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6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9.xml.rels" ContentType="application/vnd.openxmlformats-package.relationships+xml"/>
  <Override PartName="/xl/externalLinks/_rels/externalLink8.xml.rels" ContentType="application/vnd.openxmlformats-package.relationships+xml"/>
  <Override PartName="/xl/externalLinks/_rels/externalLink7.xml.rels" ContentType="application/vnd.openxmlformats-package.relationships+xml"/>
  <Override PartName="/xl/externalLinks/_rels/externalLink6.xml.rels" ContentType="application/vnd.openxmlformats-package.relationships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comments2.xml" ContentType="application/vnd.openxmlformats-officedocument.spreadsheetml.comments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drawings/drawing2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Flow Data" sheetId="1" state="visible" r:id="rId3"/>
    <sheet name="Flow Historicals" sheetId="2" state="visible" r:id="rId4"/>
    <sheet name="Send to Web" sheetId="3" state="visible" r:id="rId5"/>
    <sheet name="Daily Data" sheetId="4" state="visible" r:id="rId6"/>
    <sheet name="DailyHistoricals" sheetId="5" state="visible" r:id="rId7"/>
    <sheet name="Map" sheetId="6" state="visible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</externalReferences>
  <definedNames>
    <definedName function="false" hidden="false" localSheetId="3" name="_xlnm.Print_Area" vbProcedure="false">'Daily Data'!$A$1:$Q$106</definedName>
    <definedName function="false" hidden="false" localSheetId="0" name="_xlnm.Print_Area" vbProcedure="false">'Flow Data'!$A$1:$G$240</definedName>
    <definedName function="false" hidden="false" localSheetId="1" name="_xlnm.Print_Area" vbProcedure="false">'Flow Historicals'!$EK$1:$ET$3</definedName>
    <definedName function="false" hidden="false" localSheetId="5" name="_xlnm.Print_Area" vbProcedure="false">Map!$A$1:$O$67</definedName>
    <definedName function="false" hidden="false" name="beg" vbProcedure="false">'Flow Data'!$A$2</definedName>
    <definedName function="false" hidden="false" name="dailybeg" vbProcedure="false">'Daily Data'!$A$1</definedName>
    <definedName function="false" hidden="false" name="dailyend" vbProcedure="false">'Daily Data'!$Q$104</definedName>
    <definedName function="false" hidden="false" name="end" vbProcedure="false">'Flow Data'!$G$240</definedName>
    <definedName function="false" hidden="false" name="_" vbProcedure="false">'Flow Data'!$A$2</definedName>
    <definedName function="false" hidden="false" name="_2_Feb_00" vbProcedure="false">'Daily Data'!$A$1</definedName>
    <definedName function="false" hidden="false" localSheetId="4" name="Excel_BuiltIn__FilterDatabase" vbProcedure="false">DailyHistoricals!$A$3:$AZ$3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DT3" authorId="0">
      <text>
        <r>
          <rPr>
            <b val="true"/>
            <sz val="8"/>
            <color rgb="FF000000"/>
            <rFont val="Tahoma"/>
            <family val="0"/>
          </rPr>
          <t xml:space="preserve">mlenhar:
Sum up all of the delivery points for Mojave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124</xdr:col>
                <xdr:colOff>11</xdr:colOff>
                <xdr:row>1</xdr:row>
                <xdr:rowOff>28</xdr:rowOff>
              </xdr:from>
              <xdr:to>
                <xdr:col>125</xdr:col>
                <xdr:colOff>-8</xdr:colOff>
                <xdr:row>5</xdr:row>
                <xdr:rowOff>11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<sst xmlns="http://schemas.openxmlformats.org/spreadsheetml/2006/main" count="865" uniqueCount="322">
  <si>
    <t xml:space="preserve">Est. Flows</t>
  </si>
  <si>
    <t xml:space="preserve">Gas Flow Data</t>
  </si>
  <si>
    <t xml:space="preserve"> </t>
  </si>
  <si>
    <t xml:space="preserve"> Difference</t>
  </si>
  <si>
    <t xml:space="preserve">Estimated</t>
  </si>
  <si>
    <t xml:space="preserve">Estimated </t>
  </si>
  <si>
    <t xml:space="preserve">Flowing</t>
  </si>
  <si>
    <t xml:space="preserve">Available</t>
  </si>
  <si>
    <t xml:space="preserve">Capacity</t>
  </si>
  <si>
    <t xml:space="preserve">Volumes</t>
  </si>
  <si>
    <t xml:space="preserve">El Paso</t>
  </si>
  <si>
    <t xml:space="preserve">Mojave</t>
  </si>
  <si>
    <t xml:space="preserve">PG&amp;E Topock</t>
  </si>
  <si>
    <t xml:space="preserve">Socal Ehrenberg</t>
  </si>
  <si>
    <t xml:space="preserve">Socal Topock</t>
  </si>
  <si>
    <t xml:space="preserve">Net Change</t>
  </si>
  <si>
    <t xml:space="preserve">Transwestern</t>
  </si>
  <si>
    <t xml:space="preserve">Socal Needles</t>
  </si>
  <si>
    <t xml:space="preserve">Mojave Topock</t>
  </si>
  <si>
    <t xml:space="preserve">PGE Topock</t>
  </si>
  <si>
    <t xml:space="preserve">Flagstaff/North Star Steel</t>
  </si>
  <si>
    <t xml:space="preserve">West of Thoreau</t>
  </si>
  <si>
    <t xml:space="preserve">Pacific Gas Transmission</t>
  </si>
  <si>
    <t xml:space="preserve">Malin</t>
  </si>
  <si>
    <t xml:space="preserve">Tuscarora</t>
  </si>
  <si>
    <t xml:space="preserve">Kern Pipeline</t>
  </si>
  <si>
    <t xml:space="preserve">California Border</t>
  </si>
  <si>
    <t xml:space="preserve">Socal Wheeler Ridge</t>
  </si>
  <si>
    <t xml:space="preserve">PG&amp;E Daggett</t>
  </si>
  <si>
    <t xml:space="preserve">Total California Border</t>
  </si>
  <si>
    <t xml:space="preserve">San Juan</t>
  </si>
  <si>
    <t xml:space="preserve">El Paso - Bondad station</t>
  </si>
  <si>
    <t xml:space="preserve">El Paso - Bondad Mainline</t>
  </si>
  <si>
    <t xml:space="preserve">El Paso San Juan Total</t>
  </si>
  <si>
    <t xml:space="preserve">El Paso North Mainline</t>
  </si>
  <si>
    <t xml:space="preserve">El Paso/Transcolorado</t>
  </si>
  <si>
    <t xml:space="preserve">TW/Transcolorado</t>
  </si>
  <si>
    <t xml:space="preserve">San Juan Plants</t>
  </si>
  <si>
    <t xml:space="preserve">Ignacio Plant</t>
  </si>
  <si>
    <t xml:space="preserve">Northwest</t>
  </si>
  <si>
    <t xml:space="preserve">TW</t>
  </si>
  <si>
    <t xml:space="preserve">El-Paso</t>
  </si>
  <si>
    <t xml:space="preserve">Milagro</t>
  </si>
  <si>
    <t xml:space="preserve">T_Western</t>
  </si>
  <si>
    <t xml:space="preserve">EP</t>
  </si>
  <si>
    <t xml:space="preserve">Amoco Florida</t>
  </si>
  <si>
    <t xml:space="preserve">TransW</t>
  </si>
  <si>
    <t xml:space="preserve">ElPaso</t>
  </si>
  <si>
    <t xml:space="preserve">La Maquina</t>
  </si>
  <si>
    <t xml:space="preserve">T.W.</t>
  </si>
  <si>
    <t xml:space="preserve">E.P.</t>
  </si>
  <si>
    <t xml:space="preserve">Red Cedar</t>
  </si>
  <si>
    <t xml:space="preserve">Twestern</t>
  </si>
  <si>
    <t xml:space="preserve">El  Paso</t>
  </si>
  <si>
    <t xml:space="preserve">Burlington Val Verde</t>
  </si>
  <si>
    <t xml:space="preserve">T_W</t>
  </si>
  <si>
    <t xml:space="preserve">El_Paso</t>
  </si>
  <si>
    <t xml:space="preserve">Kutz</t>
  </si>
  <si>
    <t xml:space="preserve">Trans_Western</t>
  </si>
  <si>
    <t xml:space="preserve">E_P</t>
  </si>
  <si>
    <t xml:space="preserve">Chaco/Blanco</t>
  </si>
  <si>
    <t xml:space="preserve">NWPL LaPlata B</t>
  </si>
  <si>
    <t xml:space="preserve">Ignacio - NWPL to El Paso</t>
  </si>
  <si>
    <t xml:space="preserve">NWPL to El Paso Blanco</t>
  </si>
  <si>
    <t xml:space="preserve">El Paso to NWPL</t>
  </si>
  <si>
    <t xml:space="preserve">TW to NWPL</t>
  </si>
  <si>
    <t xml:space="preserve">NWPL to TW</t>
  </si>
  <si>
    <t xml:space="preserve">Midcontinent</t>
  </si>
  <si>
    <t xml:space="preserve">El Paso/ NGPL Moore</t>
  </si>
  <si>
    <t xml:space="preserve">El Paso/ NGPL Washita #7</t>
  </si>
  <si>
    <t xml:space="preserve">El Paso/ NNG Dumas</t>
  </si>
  <si>
    <t xml:space="preserve">Hutcheson</t>
  </si>
  <si>
    <t xml:space="preserve">Icominco</t>
  </si>
  <si>
    <t xml:space="preserve">WTG</t>
  </si>
  <si>
    <t xml:space="preserve">Icanute</t>
  </si>
  <si>
    <t xml:space="preserve">Dumas East</t>
  </si>
  <si>
    <t xml:space="preserve">NNG Plains</t>
  </si>
  <si>
    <t xml:space="preserve">Total Capacity</t>
  </si>
  <si>
    <t xml:space="preserve">Plains North</t>
  </si>
  <si>
    <t xml:space="preserve">Total El Paso to Midcontinent</t>
  </si>
  <si>
    <t xml:space="preserve">NGPL Gray</t>
  </si>
  <si>
    <t xml:space="preserve">NNG Beaver</t>
  </si>
  <si>
    <t xml:space="preserve">NNG Gray</t>
  </si>
  <si>
    <t xml:space="preserve">Williams Canadian River</t>
  </si>
  <si>
    <t xml:space="preserve">PEPL Hansford</t>
  </si>
  <si>
    <t xml:space="preserve">Total TW Midcontinent</t>
  </si>
  <si>
    <t xml:space="preserve">CIG Midcontinent</t>
  </si>
  <si>
    <t xml:space="preserve">PEPL Lakin</t>
  </si>
  <si>
    <t xml:space="preserve">PEPL Baker</t>
  </si>
  <si>
    <t xml:space="preserve">NGPL Forgan</t>
  </si>
  <si>
    <t xml:space="preserve">NNG Dumas</t>
  </si>
  <si>
    <t xml:space="preserve">NNG Meadowlark</t>
  </si>
  <si>
    <t xml:space="preserve">ANR Beaver</t>
  </si>
  <si>
    <t xml:space="preserve">WNG Floris</t>
  </si>
  <si>
    <t xml:space="preserve">Plains South</t>
  </si>
  <si>
    <t xml:space="preserve">Keystone west</t>
  </si>
  <si>
    <t xml:space="preserve">Cornudas East to Waha</t>
  </si>
  <si>
    <t xml:space="preserve">Waha West</t>
  </si>
  <si>
    <t xml:space="preserve">Permian Volumes moving West</t>
  </si>
  <si>
    <t xml:space="preserve">NGPL Lea</t>
  </si>
  <si>
    <t xml:space="preserve">NNG Keystone</t>
  </si>
  <si>
    <t xml:space="preserve">Deliveries to Waha</t>
  </si>
  <si>
    <t xml:space="preserve">IMLWaha</t>
  </si>
  <si>
    <t xml:space="preserve">Keystone delivery to Waha</t>
  </si>
  <si>
    <t xml:space="preserve">Cornudas</t>
  </si>
  <si>
    <t xml:space="preserve">Total</t>
  </si>
  <si>
    <t xml:space="preserve">Waha</t>
  </si>
  <si>
    <t xml:space="preserve">El Paso / Lone Star</t>
  </si>
  <si>
    <t xml:space="preserve">El Paso / Oasis</t>
  </si>
  <si>
    <t xml:space="preserve">El Paso / Valero</t>
  </si>
  <si>
    <t xml:space="preserve">El Paso / Westar</t>
  </si>
  <si>
    <t xml:space="preserve">Total Thruput</t>
  </si>
  <si>
    <t xml:space="preserve">Oasis</t>
  </si>
  <si>
    <t xml:space="preserve">Valero - Ward</t>
  </si>
  <si>
    <t xml:space="preserve">Lone Star - Ward</t>
  </si>
  <si>
    <t xml:space="preserve">Lone Star - Pecos</t>
  </si>
  <si>
    <t xml:space="preserve">Westar - Ward</t>
  </si>
  <si>
    <t xml:space="preserve">Valero - Pecos</t>
  </si>
  <si>
    <t xml:space="preserve">Canadian Border</t>
  </si>
  <si>
    <t xml:space="preserve">Sumas/Sipi</t>
  </si>
  <si>
    <t xml:space="preserve">Kingsgate</t>
  </si>
  <si>
    <t xml:space="preserve">Rathdrum -PGT</t>
  </si>
  <si>
    <t xml:space="preserve">S. Hermiston - PGT</t>
  </si>
  <si>
    <t xml:space="preserve">Coyote Springs - PGT</t>
  </si>
  <si>
    <t xml:space="preserve">River Road - NWPL</t>
  </si>
  <si>
    <t xml:space="preserve">Kelso - NWPL</t>
  </si>
  <si>
    <t xml:space="preserve">Stanfield</t>
  </si>
  <si>
    <t xml:space="preserve">NWPL - Receipt</t>
  </si>
  <si>
    <t xml:space="preserve">NWPL - Delivery</t>
  </si>
  <si>
    <t xml:space="preserve">PGT - Delivery</t>
  </si>
  <si>
    <t xml:space="preserve">Kern River Pipeline</t>
  </si>
  <si>
    <t xml:space="preserve">Anschutz Plant</t>
  </si>
  <si>
    <t xml:space="preserve">Painter Plant</t>
  </si>
  <si>
    <t xml:space="preserve">Whitney Canyon</t>
  </si>
  <si>
    <t xml:space="preserve">Carter Creek Plant</t>
  </si>
  <si>
    <t xml:space="preserve">NWPL Muddy Creek</t>
  </si>
  <si>
    <t xml:space="preserve">CIG Muddy Creek</t>
  </si>
  <si>
    <t xml:space="preserve">Questar Muddy Creek</t>
  </si>
  <si>
    <t xml:space="preserve">Overland Trail</t>
  </si>
  <si>
    <t xml:space="preserve">Opal Plant</t>
  </si>
  <si>
    <t xml:space="preserve">Total receipts</t>
  </si>
  <si>
    <t xml:space="preserve">  </t>
  </si>
  <si>
    <t xml:space="preserve">Primm - Southwest Gas</t>
  </si>
  <si>
    <t xml:space="preserve">Blue Diamond - Southwest Gas</t>
  </si>
  <si>
    <t xml:space="preserve">Harry Allen - Nevada Power</t>
  </si>
  <si>
    <t xml:space="preserve">Pecos Southwest Gas</t>
  </si>
  <si>
    <t xml:space="preserve">Lone Mountain Southwest Gas</t>
  </si>
  <si>
    <t xml:space="preserve">Apex Southwest Gas</t>
  </si>
  <si>
    <t xml:space="preserve">Daggett Mohave</t>
  </si>
  <si>
    <t xml:space="preserve">Daggett PG&amp;E</t>
  </si>
  <si>
    <t xml:space="preserve">Total Deliveries</t>
  </si>
  <si>
    <t xml:space="preserve">Mohave Pipeline</t>
  </si>
  <si>
    <t xml:space="preserve">Kern Daggett</t>
  </si>
  <si>
    <t xml:space="preserve">Oxy 17Z</t>
  </si>
  <si>
    <t xml:space="preserve">Total Receipts</t>
  </si>
  <si>
    <t xml:space="preserve">Wheeler Ridge - Socal</t>
  </si>
  <si>
    <t xml:space="preserve">Kern RiverSanta Fe- Monterey</t>
  </si>
  <si>
    <t xml:space="preserve">MidwaySanta Fe -</t>
  </si>
  <si>
    <t xml:space="preserve">MidwayMidset - Texaco</t>
  </si>
  <si>
    <t xml:space="preserve">Taft - Chevron</t>
  </si>
  <si>
    <t xml:space="preserve">Sycamore Texaco</t>
  </si>
  <si>
    <t xml:space="preserve">Kern River - Chevron</t>
  </si>
  <si>
    <t xml:space="preserve">Various Deliveries</t>
  </si>
  <si>
    <t xml:space="preserve">Kern</t>
  </si>
  <si>
    <t xml:space="preserve">NWPL</t>
  </si>
  <si>
    <t xml:space="preserve">CIG</t>
  </si>
  <si>
    <t xml:space="preserve">Shute Creek</t>
  </si>
  <si>
    <t xml:space="preserve">Questar</t>
  </si>
  <si>
    <t xml:space="preserve">King Compressor</t>
  </si>
  <si>
    <t xml:space="preserve">Granger Plant</t>
  </si>
  <si>
    <t xml:space="preserve">Overthrust</t>
  </si>
  <si>
    <t xml:space="preserve">Industrial</t>
  </si>
  <si>
    <t xml:space="preserve">WIC Medicine Bow</t>
  </si>
  <si>
    <t xml:space="preserve">CIG Wind River Lateral</t>
  </si>
  <si>
    <t xml:space="preserve">CIG Powder River Lateral</t>
  </si>
  <si>
    <t xml:space="preserve">PGT</t>
  </si>
  <si>
    <t xml:space="preserve">Ignacio</t>
  </si>
  <si>
    <t xml:space="preserve">Mid Continent</t>
  </si>
  <si>
    <t xml:space="preserve">Socal Ehrenburg</t>
  </si>
  <si>
    <t xml:space="preserve">El Paso - Bondad Station</t>
  </si>
  <si>
    <t xml:space="preserve">Transwestern San Juan</t>
  </si>
  <si>
    <t xml:space="preserve">Keystone West</t>
  </si>
  <si>
    <t xml:space="preserve">Rathdrum</t>
  </si>
  <si>
    <t xml:space="preserve">S. Hermiston</t>
  </si>
  <si>
    <t xml:space="preserve">Coyote Springs</t>
  </si>
  <si>
    <t xml:space="preserve">River Road</t>
  </si>
  <si>
    <t xml:space="preserve">Kelso</t>
  </si>
  <si>
    <t xml:space="preserve">Samalyuca</t>
  </si>
  <si>
    <t xml:space="preserve">Bondad Station</t>
  </si>
  <si>
    <t xml:space="preserve">Bondad Mainline</t>
  </si>
  <si>
    <t xml:space="preserve">TransColorado</t>
  </si>
  <si>
    <t xml:space="preserve">IML Waha</t>
  </si>
  <si>
    <t xml:space="preserve">NGPL Moore</t>
  </si>
  <si>
    <t xml:space="preserve">NGPL Washita #7</t>
  </si>
  <si>
    <t xml:space="preserve">Icomincino</t>
  </si>
  <si>
    <t xml:space="preserve">NNG  Plains</t>
  </si>
  <si>
    <t xml:space="preserve">NWPL to Blanco</t>
  </si>
  <si>
    <t xml:space="preserve">Kern Dagget</t>
  </si>
  <si>
    <t xml:space="preserve">Santa Fe - Kern River</t>
  </si>
  <si>
    <t xml:space="preserve">Santa Fe - Midway</t>
  </si>
  <si>
    <t xml:space="preserve">MidwayMidset</t>
  </si>
  <si>
    <t xml:space="preserve">Sycamore</t>
  </si>
  <si>
    <t xml:space="preserve">Chevron - Kern River</t>
  </si>
  <si>
    <t xml:space="preserve">Carter Creek</t>
  </si>
  <si>
    <t xml:space="preserve">Primm</t>
  </si>
  <si>
    <t xml:space="preserve">Blue Diamond</t>
  </si>
  <si>
    <t xml:space="preserve">Harry Allen</t>
  </si>
  <si>
    <t xml:space="preserve">Pecos SWG</t>
  </si>
  <si>
    <t xml:space="preserve">Lone Mtn. SWG</t>
  </si>
  <si>
    <t xml:space="preserve">Apex SWG</t>
  </si>
  <si>
    <t xml:space="preserve">Dagget PG&amp;E</t>
  </si>
  <si>
    <t xml:space="preserve">Wind River Lateral</t>
  </si>
  <si>
    <t xml:space="preserve">Powder River </t>
  </si>
  <si>
    <t xml:space="preserve">Opal</t>
  </si>
  <si>
    <t xml:space="preserve">El paso Permian West</t>
  </si>
  <si>
    <t xml:space="preserve">El Paso San Juan East</t>
  </si>
  <si>
    <t xml:space="preserve">N/A</t>
  </si>
  <si>
    <t xml:space="preserve">The following buttons send the information from the FLOW DATA Sheet </t>
  </si>
  <si>
    <t xml:space="preserve">and the DAILY DATA Sheet to to the Portland Web Site.</t>
  </si>
  <si>
    <t xml:space="preserve">These buttons were updated by C Tatham on 2/2/200.</t>
  </si>
  <si>
    <t xml:space="preserve">   </t>
  </si>
  <si>
    <t xml:space="preserve">Volmes</t>
  </si>
  <si>
    <t xml:space="preserve">One</t>
  </si>
  <si>
    <t xml:space="preserve">Moving </t>
  </si>
  <si>
    <t xml:space="preserve">Percentage </t>
  </si>
  <si>
    <t xml:space="preserve">Week</t>
  </si>
  <si>
    <t xml:space="preserve">West</t>
  </si>
  <si>
    <t xml:space="preserve">East</t>
  </si>
  <si>
    <t xml:space="preserve">Change</t>
  </si>
  <si>
    <t xml:space="preserve">Ago</t>
  </si>
  <si>
    <t xml:space="preserve">California</t>
  </si>
  <si>
    <t xml:space="preserve">Socal</t>
  </si>
  <si>
    <t xml:space="preserve">El Paso - Topock</t>
  </si>
  <si>
    <t xml:space="preserve">El Paso - Ehrenberg</t>
  </si>
  <si>
    <t xml:space="preserve">Transwestern - North Needles</t>
  </si>
  <si>
    <t xml:space="preserve">PG&amp;E (KRS)</t>
  </si>
  <si>
    <t xml:space="preserve">Kern/Mojave Wheeler Ridge</t>
  </si>
  <si>
    <t xml:space="preserve">California Prod.</t>
  </si>
  <si>
    <t xml:space="preserve">PG&amp;E </t>
  </si>
  <si>
    <t xml:space="preserve">North</t>
  </si>
  <si>
    <t xml:space="preserve">South</t>
  </si>
  <si>
    <t xml:space="preserve">California Production</t>
  </si>
  <si>
    <t xml:space="preserve">Less:  KRS</t>
  </si>
  <si>
    <t xml:space="preserve">Total:</t>
  </si>
  <si>
    <t xml:space="preserve">Total Border Change from Southwest</t>
  </si>
  <si>
    <t xml:space="preserve">Southwest</t>
  </si>
  <si>
    <t xml:space="preserve">Permian West</t>
  </si>
  <si>
    <t xml:space="preserve">Waha Deliveries</t>
  </si>
  <si>
    <t xml:space="preserve">EPNG</t>
  </si>
  <si>
    <t xml:space="preserve">Total Waha Deliveries</t>
  </si>
  <si>
    <t xml:space="preserve">East to Permian/Midcon</t>
  </si>
  <si>
    <t xml:space="preserve">SJ-North</t>
  </si>
  <si>
    <t xml:space="preserve">EOC North Mainline</t>
  </si>
  <si>
    <t xml:space="preserve">EOC South Mainline</t>
  </si>
  <si>
    <t xml:space="preserve">Total EOC </t>
  </si>
  <si>
    <t xml:space="preserve">Pemex </t>
  </si>
  <si>
    <t xml:space="preserve">Pemex Wilcox</t>
  </si>
  <si>
    <t xml:space="preserve">Franklin</t>
  </si>
  <si>
    <t xml:space="preserve">Douglass</t>
  </si>
  <si>
    <t xml:space="preserve">SWG Topock</t>
  </si>
  <si>
    <t xml:space="preserve">APS Phoenix</t>
  </si>
  <si>
    <t xml:space="preserve">APS Yuma</t>
  </si>
  <si>
    <t xml:space="preserve">El Paso Electric</t>
  </si>
  <si>
    <t xml:space="preserve">Salt River</t>
  </si>
  <si>
    <t xml:space="preserve">SWG Phoenix</t>
  </si>
  <si>
    <t xml:space="preserve">SWG Tucson</t>
  </si>
  <si>
    <t xml:space="preserve">SWG Wilcox</t>
  </si>
  <si>
    <t xml:space="preserve">SWG Yuma</t>
  </si>
  <si>
    <t xml:space="preserve">El Paso Line Pack</t>
  </si>
  <si>
    <t xml:space="preserve">Washington Ranch</t>
  </si>
  <si>
    <t xml:space="preserve">Canadian Deliveries</t>
  </si>
  <si>
    <t xml:space="preserve">Sumas/Sipi - NWPL</t>
  </si>
  <si>
    <t xml:space="preserve">North of Chehalis</t>
  </si>
  <si>
    <t xml:space="preserve">Chehalis </t>
  </si>
  <si>
    <t xml:space="preserve">South of Chehalis</t>
  </si>
  <si>
    <t xml:space="preserve">Roosevelt</t>
  </si>
  <si>
    <t xml:space="preserve">Stanfield Receipt</t>
  </si>
  <si>
    <t xml:space="preserve">Stanfield Delivery</t>
  </si>
  <si>
    <t xml:space="preserve">Kemmerer</t>
  </si>
  <si>
    <t xml:space="preserve">Green River</t>
  </si>
  <si>
    <t xml:space="preserve">Deliveries to SanJuan La Plata B</t>
  </si>
  <si>
    <t xml:space="preserve">Kingsgate PGT</t>
  </si>
  <si>
    <t xml:space="preserve">PGT Stanfield - Net Delivery</t>
  </si>
  <si>
    <t xml:space="preserve">Deliveries to Cali Malin</t>
  </si>
  <si>
    <t xml:space="preserve">SoCal</t>
  </si>
  <si>
    <t xml:space="preserve">PG&amp;E</t>
  </si>
  <si>
    <t xml:space="preserve">San Juan/Permian West</t>
  </si>
  <si>
    <t xml:space="preserve">MidContinent</t>
  </si>
  <si>
    <t xml:space="preserve">EOC</t>
  </si>
  <si>
    <t xml:space="preserve">Northwest Industrails</t>
  </si>
  <si>
    <t xml:space="preserve">Date</t>
  </si>
  <si>
    <t xml:space="preserve">Kern River GT</t>
  </si>
  <si>
    <t xml:space="preserve">KRS</t>
  </si>
  <si>
    <t xml:space="preserve">Jackson Prairie</t>
  </si>
  <si>
    <t xml:space="preserve">PGT Delivery</t>
  </si>
  <si>
    <t xml:space="preserve">Chehalis</t>
  </si>
  <si>
    <t xml:space="preserve">Total San Juan</t>
  </si>
  <si>
    <t xml:space="preserve">Daily Flow Data</t>
  </si>
  <si>
    <t xml:space="preserve">Sumas/Sipi-NWPL</t>
  </si>
  <si>
    <t xml:space="preserve">Kingsgate-PGT</t>
  </si>
  <si>
    <t xml:space="preserve">Jackson Prarie</t>
  </si>
  <si>
    <t xml:space="preserve">NWPL-Receipt</t>
  </si>
  <si>
    <t xml:space="preserve">PGT-Delivery</t>
  </si>
  <si>
    <t xml:space="preserve">Deliveries to Malin</t>
  </si>
  <si>
    <t xml:space="preserve">           Malin</t>
  </si>
  <si>
    <t xml:space="preserve">PG&amp;E North</t>
  </si>
  <si>
    <t xml:space="preserve">PG&amp;E CA Prod</t>
  </si>
  <si>
    <t xml:space="preserve">PG&amp;E South</t>
  </si>
  <si>
    <t xml:space="preserve">PG&amp;E Total (less KRS)</t>
  </si>
  <si>
    <t xml:space="preserve">Deliveries to San Juan La Plata B</t>
  </si>
  <si>
    <t xml:space="preserve">San Juan Total</t>
  </si>
  <si>
    <t xml:space="preserve">Anadarko Basin</t>
  </si>
  <si>
    <t xml:space="preserve">San Juan North</t>
  </si>
  <si>
    <t xml:space="preserve">PG&amp;E - Kern</t>
  </si>
  <si>
    <t xml:space="preserve">San Juan West</t>
  </si>
  <si>
    <t xml:space="preserve">EOC N ML</t>
  </si>
  <si>
    <t xml:space="preserve">San Juan Basin</t>
  </si>
  <si>
    <t xml:space="preserve">San Juan East</t>
  </si>
  <si>
    <t xml:space="preserve">SJ/Permian West</t>
  </si>
  <si>
    <t xml:space="preserve">Permian Basin</t>
  </si>
  <si>
    <t xml:space="preserve">TW - North Needles</t>
  </si>
  <si>
    <t xml:space="preserve">EOC S ML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</si>
</sst>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[$-409]d\-mmm\-yy"/>
    <numFmt numFmtId="166" formatCode="[$-409]#,##0_);[RED]\(#,##0\)"/>
    <numFmt numFmtId="167" formatCode="0_);[RED]\(0\)"/>
    <numFmt numFmtId="168" formatCode="0.00_);[RED]\(0.00\)"/>
    <numFmt numFmtId="169" formatCode="#,##0"/>
    <numFmt numFmtId="170" formatCode="[$-409]#,##0.00_);\(#,##0.00\)"/>
    <numFmt numFmtId="171" formatCode="[$-409]#,##0_);\(#,##0\)"/>
    <numFmt numFmtId="172" formatCode="0%"/>
  </numFmts>
  <fonts count="2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8"/>
      <name val="Arial"/>
      <family val="0"/>
    </font>
    <font>
      <i val="true"/>
      <sz val="8"/>
      <name val="Arial"/>
      <family val="0"/>
    </font>
    <font>
      <b val="true"/>
      <i val="true"/>
      <sz val="8"/>
      <name val="Arial"/>
      <family val="0"/>
    </font>
    <font>
      <b val="true"/>
      <sz val="12"/>
      <name val="Arial"/>
      <family val="2"/>
    </font>
    <font>
      <b val="true"/>
      <sz val="8"/>
      <name val="Arial"/>
      <family val="0"/>
    </font>
    <font>
      <b val="true"/>
      <sz val="8"/>
      <name val="Arial"/>
      <family val="2"/>
    </font>
    <font>
      <sz val="8"/>
      <name val="Arial"/>
      <family val="2"/>
    </font>
    <font>
      <b val="true"/>
      <i val="true"/>
      <sz val="8"/>
      <name val="Arial"/>
      <family val="2"/>
    </font>
    <font>
      <sz val="8"/>
      <color rgb="FF0000FF"/>
      <name val="Arial"/>
      <family val="2"/>
    </font>
    <font>
      <i val="true"/>
      <sz val="8"/>
      <color rgb="FF0000FF"/>
      <name val="Arial"/>
      <family val="2"/>
    </font>
    <font>
      <b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sz val="10"/>
      <color rgb="FFFFFFFF"/>
      <name val="Arial"/>
      <family val="0"/>
    </font>
    <font>
      <b val="true"/>
      <sz val="8"/>
      <color rgb="FFFFFFFF"/>
      <name val="Arial"/>
      <family val="2"/>
    </font>
    <font>
      <b val="true"/>
      <sz val="8"/>
      <color rgb="FFFFFFFF"/>
      <name val="Arial"/>
      <family val="0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b val="true"/>
      <sz val="12"/>
      <name val="AvantGarde"/>
      <family val="2"/>
    </font>
    <font>
      <b val="true"/>
      <i val="true"/>
      <sz val="24"/>
      <name val="Arial"/>
      <family val="2"/>
    </font>
    <font>
      <sz val="12"/>
      <name val="Arial"/>
      <family val="2"/>
    </font>
    <font>
      <sz val="8"/>
      <color rgb="FF0000FF"/>
      <name val="Arial"/>
      <family val="0"/>
    </font>
    <font>
      <b val="true"/>
      <sz val="10"/>
      <color rgb="FF0000FF"/>
      <name val="Arial"/>
      <family val="0"/>
    </font>
    <font>
      <b val="true"/>
      <sz val="10"/>
      <name val="Arial"/>
      <family val="0"/>
    </font>
    <font>
      <b val="true"/>
      <sz val="8"/>
      <color rgb="FF0000FF"/>
      <name val="Arial"/>
      <family val="0"/>
    </font>
    <font>
      <b val="true"/>
      <u val="single"/>
      <sz val="8"/>
      <name val="Arial"/>
      <family val="0"/>
    </font>
  </fonts>
  <fills count="17">
    <fill>
      <patternFill patternType="none"/>
    </fill>
    <fill>
      <patternFill patternType="gray125"/>
    </fill>
    <fill>
      <patternFill patternType="solid">
        <fgColor rgb="FFC0C0C0"/>
        <bgColor rgb="FFA6CAF0"/>
      </patternFill>
    </fill>
    <fill>
      <patternFill patternType="solid">
        <fgColor rgb="FFFFFFFF"/>
        <bgColor rgb="FFFFFFCC"/>
      </patternFill>
    </fill>
    <fill>
      <patternFill patternType="solid">
        <fgColor rgb="FFFFFF99"/>
        <bgColor rgb="FFFFFFCC"/>
      </patternFill>
    </fill>
    <fill>
      <patternFill patternType="solid">
        <fgColor rgb="FFCCFFCC"/>
        <bgColor rgb="FFCCFFFF"/>
      </patternFill>
    </fill>
    <fill>
      <patternFill patternType="solid">
        <fgColor rgb="FF3366FF"/>
        <bgColor rgb="FF0066CC"/>
      </patternFill>
    </fill>
    <fill>
      <patternFill patternType="solid">
        <fgColor rgb="FFFF0000"/>
        <bgColor rgb="FF993300"/>
      </patternFill>
    </fill>
    <fill>
      <patternFill patternType="solid">
        <fgColor rgb="FFFFFF00"/>
        <bgColor rgb="FFFFFF00"/>
      </patternFill>
    </fill>
    <fill>
      <patternFill patternType="solid">
        <fgColor rgb="FF3333CC"/>
        <bgColor rgb="FF333399"/>
      </patternFill>
    </fill>
    <fill>
      <patternFill patternType="solid">
        <fgColor rgb="FFE3E3E3"/>
        <bgColor rgb="FFCCFFCC"/>
      </patternFill>
    </fill>
    <fill>
      <patternFill patternType="solid">
        <fgColor rgb="FF333399"/>
        <bgColor rgb="FF3333CC"/>
      </patternFill>
    </fill>
    <fill>
      <patternFill patternType="solid">
        <fgColor rgb="FFA6CAF0"/>
        <bgColor rgb="FFC0C0C0"/>
      </patternFill>
    </fill>
    <fill>
      <patternFill patternType="solid">
        <fgColor rgb="FF000080"/>
        <bgColor rgb="FF000080"/>
      </patternFill>
    </fill>
    <fill>
      <patternFill patternType="solid">
        <fgColor rgb="FF0000FF"/>
        <bgColor rgb="FF0000FF"/>
      </patternFill>
    </fill>
    <fill>
      <patternFill patternType="solid">
        <fgColor rgb="FF00FF00"/>
        <bgColor rgb="FF33CCCC"/>
      </patternFill>
    </fill>
    <fill>
      <patternFill patternType="solid">
        <fgColor rgb="FF336666"/>
        <bgColor rgb="FF008080"/>
      </patternFill>
    </fill>
  </fills>
  <borders count="17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72" fontId="0" fillId="0" borderId="0" applyFont="true" applyBorder="false" applyAlignment="false" applyProtection="false"/>
  </cellStyleXfs>
  <cellXfs count="26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4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4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8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4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4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8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8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5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5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0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5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5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11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9" fontId="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2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9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10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4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10" fillId="3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4" fillId="3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9" fontId="11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9" fillId="3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4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9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9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9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10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5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4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5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6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9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1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11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1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13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1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5" fillId="11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4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4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5" fillId="13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9" fillId="4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9" fillId="5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7" fillId="6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7" fillId="7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9" fillId="8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7" fillId="9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9" fillId="1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8" fillId="11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8" fillId="7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9" fillId="12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8" fillId="13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7" fillId="14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17" fillId="11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7" fillId="11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9" fillId="5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9" fillId="2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17" fillId="13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17" fillId="7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3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2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8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8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4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4" fillId="11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5" fillId="11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5" fillId="11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6" fillId="1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5" fillId="13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6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6" fillId="1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6" fillId="1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6" fillId="11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6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4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4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4" fillId="1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7" fillId="14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9" fontId="14" fillId="16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6" fontId="9" fillId="4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27" fillId="11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8" fillId="8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18" fillId="14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17" fillId="13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6" fontId="8" fillId="5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8" fillId="12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18" fillId="11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18" fillId="7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9" fillId="8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9" fontId="9" fillId="8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9" fontId="9" fillId="15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9" fontId="9" fillId="16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9" fontId="17" fillId="7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9" fontId="9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6" fontId="1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3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4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3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4" fillId="3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4" fillId="3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3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8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8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E3E3E3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A6CAF0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36666"/>
      <rgbColor rgb="FF969696"/>
      <rgbColor rgb="FF3333CC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externalLink" Target="externalLinks/externalLink1.xml"/><Relationship Id="rId10" Type="http://schemas.openxmlformats.org/officeDocument/2006/relationships/externalLink" Target="externalLinks/externalLink2.xml"/><Relationship Id="rId11" Type="http://schemas.openxmlformats.org/officeDocument/2006/relationships/externalLink" Target="externalLinks/externalLink3.xml"/><Relationship Id="rId12" Type="http://schemas.openxmlformats.org/officeDocument/2006/relationships/externalLink" Target="externalLinks/externalLink4.xml"/><Relationship Id="rId13" Type="http://schemas.openxmlformats.org/officeDocument/2006/relationships/externalLink" Target="externalLinks/externalLink5.xml"/><Relationship Id="rId14" Type="http://schemas.openxmlformats.org/officeDocument/2006/relationships/externalLink" Target="externalLinks/externalLink6.xml"/><Relationship Id="rId15" Type="http://schemas.openxmlformats.org/officeDocument/2006/relationships/externalLink" Target="externalLinks/externalLink7.xml"/><Relationship Id="rId16" Type="http://schemas.openxmlformats.org/officeDocument/2006/relationships/externalLink" Target="externalLinks/externalLink8.xml"/><Relationship Id="rId17" Type="http://schemas.openxmlformats.org/officeDocument/2006/relationships/externalLink" Target="externalLinks/externalLink9.xml"/><Relationship Id="rId18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251640</xdr:colOff>
      <xdr:row>4</xdr:row>
      <xdr:rowOff>28440</xdr:rowOff>
    </xdr:from>
    <xdr:to>
      <xdr:col>1</xdr:col>
      <xdr:colOff>262080</xdr:colOff>
      <xdr:row>12</xdr:row>
      <xdr:rowOff>95400</xdr:rowOff>
    </xdr:to>
    <xdr:sp>
      <xdr:nvSpPr>
        <xdr:cNvPr id="0" name="Line 1"/>
        <xdr:cNvSpPr/>
      </xdr:nvSpPr>
      <xdr:spPr>
        <a:xfrm>
          <a:off x="1388880" y="647640"/>
          <a:ext cx="10440" cy="1276560"/>
        </a:xfrm>
        <a:prstGeom prst="line">
          <a:avLst/>
        </a:prstGeom>
        <a:ln w="12600">
          <a:solidFill>
            <a:srgbClr val="ff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251640</xdr:colOff>
      <xdr:row>12</xdr:row>
      <xdr:rowOff>85680</xdr:rowOff>
    </xdr:from>
    <xdr:to>
      <xdr:col>7</xdr:col>
      <xdr:colOff>161640</xdr:colOff>
      <xdr:row>19</xdr:row>
      <xdr:rowOff>123840</xdr:rowOff>
    </xdr:to>
    <xdr:sp>
      <xdr:nvSpPr>
        <xdr:cNvPr id="1" name="Line 2"/>
        <xdr:cNvSpPr/>
      </xdr:nvSpPr>
      <xdr:spPr>
        <a:xfrm>
          <a:off x="1388880" y="1914480"/>
          <a:ext cx="4003200" cy="1085760"/>
        </a:xfrm>
        <a:prstGeom prst="line">
          <a:avLst/>
        </a:prstGeom>
        <a:ln w="12600">
          <a:solidFill>
            <a:srgbClr val="ff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140760</xdr:colOff>
      <xdr:row>19</xdr:row>
      <xdr:rowOff>142920</xdr:rowOff>
    </xdr:from>
    <xdr:to>
      <xdr:col>7</xdr:col>
      <xdr:colOff>272160</xdr:colOff>
      <xdr:row>38</xdr:row>
      <xdr:rowOff>28800</xdr:rowOff>
    </xdr:to>
    <xdr:sp>
      <xdr:nvSpPr>
        <xdr:cNvPr id="2" name="Line 3"/>
        <xdr:cNvSpPr/>
      </xdr:nvSpPr>
      <xdr:spPr>
        <a:xfrm>
          <a:off x="5371200" y="3019320"/>
          <a:ext cx="131400" cy="2733840"/>
        </a:xfrm>
        <a:prstGeom prst="line">
          <a:avLst/>
        </a:prstGeom>
        <a:ln w="12600">
          <a:solidFill>
            <a:srgbClr val="ff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513000</xdr:colOff>
      <xdr:row>4</xdr:row>
      <xdr:rowOff>19080</xdr:rowOff>
    </xdr:from>
    <xdr:to>
      <xdr:col>2</xdr:col>
      <xdr:colOff>604080</xdr:colOff>
      <xdr:row>16</xdr:row>
      <xdr:rowOff>9360</xdr:rowOff>
    </xdr:to>
    <xdr:sp>
      <xdr:nvSpPr>
        <xdr:cNvPr id="3" name="Line 4"/>
        <xdr:cNvSpPr/>
      </xdr:nvSpPr>
      <xdr:spPr>
        <a:xfrm flipH="1">
          <a:off x="1650240" y="638280"/>
          <a:ext cx="1067040" cy="1800000"/>
        </a:xfrm>
        <a:prstGeom prst="line">
          <a:avLst/>
        </a:prstGeom>
        <a:ln w="12600">
          <a:solidFill>
            <a:srgbClr val="00008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282240</xdr:colOff>
      <xdr:row>15</xdr:row>
      <xdr:rowOff>123840</xdr:rowOff>
    </xdr:from>
    <xdr:to>
      <xdr:col>1</xdr:col>
      <xdr:colOff>524160</xdr:colOff>
      <xdr:row>21</xdr:row>
      <xdr:rowOff>9360</xdr:rowOff>
    </xdr:to>
    <xdr:sp>
      <xdr:nvSpPr>
        <xdr:cNvPr id="4" name="Line 5"/>
        <xdr:cNvSpPr/>
      </xdr:nvSpPr>
      <xdr:spPr>
        <a:xfrm flipH="1">
          <a:off x="1419480" y="2400480"/>
          <a:ext cx="241920" cy="780840"/>
        </a:xfrm>
        <a:prstGeom prst="line">
          <a:avLst/>
        </a:prstGeom>
        <a:ln w="12600">
          <a:solidFill>
            <a:srgbClr val="00008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10080</xdr:colOff>
      <xdr:row>21</xdr:row>
      <xdr:rowOff>0</xdr:rowOff>
    </xdr:from>
    <xdr:to>
      <xdr:col>1</xdr:col>
      <xdr:colOff>282600</xdr:colOff>
      <xdr:row>26</xdr:row>
      <xdr:rowOff>133560</xdr:rowOff>
    </xdr:to>
    <xdr:sp>
      <xdr:nvSpPr>
        <xdr:cNvPr id="5" name="Line 6"/>
        <xdr:cNvSpPr/>
      </xdr:nvSpPr>
      <xdr:spPr>
        <a:xfrm flipH="1">
          <a:off x="1147320" y="3171960"/>
          <a:ext cx="272520" cy="895320"/>
        </a:xfrm>
        <a:prstGeom prst="line">
          <a:avLst/>
        </a:prstGeom>
        <a:ln w="12600">
          <a:solidFill>
            <a:srgbClr val="339933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10440</xdr:colOff>
      <xdr:row>26</xdr:row>
      <xdr:rowOff>123840</xdr:rowOff>
    </xdr:from>
    <xdr:to>
      <xdr:col>1</xdr:col>
      <xdr:colOff>11520</xdr:colOff>
      <xdr:row>39</xdr:row>
      <xdr:rowOff>38160</xdr:rowOff>
    </xdr:to>
    <xdr:sp>
      <xdr:nvSpPr>
        <xdr:cNvPr id="6" name="Line 7"/>
        <xdr:cNvSpPr/>
      </xdr:nvSpPr>
      <xdr:spPr>
        <a:xfrm>
          <a:off x="1147680" y="4057560"/>
          <a:ext cx="1080" cy="1857600"/>
        </a:xfrm>
        <a:prstGeom prst="line">
          <a:avLst/>
        </a:prstGeom>
        <a:ln w="12600">
          <a:solidFill>
            <a:srgbClr val="339933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110880</xdr:colOff>
      <xdr:row>39</xdr:row>
      <xdr:rowOff>133200</xdr:rowOff>
    </xdr:from>
    <xdr:to>
      <xdr:col>7</xdr:col>
      <xdr:colOff>30600</xdr:colOff>
      <xdr:row>41</xdr:row>
      <xdr:rowOff>114480</xdr:rowOff>
    </xdr:to>
    <xdr:sp>
      <xdr:nvSpPr>
        <xdr:cNvPr id="7" name="Line 9"/>
        <xdr:cNvSpPr/>
      </xdr:nvSpPr>
      <xdr:spPr>
        <a:xfrm flipV="1">
          <a:off x="2224080" y="6010200"/>
          <a:ext cx="3036960" cy="276480"/>
        </a:xfrm>
        <a:prstGeom prst="line">
          <a:avLst/>
        </a:prstGeom>
        <a:ln w="1260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130680</xdr:colOff>
      <xdr:row>38</xdr:row>
      <xdr:rowOff>19080</xdr:rowOff>
    </xdr:from>
    <xdr:to>
      <xdr:col>7</xdr:col>
      <xdr:colOff>272160</xdr:colOff>
      <xdr:row>40</xdr:row>
      <xdr:rowOff>38160</xdr:rowOff>
    </xdr:to>
    <xdr:sp>
      <xdr:nvSpPr>
        <xdr:cNvPr id="8" name="Line 10"/>
        <xdr:cNvSpPr/>
      </xdr:nvSpPr>
      <xdr:spPr>
        <a:xfrm flipV="1">
          <a:off x="5361120" y="5743440"/>
          <a:ext cx="141480" cy="324000"/>
        </a:xfrm>
        <a:prstGeom prst="line">
          <a:avLst/>
        </a:prstGeom>
        <a:ln w="1260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10080</xdr:colOff>
      <xdr:row>40</xdr:row>
      <xdr:rowOff>9360</xdr:rowOff>
    </xdr:from>
    <xdr:to>
      <xdr:col>9</xdr:col>
      <xdr:colOff>312120</xdr:colOff>
      <xdr:row>43</xdr:row>
      <xdr:rowOff>66600</xdr:rowOff>
    </xdr:to>
    <xdr:sp>
      <xdr:nvSpPr>
        <xdr:cNvPr id="9" name="Line 11"/>
        <xdr:cNvSpPr/>
      </xdr:nvSpPr>
      <xdr:spPr>
        <a:xfrm>
          <a:off x="5240520" y="6038640"/>
          <a:ext cx="1640160" cy="505080"/>
        </a:xfrm>
        <a:prstGeom prst="line">
          <a:avLst/>
        </a:prstGeom>
        <a:ln w="1260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271440</xdr:colOff>
      <xdr:row>38</xdr:row>
      <xdr:rowOff>9720</xdr:rowOff>
    </xdr:from>
    <xdr:to>
      <xdr:col>8</xdr:col>
      <xdr:colOff>81360</xdr:colOff>
      <xdr:row>38</xdr:row>
      <xdr:rowOff>152640</xdr:rowOff>
    </xdr:to>
    <xdr:sp>
      <xdr:nvSpPr>
        <xdr:cNvPr id="10" name="Line 12"/>
        <xdr:cNvSpPr/>
      </xdr:nvSpPr>
      <xdr:spPr>
        <a:xfrm>
          <a:off x="5501880" y="5734080"/>
          <a:ext cx="423360" cy="142920"/>
        </a:xfrm>
        <a:prstGeom prst="line">
          <a:avLst/>
        </a:prstGeom>
        <a:ln w="12600">
          <a:solidFill>
            <a:srgbClr val="ff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542880</xdr:colOff>
      <xdr:row>38</xdr:row>
      <xdr:rowOff>114480</xdr:rowOff>
    </xdr:from>
    <xdr:to>
      <xdr:col>7</xdr:col>
      <xdr:colOff>573840</xdr:colOff>
      <xdr:row>41</xdr:row>
      <xdr:rowOff>66600</xdr:rowOff>
    </xdr:to>
    <xdr:sp>
      <xdr:nvSpPr>
        <xdr:cNvPr id="11" name="Line 13"/>
        <xdr:cNvSpPr/>
      </xdr:nvSpPr>
      <xdr:spPr>
        <a:xfrm>
          <a:off x="5773320" y="5838840"/>
          <a:ext cx="30960" cy="399960"/>
        </a:xfrm>
        <a:prstGeom prst="line">
          <a:avLst/>
        </a:prstGeom>
        <a:ln w="1260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271080</xdr:colOff>
      <xdr:row>43</xdr:row>
      <xdr:rowOff>56880</xdr:rowOff>
    </xdr:from>
    <xdr:to>
      <xdr:col>13</xdr:col>
      <xdr:colOff>393120</xdr:colOff>
      <xdr:row>52</xdr:row>
      <xdr:rowOff>19080</xdr:rowOff>
    </xdr:to>
    <xdr:sp>
      <xdr:nvSpPr>
        <xdr:cNvPr id="12" name="Line 14"/>
        <xdr:cNvSpPr/>
      </xdr:nvSpPr>
      <xdr:spPr>
        <a:xfrm>
          <a:off x="6839640" y="6534000"/>
          <a:ext cx="2685960" cy="1333800"/>
        </a:xfrm>
        <a:prstGeom prst="line">
          <a:avLst/>
        </a:prstGeom>
        <a:ln w="1260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412560</xdr:colOff>
      <xdr:row>54</xdr:row>
      <xdr:rowOff>104760</xdr:rowOff>
    </xdr:from>
    <xdr:to>
      <xdr:col>13</xdr:col>
      <xdr:colOff>151560</xdr:colOff>
      <xdr:row>56</xdr:row>
      <xdr:rowOff>114480</xdr:rowOff>
    </xdr:to>
    <xdr:sp>
      <xdr:nvSpPr>
        <xdr:cNvPr id="13" name="Line 15"/>
        <xdr:cNvSpPr/>
      </xdr:nvSpPr>
      <xdr:spPr>
        <a:xfrm flipH="1">
          <a:off x="6256440" y="8258040"/>
          <a:ext cx="3027600" cy="314640"/>
        </a:xfrm>
        <a:prstGeom prst="line">
          <a:avLst/>
        </a:prstGeom>
        <a:ln w="1260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271080</xdr:colOff>
      <xdr:row>50</xdr:row>
      <xdr:rowOff>66240</xdr:rowOff>
    </xdr:from>
    <xdr:to>
      <xdr:col>8</xdr:col>
      <xdr:colOff>412920</xdr:colOff>
      <xdr:row>56</xdr:row>
      <xdr:rowOff>114120</xdr:rowOff>
    </xdr:to>
    <xdr:sp>
      <xdr:nvSpPr>
        <xdr:cNvPr id="14" name="Line 16"/>
        <xdr:cNvSpPr/>
      </xdr:nvSpPr>
      <xdr:spPr>
        <a:xfrm flipH="1" flipV="1">
          <a:off x="2384280" y="7610040"/>
          <a:ext cx="3872520" cy="962280"/>
        </a:xfrm>
        <a:prstGeom prst="line">
          <a:avLst/>
        </a:prstGeom>
        <a:ln w="1260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603000</xdr:colOff>
      <xdr:row>46</xdr:row>
      <xdr:rowOff>18720</xdr:rowOff>
    </xdr:from>
    <xdr:to>
      <xdr:col>2</xdr:col>
      <xdr:colOff>271800</xdr:colOff>
      <xdr:row>50</xdr:row>
      <xdr:rowOff>66240</xdr:rowOff>
    </xdr:to>
    <xdr:sp>
      <xdr:nvSpPr>
        <xdr:cNvPr id="15" name="Line 17"/>
        <xdr:cNvSpPr/>
      </xdr:nvSpPr>
      <xdr:spPr>
        <a:xfrm flipH="1" flipV="1">
          <a:off x="1740240" y="6953040"/>
          <a:ext cx="644760" cy="657000"/>
        </a:xfrm>
        <a:prstGeom prst="line">
          <a:avLst/>
        </a:prstGeom>
        <a:ln w="1260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512640</xdr:colOff>
      <xdr:row>36</xdr:row>
      <xdr:rowOff>85680</xdr:rowOff>
    </xdr:from>
    <xdr:to>
      <xdr:col>12</xdr:col>
      <xdr:colOff>222120</xdr:colOff>
      <xdr:row>56</xdr:row>
      <xdr:rowOff>9360</xdr:rowOff>
    </xdr:to>
    <xdr:sp>
      <xdr:nvSpPr>
        <xdr:cNvPr id="16" name="Line 18"/>
        <xdr:cNvSpPr/>
      </xdr:nvSpPr>
      <xdr:spPr>
        <a:xfrm flipV="1">
          <a:off x="7081200" y="5505480"/>
          <a:ext cx="1539360" cy="2962080"/>
        </a:xfrm>
        <a:prstGeom prst="line">
          <a:avLst/>
        </a:prstGeom>
        <a:ln w="1260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342360</xdr:colOff>
      <xdr:row>19</xdr:row>
      <xdr:rowOff>123840</xdr:rowOff>
    </xdr:from>
    <xdr:to>
      <xdr:col>7</xdr:col>
      <xdr:colOff>131400</xdr:colOff>
      <xdr:row>41</xdr:row>
      <xdr:rowOff>57240</xdr:rowOff>
    </xdr:to>
    <xdr:sp>
      <xdr:nvSpPr>
        <xdr:cNvPr id="17" name="Line 19"/>
        <xdr:cNvSpPr/>
      </xdr:nvSpPr>
      <xdr:spPr>
        <a:xfrm flipH="1">
          <a:off x="1479600" y="3000240"/>
          <a:ext cx="3882240" cy="3229200"/>
        </a:xfrm>
        <a:prstGeom prst="line">
          <a:avLst/>
        </a:prstGeom>
        <a:ln w="12600">
          <a:solidFill>
            <a:srgbClr val="0000ff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623880</xdr:colOff>
      <xdr:row>44</xdr:row>
      <xdr:rowOff>114120</xdr:rowOff>
    </xdr:from>
    <xdr:to>
      <xdr:col>1</xdr:col>
      <xdr:colOff>594360</xdr:colOff>
      <xdr:row>46</xdr:row>
      <xdr:rowOff>9000</xdr:rowOff>
    </xdr:to>
    <xdr:sp>
      <xdr:nvSpPr>
        <xdr:cNvPr id="18" name="Line 20"/>
        <xdr:cNvSpPr/>
      </xdr:nvSpPr>
      <xdr:spPr>
        <a:xfrm flipH="1" flipV="1">
          <a:off x="623880" y="6743520"/>
          <a:ext cx="1107720" cy="199800"/>
        </a:xfrm>
        <a:prstGeom prst="line">
          <a:avLst/>
        </a:prstGeom>
        <a:ln w="12600">
          <a:solidFill>
            <a:srgbClr val="ff99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160920</xdr:colOff>
      <xdr:row>41</xdr:row>
      <xdr:rowOff>38160</xdr:rowOff>
    </xdr:from>
    <xdr:to>
      <xdr:col>2</xdr:col>
      <xdr:colOff>181080</xdr:colOff>
      <xdr:row>41</xdr:row>
      <xdr:rowOff>114480</xdr:rowOff>
    </xdr:to>
    <xdr:sp>
      <xdr:nvSpPr>
        <xdr:cNvPr id="19" name="Line 21"/>
        <xdr:cNvSpPr/>
      </xdr:nvSpPr>
      <xdr:spPr>
        <a:xfrm flipH="1" flipV="1">
          <a:off x="1298160" y="6210360"/>
          <a:ext cx="996120" cy="76320"/>
        </a:xfrm>
        <a:prstGeom prst="line">
          <a:avLst/>
        </a:prstGeom>
        <a:ln w="12600">
          <a:solidFill>
            <a:srgbClr val="ff99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412920</xdr:colOff>
      <xdr:row>42</xdr:row>
      <xdr:rowOff>142920</xdr:rowOff>
    </xdr:from>
    <xdr:to>
      <xdr:col>0</xdr:col>
      <xdr:colOff>635040</xdr:colOff>
      <xdr:row>44</xdr:row>
      <xdr:rowOff>123840</xdr:rowOff>
    </xdr:to>
    <xdr:sp>
      <xdr:nvSpPr>
        <xdr:cNvPr id="20" name="Line 22"/>
        <xdr:cNvSpPr/>
      </xdr:nvSpPr>
      <xdr:spPr>
        <a:xfrm flipH="1" flipV="1">
          <a:off x="412920" y="6467400"/>
          <a:ext cx="222120" cy="285840"/>
        </a:xfrm>
        <a:prstGeom prst="line">
          <a:avLst/>
        </a:prstGeom>
        <a:ln w="12600">
          <a:solidFill>
            <a:srgbClr val="ff99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413280</xdr:colOff>
      <xdr:row>41</xdr:row>
      <xdr:rowOff>37800</xdr:rowOff>
    </xdr:from>
    <xdr:to>
      <xdr:col>1</xdr:col>
      <xdr:colOff>171720</xdr:colOff>
      <xdr:row>42</xdr:row>
      <xdr:rowOff>152280</xdr:rowOff>
    </xdr:to>
    <xdr:sp>
      <xdr:nvSpPr>
        <xdr:cNvPr id="21" name="Line 23"/>
        <xdr:cNvSpPr/>
      </xdr:nvSpPr>
      <xdr:spPr>
        <a:xfrm flipV="1">
          <a:off x="413280" y="6210000"/>
          <a:ext cx="895680" cy="266760"/>
        </a:xfrm>
        <a:prstGeom prst="line">
          <a:avLst/>
        </a:prstGeom>
        <a:ln w="12600">
          <a:solidFill>
            <a:srgbClr val="ff99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80280</xdr:colOff>
      <xdr:row>41</xdr:row>
      <xdr:rowOff>114480</xdr:rowOff>
    </xdr:from>
    <xdr:to>
      <xdr:col>7</xdr:col>
      <xdr:colOff>483480</xdr:colOff>
      <xdr:row>42</xdr:row>
      <xdr:rowOff>47880</xdr:rowOff>
    </xdr:to>
    <xdr:sp>
      <xdr:nvSpPr>
        <xdr:cNvPr id="22" name="Line 23"/>
        <xdr:cNvSpPr/>
      </xdr:nvSpPr>
      <xdr:spPr>
        <a:xfrm>
          <a:off x="2193480" y="6286680"/>
          <a:ext cx="3520440" cy="85680"/>
        </a:xfrm>
        <a:prstGeom prst="line">
          <a:avLst/>
        </a:prstGeom>
        <a:ln cap="rnd" w="12600">
          <a:solidFill>
            <a:srgbClr val="800080"/>
          </a:solidFill>
          <a:custDash>
            <a:ds d="100000" sp="1000"/>
          </a:custDash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201240</xdr:colOff>
      <xdr:row>38</xdr:row>
      <xdr:rowOff>38160</xdr:rowOff>
    </xdr:from>
    <xdr:to>
      <xdr:col>7</xdr:col>
      <xdr:colOff>322200</xdr:colOff>
      <xdr:row>42</xdr:row>
      <xdr:rowOff>47880</xdr:rowOff>
    </xdr:to>
    <xdr:sp>
      <xdr:nvSpPr>
        <xdr:cNvPr id="23" name="Line 24"/>
        <xdr:cNvSpPr/>
      </xdr:nvSpPr>
      <xdr:spPr>
        <a:xfrm flipH="1">
          <a:off x="5431680" y="5762520"/>
          <a:ext cx="120960" cy="609840"/>
        </a:xfrm>
        <a:prstGeom prst="line">
          <a:avLst/>
        </a:prstGeom>
        <a:ln cap="rnd" w="12600">
          <a:solidFill>
            <a:srgbClr val="800080"/>
          </a:solidFill>
          <a:custDash>
            <a:ds d="100000" sp="1000"/>
          </a:custDash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472680</xdr:colOff>
      <xdr:row>42</xdr:row>
      <xdr:rowOff>57240</xdr:rowOff>
    </xdr:from>
    <xdr:to>
      <xdr:col>13</xdr:col>
      <xdr:colOff>342720</xdr:colOff>
      <xdr:row>57</xdr:row>
      <xdr:rowOff>76320</xdr:rowOff>
    </xdr:to>
    <xdr:sp>
      <xdr:nvSpPr>
        <xdr:cNvPr id="24" name="Line 25"/>
        <xdr:cNvSpPr/>
      </xdr:nvSpPr>
      <xdr:spPr>
        <a:xfrm>
          <a:off x="5703120" y="6381720"/>
          <a:ext cx="3772080" cy="2305080"/>
        </a:xfrm>
        <a:prstGeom prst="line">
          <a:avLst/>
        </a:prstGeom>
        <a:ln cap="rnd" w="12600">
          <a:solidFill>
            <a:srgbClr val="800080"/>
          </a:solidFill>
          <a:custDash>
            <a:ds d="100000" sp="1000"/>
          </a:custDash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583200</xdr:colOff>
      <xdr:row>40</xdr:row>
      <xdr:rowOff>133560</xdr:rowOff>
    </xdr:from>
    <xdr:to>
      <xdr:col>4</xdr:col>
      <xdr:colOff>423000</xdr:colOff>
      <xdr:row>51</xdr:row>
      <xdr:rowOff>152640</xdr:rowOff>
    </xdr:to>
    <xdr:sp>
      <xdr:nvSpPr>
        <xdr:cNvPr id="25" name="Line 26"/>
        <xdr:cNvSpPr/>
      </xdr:nvSpPr>
      <xdr:spPr>
        <a:xfrm flipH="1">
          <a:off x="3309840" y="6162840"/>
          <a:ext cx="503280" cy="1685880"/>
        </a:xfrm>
        <a:prstGeom prst="line">
          <a:avLst/>
        </a:prstGeom>
        <a:ln w="1260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10440</xdr:colOff>
      <xdr:row>39</xdr:row>
      <xdr:rowOff>38160</xdr:rowOff>
    </xdr:from>
    <xdr:to>
      <xdr:col>1</xdr:col>
      <xdr:colOff>162000</xdr:colOff>
      <xdr:row>41</xdr:row>
      <xdr:rowOff>38160</xdr:rowOff>
    </xdr:to>
    <xdr:sp>
      <xdr:nvSpPr>
        <xdr:cNvPr id="26" name="Line 28"/>
        <xdr:cNvSpPr/>
      </xdr:nvSpPr>
      <xdr:spPr>
        <a:xfrm>
          <a:off x="1147680" y="5915160"/>
          <a:ext cx="151560" cy="295200"/>
        </a:xfrm>
        <a:prstGeom prst="line">
          <a:avLst/>
        </a:prstGeom>
        <a:ln w="12600">
          <a:solidFill>
            <a:srgbClr val="ff9933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56</xdr:row>
      <xdr:rowOff>123840</xdr:rowOff>
    </xdr:from>
    <xdr:to>
      <xdr:col>8</xdr:col>
      <xdr:colOff>413280</xdr:colOff>
      <xdr:row>58</xdr:row>
      <xdr:rowOff>114120</xdr:rowOff>
    </xdr:to>
    <xdr:sp>
      <xdr:nvSpPr>
        <xdr:cNvPr id="27" name="Line 29"/>
        <xdr:cNvSpPr/>
      </xdr:nvSpPr>
      <xdr:spPr>
        <a:xfrm flipH="1">
          <a:off x="6246360" y="8582040"/>
          <a:ext cx="10800" cy="295200"/>
        </a:xfrm>
        <a:prstGeom prst="line">
          <a:avLst/>
        </a:prstGeom>
        <a:ln w="1260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Logistics/WestFlows/TW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Logistics/WestFlows/El%20Paso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Logistics/WestFlows/PGT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Logistics/WestFlows/NWPL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Logistics/WestFlows/Mojave.xls" TargetMode="External"/>
</Relationships>
</file>

<file path=xl/externalLinks/_rels/externalLink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Logistics/WestFlows/Kern.xls" TargetMode="External"/>
</Relationships>
</file>

<file path=xl/externalLinks/_rels/externalLink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Logistics/WestFlows/CIG.xls" TargetMode="External"/>
</Relationships>
</file>

<file path=xl/externalLinks/_rels/externalLink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Logistics/WestFlows/PG&amp;E.xls" TargetMode="External"/>
</Relationships>
</file>

<file path=xl/externalLinks/_rels/externalLink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Logistics/WestFlows/SoCal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ata"/>
      <sheetName val="Sheet2"/>
      <sheetName val="Sheet3"/>
    </sheetNames>
    <sheetDataSet>
      <sheetData sheetId="0">
        <row r="1">
          <cell r="B1">
            <v>2</v>
          </cell>
          <cell r="C1">
            <v>3</v>
          </cell>
          <cell r="D1">
            <v>4</v>
          </cell>
          <cell r="E1">
            <v>5</v>
          </cell>
          <cell r="F1">
            <v>6</v>
          </cell>
          <cell r="G1">
            <v>7</v>
          </cell>
          <cell r="H1">
            <v>8</v>
          </cell>
          <cell r="I1">
            <v>9</v>
          </cell>
          <cell r="J1">
            <v>10</v>
          </cell>
          <cell r="K1">
            <v>11</v>
          </cell>
          <cell r="L1">
            <v>12</v>
          </cell>
          <cell r="M1">
            <v>13</v>
          </cell>
          <cell r="N1">
            <v>14</v>
          </cell>
          <cell r="O1">
            <v>15</v>
          </cell>
          <cell r="P1">
            <v>16</v>
          </cell>
          <cell r="Q1">
            <v>17</v>
          </cell>
          <cell r="R1">
            <v>18</v>
          </cell>
          <cell r="S1">
            <v>19</v>
          </cell>
          <cell r="T1">
            <v>20</v>
          </cell>
          <cell r="U1">
            <v>21</v>
          </cell>
          <cell r="V1">
            <v>22</v>
          </cell>
          <cell r="W1">
            <v>23</v>
          </cell>
          <cell r="X1">
            <v>24</v>
          </cell>
          <cell r="Y1">
            <v>25</v>
          </cell>
          <cell r="Z1">
            <v>26</v>
          </cell>
          <cell r="AA1">
            <v>27</v>
          </cell>
          <cell r="AB1">
            <v>28</v>
          </cell>
          <cell r="AC1">
            <v>29</v>
          </cell>
          <cell r="AD1">
            <v>30</v>
          </cell>
          <cell r="AE1">
            <v>31</v>
          </cell>
          <cell r="AF1">
            <v>32</v>
          </cell>
          <cell r="AG1">
            <v>33</v>
          </cell>
          <cell r="AH1">
            <v>34</v>
          </cell>
        </row>
        <row r="2">
          <cell r="B2" t="str">
            <v>W. of Thoreau</v>
          </cell>
        </row>
        <row r="2">
          <cell r="G2" t="str">
            <v>San Juan</v>
          </cell>
        </row>
        <row r="2">
          <cell r="L2" t="str">
            <v>San Juan2</v>
          </cell>
        </row>
        <row r="2">
          <cell r="S2" t="str">
            <v>Panhandle</v>
          </cell>
        </row>
        <row r="2">
          <cell r="X2" t="str">
            <v>West Texas</v>
          </cell>
        </row>
        <row r="2">
          <cell r="AE2" t="str">
            <v>Central</v>
          </cell>
        </row>
        <row r="3">
          <cell r="B3" t="str">
            <v>D</v>
          </cell>
          <cell r="C3" t="str">
            <v>D</v>
          </cell>
          <cell r="D3" t="str">
            <v>D</v>
          </cell>
          <cell r="E3" t="str">
            <v>R</v>
          </cell>
        </row>
        <row r="3">
          <cell r="G3" t="str">
            <v>D</v>
          </cell>
          <cell r="H3" t="str">
            <v>R</v>
          </cell>
          <cell r="I3" t="str">
            <v>R</v>
          </cell>
          <cell r="J3" t="str">
            <v>R</v>
          </cell>
          <cell r="K3" t="str">
            <v>R</v>
          </cell>
          <cell r="L3" t="str">
            <v>D</v>
          </cell>
          <cell r="M3" t="str">
            <v>R</v>
          </cell>
          <cell r="N3" t="str">
            <v>D</v>
          </cell>
          <cell r="O3" t="str">
            <v>R</v>
          </cell>
          <cell r="P3" t="str">
            <v>R</v>
          </cell>
          <cell r="Q3" t="str">
            <v>R</v>
          </cell>
          <cell r="R3" t="str">
            <v>R</v>
          </cell>
          <cell r="S3" t="str">
            <v>D</v>
          </cell>
          <cell r="T3" t="str">
            <v>D</v>
          </cell>
          <cell r="U3" t="str">
            <v>D</v>
          </cell>
          <cell r="V3" t="str">
            <v>D</v>
          </cell>
          <cell r="W3" t="str">
            <v>D</v>
          </cell>
          <cell r="X3" t="str">
            <v>D</v>
          </cell>
          <cell r="Y3" t="str">
            <v>D</v>
          </cell>
          <cell r="Z3" t="str">
            <v>D</v>
          </cell>
          <cell r="AA3" t="str">
            <v>R</v>
          </cell>
          <cell r="AB3" t="str">
            <v>D</v>
          </cell>
          <cell r="AC3" t="str">
            <v>D</v>
          </cell>
        </row>
        <row r="3">
          <cell r="AE3" t="str">
            <v>R</v>
          </cell>
          <cell r="AF3" t="str">
            <v>D</v>
          </cell>
          <cell r="AG3" t="str">
            <v>D</v>
          </cell>
          <cell r="AH3" t="str">
            <v>Calculation</v>
          </cell>
        </row>
        <row r="4">
          <cell r="A4" t="str">
            <v>Date</v>
          </cell>
          <cell r="B4" t="str">
            <v>Mojave Topock</v>
          </cell>
          <cell r="C4" t="str">
            <v>PG&amp;E Topock</v>
          </cell>
          <cell r="D4" t="str">
            <v>Socal Needles</v>
          </cell>
          <cell r="E4" t="str">
            <v>El Paso Window Rock</v>
          </cell>
          <cell r="F4" t="str">
            <v>Flagstaff/North Star</v>
          </cell>
          <cell r="G4" t="str">
            <v>PNM Bloomfield</v>
          </cell>
          <cell r="H4" t="str">
            <v>TW/TC Blanco </v>
          </cell>
          <cell r="I4" t="str">
            <v>Burlington Valverde Plant</v>
          </cell>
          <cell r="J4" t="str">
            <v>WFS/Kutz Plant I/C</v>
          </cell>
          <cell r="K4" t="str">
            <v>Williams Field Milagro Plant</v>
          </cell>
          <cell r="L4" t="str">
            <v>El Paso Blanco I/C</v>
          </cell>
          <cell r="M4" t="str">
            <v>NWPL La Plata I/C </v>
          </cell>
          <cell r="N4" t="str">
            <v>NWPL La Plata I/C </v>
          </cell>
          <cell r="O4" t="str">
            <v>Amoco Florida Plant I/C</v>
          </cell>
          <cell r="P4" t="str">
            <v>Red Cedar Plant I/C</v>
          </cell>
          <cell r="Q4" t="str">
            <v>WFS Ignacio Plant I/C</v>
          </cell>
          <cell r="R4" t="str">
            <v>WFS La Maquina Plant I/C</v>
          </cell>
          <cell r="S4" t="str">
            <v>PEPL </v>
          </cell>
          <cell r="T4" t="str">
            <v>NGPL Gray County Net</v>
          </cell>
          <cell r="U4" t="str">
            <v>NNG Beaver </v>
          </cell>
          <cell r="V4" t="str">
            <v>Williams Canadian</v>
          </cell>
          <cell r="W4" t="str">
            <v>ANR/TW Red Deer </v>
          </cell>
          <cell r="X4" t="str">
            <v>Lonestar (Ward)</v>
          </cell>
          <cell r="Y4" t="str">
            <v>Lonestar (Pecos)</v>
          </cell>
          <cell r="Z4" t="str">
            <v>Oasis Block (D)</v>
          </cell>
          <cell r="AA4" t="str">
            <v>Oasis Block (R)</v>
          </cell>
          <cell r="AB4" t="str">
            <v>Valero Ward</v>
          </cell>
          <cell r="AC4" t="str">
            <v>Valero Pecos</v>
          </cell>
          <cell r="AD4" t="str">
            <v>Weststar Ward</v>
          </cell>
          <cell r="AE4" t="str">
            <v>PNM  Rio Puerco</v>
          </cell>
          <cell r="AF4" t="str">
            <v>PNM Rio Puerco Bi-Del</v>
          </cell>
          <cell r="AG4" t="str">
            <v>PNM Thompson</v>
          </cell>
          <cell r="AH4" t="str">
            <v>Total San Juan</v>
          </cell>
        </row>
        <row r="5">
          <cell r="A5">
            <v>36465</v>
          </cell>
          <cell r="B5">
            <v>58500</v>
          </cell>
          <cell r="C5">
            <v>167853</v>
          </cell>
          <cell r="D5">
            <v>693063</v>
          </cell>
          <cell r="E5">
            <v>0</v>
          </cell>
          <cell r="F5" t="str">
            <v>N/A</v>
          </cell>
          <cell r="G5">
            <v>80871</v>
          </cell>
          <cell r="H5">
            <v>59499</v>
          </cell>
          <cell r="I5">
            <v>195141</v>
          </cell>
          <cell r="J5">
            <v>10085</v>
          </cell>
          <cell r="K5">
            <v>299383</v>
          </cell>
          <cell r="L5">
            <v>178042</v>
          </cell>
          <cell r="M5">
            <v>211484</v>
          </cell>
          <cell r="N5">
            <v>5478</v>
          </cell>
          <cell r="O5">
            <v>69100</v>
          </cell>
          <cell r="P5">
            <v>67714</v>
          </cell>
          <cell r="Q5">
            <v>53434</v>
          </cell>
          <cell r="R5">
            <v>81753</v>
          </cell>
          <cell r="S5">
            <v>0</v>
          </cell>
          <cell r="T5">
            <v>0</v>
          </cell>
          <cell r="U5">
            <v>30002</v>
          </cell>
          <cell r="V5">
            <v>12500</v>
          </cell>
          <cell r="W5">
            <v>751</v>
          </cell>
          <cell r="X5">
            <v>36512</v>
          </cell>
          <cell r="Y5">
            <v>9987</v>
          </cell>
          <cell r="Z5">
            <v>20000</v>
          </cell>
          <cell r="AA5">
            <v>0</v>
          </cell>
          <cell r="AB5">
            <v>0</v>
          </cell>
          <cell r="AC5">
            <v>39910</v>
          </cell>
          <cell r="AD5">
            <v>36004</v>
          </cell>
          <cell r="AE5">
            <v>0</v>
          </cell>
          <cell r="AF5">
            <v>12000</v>
          </cell>
          <cell r="AG5">
            <v>16833</v>
          </cell>
          <cell r="AH5">
            <v>644979</v>
          </cell>
        </row>
        <row r="6">
          <cell r="A6">
            <v>36466</v>
          </cell>
          <cell r="B6">
            <v>27767</v>
          </cell>
          <cell r="C6">
            <v>194277</v>
          </cell>
          <cell r="D6">
            <v>758250</v>
          </cell>
          <cell r="E6">
            <v>0</v>
          </cell>
          <cell r="F6" t="str">
            <v>N/A</v>
          </cell>
          <cell r="G6">
            <v>105864</v>
          </cell>
          <cell r="H6">
            <v>59499</v>
          </cell>
          <cell r="I6">
            <v>195367</v>
          </cell>
          <cell r="J6">
            <v>10085</v>
          </cell>
          <cell r="K6">
            <v>330792</v>
          </cell>
          <cell r="L6">
            <v>170457</v>
          </cell>
          <cell r="M6">
            <v>183356</v>
          </cell>
          <cell r="N6">
            <v>0</v>
          </cell>
          <cell r="O6">
            <v>63608</v>
          </cell>
          <cell r="P6">
            <v>76551</v>
          </cell>
          <cell r="Q6">
            <v>88752</v>
          </cell>
          <cell r="R6">
            <v>80021</v>
          </cell>
          <cell r="S6">
            <v>0</v>
          </cell>
          <cell r="T6">
            <v>0</v>
          </cell>
          <cell r="U6">
            <v>35139</v>
          </cell>
          <cell r="V6">
            <v>15000</v>
          </cell>
          <cell r="W6">
            <v>751</v>
          </cell>
          <cell r="X6">
            <v>36512</v>
          </cell>
          <cell r="Y6">
            <v>9987</v>
          </cell>
          <cell r="Z6">
            <v>6000</v>
          </cell>
          <cell r="AA6">
            <v>0</v>
          </cell>
          <cell r="AB6">
            <v>0</v>
          </cell>
          <cell r="AC6">
            <v>40110</v>
          </cell>
          <cell r="AD6">
            <v>49728</v>
          </cell>
          <cell r="AE6">
            <v>0</v>
          </cell>
          <cell r="AF6">
            <v>27152</v>
          </cell>
          <cell r="AG6">
            <v>20207</v>
          </cell>
          <cell r="AH6">
            <v>701607</v>
          </cell>
        </row>
        <row r="7">
          <cell r="A7">
            <v>36467</v>
          </cell>
          <cell r="B7">
            <v>30000</v>
          </cell>
          <cell r="C7">
            <v>197167</v>
          </cell>
          <cell r="D7">
            <v>736965</v>
          </cell>
          <cell r="E7">
            <v>0</v>
          </cell>
          <cell r="F7" t="str">
            <v>N/A</v>
          </cell>
          <cell r="G7">
            <v>80864</v>
          </cell>
          <cell r="H7">
            <v>59499</v>
          </cell>
          <cell r="I7">
            <v>200195</v>
          </cell>
          <cell r="J7">
            <v>10085</v>
          </cell>
          <cell r="K7">
            <v>312842</v>
          </cell>
          <cell r="L7">
            <v>182481</v>
          </cell>
          <cell r="M7">
            <v>155178</v>
          </cell>
          <cell r="N7">
            <v>0</v>
          </cell>
          <cell r="O7">
            <v>91340</v>
          </cell>
          <cell r="P7">
            <v>79135</v>
          </cell>
          <cell r="Q7">
            <v>80876</v>
          </cell>
          <cell r="R7">
            <v>84822</v>
          </cell>
          <cell r="S7">
            <v>972</v>
          </cell>
          <cell r="T7">
            <v>0</v>
          </cell>
          <cell r="U7">
            <v>35139</v>
          </cell>
          <cell r="V7">
            <v>15000</v>
          </cell>
          <cell r="W7">
            <v>0</v>
          </cell>
          <cell r="X7">
            <v>36512</v>
          </cell>
          <cell r="Y7">
            <v>9986</v>
          </cell>
          <cell r="Z7">
            <v>5000</v>
          </cell>
          <cell r="AA7">
            <v>0</v>
          </cell>
          <cell r="AB7">
            <v>9940</v>
          </cell>
          <cell r="AC7">
            <v>11613</v>
          </cell>
          <cell r="AD7">
            <v>81973</v>
          </cell>
          <cell r="AE7">
            <v>0</v>
          </cell>
          <cell r="AF7">
            <v>0</v>
          </cell>
          <cell r="AG7">
            <v>17096</v>
          </cell>
          <cell r="AH7">
            <v>663485</v>
          </cell>
        </row>
        <row r="8">
          <cell r="A8">
            <v>36468</v>
          </cell>
          <cell r="B8">
            <v>31107</v>
          </cell>
          <cell r="C8">
            <v>203041</v>
          </cell>
          <cell r="D8">
            <v>722369</v>
          </cell>
          <cell r="E8">
            <v>0</v>
          </cell>
          <cell r="F8" t="str">
            <v>N/A</v>
          </cell>
          <cell r="G8">
            <v>80864</v>
          </cell>
          <cell r="H8">
            <v>56565</v>
          </cell>
          <cell r="I8">
            <v>203335</v>
          </cell>
          <cell r="J8">
            <v>1841</v>
          </cell>
          <cell r="K8">
            <v>299764</v>
          </cell>
          <cell r="L8">
            <v>151679</v>
          </cell>
          <cell r="M8">
            <v>155599</v>
          </cell>
          <cell r="N8">
            <v>9410</v>
          </cell>
          <cell r="O8">
            <v>77969</v>
          </cell>
          <cell r="P8">
            <v>79309</v>
          </cell>
          <cell r="Q8">
            <v>81422</v>
          </cell>
          <cell r="R8">
            <v>82588</v>
          </cell>
          <cell r="S8">
            <v>0</v>
          </cell>
          <cell r="T8">
            <v>0</v>
          </cell>
          <cell r="U8">
            <v>35122</v>
          </cell>
          <cell r="V8">
            <v>15000</v>
          </cell>
          <cell r="W8">
            <v>0</v>
          </cell>
          <cell r="X8">
            <v>33878</v>
          </cell>
          <cell r="Y8">
            <v>14887</v>
          </cell>
          <cell r="Z8">
            <v>15000</v>
          </cell>
          <cell r="AA8">
            <v>0</v>
          </cell>
          <cell r="AB8">
            <v>0</v>
          </cell>
          <cell r="AC8">
            <v>29164</v>
          </cell>
          <cell r="AD8">
            <v>66254</v>
          </cell>
          <cell r="AE8">
            <v>0</v>
          </cell>
          <cell r="AF8">
            <v>11111</v>
          </cell>
          <cell r="AG8">
            <v>16218</v>
          </cell>
          <cell r="AH8">
            <v>642369</v>
          </cell>
        </row>
        <row r="9">
          <cell r="A9">
            <v>36469</v>
          </cell>
          <cell r="B9">
            <v>27509</v>
          </cell>
          <cell r="C9">
            <v>199373</v>
          </cell>
          <cell r="D9">
            <v>729233</v>
          </cell>
          <cell r="E9">
            <v>0</v>
          </cell>
          <cell r="F9" t="str">
            <v>N/A</v>
          </cell>
          <cell r="G9">
            <v>85896</v>
          </cell>
          <cell r="H9">
            <v>49719</v>
          </cell>
          <cell r="I9">
            <v>211682</v>
          </cell>
          <cell r="J9">
            <v>13085</v>
          </cell>
          <cell r="K9">
            <v>328119</v>
          </cell>
          <cell r="L9">
            <v>150589</v>
          </cell>
          <cell r="M9">
            <v>151949</v>
          </cell>
          <cell r="N9">
            <v>5484</v>
          </cell>
          <cell r="O9">
            <v>63608</v>
          </cell>
          <cell r="P9">
            <v>83318</v>
          </cell>
          <cell r="Q9">
            <v>76044</v>
          </cell>
          <cell r="R9">
            <v>81127</v>
          </cell>
          <cell r="S9">
            <v>0</v>
          </cell>
          <cell r="T9">
            <v>0</v>
          </cell>
          <cell r="U9">
            <v>35122</v>
          </cell>
          <cell r="V9">
            <v>15000</v>
          </cell>
          <cell r="W9">
            <v>0</v>
          </cell>
          <cell r="X9">
            <v>36512</v>
          </cell>
          <cell r="Y9">
            <v>14986</v>
          </cell>
          <cell r="Z9">
            <v>6942</v>
          </cell>
          <cell r="AA9">
            <v>0</v>
          </cell>
          <cell r="AB9">
            <v>0</v>
          </cell>
          <cell r="AC9">
            <v>31350</v>
          </cell>
          <cell r="AD9">
            <v>48523</v>
          </cell>
          <cell r="AE9">
            <v>0</v>
          </cell>
          <cell r="AF9">
            <v>14022</v>
          </cell>
          <cell r="AG9">
            <v>14225</v>
          </cell>
          <cell r="AH9">
            <v>688501</v>
          </cell>
        </row>
        <row r="10">
          <cell r="A10">
            <v>36470</v>
          </cell>
          <cell r="B10">
            <v>20000</v>
          </cell>
          <cell r="C10">
            <v>194421</v>
          </cell>
          <cell r="D10">
            <v>718623</v>
          </cell>
          <cell r="E10">
            <v>0</v>
          </cell>
          <cell r="F10" t="str">
            <v>N/A</v>
          </cell>
          <cell r="G10">
            <v>70864</v>
          </cell>
          <cell r="H10">
            <v>49719</v>
          </cell>
          <cell r="I10">
            <v>247764</v>
          </cell>
          <cell r="J10">
            <v>10085</v>
          </cell>
          <cell r="K10">
            <v>326174</v>
          </cell>
          <cell r="L10">
            <v>119281</v>
          </cell>
          <cell r="M10">
            <v>149536</v>
          </cell>
          <cell r="N10">
            <v>61269</v>
          </cell>
          <cell r="O10">
            <v>78651</v>
          </cell>
          <cell r="P10">
            <v>76035</v>
          </cell>
          <cell r="Q10">
            <v>72351</v>
          </cell>
          <cell r="R10">
            <v>85688</v>
          </cell>
          <cell r="S10">
            <v>0</v>
          </cell>
          <cell r="T10">
            <v>5000</v>
          </cell>
          <cell r="U10">
            <v>35122</v>
          </cell>
          <cell r="V10">
            <v>14993</v>
          </cell>
          <cell r="W10">
            <v>0</v>
          </cell>
          <cell r="X10">
            <v>36512</v>
          </cell>
          <cell r="Y10">
            <v>25293</v>
          </cell>
          <cell r="Z10">
            <v>48999</v>
          </cell>
          <cell r="AA10">
            <v>0</v>
          </cell>
          <cell r="AB10">
            <v>15000</v>
          </cell>
          <cell r="AC10">
            <v>33133</v>
          </cell>
          <cell r="AD10">
            <v>40991</v>
          </cell>
          <cell r="AE10">
            <v>0</v>
          </cell>
          <cell r="AF10">
            <v>6080</v>
          </cell>
          <cell r="AG10">
            <v>11253</v>
          </cell>
          <cell r="AH10">
            <v>704606</v>
          </cell>
        </row>
        <row r="11">
          <cell r="A11">
            <v>36471</v>
          </cell>
          <cell r="B11">
            <v>20000</v>
          </cell>
          <cell r="C11">
            <v>181084</v>
          </cell>
          <cell r="D11">
            <v>741959</v>
          </cell>
          <cell r="E11">
            <v>0</v>
          </cell>
          <cell r="F11" t="str">
            <v>N/A</v>
          </cell>
          <cell r="G11">
            <v>70864</v>
          </cell>
          <cell r="H11">
            <v>49719</v>
          </cell>
          <cell r="I11">
            <v>229739</v>
          </cell>
          <cell r="J11">
            <v>29617</v>
          </cell>
          <cell r="K11">
            <v>334380</v>
          </cell>
          <cell r="L11">
            <v>136364</v>
          </cell>
          <cell r="M11">
            <v>149536</v>
          </cell>
          <cell r="N11">
            <v>27883</v>
          </cell>
          <cell r="O11">
            <v>77968</v>
          </cell>
          <cell r="P11">
            <v>71940</v>
          </cell>
          <cell r="Q11">
            <v>62005</v>
          </cell>
          <cell r="R11">
            <v>82921</v>
          </cell>
          <cell r="S11">
            <v>0</v>
          </cell>
          <cell r="T11">
            <v>5000</v>
          </cell>
          <cell r="U11">
            <v>35122</v>
          </cell>
          <cell r="V11">
            <v>14993</v>
          </cell>
          <cell r="W11">
            <v>0</v>
          </cell>
          <cell r="X11">
            <v>36512</v>
          </cell>
          <cell r="Y11">
            <v>25293</v>
          </cell>
          <cell r="Z11">
            <v>48999</v>
          </cell>
          <cell r="AA11">
            <v>0</v>
          </cell>
          <cell r="AB11">
            <v>15000</v>
          </cell>
          <cell r="AC11">
            <v>33133</v>
          </cell>
          <cell r="AD11">
            <v>40465</v>
          </cell>
          <cell r="AE11">
            <v>0</v>
          </cell>
          <cell r="AF11">
            <v>6080</v>
          </cell>
          <cell r="AG11">
            <v>11253</v>
          </cell>
          <cell r="AH11">
            <v>714319</v>
          </cell>
        </row>
        <row r="12">
          <cell r="A12">
            <v>36472</v>
          </cell>
          <cell r="B12">
            <v>30000</v>
          </cell>
          <cell r="C12">
            <v>190696</v>
          </cell>
          <cell r="D12">
            <v>722347</v>
          </cell>
          <cell r="E12">
            <v>0</v>
          </cell>
          <cell r="F12" t="str">
            <v>N/A</v>
          </cell>
          <cell r="G12">
            <v>76777</v>
          </cell>
          <cell r="H12">
            <v>49719</v>
          </cell>
          <cell r="I12">
            <v>221267</v>
          </cell>
          <cell r="J12">
            <v>29619</v>
          </cell>
          <cell r="K12">
            <v>317315</v>
          </cell>
          <cell r="L12">
            <v>146521</v>
          </cell>
          <cell r="M12">
            <v>149890</v>
          </cell>
          <cell r="N12">
            <v>21984</v>
          </cell>
          <cell r="O12">
            <v>77969</v>
          </cell>
          <cell r="P12">
            <v>79803</v>
          </cell>
          <cell r="Q12">
            <v>77090</v>
          </cell>
          <cell r="R12">
            <v>77113</v>
          </cell>
          <cell r="S12">
            <v>0</v>
          </cell>
          <cell r="T12">
            <v>5000</v>
          </cell>
          <cell r="U12">
            <v>35122</v>
          </cell>
          <cell r="V12">
            <v>15000</v>
          </cell>
          <cell r="W12">
            <v>10000</v>
          </cell>
          <cell r="X12">
            <v>36512</v>
          </cell>
          <cell r="Y12">
            <v>25288</v>
          </cell>
          <cell r="Z12">
            <v>48999</v>
          </cell>
          <cell r="AA12">
            <v>0</v>
          </cell>
          <cell r="AB12">
            <v>15000</v>
          </cell>
          <cell r="AC12">
            <v>33133</v>
          </cell>
          <cell r="AD12">
            <v>25465</v>
          </cell>
          <cell r="AE12">
            <v>0</v>
          </cell>
          <cell r="AF12">
            <v>6080</v>
          </cell>
          <cell r="AG12">
            <v>11455</v>
          </cell>
          <cell r="AH12">
            <v>694697</v>
          </cell>
        </row>
        <row r="13">
          <cell r="A13">
            <v>36473</v>
          </cell>
          <cell r="B13">
            <v>27422</v>
          </cell>
          <cell r="C13">
            <v>194999</v>
          </cell>
          <cell r="D13">
            <v>737726</v>
          </cell>
          <cell r="E13">
            <v>0</v>
          </cell>
          <cell r="F13" t="str">
            <v>N/A</v>
          </cell>
          <cell r="G13">
            <v>81760</v>
          </cell>
          <cell r="H13">
            <v>59499</v>
          </cell>
          <cell r="I13">
            <v>202410</v>
          </cell>
          <cell r="J13">
            <v>29624</v>
          </cell>
          <cell r="K13">
            <v>307119</v>
          </cell>
          <cell r="L13">
            <v>166923</v>
          </cell>
          <cell r="M13">
            <v>168866</v>
          </cell>
          <cell r="N13">
            <v>21968</v>
          </cell>
          <cell r="O13">
            <v>63677</v>
          </cell>
          <cell r="P13">
            <v>74836</v>
          </cell>
          <cell r="Q13">
            <v>88132</v>
          </cell>
          <cell r="R13">
            <v>77060</v>
          </cell>
          <cell r="S13">
            <v>0</v>
          </cell>
          <cell r="T13">
            <v>0</v>
          </cell>
          <cell r="U13">
            <v>35122</v>
          </cell>
          <cell r="V13">
            <v>15000</v>
          </cell>
          <cell r="W13">
            <v>0</v>
          </cell>
          <cell r="X13">
            <v>36512</v>
          </cell>
          <cell r="Y13">
            <v>20089</v>
          </cell>
          <cell r="Z13">
            <v>28265</v>
          </cell>
          <cell r="AA13">
            <v>0</v>
          </cell>
          <cell r="AB13">
            <v>0</v>
          </cell>
          <cell r="AC13">
            <v>36285</v>
          </cell>
          <cell r="AD13">
            <v>46202</v>
          </cell>
          <cell r="AE13">
            <v>0</v>
          </cell>
          <cell r="AF13">
            <v>6080</v>
          </cell>
          <cell r="AG13">
            <v>11455</v>
          </cell>
          <cell r="AH13">
            <v>680412</v>
          </cell>
        </row>
        <row r="14">
          <cell r="A14">
            <v>36474</v>
          </cell>
          <cell r="B14">
            <v>59315</v>
          </cell>
          <cell r="C14">
            <v>0</v>
          </cell>
          <cell r="D14">
            <v>756039</v>
          </cell>
          <cell r="E14">
            <v>0</v>
          </cell>
          <cell r="F14">
            <v>7780</v>
          </cell>
          <cell r="G14">
            <v>81760</v>
          </cell>
          <cell r="H14">
            <v>56565</v>
          </cell>
          <cell r="I14">
            <v>186901</v>
          </cell>
          <cell r="J14">
            <v>21380</v>
          </cell>
          <cell r="K14">
            <v>258531</v>
          </cell>
          <cell r="L14">
            <v>204969</v>
          </cell>
          <cell r="M14">
            <v>171846</v>
          </cell>
          <cell r="N14">
            <v>15665</v>
          </cell>
          <cell r="O14">
            <v>77162</v>
          </cell>
          <cell r="P14">
            <v>84437</v>
          </cell>
          <cell r="Q14">
            <v>91624</v>
          </cell>
          <cell r="R14">
            <v>86306</v>
          </cell>
          <cell r="S14">
            <v>0</v>
          </cell>
          <cell r="T14">
            <v>0</v>
          </cell>
          <cell r="U14">
            <v>35122</v>
          </cell>
          <cell r="V14">
            <v>15000</v>
          </cell>
          <cell r="W14">
            <v>0</v>
          </cell>
          <cell r="X14">
            <v>36512</v>
          </cell>
          <cell r="Y14">
            <v>35089</v>
          </cell>
          <cell r="Z14">
            <v>29999</v>
          </cell>
          <cell r="AA14">
            <v>0</v>
          </cell>
          <cell r="AB14">
            <v>19500</v>
          </cell>
          <cell r="AC14">
            <v>43046</v>
          </cell>
          <cell r="AD14">
            <v>75545</v>
          </cell>
          <cell r="AE14">
            <v>0</v>
          </cell>
          <cell r="AF14">
            <v>6080</v>
          </cell>
          <cell r="AG14">
            <v>11455</v>
          </cell>
          <cell r="AH14">
            <v>605137</v>
          </cell>
        </row>
        <row r="15">
          <cell r="A15">
            <v>36475</v>
          </cell>
          <cell r="B15">
            <v>70000</v>
          </cell>
          <cell r="C15">
            <v>0</v>
          </cell>
          <cell r="D15">
            <v>756791</v>
          </cell>
          <cell r="E15">
            <v>0</v>
          </cell>
          <cell r="F15">
            <v>6277</v>
          </cell>
          <cell r="G15">
            <v>71734</v>
          </cell>
          <cell r="H15">
            <v>53631</v>
          </cell>
          <cell r="I15">
            <v>202005</v>
          </cell>
          <cell r="J15">
            <v>21380</v>
          </cell>
          <cell r="K15">
            <v>288097</v>
          </cell>
          <cell r="L15">
            <v>173051</v>
          </cell>
          <cell r="M15">
            <v>165659</v>
          </cell>
          <cell r="N15">
            <v>27140</v>
          </cell>
          <cell r="O15">
            <v>64652</v>
          </cell>
          <cell r="P15">
            <v>73567</v>
          </cell>
          <cell r="Q15">
            <v>110002</v>
          </cell>
          <cell r="R15">
            <v>86468</v>
          </cell>
          <cell r="S15">
            <v>0</v>
          </cell>
          <cell r="T15">
            <v>0</v>
          </cell>
          <cell r="U15">
            <v>35122</v>
          </cell>
          <cell r="V15">
            <v>15000</v>
          </cell>
          <cell r="W15">
            <v>0</v>
          </cell>
          <cell r="X15">
            <v>36512</v>
          </cell>
          <cell r="Y15">
            <v>60089</v>
          </cell>
          <cell r="Z15">
            <v>43390</v>
          </cell>
          <cell r="AA15">
            <v>0</v>
          </cell>
          <cell r="AB15">
            <v>24939</v>
          </cell>
          <cell r="AC15">
            <v>66189</v>
          </cell>
          <cell r="AD15">
            <v>44559</v>
          </cell>
          <cell r="AE15">
            <v>0</v>
          </cell>
          <cell r="AF15">
            <v>6080</v>
          </cell>
          <cell r="AG15">
            <v>11455</v>
          </cell>
          <cell r="AH15">
            <v>636847</v>
          </cell>
        </row>
        <row r="16">
          <cell r="A16">
            <v>36476</v>
          </cell>
          <cell r="B16">
            <v>80000</v>
          </cell>
          <cell r="C16">
            <v>0</v>
          </cell>
          <cell r="D16">
            <v>757537</v>
          </cell>
          <cell r="E16">
            <v>0</v>
          </cell>
          <cell r="F16">
            <v>5360</v>
          </cell>
          <cell r="G16">
            <v>77361</v>
          </cell>
          <cell r="H16">
            <v>56565</v>
          </cell>
          <cell r="I16">
            <v>193025</v>
          </cell>
          <cell r="J16">
            <v>21380</v>
          </cell>
          <cell r="K16">
            <v>290899</v>
          </cell>
          <cell r="L16">
            <v>195934</v>
          </cell>
          <cell r="M16">
            <v>158798</v>
          </cell>
          <cell r="N16">
            <v>11111</v>
          </cell>
          <cell r="O16">
            <v>96969</v>
          </cell>
          <cell r="P16">
            <v>59473</v>
          </cell>
          <cell r="Q16">
            <v>104810</v>
          </cell>
          <cell r="R16">
            <v>104810</v>
          </cell>
          <cell r="S16">
            <v>0</v>
          </cell>
          <cell r="T16">
            <v>0</v>
          </cell>
          <cell r="U16">
            <v>35122</v>
          </cell>
          <cell r="V16">
            <v>15000</v>
          </cell>
          <cell r="W16">
            <v>0</v>
          </cell>
          <cell r="X16">
            <v>36512</v>
          </cell>
          <cell r="Y16">
            <v>65612</v>
          </cell>
          <cell r="Z16">
            <v>45000</v>
          </cell>
          <cell r="AA16">
            <v>0</v>
          </cell>
          <cell r="AB16">
            <v>26940</v>
          </cell>
          <cell r="AC16">
            <v>47426</v>
          </cell>
          <cell r="AD16">
            <v>43266</v>
          </cell>
          <cell r="AE16">
            <v>0</v>
          </cell>
          <cell r="AF16">
            <v>11594</v>
          </cell>
          <cell r="AG16">
            <v>11455</v>
          </cell>
          <cell r="AH16">
            <v>639230</v>
          </cell>
        </row>
        <row r="17">
          <cell r="A17">
            <v>36477</v>
          </cell>
          <cell r="B17">
            <v>50000</v>
          </cell>
          <cell r="C17">
            <v>86642</v>
          </cell>
          <cell r="D17">
            <v>724889</v>
          </cell>
          <cell r="E17">
            <v>0</v>
          </cell>
          <cell r="F17">
            <v>6277</v>
          </cell>
          <cell r="G17">
            <v>97727</v>
          </cell>
          <cell r="H17">
            <v>58521</v>
          </cell>
          <cell r="I17">
            <v>209626</v>
          </cell>
          <cell r="J17">
            <v>24467</v>
          </cell>
          <cell r="K17">
            <v>347546</v>
          </cell>
          <cell r="L17">
            <v>112580</v>
          </cell>
          <cell r="M17">
            <v>154536</v>
          </cell>
          <cell r="N17">
            <v>20610</v>
          </cell>
          <cell r="O17">
            <v>68780</v>
          </cell>
          <cell r="P17">
            <v>72434</v>
          </cell>
          <cell r="Q17">
            <v>67589</v>
          </cell>
          <cell r="R17">
            <v>73155</v>
          </cell>
          <cell r="S17">
            <v>0</v>
          </cell>
          <cell r="T17">
            <v>0</v>
          </cell>
          <cell r="U17">
            <v>35020</v>
          </cell>
          <cell r="V17">
            <v>13110</v>
          </cell>
          <cell r="W17">
            <v>0</v>
          </cell>
          <cell r="X17">
            <v>36512</v>
          </cell>
          <cell r="Y17">
            <v>28327</v>
          </cell>
          <cell r="Z17">
            <v>39998</v>
          </cell>
          <cell r="AA17">
            <v>0</v>
          </cell>
          <cell r="AB17">
            <v>31940</v>
          </cell>
          <cell r="AC17">
            <v>67164</v>
          </cell>
          <cell r="AD17">
            <v>43178</v>
          </cell>
          <cell r="AE17">
            <v>0</v>
          </cell>
          <cell r="AF17">
            <v>29351</v>
          </cell>
          <cell r="AG17">
            <v>10125</v>
          </cell>
          <cell r="AH17">
            <v>737887</v>
          </cell>
        </row>
        <row r="18">
          <cell r="A18">
            <v>36478</v>
          </cell>
          <cell r="B18">
            <v>50000</v>
          </cell>
          <cell r="C18">
            <v>88166</v>
          </cell>
          <cell r="D18">
            <v>714291</v>
          </cell>
          <cell r="E18">
            <v>0</v>
          </cell>
          <cell r="F18">
            <v>6277</v>
          </cell>
          <cell r="G18">
            <v>97727</v>
          </cell>
          <cell r="H18">
            <v>53272</v>
          </cell>
          <cell r="I18">
            <v>221524</v>
          </cell>
          <cell r="J18">
            <v>25143</v>
          </cell>
          <cell r="K18">
            <v>338991</v>
          </cell>
          <cell r="L18">
            <v>111114</v>
          </cell>
          <cell r="M18">
            <v>154536</v>
          </cell>
          <cell r="N18">
            <v>24055</v>
          </cell>
          <cell r="O18">
            <v>57407</v>
          </cell>
          <cell r="P18">
            <v>54844</v>
          </cell>
          <cell r="Q18">
            <v>76939</v>
          </cell>
          <cell r="R18">
            <v>80477</v>
          </cell>
          <cell r="S18">
            <v>0</v>
          </cell>
          <cell r="T18">
            <v>0</v>
          </cell>
          <cell r="U18">
            <v>35020</v>
          </cell>
          <cell r="V18">
            <v>15000</v>
          </cell>
          <cell r="W18">
            <v>0</v>
          </cell>
          <cell r="X18">
            <v>36512</v>
          </cell>
          <cell r="Y18">
            <v>28327</v>
          </cell>
          <cell r="Z18">
            <v>39999</v>
          </cell>
          <cell r="AA18">
            <v>0</v>
          </cell>
          <cell r="AB18">
            <v>31940</v>
          </cell>
          <cell r="AC18">
            <v>57840</v>
          </cell>
          <cell r="AD18">
            <v>43844</v>
          </cell>
          <cell r="AE18">
            <v>0</v>
          </cell>
          <cell r="AF18">
            <v>29350</v>
          </cell>
          <cell r="AG18">
            <v>10455</v>
          </cell>
          <cell r="AH18">
            <v>736657</v>
          </cell>
        </row>
        <row r="19">
          <cell r="A19">
            <v>36479</v>
          </cell>
          <cell r="B19">
            <v>47000</v>
          </cell>
          <cell r="C19">
            <v>88803</v>
          </cell>
          <cell r="D19">
            <v>755289</v>
          </cell>
          <cell r="E19">
            <v>0</v>
          </cell>
          <cell r="F19">
            <v>8992</v>
          </cell>
          <cell r="G19">
            <v>97727</v>
          </cell>
          <cell r="H19">
            <v>58521</v>
          </cell>
          <cell r="I19">
            <v>223974</v>
          </cell>
          <cell r="J19">
            <v>27637</v>
          </cell>
          <cell r="K19">
            <v>278341</v>
          </cell>
          <cell r="L19">
            <v>141163</v>
          </cell>
          <cell r="M19">
            <v>154536</v>
          </cell>
          <cell r="N19">
            <v>9949</v>
          </cell>
          <cell r="O19">
            <v>68231</v>
          </cell>
          <cell r="P19">
            <v>62721</v>
          </cell>
          <cell r="Q19">
            <v>65367</v>
          </cell>
          <cell r="R19">
            <v>89479</v>
          </cell>
          <cell r="S19">
            <v>0</v>
          </cell>
          <cell r="T19">
            <v>0</v>
          </cell>
          <cell r="U19">
            <v>35020</v>
          </cell>
          <cell r="V19">
            <v>15000</v>
          </cell>
          <cell r="W19">
            <v>0</v>
          </cell>
          <cell r="X19">
            <v>36512</v>
          </cell>
          <cell r="Y19">
            <v>28230</v>
          </cell>
          <cell r="Z19">
            <v>51250</v>
          </cell>
          <cell r="AA19">
            <v>0</v>
          </cell>
          <cell r="AB19">
            <v>31940</v>
          </cell>
          <cell r="AC19">
            <v>62165</v>
          </cell>
          <cell r="AD19">
            <v>25292</v>
          </cell>
          <cell r="AE19">
            <v>0</v>
          </cell>
          <cell r="AF19">
            <v>26192</v>
          </cell>
          <cell r="AG19">
            <v>10238</v>
          </cell>
          <cell r="AH19">
            <v>686200</v>
          </cell>
        </row>
        <row r="20">
          <cell r="A20">
            <v>36480</v>
          </cell>
          <cell r="B20">
            <v>60000</v>
          </cell>
          <cell r="C20">
            <v>119235</v>
          </cell>
          <cell r="D20">
            <v>749289</v>
          </cell>
          <cell r="E20">
            <v>0</v>
          </cell>
          <cell r="F20">
            <v>11945</v>
          </cell>
          <cell r="G20">
            <v>72100</v>
          </cell>
          <cell r="H20">
            <v>58521</v>
          </cell>
          <cell r="I20">
            <v>162197</v>
          </cell>
          <cell r="J20">
            <v>25513</v>
          </cell>
          <cell r="K20">
            <v>318821</v>
          </cell>
          <cell r="L20">
            <v>233455</v>
          </cell>
          <cell r="M20">
            <v>167125</v>
          </cell>
          <cell r="N20">
            <v>0</v>
          </cell>
          <cell r="O20">
            <v>108852</v>
          </cell>
          <cell r="P20">
            <v>80314</v>
          </cell>
          <cell r="Q20">
            <v>147786</v>
          </cell>
          <cell r="R20">
            <v>92795</v>
          </cell>
          <cell r="S20">
            <v>0</v>
          </cell>
          <cell r="T20">
            <v>0</v>
          </cell>
          <cell r="U20">
            <v>34977</v>
          </cell>
          <cell r="V20">
            <v>15000</v>
          </cell>
          <cell r="W20">
            <v>0</v>
          </cell>
          <cell r="X20">
            <v>36512</v>
          </cell>
          <cell r="Y20">
            <v>59627</v>
          </cell>
          <cell r="Z20">
            <v>20000</v>
          </cell>
          <cell r="AA20">
            <v>0</v>
          </cell>
          <cell r="AB20">
            <v>31940</v>
          </cell>
          <cell r="AC20">
            <v>38923</v>
          </cell>
          <cell r="AD20">
            <v>31254</v>
          </cell>
          <cell r="AE20">
            <v>0</v>
          </cell>
          <cell r="AF20">
            <v>5066</v>
          </cell>
          <cell r="AG20">
            <v>10455</v>
          </cell>
          <cell r="AH20">
            <v>637152</v>
          </cell>
        </row>
        <row r="21">
          <cell r="A21">
            <v>36481</v>
          </cell>
          <cell r="B21">
            <v>60203</v>
          </cell>
          <cell r="C21">
            <v>199285</v>
          </cell>
          <cell r="D21">
            <v>694150</v>
          </cell>
          <cell r="E21">
            <v>0</v>
          </cell>
          <cell r="F21">
            <v>6277</v>
          </cell>
          <cell r="G21">
            <v>104601</v>
          </cell>
          <cell r="H21">
            <v>58521</v>
          </cell>
          <cell r="I21">
            <v>152326</v>
          </cell>
          <cell r="J21">
            <v>29624</v>
          </cell>
          <cell r="K21">
            <v>333794</v>
          </cell>
          <cell r="L21">
            <v>222178</v>
          </cell>
          <cell r="M21">
            <v>151162</v>
          </cell>
          <cell r="N21">
            <v>0</v>
          </cell>
          <cell r="O21">
            <v>109845</v>
          </cell>
          <cell r="P21">
            <v>82057</v>
          </cell>
          <cell r="Q21">
            <v>142927</v>
          </cell>
          <cell r="R21">
            <v>92128</v>
          </cell>
          <cell r="S21">
            <v>0</v>
          </cell>
          <cell r="T21">
            <v>0</v>
          </cell>
          <cell r="U21">
            <v>34977</v>
          </cell>
          <cell r="V21">
            <v>15000</v>
          </cell>
          <cell r="W21">
            <v>0</v>
          </cell>
          <cell r="X21">
            <v>36512</v>
          </cell>
          <cell r="Y21">
            <v>31902</v>
          </cell>
          <cell r="Z21">
            <v>20000</v>
          </cell>
          <cell r="AA21">
            <v>0</v>
          </cell>
          <cell r="AB21">
            <v>26940</v>
          </cell>
          <cell r="AC21">
            <v>32840</v>
          </cell>
          <cell r="AD21">
            <v>44343</v>
          </cell>
          <cell r="AE21">
            <v>0</v>
          </cell>
          <cell r="AF21">
            <v>16660</v>
          </cell>
          <cell r="AG21">
            <v>11455</v>
          </cell>
          <cell r="AH21">
            <v>678866</v>
          </cell>
        </row>
        <row r="22">
          <cell r="A22">
            <v>36482</v>
          </cell>
          <cell r="B22">
            <v>58286</v>
          </cell>
          <cell r="C22">
            <v>194762</v>
          </cell>
          <cell r="D22">
            <v>709696</v>
          </cell>
          <cell r="E22">
            <v>0</v>
          </cell>
          <cell r="F22">
            <v>1406</v>
          </cell>
          <cell r="G22">
            <v>139964</v>
          </cell>
          <cell r="H22">
            <v>52653</v>
          </cell>
          <cell r="I22">
            <v>141673</v>
          </cell>
          <cell r="J22">
            <v>21385</v>
          </cell>
          <cell r="K22">
            <v>341467</v>
          </cell>
          <cell r="L22">
            <v>173308</v>
          </cell>
          <cell r="M22">
            <v>135495</v>
          </cell>
          <cell r="N22">
            <v>0</v>
          </cell>
          <cell r="O22">
            <v>95590</v>
          </cell>
          <cell r="P22">
            <v>83690</v>
          </cell>
          <cell r="Q22">
            <v>153072</v>
          </cell>
          <cell r="R22">
            <v>97054</v>
          </cell>
          <cell r="S22">
            <v>0</v>
          </cell>
          <cell r="T22">
            <v>0</v>
          </cell>
          <cell r="U22">
            <v>34977</v>
          </cell>
          <cell r="V22">
            <v>15000</v>
          </cell>
          <cell r="W22">
            <v>0</v>
          </cell>
          <cell r="X22">
            <v>36512</v>
          </cell>
          <cell r="Y22">
            <v>48094</v>
          </cell>
          <cell r="Z22">
            <v>20000</v>
          </cell>
          <cell r="AA22">
            <v>0</v>
          </cell>
          <cell r="AB22">
            <v>16940</v>
          </cell>
          <cell r="AC22">
            <v>24840</v>
          </cell>
          <cell r="AD22">
            <v>61817</v>
          </cell>
          <cell r="AE22">
            <v>0</v>
          </cell>
          <cell r="AF22">
            <v>42672</v>
          </cell>
          <cell r="AG22">
            <v>14327</v>
          </cell>
          <cell r="AH22">
            <v>697142</v>
          </cell>
        </row>
        <row r="23">
          <cell r="A23">
            <v>36483</v>
          </cell>
          <cell r="B23">
            <v>51741</v>
          </cell>
          <cell r="C23">
            <v>199999</v>
          </cell>
          <cell r="D23">
            <v>706408</v>
          </cell>
          <cell r="E23">
            <v>0</v>
          </cell>
          <cell r="F23">
            <v>6000</v>
          </cell>
          <cell r="G23">
            <v>93044</v>
          </cell>
          <cell r="H23">
            <v>58521</v>
          </cell>
          <cell r="I23">
            <v>108675</v>
          </cell>
          <cell r="J23">
            <v>38336</v>
          </cell>
          <cell r="K23">
            <v>305465</v>
          </cell>
          <cell r="L23">
            <v>141721</v>
          </cell>
          <cell r="M23">
            <v>151986</v>
          </cell>
          <cell r="N23">
            <v>0</v>
          </cell>
          <cell r="O23">
            <v>85907</v>
          </cell>
          <cell r="P23">
            <v>81513</v>
          </cell>
          <cell r="Q23">
            <v>126639</v>
          </cell>
          <cell r="R23">
            <v>97665</v>
          </cell>
          <cell r="S23">
            <v>0</v>
          </cell>
          <cell r="T23">
            <v>0</v>
          </cell>
          <cell r="U23">
            <v>34968</v>
          </cell>
          <cell r="V23">
            <v>15000</v>
          </cell>
          <cell r="W23">
            <v>0</v>
          </cell>
          <cell r="X23">
            <v>36512</v>
          </cell>
          <cell r="Y23">
            <v>31177</v>
          </cell>
          <cell r="Z23">
            <v>25000</v>
          </cell>
          <cell r="AA23">
            <v>0</v>
          </cell>
          <cell r="AB23">
            <v>21940</v>
          </cell>
          <cell r="AC23">
            <v>48142</v>
          </cell>
          <cell r="AD23">
            <v>35712</v>
          </cell>
          <cell r="AE23">
            <v>0</v>
          </cell>
          <cell r="AF23">
            <v>21626</v>
          </cell>
          <cell r="AG23">
            <v>14955</v>
          </cell>
          <cell r="AH23">
            <v>604041</v>
          </cell>
        </row>
        <row r="24">
          <cell r="A24">
            <v>36484</v>
          </cell>
          <cell r="B24">
            <v>36197</v>
          </cell>
          <cell r="C24">
            <v>199999</v>
          </cell>
          <cell r="D24">
            <v>715891</v>
          </cell>
          <cell r="E24">
            <v>0</v>
          </cell>
          <cell r="F24">
            <v>12000</v>
          </cell>
          <cell r="G24">
            <v>80707</v>
          </cell>
          <cell r="H24">
            <v>58521</v>
          </cell>
          <cell r="I24">
            <v>124274</v>
          </cell>
          <cell r="J24">
            <v>10085</v>
          </cell>
          <cell r="K24">
            <v>321406</v>
          </cell>
          <cell r="L24">
            <v>150088</v>
          </cell>
          <cell r="M24">
            <v>144038</v>
          </cell>
          <cell r="N24">
            <v>0</v>
          </cell>
          <cell r="O24">
            <v>100804</v>
          </cell>
          <cell r="P24">
            <v>84520</v>
          </cell>
          <cell r="Q24">
            <v>129558</v>
          </cell>
          <cell r="R24">
            <v>94966</v>
          </cell>
          <cell r="S24">
            <v>0</v>
          </cell>
          <cell r="T24">
            <v>0</v>
          </cell>
          <cell r="U24">
            <v>34968</v>
          </cell>
          <cell r="V24">
            <v>15000</v>
          </cell>
          <cell r="W24">
            <v>0</v>
          </cell>
          <cell r="X24">
            <v>36512</v>
          </cell>
          <cell r="Y24">
            <v>22360</v>
          </cell>
          <cell r="Z24">
            <v>19974</v>
          </cell>
          <cell r="AA24">
            <v>0</v>
          </cell>
          <cell r="AB24">
            <v>25633</v>
          </cell>
          <cell r="AC24">
            <v>28520</v>
          </cell>
          <cell r="AD24">
            <v>41817</v>
          </cell>
          <cell r="AE24">
            <v>0</v>
          </cell>
          <cell r="AF24">
            <v>9934</v>
          </cell>
          <cell r="AG24">
            <v>10453</v>
          </cell>
          <cell r="AH24">
            <v>594993</v>
          </cell>
        </row>
        <row r="25">
          <cell r="A25">
            <v>36485</v>
          </cell>
          <cell r="B25">
            <v>34033</v>
          </cell>
          <cell r="C25">
            <v>195000</v>
          </cell>
          <cell r="D25">
            <v>723093</v>
          </cell>
          <cell r="E25">
            <v>0</v>
          </cell>
          <cell r="F25">
            <v>12000</v>
          </cell>
          <cell r="G25">
            <v>90707</v>
          </cell>
          <cell r="H25">
            <v>58521</v>
          </cell>
          <cell r="I25">
            <v>141230</v>
          </cell>
          <cell r="J25">
            <v>4837</v>
          </cell>
          <cell r="K25">
            <v>320627</v>
          </cell>
          <cell r="L25">
            <v>140065</v>
          </cell>
          <cell r="M25">
            <v>144038</v>
          </cell>
          <cell r="N25">
            <v>0</v>
          </cell>
          <cell r="O25">
            <v>103565</v>
          </cell>
          <cell r="P25">
            <v>81229</v>
          </cell>
          <cell r="Q25">
            <v>115459</v>
          </cell>
          <cell r="R25">
            <v>93519</v>
          </cell>
          <cell r="S25">
            <v>0</v>
          </cell>
          <cell r="T25">
            <v>0</v>
          </cell>
          <cell r="U25">
            <v>34968</v>
          </cell>
          <cell r="V25">
            <v>15000</v>
          </cell>
          <cell r="W25">
            <v>0</v>
          </cell>
          <cell r="X25">
            <v>36512</v>
          </cell>
          <cell r="Y25">
            <v>22360</v>
          </cell>
          <cell r="Z25">
            <v>15000</v>
          </cell>
          <cell r="AA25">
            <v>0</v>
          </cell>
          <cell r="AB25">
            <v>19940</v>
          </cell>
          <cell r="AC25">
            <v>39840</v>
          </cell>
          <cell r="AD25">
            <v>26817</v>
          </cell>
          <cell r="AE25">
            <v>0</v>
          </cell>
          <cell r="AF25">
            <v>62</v>
          </cell>
          <cell r="AG25">
            <v>10455</v>
          </cell>
          <cell r="AH25">
            <v>615922</v>
          </cell>
        </row>
        <row r="26">
          <cell r="A26">
            <v>36486</v>
          </cell>
          <cell r="B26">
            <v>35786</v>
          </cell>
          <cell r="C26">
            <v>199999</v>
          </cell>
          <cell r="D26">
            <v>725377</v>
          </cell>
          <cell r="E26">
            <v>0</v>
          </cell>
          <cell r="F26">
            <v>2983</v>
          </cell>
          <cell r="G26">
            <v>87590</v>
          </cell>
          <cell r="H26">
            <v>58521</v>
          </cell>
          <cell r="I26">
            <v>138905</v>
          </cell>
          <cell r="J26">
            <v>10085</v>
          </cell>
          <cell r="K26">
            <v>295707</v>
          </cell>
          <cell r="L26">
            <v>139477</v>
          </cell>
          <cell r="M26">
            <v>144038</v>
          </cell>
          <cell r="N26">
            <v>0</v>
          </cell>
          <cell r="O26">
            <v>102084</v>
          </cell>
          <cell r="P26">
            <v>78767</v>
          </cell>
          <cell r="Q26">
            <v>128024</v>
          </cell>
          <cell r="R26">
            <v>94279</v>
          </cell>
          <cell r="S26">
            <v>0</v>
          </cell>
          <cell r="T26">
            <v>0</v>
          </cell>
          <cell r="U26">
            <v>34968</v>
          </cell>
          <cell r="V26">
            <v>15000</v>
          </cell>
          <cell r="W26">
            <v>0</v>
          </cell>
          <cell r="X26">
            <v>36512</v>
          </cell>
          <cell r="Y26">
            <v>22360</v>
          </cell>
          <cell r="Z26">
            <v>15000</v>
          </cell>
          <cell r="AA26">
            <v>0</v>
          </cell>
          <cell r="AB26">
            <v>19929</v>
          </cell>
          <cell r="AC26">
            <v>39840</v>
          </cell>
          <cell r="AD26">
            <v>6552</v>
          </cell>
          <cell r="AE26">
            <v>0</v>
          </cell>
          <cell r="AF26">
            <v>50184</v>
          </cell>
          <cell r="AG26">
            <v>6639</v>
          </cell>
          <cell r="AH26">
            <v>590808</v>
          </cell>
        </row>
        <row r="27">
          <cell r="A27">
            <v>36487</v>
          </cell>
          <cell r="B27">
            <v>30310</v>
          </cell>
          <cell r="C27">
            <v>195414</v>
          </cell>
          <cell r="D27">
            <v>724224</v>
          </cell>
          <cell r="E27">
            <v>0</v>
          </cell>
          <cell r="F27">
            <v>12564</v>
          </cell>
          <cell r="G27">
            <v>98301</v>
          </cell>
          <cell r="H27">
            <v>32508</v>
          </cell>
          <cell r="I27">
            <v>127338</v>
          </cell>
          <cell r="J27">
            <v>23304</v>
          </cell>
          <cell r="K27">
            <v>297345</v>
          </cell>
          <cell r="L27">
            <v>172056</v>
          </cell>
          <cell r="M27">
            <v>188214</v>
          </cell>
          <cell r="N27">
            <v>0</v>
          </cell>
          <cell r="O27">
            <v>81009</v>
          </cell>
          <cell r="P27">
            <v>80404</v>
          </cell>
          <cell r="Q27">
            <v>110829</v>
          </cell>
          <cell r="R27">
            <v>52030</v>
          </cell>
          <cell r="S27">
            <v>0</v>
          </cell>
          <cell r="T27">
            <v>0</v>
          </cell>
          <cell r="U27">
            <v>34968</v>
          </cell>
          <cell r="V27">
            <v>8332</v>
          </cell>
          <cell r="W27">
            <v>0</v>
          </cell>
          <cell r="X27">
            <v>12171</v>
          </cell>
          <cell r="Y27">
            <v>11592</v>
          </cell>
          <cell r="Z27">
            <v>10000</v>
          </cell>
          <cell r="AA27">
            <v>0</v>
          </cell>
          <cell r="AB27">
            <v>0</v>
          </cell>
          <cell r="AC27">
            <v>3852</v>
          </cell>
          <cell r="AD27">
            <v>17131</v>
          </cell>
          <cell r="AE27">
            <v>0</v>
          </cell>
          <cell r="AF27">
            <v>33093</v>
          </cell>
          <cell r="AG27">
            <v>5049</v>
          </cell>
          <cell r="AH27">
            <v>578796</v>
          </cell>
        </row>
        <row r="28">
          <cell r="A28">
            <v>36488</v>
          </cell>
          <cell r="B28">
            <v>35000</v>
          </cell>
          <cell r="C28">
            <v>193748</v>
          </cell>
          <cell r="D28">
            <v>719380</v>
          </cell>
          <cell r="E28">
            <v>0</v>
          </cell>
          <cell r="F28">
            <v>16000</v>
          </cell>
          <cell r="G28">
            <v>125665</v>
          </cell>
          <cell r="H28">
            <v>58521</v>
          </cell>
          <cell r="I28">
            <v>148315</v>
          </cell>
          <cell r="J28">
            <v>24292</v>
          </cell>
          <cell r="K28">
            <v>314370</v>
          </cell>
          <cell r="L28">
            <v>192587</v>
          </cell>
          <cell r="M28">
            <v>192803</v>
          </cell>
          <cell r="N28">
            <v>0</v>
          </cell>
          <cell r="O28">
            <v>70722</v>
          </cell>
          <cell r="P28">
            <v>92012</v>
          </cell>
          <cell r="Q28">
            <v>100027</v>
          </cell>
          <cell r="R28">
            <v>71252</v>
          </cell>
          <cell r="S28">
            <v>0</v>
          </cell>
          <cell r="T28">
            <v>0</v>
          </cell>
          <cell r="U28">
            <v>34968</v>
          </cell>
          <cell r="V28">
            <v>15000</v>
          </cell>
          <cell r="W28">
            <v>0</v>
          </cell>
          <cell r="X28">
            <v>36512</v>
          </cell>
          <cell r="Y28">
            <v>3659</v>
          </cell>
          <cell r="Z28">
            <v>0</v>
          </cell>
          <cell r="AA28">
            <v>0</v>
          </cell>
          <cell r="AB28">
            <v>0</v>
          </cell>
          <cell r="AC28">
            <v>799</v>
          </cell>
          <cell r="AD28">
            <v>49213</v>
          </cell>
          <cell r="AE28">
            <v>0</v>
          </cell>
          <cell r="AF28">
            <v>46384</v>
          </cell>
          <cell r="AG28">
            <v>5455</v>
          </cell>
          <cell r="AH28">
            <v>671163</v>
          </cell>
        </row>
        <row r="29">
          <cell r="A29">
            <v>36489</v>
          </cell>
          <cell r="B29">
            <v>30000</v>
          </cell>
          <cell r="C29">
            <v>209761</v>
          </cell>
          <cell r="D29">
            <v>708339</v>
          </cell>
          <cell r="E29">
            <v>0</v>
          </cell>
          <cell r="F29">
            <v>16000</v>
          </cell>
          <cell r="G29">
            <v>100210</v>
          </cell>
          <cell r="H29">
            <v>58521</v>
          </cell>
          <cell r="I29">
            <v>181429</v>
          </cell>
          <cell r="J29">
            <v>29624</v>
          </cell>
          <cell r="K29">
            <v>308396</v>
          </cell>
          <cell r="L29">
            <v>117462</v>
          </cell>
          <cell r="M29">
            <v>152925</v>
          </cell>
          <cell r="N29">
            <v>0</v>
          </cell>
          <cell r="O29">
            <v>70122</v>
          </cell>
          <cell r="P29">
            <v>81703</v>
          </cell>
          <cell r="Q29">
            <v>77620</v>
          </cell>
          <cell r="R29">
            <v>47957</v>
          </cell>
          <cell r="S29">
            <v>0</v>
          </cell>
          <cell r="T29">
            <v>0</v>
          </cell>
          <cell r="U29">
            <v>34869</v>
          </cell>
          <cell r="V29">
            <v>15000</v>
          </cell>
          <cell r="W29">
            <v>0</v>
          </cell>
          <cell r="X29">
            <v>36512</v>
          </cell>
          <cell r="Y29">
            <v>11659</v>
          </cell>
          <cell r="Z29">
            <v>17909</v>
          </cell>
          <cell r="AA29">
            <v>0</v>
          </cell>
          <cell r="AB29">
            <v>0</v>
          </cell>
          <cell r="AC29">
            <v>9905</v>
          </cell>
          <cell r="AD29">
            <v>0</v>
          </cell>
          <cell r="AE29">
            <v>0</v>
          </cell>
          <cell r="AF29">
            <v>45040</v>
          </cell>
          <cell r="AG29">
            <v>21740</v>
          </cell>
          <cell r="AH29">
            <v>678180</v>
          </cell>
        </row>
        <row r="30">
          <cell r="A30">
            <v>36490</v>
          </cell>
          <cell r="B30">
            <v>30000</v>
          </cell>
          <cell r="C30">
            <v>209747</v>
          </cell>
          <cell r="D30">
            <v>708376</v>
          </cell>
          <cell r="E30">
            <v>0</v>
          </cell>
          <cell r="F30">
            <v>16000</v>
          </cell>
          <cell r="G30">
            <v>100210</v>
          </cell>
          <cell r="H30">
            <v>58521</v>
          </cell>
          <cell r="I30">
            <v>186911</v>
          </cell>
          <cell r="J30">
            <v>29624</v>
          </cell>
          <cell r="K30">
            <v>308396</v>
          </cell>
          <cell r="L30">
            <v>104608</v>
          </cell>
          <cell r="M30">
            <v>144038</v>
          </cell>
          <cell r="N30">
            <v>0</v>
          </cell>
          <cell r="O30">
            <v>63606</v>
          </cell>
          <cell r="P30">
            <v>78920</v>
          </cell>
          <cell r="Q30">
            <v>67861</v>
          </cell>
          <cell r="R30">
            <v>49311</v>
          </cell>
          <cell r="S30">
            <v>0</v>
          </cell>
          <cell r="T30">
            <v>0</v>
          </cell>
          <cell r="U30">
            <v>34869</v>
          </cell>
          <cell r="V30">
            <v>15000</v>
          </cell>
          <cell r="W30">
            <v>0</v>
          </cell>
          <cell r="X30">
            <v>36512</v>
          </cell>
          <cell r="Y30">
            <v>11659</v>
          </cell>
          <cell r="Z30">
            <v>25213</v>
          </cell>
          <cell r="AA30">
            <v>0</v>
          </cell>
          <cell r="AB30">
            <v>0</v>
          </cell>
          <cell r="AC30">
            <v>9905</v>
          </cell>
          <cell r="AD30">
            <v>20465</v>
          </cell>
          <cell r="AE30">
            <v>0</v>
          </cell>
          <cell r="AF30">
            <v>7698</v>
          </cell>
          <cell r="AG30">
            <v>17495</v>
          </cell>
          <cell r="AH30">
            <v>683662</v>
          </cell>
        </row>
        <row r="31">
          <cell r="A31">
            <v>36491</v>
          </cell>
          <cell r="B31">
            <v>37999</v>
          </cell>
          <cell r="C31">
            <v>201762</v>
          </cell>
          <cell r="D31">
            <v>708339</v>
          </cell>
          <cell r="E31">
            <v>0</v>
          </cell>
          <cell r="F31">
            <v>16000</v>
          </cell>
          <cell r="G31">
            <v>100210</v>
          </cell>
          <cell r="H31">
            <v>58521</v>
          </cell>
          <cell r="I31">
            <v>186372</v>
          </cell>
          <cell r="J31">
            <v>29624</v>
          </cell>
          <cell r="K31">
            <v>308396</v>
          </cell>
          <cell r="L31">
            <v>102021</v>
          </cell>
          <cell r="M31">
            <v>144038</v>
          </cell>
          <cell r="N31">
            <v>0</v>
          </cell>
          <cell r="O31">
            <v>63606</v>
          </cell>
          <cell r="P31">
            <v>74704</v>
          </cell>
          <cell r="Q31">
            <v>69877</v>
          </cell>
          <cell r="R31">
            <v>48920</v>
          </cell>
          <cell r="S31">
            <v>0</v>
          </cell>
          <cell r="T31">
            <v>0</v>
          </cell>
          <cell r="U31">
            <v>34869</v>
          </cell>
          <cell r="V31">
            <v>15000</v>
          </cell>
          <cell r="W31">
            <v>0</v>
          </cell>
          <cell r="X31">
            <v>36512</v>
          </cell>
          <cell r="Y31">
            <v>11659</v>
          </cell>
          <cell r="Z31">
            <v>15000</v>
          </cell>
          <cell r="AA31">
            <v>0</v>
          </cell>
          <cell r="AB31">
            <v>0</v>
          </cell>
          <cell r="AC31">
            <v>9905</v>
          </cell>
          <cell r="AD31">
            <v>30465</v>
          </cell>
          <cell r="AE31">
            <v>0</v>
          </cell>
          <cell r="AF31">
            <v>14403</v>
          </cell>
          <cell r="AG31">
            <v>19669</v>
          </cell>
          <cell r="AH31">
            <v>683123</v>
          </cell>
        </row>
        <row r="32">
          <cell r="A32">
            <v>36492</v>
          </cell>
          <cell r="B32">
            <v>38000</v>
          </cell>
          <cell r="C32">
            <v>201761</v>
          </cell>
          <cell r="D32">
            <v>708339</v>
          </cell>
          <cell r="E32">
            <v>0</v>
          </cell>
          <cell r="F32">
            <v>16000</v>
          </cell>
          <cell r="G32">
            <v>100210</v>
          </cell>
          <cell r="H32">
            <v>58521</v>
          </cell>
          <cell r="I32">
            <v>185285</v>
          </cell>
          <cell r="J32">
            <v>29624</v>
          </cell>
          <cell r="K32">
            <v>308396</v>
          </cell>
          <cell r="L32">
            <v>102788</v>
          </cell>
          <cell r="M32">
            <v>144038</v>
          </cell>
          <cell r="N32">
            <v>0</v>
          </cell>
          <cell r="O32">
            <v>63606</v>
          </cell>
          <cell r="P32">
            <v>74704</v>
          </cell>
          <cell r="Q32">
            <v>68710</v>
          </cell>
          <cell r="R32">
            <v>58572</v>
          </cell>
          <cell r="S32">
            <v>0</v>
          </cell>
          <cell r="T32">
            <v>0</v>
          </cell>
          <cell r="U32">
            <v>34869</v>
          </cell>
          <cell r="V32">
            <v>15000</v>
          </cell>
          <cell r="W32">
            <v>0</v>
          </cell>
          <cell r="X32">
            <v>35543</v>
          </cell>
          <cell r="Y32">
            <v>11559</v>
          </cell>
          <cell r="Z32">
            <v>15000</v>
          </cell>
          <cell r="AA32">
            <v>0</v>
          </cell>
          <cell r="AB32">
            <v>0</v>
          </cell>
          <cell r="AC32">
            <v>9905</v>
          </cell>
          <cell r="AD32">
            <v>30465</v>
          </cell>
          <cell r="AE32">
            <v>0</v>
          </cell>
          <cell r="AF32">
            <v>14403</v>
          </cell>
          <cell r="AG32">
            <v>19669</v>
          </cell>
          <cell r="AH32">
            <v>682036</v>
          </cell>
        </row>
        <row r="33">
          <cell r="A33">
            <v>36493</v>
          </cell>
          <cell r="B33">
            <v>37999</v>
          </cell>
          <cell r="C33">
            <v>199762</v>
          </cell>
          <cell r="D33">
            <v>710339</v>
          </cell>
          <cell r="E33">
            <v>0</v>
          </cell>
          <cell r="F33">
            <v>16051</v>
          </cell>
          <cell r="G33">
            <v>103212</v>
          </cell>
          <cell r="H33">
            <v>58521</v>
          </cell>
          <cell r="I33">
            <v>180406</v>
          </cell>
          <cell r="J33">
            <v>29624</v>
          </cell>
          <cell r="K33">
            <v>301326</v>
          </cell>
          <cell r="L33">
            <v>115519</v>
          </cell>
          <cell r="M33">
            <v>144038</v>
          </cell>
          <cell r="N33">
            <v>0</v>
          </cell>
          <cell r="O33">
            <v>65711</v>
          </cell>
          <cell r="P33">
            <v>82476</v>
          </cell>
          <cell r="Q33">
            <v>76682</v>
          </cell>
          <cell r="R33">
            <v>56887</v>
          </cell>
          <cell r="S33">
            <v>0</v>
          </cell>
          <cell r="T33">
            <v>0</v>
          </cell>
          <cell r="U33">
            <v>34869</v>
          </cell>
          <cell r="V33">
            <v>15000</v>
          </cell>
          <cell r="W33">
            <v>0</v>
          </cell>
          <cell r="X33">
            <v>36512</v>
          </cell>
          <cell r="Y33">
            <v>11659</v>
          </cell>
          <cell r="Z33">
            <v>15000</v>
          </cell>
          <cell r="AA33">
            <v>0</v>
          </cell>
          <cell r="AB33">
            <v>0</v>
          </cell>
          <cell r="AC33">
            <v>9905</v>
          </cell>
          <cell r="AD33">
            <v>30465</v>
          </cell>
          <cell r="AE33">
            <v>0</v>
          </cell>
          <cell r="AF33">
            <v>2000</v>
          </cell>
          <cell r="AG33">
            <v>17203</v>
          </cell>
          <cell r="AH33">
            <v>673089</v>
          </cell>
        </row>
        <row r="34">
          <cell r="A34">
            <v>36494</v>
          </cell>
          <cell r="B34">
            <v>20000</v>
          </cell>
          <cell r="C34">
            <v>189762</v>
          </cell>
          <cell r="D34">
            <v>748161</v>
          </cell>
          <cell r="E34">
            <v>0</v>
          </cell>
          <cell r="F34">
            <v>18857</v>
          </cell>
          <cell r="G34">
            <v>86601</v>
          </cell>
          <cell r="H34">
            <v>58521</v>
          </cell>
          <cell r="I34">
            <v>184750</v>
          </cell>
          <cell r="J34">
            <v>20978</v>
          </cell>
          <cell r="K34">
            <v>301321</v>
          </cell>
          <cell r="L34">
            <v>182282</v>
          </cell>
          <cell r="M34">
            <v>163135</v>
          </cell>
          <cell r="N34">
            <v>0</v>
          </cell>
          <cell r="O34">
            <v>83656</v>
          </cell>
          <cell r="P34">
            <v>86837</v>
          </cell>
          <cell r="Q34">
            <v>98422</v>
          </cell>
          <cell r="R34">
            <v>57118</v>
          </cell>
          <cell r="S34">
            <v>12643</v>
          </cell>
          <cell r="T34">
            <v>0</v>
          </cell>
          <cell r="U34">
            <v>34869</v>
          </cell>
          <cell r="V34">
            <v>14988</v>
          </cell>
          <cell r="W34">
            <v>0</v>
          </cell>
          <cell r="X34">
            <v>36512</v>
          </cell>
          <cell r="Y34">
            <v>16251</v>
          </cell>
          <cell r="Z34">
            <v>15000</v>
          </cell>
          <cell r="AA34">
            <v>0</v>
          </cell>
          <cell r="AB34">
            <v>0</v>
          </cell>
          <cell r="AC34">
            <v>36757</v>
          </cell>
          <cell r="AD34">
            <v>40991</v>
          </cell>
          <cell r="AE34">
            <v>0</v>
          </cell>
          <cell r="AF34">
            <v>7000</v>
          </cell>
          <cell r="AG34">
            <v>12363</v>
          </cell>
          <cell r="AH34">
            <v>652171</v>
          </cell>
        </row>
        <row r="35">
          <cell r="A35">
            <v>36495</v>
          </cell>
          <cell r="B35">
            <v>40000</v>
          </cell>
          <cell r="C35">
            <v>253000</v>
          </cell>
          <cell r="D35">
            <v>669140</v>
          </cell>
          <cell r="E35">
            <v>0</v>
          </cell>
          <cell r="F35">
            <v>6028</v>
          </cell>
          <cell r="G35">
            <v>96386</v>
          </cell>
          <cell r="H35">
            <v>65334</v>
          </cell>
          <cell r="I35">
            <v>131634</v>
          </cell>
          <cell r="J35">
            <v>27767</v>
          </cell>
          <cell r="K35">
            <v>302158</v>
          </cell>
          <cell r="L35">
            <v>240284</v>
          </cell>
          <cell r="M35">
            <v>178559</v>
          </cell>
          <cell r="N35">
            <v>0</v>
          </cell>
          <cell r="O35">
            <v>84074</v>
          </cell>
          <cell r="P35">
            <v>90048</v>
          </cell>
          <cell r="Q35">
            <v>134693</v>
          </cell>
          <cell r="R35">
            <v>94986</v>
          </cell>
          <cell r="S35">
            <v>5000</v>
          </cell>
          <cell r="T35">
            <v>0</v>
          </cell>
          <cell r="U35">
            <v>26703</v>
          </cell>
          <cell r="V35">
            <v>10000</v>
          </cell>
          <cell r="W35">
            <v>2509</v>
          </cell>
          <cell r="X35">
            <v>0</v>
          </cell>
          <cell r="Y35">
            <v>44291</v>
          </cell>
          <cell r="Z35">
            <v>10000</v>
          </cell>
          <cell r="AA35">
            <v>0</v>
          </cell>
          <cell r="AB35">
            <v>0</v>
          </cell>
          <cell r="AC35">
            <v>8540</v>
          </cell>
          <cell r="AD35">
            <v>28921</v>
          </cell>
          <cell r="AE35">
            <v>0</v>
          </cell>
          <cell r="AF35">
            <v>18239</v>
          </cell>
          <cell r="AG35">
            <v>27850</v>
          </cell>
          <cell r="AH35">
            <v>623279</v>
          </cell>
        </row>
        <row r="36">
          <cell r="A36">
            <v>36496</v>
          </cell>
          <cell r="B36">
            <v>30000</v>
          </cell>
          <cell r="C36">
            <v>253000</v>
          </cell>
          <cell r="D36">
            <v>679863</v>
          </cell>
          <cell r="E36">
            <v>0</v>
          </cell>
          <cell r="F36">
            <v>8736</v>
          </cell>
          <cell r="G36">
            <v>123973</v>
          </cell>
          <cell r="H36">
            <v>64174</v>
          </cell>
          <cell r="I36">
            <v>134144</v>
          </cell>
          <cell r="J36">
            <v>27767</v>
          </cell>
          <cell r="K36">
            <v>315463</v>
          </cell>
          <cell r="L36">
            <v>239036</v>
          </cell>
          <cell r="M36">
            <v>159263</v>
          </cell>
          <cell r="N36">
            <v>0</v>
          </cell>
          <cell r="O36">
            <v>88697</v>
          </cell>
          <cell r="P36">
            <v>85437</v>
          </cell>
          <cell r="Q36">
            <v>158716</v>
          </cell>
          <cell r="R36">
            <v>97931</v>
          </cell>
          <cell r="S36">
            <v>0</v>
          </cell>
          <cell r="T36">
            <v>0</v>
          </cell>
          <cell r="U36">
            <v>36030</v>
          </cell>
          <cell r="V36">
            <v>10000</v>
          </cell>
          <cell r="W36">
            <v>515</v>
          </cell>
          <cell r="X36">
            <v>0</v>
          </cell>
          <cell r="Y36">
            <v>46499</v>
          </cell>
          <cell r="Z36">
            <v>10000</v>
          </cell>
          <cell r="AA36">
            <v>0</v>
          </cell>
          <cell r="AB36">
            <v>0</v>
          </cell>
          <cell r="AC36">
            <v>10273</v>
          </cell>
          <cell r="AD36">
            <v>17079</v>
          </cell>
          <cell r="AE36">
            <v>0</v>
          </cell>
          <cell r="AF36">
            <v>7000</v>
          </cell>
          <cell r="AG36">
            <v>16758</v>
          </cell>
          <cell r="AH36">
            <v>665521</v>
          </cell>
        </row>
        <row r="37">
          <cell r="A37">
            <v>36497</v>
          </cell>
          <cell r="B37">
            <v>58000</v>
          </cell>
          <cell r="C37">
            <v>214461</v>
          </cell>
          <cell r="D37">
            <v>723147</v>
          </cell>
          <cell r="E37">
            <v>0</v>
          </cell>
          <cell r="F37">
            <v>8875</v>
          </cell>
          <cell r="G37">
            <v>129356</v>
          </cell>
          <cell r="H37">
            <v>65334</v>
          </cell>
          <cell r="I37">
            <v>145378</v>
          </cell>
          <cell r="J37">
            <v>33460</v>
          </cell>
          <cell r="K37">
            <v>327000</v>
          </cell>
          <cell r="L37">
            <v>224625</v>
          </cell>
          <cell r="M37">
            <v>178436</v>
          </cell>
          <cell r="N37">
            <v>0</v>
          </cell>
          <cell r="O37">
            <v>67631</v>
          </cell>
          <cell r="P37">
            <v>91719</v>
          </cell>
          <cell r="Q37">
            <v>121605</v>
          </cell>
          <cell r="R37">
            <v>97931</v>
          </cell>
          <cell r="S37">
            <v>0</v>
          </cell>
          <cell r="T37">
            <v>0</v>
          </cell>
          <cell r="U37">
            <v>35996</v>
          </cell>
          <cell r="V37">
            <v>10000</v>
          </cell>
          <cell r="W37">
            <v>2760</v>
          </cell>
          <cell r="X37">
            <v>0</v>
          </cell>
          <cell r="Y37">
            <v>43739</v>
          </cell>
          <cell r="Z37">
            <v>0</v>
          </cell>
          <cell r="AA37">
            <v>0</v>
          </cell>
          <cell r="AB37">
            <v>0</v>
          </cell>
          <cell r="AC37">
            <v>1536</v>
          </cell>
          <cell r="AD37">
            <v>13892</v>
          </cell>
          <cell r="AE37">
            <v>0</v>
          </cell>
          <cell r="AF37">
            <v>5766</v>
          </cell>
          <cell r="AG37">
            <v>14554</v>
          </cell>
          <cell r="AH37">
            <v>700528</v>
          </cell>
        </row>
        <row r="38">
          <cell r="A38">
            <v>36498</v>
          </cell>
          <cell r="B38">
            <v>49999</v>
          </cell>
          <cell r="C38">
            <v>223992</v>
          </cell>
          <cell r="D38">
            <v>718190</v>
          </cell>
          <cell r="E38">
            <v>0</v>
          </cell>
          <cell r="F38">
            <v>10888</v>
          </cell>
          <cell r="G38">
            <v>98678</v>
          </cell>
          <cell r="H38">
            <v>65334</v>
          </cell>
          <cell r="I38">
            <v>124113</v>
          </cell>
          <cell r="J38">
            <v>46403</v>
          </cell>
          <cell r="K38">
            <v>333594</v>
          </cell>
          <cell r="L38">
            <v>237117</v>
          </cell>
          <cell r="M38">
            <v>167988</v>
          </cell>
          <cell r="N38">
            <v>0</v>
          </cell>
          <cell r="O38">
            <v>63634</v>
          </cell>
          <cell r="P38">
            <v>94943</v>
          </cell>
          <cell r="Q38">
            <v>137530</v>
          </cell>
          <cell r="R38">
            <v>95860</v>
          </cell>
          <cell r="S38">
            <v>0</v>
          </cell>
          <cell r="T38">
            <v>0</v>
          </cell>
          <cell r="U38">
            <v>35996</v>
          </cell>
          <cell r="V38">
            <v>10000</v>
          </cell>
          <cell r="W38">
            <v>2760</v>
          </cell>
          <cell r="X38">
            <v>0</v>
          </cell>
          <cell r="Y38">
            <v>57412</v>
          </cell>
          <cell r="Z38">
            <v>0</v>
          </cell>
          <cell r="AA38">
            <v>0</v>
          </cell>
          <cell r="AB38">
            <v>0</v>
          </cell>
          <cell r="AC38">
            <v>10701</v>
          </cell>
          <cell r="AD38">
            <v>10202</v>
          </cell>
          <cell r="AE38">
            <v>0</v>
          </cell>
          <cell r="AF38">
            <v>24671</v>
          </cell>
          <cell r="AG38">
            <v>18721</v>
          </cell>
          <cell r="AH38">
            <v>668122</v>
          </cell>
        </row>
        <row r="39">
          <cell r="A39">
            <v>36499</v>
          </cell>
          <cell r="B39">
            <v>29999</v>
          </cell>
          <cell r="C39">
            <v>223992</v>
          </cell>
          <cell r="D39">
            <v>737298</v>
          </cell>
          <cell r="E39">
            <v>0</v>
          </cell>
          <cell r="F39">
            <v>12126</v>
          </cell>
          <cell r="G39">
            <v>100673</v>
          </cell>
          <cell r="H39">
            <v>65334</v>
          </cell>
          <cell r="I39">
            <v>139766</v>
          </cell>
          <cell r="J39">
            <v>46403</v>
          </cell>
          <cell r="K39">
            <v>334893</v>
          </cell>
          <cell r="L39">
            <v>237561</v>
          </cell>
          <cell r="M39">
            <v>170988</v>
          </cell>
          <cell r="N39">
            <v>0</v>
          </cell>
          <cell r="O39">
            <v>63634</v>
          </cell>
          <cell r="P39">
            <v>93593</v>
          </cell>
          <cell r="Q39">
            <v>123562</v>
          </cell>
          <cell r="R39">
            <v>97931</v>
          </cell>
          <cell r="S39">
            <v>0</v>
          </cell>
          <cell r="T39">
            <v>0</v>
          </cell>
          <cell r="U39">
            <v>35996</v>
          </cell>
          <cell r="V39">
            <v>10000</v>
          </cell>
          <cell r="W39">
            <v>0</v>
          </cell>
          <cell r="X39">
            <v>0</v>
          </cell>
          <cell r="Y39">
            <v>57412</v>
          </cell>
          <cell r="Z39">
            <v>0</v>
          </cell>
          <cell r="AA39">
            <v>0</v>
          </cell>
          <cell r="AB39">
            <v>0</v>
          </cell>
          <cell r="AC39">
            <v>10701</v>
          </cell>
          <cell r="AD39">
            <v>15202</v>
          </cell>
          <cell r="AE39">
            <v>0</v>
          </cell>
          <cell r="AF39">
            <v>34736</v>
          </cell>
          <cell r="AG39">
            <v>18721</v>
          </cell>
          <cell r="AH39">
            <v>687069</v>
          </cell>
        </row>
        <row r="40">
          <cell r="A40">
            <v>36500</v>
          </cell>
          <cell r="B40">
            <v>49999</v>
          </cell>
          <cell r="C40">
            <v>223992</v>
          </cell>
          <cell r="D40">
            <v>718190</v>
          </cell>
          <cell r="E40">
            <v>0</v>
          </cell>
          <cell r="F40">
            <v>15124</v>
          </cell>
          <cell r="G40">
            <v>103666</v>
          </cell>
          <cell r="H40">
            <v>65334</v>
          </cell>
          <cell r="I40">
            <v>141165</v>
          </cell>
          <cell r="J40">
            <v>46403</v>
          </cell>
          <cell r="K40">
            <v>338041</v>
          </cell>
          <cell r="L40">
            <v>234791</v>
          </cell>
          <cell r="M40">
            <v>170987</v>
          </cell>
          <cell r="N40">
            <v>0</v>
          </cell>
          <cell r="O40">
            <v>63634</v>
          </cell>
          <cell r="P40">
            <v>93593</v>
          </cell>
          <cell r="Q40">
            <v>122381</v>
          </cell>
          <cell r="R40">
            <v>97931</v>
          </cell>
          <cell r="S40">
            <v>0</v>
          </cell>
          <cell r="T40">
            <v>0</v>
          </cell>
          <cell r="U40">
            <v>35996</v>
          </cell>
          <cell r="V40">
            <v>10000</v>
          </cell>
          <cell r="W40">
            <v>2760</v>
          </cell>
          <cell r="X40">
            <v>0</v>
          </cell>
          <cell r="Y40">
            <v>57412</v>
          </cell>
          <cell r="Z40">
            <v>0</v>
          </cell>
          <cell r="AA40">
            <v>0</v>
          </cell>
          <cell r="AB40">
            <v>0</v>
          </cell>
          <cell r="AC40">
            <v>10701</v>
          </cell>
          <cell r="AD40">
            <v>25202</v>
          </cell>
          <cell r="AE40">
            <v>0</v>
          </cell>
          <cell r="AF40">
            <v>9998</v>
          </cell>
          <cell r="AG40">
            <v>18721</v>
          </cell>
          <cell r="AH40">
            <v>694609</v>
          </cell>
        </row>
        <row r="41">
          <cell r="A41">
            <v>36501</v>
          </cell>
          <cell r="B41">
            <v>20000</v>
          </cell>
          <cell r="C41">
            <v>238166</v>
          </cell>
          <cell r="D41">
            <v>737635</v>
          </cell>
          <cell r="E41">
            <v>0</v>
          </cell>
          <cell r="F41">
            <v>8893</v>
          </cell>
          <cell r="G41">
            <v>115304</v>
          </cell>
          <cell r="H41">
            <v>62400</v>
          </cell>
          <cell r="I41">
            <v>122810</v>
          </cell>
          <cell r="J41">
            <v>42475</v>
          </cell>
          <cell r="K41">
            <v>324633</v>
          </cell>
          <cell r="L41">
            <v>239279</v>
          </cell>
          <cell r="M41">
            <v>175112</v>
          </cell>
          <cell r="N41">
            <v>0</v>
          </cell>
          <cell r="O41">
            <v>63634</v>
          </cell>
          <cell r="P41">
            <v>99047</v>
          </cell>
          <cell r="Q41">
            <v>133642</v>
          </cell>
          <cell r="R41">
            <v>103785</v>
          </cell>
          <cell r="S41">
            <v>0</v>
          </cell>
          <cell r="T41">
            <v>0</v>
          </cell>
          <cell r="U41">
            <v>35996</v>
          </cell>
          <cell r="V41">
            <v>10000</v>
          </cell>
          <cell r="W41">
            <v>2760</v>
          </cell>
          <cell r="X41">
            <v>0</v>
          </cell>
          <cell r="Y41">
            <v>38739</v>
          </cell>
          <cell r="Z41">
            <v>11500</v>
          </cell>
          <cell r="AA41">
            <v>0</v>
          </cell>
          <cell r="AB41">
            <v>0</v>
          </cell>
          <cell r="AC41">
            <v>0</v>
          </cell>
          <cell r="AD41">
            <v>19937</v>
          </cell>
          <cell r="AE41">
            <v>0</v>
          </cell>
          <cell r="AF41">
            <v>14919</v>
          </cell>
          <cell r="AG41">
            <v>14919</v>
          </cell>
          <cell r="AH41">
            <v>667622</v>
          </cell>
        </row>
        <row r="42">
          <cell r="A42">
            <v>36502</v>
          </cell>
          <cell r="B42">
            <v>55000</v>
          </cell>
          <cell r="C42">
            <v>179561</v>
          </cell>
          <cell r="D42">
            <v>746570</v>
          </cell>
          <cell r="E42">
            <v>0</v>
          </cell>
          <cell r="F42">
            <v>12005</v>
          </cell>
          <cell r="G42">
            <v>108861</v>
          </cell>
          <cell r="H42">
            <v>62400</v>
          </cell>
          <cell r="I42">
            <v>118797</v>
          </cell>
          <cell r="J42">
            <v>43575</v>
          </cell>
          <cell r="K42">
            <v>322455</v>
          </cell>
          <cell r="L42">
            <v>319577</v>
          </cell>
          <cell r="M42">
            <v>180452</v>
          </cell>
          <cell r="N42">
            <v>0</v>
          </cell>
          <cell r="O42">
            <v>60485</v>
          </cell>
          <cell r="P42">
            <v>102970</v>
          </cell>
          <cell r="Q42">
            <v>165253</v>
          </cell>
          <cell r="R42">
            <v>102729</v>
          </cell>
          <cell r="S42">
            <v>0</v>
          </cell>
          <cell r="T42">
            <v>0</v>
          </cell>
          <cell r="U42">
            <v>35996</v>
          </cell>
          <cell r="V42">
            <v>10000</v>
          </cell>
          <cell r="W42">
            <v>0</v>
          </cell>
          <cell r="X42">
            <v>10000</v>
          </cell>
          <cell r="Y42">
            <v>9392</v>
          </cell>
          <cell r="Z42">
            <v>0</v>
          </cell>
          <cell r="AA42">
            <v>0</v>
          </cell>
          <cell r="AB42">
            <v>0</v>
          </cell>
          <cell r="AC42">
            <v>1416</v>
          </cell>
          <cell r="AD42">
            <v>0</v>
          </cell>
          <cell r="AE42">
            <v>0</v>
          </cell>
          <cell r="AF42">
            <v>62149</v>
          </cell>
          <cell r="AG42">
            <v>9937</v>
          </cell>
          <cell r="AH42">
            <v>656088</v>
          </cell>
        </row>
        <row r="43">
          <cell r="A43">
            <v>36503</v>
          </cell>
          <cell r="B43">
            <v>45000</v>
          </cell>
          <cell r="C43">
            <v>197561</v>
          </cell>
          <cell r="D43">
            <v>753621</v>
          </cell>
          <cell r="E43">
            <v>0</v>
          </cell>
          <cell r="F43">
            <v>10918</v>
          </cell>
          <cell r="G43">
            <v>134361</v>
          </cell>
          <cell r="H43">
            <v>62400</v>
          </cell>
          <cell r="I43">
            <v>146006</v>
          </cell>
          <cell r="J43">
            <v>45383</v>
          </cell>
          <cell r="K43">
            <v>327153</v>
          </cell>
          <cell r="L43">
            <v>283751</v>
          </cell>
          <cell r="M43">
            <v>174553</v>
          </cell>
          <cell r="N43">
            <v>0</v>
          </cell>
          <cell r="O43">
            <v>63634</v>
          </cell>
          <cell r="P43">
            <v>107140</v>
          </cell>
          <cell r="Q43">
            <v>131499</v>
          </cell>
          <cell r="R43">
            <v>102987</v>
          </cell>
          <cell r="S43">
            <v>0</v>
          </cell>
          <cell r="T43">
            <v>0</v>
          </cell>
          <cell r="U43">
            <v>35996</v>
          </cell>
          <cell r="V43">
            <v>10000</v>
          </cell>
          <cell r="W43">
            <v>2760</v>
          </cell>
          <cell r="X43">
            <v>0</v>
          </cell>
          <cell r="Y43">
            <v>28740</v>
          </cell>
          <cell r="Z43">
            <v>0</v>
          </cell>
          <cell r="AA43">
            <v>0</v>
          </cell>
          <cell r="AB43">
            <v>0</v>
          </cell>
          <cell r="AC43">
            <v>111</v>
          </cell>
          <cell r="AD43">
            <v>15202</v>
          </cell>
          <cell r="AE43">
            <v>0</v>
          </cell>
          <cell r="AF43">
            <v>13925</v>
          </cell>
          <cell r="AG43">
            <v>17595</v>
          </cell>
          <cell r="AH43">
            <v>715303</v>
          </cell>
        </row>
        <row r="44">
          <cell r="A44">
            <v>36504</v>
          </cell>
          <cell r="B44">
            <v>68172</v>
          </cell>
          <cell r="C44">
            <v>189559</v>
          </cell>
          <cell r="D44">
            <v>739374</v>
          </cell>
          <cell r="E44">
            <v>0</v>
          </cell>
          <cell r="F44">
            <v>15846</v>
          </cell>
          <cell r="G44">
            <v>134811</v>
          </cell>
          <cell r="H44">
            <v>62400</v>
          </cell>
          <cell r="I44">
            <v>150830</v>
          </cell>
          <cell r="J44">
            <v>45404</v>
          </cell>
          <cell r="K44">
            <v>309178</v>
          </cell>
          <cell r="L44">
            <v>274041</v>
          </cell>
          <cell r="M44">
            <v>179558</v>
          </cell>
          <cell r="N44">
            <v>0</v>
          </cell>
          <cell r="O44">
            <v>63634</v>
          </cell>
          <cell r="P44">
            <v>102867</v>
          </cell>
          <cell r="Q44">
            <v>124907</v>
          </cell>
          <cell r="R44">
            <v>104690</v>
          </cell>
          <cell r="S44">
            <v>0</v>
          </cell>
          <cell r="T44">
            <v>0</v>
          </cell>
          <cell r="U44">
            <v>34996</v>
          </cell>
          <cell r="V44">
            <v>10000</v>
          </cell>
          <cell r="W44">
            <v>2760</v>
          </cell>
          <cell r="X44">
            <v>0</v>
          </cell>
          <cell r="Y44">
            <v>10040</v>
          </cell>
          <cell r="Z44">
            <v>9999</v>
          </cell>
          <cell r="AA44">
            <v>0</v>
          </cell>
          <cell r="AB44">
            <v>0</v>
          </cell>
          <cell r="AC44">
            <v>0</v>
          </cell>
          <cell r="AD44">
            <v>5202</v>
          </cell>
          <cell r="AE44">
            <v>0</v>
          </cell>
          <cell r="AF44">
            <v>11043</v>
          </cell>
          <cell r="AG44">
            <v>25624</v>
          </cell>
          <cell r="AH44">
            <v>702623</v>
          </cell>
        </row>
        <row r="45">
          <cell r="A45">
            <v>36505</v>
          </cell>
          <cell r="B45">
            <v>27232</v>
          </cell>
          <cell r="C45">
            <v>185811</v>
          </cell>
          <cell r="D45">
            <v>761275</v>
          </cell>
          <cell r="E45">
            <v>0</v>
          </cell>
          <cell r="F45">
            <v>20000</v>
          </cell>
          <cell r="G45">
            <v>129561</v>
          </cell>
          <cell r="H45">
            <v>62400</v>
          </cell>
          <cell r="I45">
            <v>135107</v>
          </cell>
          <cell r="J45">
            <v>44172</v>
          </cell>
          <cell r="K45">
            <v>315846</v>
          </cell>
          <cell r="L45">
            <v>212380</v>
          </cell>
          <cell r="M45">
            <v>193413</v>
          </cell>
          <cell r="N45">
            <v>0</v>
          </cell>
          <cell r="O45">
            <v>63634</v>
          </cell>
          <cell r="P45">
            <v>92214</v>
          </cell>
          <cell r="Q45">
            <v>115501</v>
          </cell>
          <cell r="R45">
            <v>105259</v>
          </cell>
          <cell r="S45">
            <v>0</v>
          </cell>
          <cell r="T45">
            <v>0</v>
          </cell>
          <cell r="U45">
            <v>33550</v>
          </cell>
          <cell r="V45">
            <v>10000</v>
          </cell>
          <cell r="W45">
            <v>2760</v>
          </cell>
          <cell r="X45">
            <v>20000</v>
          </cell>
          <cell r="Y45">
            <v>38740</v>
          </cell>
          <cell r="Z45">
            <v>0</v>
          </cell>
          <cell r="AA45">
            <v>0</v>
          </cell>
          <cell r="AB45">
            <v>0</v>
          </cell>
          <cell r="AC45">
            <v>5470</v>
          </cell>
          <cell r="AD45">
            <v>11202</v>
          </cell>
          <cell r="AE45">
            <v>0</v>
          </cell>
          <cell r="AF45">
            <v>38104</v>
          </cell>
          <cell r="AG45">
            <v>29679</v>
          </cell>
          <cell r="AH45">
            <v>687086</v>
          </cell>
        </row>
        <row r="46">
          <cell r="A46">
            <v>36506</v>
          </cell>
          <cell r="B46">
            <v>27232</v>
          </cell>
          <cell r="C46">
            <v>199561</v>
          </cell>
          <cell r="D46">
            <v>763500</v>
          </cell>
          <cell r="E46">
            <v>0</v>
          </cell>
          <cell r="F46">
            <v>20000</v>
          </cell>
          <cell r="G46">
            <v>129561</v>
          </cell>
          <cell r="H46">
            <v>62400</v>
          </cell>
          <cell r="I46">
            <v>137673</v>
          </cell>
          <cell r="J46">
            <v>44172</v>
          </cell>
          <cell r="K46">
            <v>315846</v>
          </cell>
          <cell r="L46">
            <v>210174</v>
          </cell>
          <cell r="M46">
            <v>177482</v>
          </cell>
          <cell r="N46">
            <v>0</v>
          </cell>
          <cell r="O46">
            <v>63634</v>
          </cell>
          <cell r="P46">
            <v>92214</v>
          </cell>
          <cell r="Q46">
            <v>123624</v>
          </cell>
          <cell r="R46">
            <v>106302</v>
          </cell>
          <cell r="S46">
            <v>0</v>
          </cell>
          <cell r="T46">
            <v>0</v>
          </cell>
          <cell r="U46">
            <v>33550</v>
          </cell>
          <cell r="V46">
            <v>10000</v>
          </cell>
          <cell r="W46">
            <v>2760</v>
          </cell>
          <cell r="X46">
            <v>20000</v>
          </cell>
          <cell r="Y46">
            <v>38740</v>
          </cell>
          <cell r="Z46">
            <v>0</v>
          </cell>
          <cell r="AA46">
            <v>0</v>
          </cell>
          <cell r="AB46">
            <v>0</v>
          </cell>
          <cell r="AC46">
            <v>5470</v>
          </cell>
          <cell r="AD46">
            <v>18202</v>
          </cell>
          <cell r="AE46">
            <v>0</v>
          </cell>
          <cell r="AF46">
            <v>39466</v>
          </cell>
          <cell r="AG46">
            <v>18449</v>
          </cell>
          <cell r="AH46">
            <v>689652</v>
          </cell>
        </row>
        <row r="47">
          <cell r="A47">
            <v>36507</v>
          </cell>
          <cell r="B47">
            <v>27232</v>
          </cell>
          <cell r="C47">
            <v>199561</v>
          </cell>
          <cell r="D47">
            <v>761264</v>
          </cell>
          <cell r="E47">
            <v>0</v>
          </cell>
          <cell r="F47">
            <v>20000</v>
          </cell>
          <cell r="G47">
            <v>129811</v>
          </cell>
          <cell r="H47">
            <v>62400</v>
          </cell>
          <cell r="I47">
            <v>138702</v>
          </cell>
          <cell r="J47">
            <v>44172</v>
          </cell>
          <cell r="K47">
            <v>316096</v>
          </cell>
          <cell r="L47">
            <v>203560</v>
          </cell>
          <cell r="M47">
            <v>189294</v>
          </cell>
          <cell r="N47">
            <v>0</v>
          </cell>
          <cell r="O47">
            <v>63634</v>
          </cell>
          <cell r="P47">
            <v>82189</v>
          </cell>
          <cell r="Q47">
            <v>112547</v>
          </cell>
          <cell r="R47">
            <v>107930</v>
          </cell>
          <cell r="S47">
            <v>0</v>
          </cell>
          <cell r="T47">
            <v>0</v>
          </cell>
          <cell r="U47">
            <v>33550</v>
          </cell>
          <cell r="V47">
            <v>10000</v>
          </cell>
          <cell r="W47">
            <v>2760</v>
          </cell>
          <cell r="X47">
            <v>20000</v>
          </cell>
          <cell r="Y47">
            <v>38740</v>
          </cell>
          <cell r="Z47">
            <v>0</v>
          </cell>
          <cell r="AA47">
            <v>0</v>
          </cell>
          <cell r="AB47">
            <v>0</v>
          </cell>
          <cell r="AC47">
            <v>5470</v>
          </cell>
          <cell r="AD47">
            <v>18202</v>
          </cell>
          <cell r="AE47">
            <v>0</v>
          </cell>
          <cell r="AF47">
            <v>0</v>
          </cell>
          <cell r="AG47">
            <v>21413</v>
          </cell>
          <cell r="AH47">
            <v>691181</v>
          </cell>
        </row>
        <row r="48">
          <cell r="A48">
            <v>36508</v>
          </cell>
          <cell r="B48">
            <v>52618</v>
          </cell>
          <cell r="C48">
            <v>185561</v>
          </cell>
          <cell r="D48">
            <v>763901</v>
          </cell>
          <cell r="E48">
            <v>0</v>
          </cell>
          <cell r="F48">
            <v>15846</v>
          </cell>
          <cell r="G48">
            <v>139794</v>
          </cell>
          <cell r="H48">
            <v>56532</v>
          </cell>
          <cell r="I48">
            <v>156307</v>
          </cell>
          <cell r="J48">
            <v>42172</v>
          </cell>
          <cell r="K48">
            <v>291238</v>
          </cell>
          <cell r="L48">
            <v>234052</v>
          </cell>
          <cell r="M48">
            <v>192159</v>
          </cell>
          <cell r="N48">
            <v>0</v>
          </cell>
          <cell r="O48">
            <v>60397</v>
          </cell>
          <cell r="P48">
            <v>97793</v>
          </cell>
          <cell r="Q48">
            <v>129146</v>
          </cell>
          <cell r="R48">
            <v>107931</v>
          </cell>
          <cell r="S48">
            <v>0</v>
          </cell>
          <cell r="T48">
            <v>0</v>
          </cell>
          <cell r="U48">
            <v>33550</v>
          </cell>
          <cell r="V48">
            <v>10000</v>
          </cell>
          <cell r="W48">
            <v>2760</v>
          </cell>
          <cell r="X48">
            <v>0</v>
          </cell>
          <cell r="Y48">
            <v>38740</v>
          </cell>
          <cell r="Z48">
            <v>0</v>
          </cell>
          <cell r="AA48">
            <v>0</v>
          </cell>
          <cell r="AB48">
            <v>0</v>
          </cell>
          <cell r="AC48">
            <v>29472</v>
          </cell>
          <cell r="AD48">
            <v>11781</v>
          </cell>
          <cell r="AE48">
            <v>0</v>
          </cell>
          <cell r="AF48">
            <v>2026</v>
          </cell>
          <cell r="AG48">
            <v>9937</v>
          </cell>
          <cell r="AH48">
            <v>686043</v>
          </cell>
        </row>
        <row r="49">
          <cell r="A49">
            <v>36509</v>
          </cell>
          <cell r="B49">
            <v>53191</v>
          </cell>
          <cell r="C49">
            <v>215647</v>
          </cell>
          <cell r="D49">
            <v>671781</v>
          </cell>
          <cell r="E49">
            <v>0</v>
          </cell>
          <cell r="F49">
            <v>15846</v>
          </cell>
          <cell r="G49">
            <v>134058</v>
          </cell>
          <cell r="H49">
            <v>56532</v>
          </cell>
          <cell r="I49">
            <v>175522</v>
          </cell>
          <cell r="J49">
            <v>34559</v>
          </cell>
          <cell r="K49">
            <v>295381</v>
          </cell>
          <cell r="L49">
            <v>237852</v>
          </cell>
          <cell r="M49">
            <v>157542</v>
          </cell>
          <cell r="N49">
            <v>0</v>
          </cell>
          <cell r="O49">
            <v>63634</v>
          </cell>
          <cell r="P49">
            <v>93344</v>
          </cell>
          <cell r="Q49">
            <v>150616</v>
          </cell>
          <cell r="R49">
            <v>106911</v>
          </cell>
          <cell r="S49">
            <v>0</v>
          </cell>
          <cell r="T49">
            <v>0</v>
          </cell>
          <cell r="U49">
            <v>33550</v>
          </cell>
          <cell r="V49">
            <v>10000</v>
          </cell>
          <cell r="W49">
            <v>0</v>
          </cell>
          <cell r="X49">
            <v>2760</v>
          </cell>
          <cell r="Y49">
            <v>38740</v>
          </cell>
          <cell r="Z49">
            <v>0</v>
          </cell>
          <cell r="AA49">
            <v>0</v>
          </cell>
          <cell r="AB49">
            <v>0</v>
          </cell>
          <cell r="AC49">
            <v>37978</v>
          </cell>
          <cell r="AD49">
            <v>30728</v>
          </cell>
          <cell r="AE49">
            <v>0</v>
          </cell>
          <cell r="AF49">
            <v>2026</v>
          </cell>
          <cell r="AG49">
            <v>9987</v>
          </cell>
          <cell r="AH49">
            <v>696052</v>
          </cell>
        </row>
        <row r="50">
          <cell r="A50">
            <v>36510</v>
          </cell>
          <cell r="B50">
            <v>55527</v>
          </cell>
          <cell r="C50">
            <v>179561</v>
          </cell>
          <cell r="D50">
            <v>672952</v>
          </cell>
          <cell r="E50">
            <v>0</v>
          </cell>
          <cell r="F50">
            <v>15846</v>
          </cell>
          <cell r="G50">
            <v>120212</v>
          </cell>
          <cell r="H50">
            <v>56532</v>
          </cell>
          <cell r="I50">
            <v>172497</v>
          </cell>
          <cell r="J50">
            <v>34559</v>
          </cell>
          <cell r="K50">
            <v>296393</v>
          </cell>
          <cell r="L50">
            <v>245316</v>
          </cell>
          <cell r="M50">
            <v>185928</v>
          </cell>
          <cell r="N50">
            <v>0</v>
          </cell>
          <cell r="O50">
            <v>63633</v>
          </cell>
          <cell r="P50">
            <v>84818</v>
          </cell>
          <cell r="Q50">
            <v>110319</v>
          </cell>
          <cell r="R50">
            <v>107931</v>
          </cell>
          <cell r="S50">
            <v>0</v>
          </cell>
          <cell r="T50">
            <v>0</v>
          </cell>
          <cell r="U50">
            <v>43414</v>
          </cell>
          <cell r="V50">
            <v>10000</v>
          </cell>
          <cell r="W50">
            <v>0</v>
          </cell>
          <cell r="X50">
            <v>1296</v>
          </cell>
          <cell r="Y50">
            <v>25438</v>
          </cell>
          <cell r="Z50">
            <v>0</v>
          </cell>
          <cell r="AA50">
            <v>0</v>
          </cell>
          <cell r="AB50">
            <v>0</v>
          </cell>
          <cell r="AC50">
            <v>39776</v>
          </cell>
          <cell r="AD50">
            <v>56254</v>
          </cell>
          <cell r="AE50">
            <v>0</v>
          </cell>
          <cell r="AF50">
            <v>11408</v>
          </cell>
          <cell r="AG50">
            <v>6080</v>
          </cell>
          <cell r="AH50">
            <v>680193</v>
          </cell>
        </row>
        <row r="51">
          <cell r="A51">
            <v>36511</v>
          </cell>
          <cell r="B51">
            <v>55527</v>
          </cell>
          <cell r="C51">
            <v>179561</v>
          </cell>
          <cell r="D51">
            <v>719000</v>
          </cell>
          <cell r="E51">
            <v>0</v>
          </cell>
          <cell r="F51">
            <v>15846</v>
          </cell>
          <cell r="G51">
            <v>120212</v>
          </cell>
          <cell r="H51">
            <v>56532</v>
          </cell>
          <cell r="I51">
            <v>172497</v>
          </cell>
          <cell r="J51">
            <v>34559</v>
          </cell>
          <cell r="K51">
            <v>296393</v>
          </cell>
          <cell r="L51">
            <v>245316</v>
          </cell>
          <cell r="M51">
            <v>185928</v>
          </cell>
          <cell r="N51">
            <v>0</v>
          </cell>
          <cell r="O51">
            <v>63633</v>
          </cell>
          <cell r="P51">
            <v>84818</v>
          </cell>
          <cell r="Q51">
            <v>110319</v>
          </cell>
          <cell r="R51">
            <v>107931</v>
          </cell>
          <cell r="S51">
            <v>0</v>
          </cell>
          <cell r="T51">
            <v>0</v>
          </cell>
          <cell r="U51">
            <v>43414</v>
          </cell>
          <cell r="V51">
            <v>10000</v>
          </cell>
          <cell r="W51">
            <v>0</v>
          </cell>
          <cell r="X51">
            <v>1296</v>
          </cell>
          <cell r="Y51">
            <v>25438</v>
          </cell>
          <cell r="Z51">
            <v>0</v>
          </cell>
          <cell r="AA51">
            <v>0</v>
          </cell>
          <cell r="AB51">
            <v>0</v>
          </cell>
          <cell r="AC51">
            <v>39776</v>
          </cell>
          <cell r="AD51">
            <v>56254</v>
          </cell>
          <cell r="AE51">
            <v>0</v>
          </cell>
          <cell r="AF51">
            <v>11408</v>
          </cell>
          <cell r="AG51">
            <v>6080</v>
          </cell>
          <cell r="AH51">
            <v>680193</v>
          </cell>
        </row>
        <row r="52">
          <cell r="A52">
            <v>36512</v>
          </cell>
          <cell r="B52">
            <v>55527</v>
          </cell>
          <cell r="C52">
            <v>179561</v>
          </cell>
          <cell r="D52">
            <v>719000</v>
          </cell>
          <cell r="E52">
            <v>0</v>
          </cell>
          <cell r="F52">
            <v>15846</v>
          </cell>
          <cell r="G52">
            <v>120212</v>
          </cell>
          <cell r="H52">
            <v>56532</v>
          </cell>
          <cell r="I52">
            <v>172497</v>
          </cell>
          <cell r="J52">
            <v>34559</v>
          </cell>
          <cell r="K52">
            <v>296393</v>
          </cell>
          <cell r="L52">
            <v>245316</v>
          </cell>
          <cell r="M52">
            <v>185928</v>
          </cell>
          <cell r="N52">
            <v>0</v>
          </cell>
          <cell r="O52">
            <v>63633</v>
          </cell>
          <cell r="P52">
            <v>84818</v>
          </cell>
          <cell r="Q52">
            <v>110319</v>
          </cell>
          <cell r="R52">
            <v>107931</v>
          </cell>
          <cell r="S52">
            <v>0</v>
          </cell>
          <cell r="T52">
            <v>0</v>
          </cell>
          <cell r="U52">
            <v>43414</v>
          </cell>
          <cell r="V52">
            <v>10000</v>
          </cell>
          <cell r="W52">
            <v>0</v>
          </cell>
          <cell r="X52">
            <v>1296</v>
          </cell>
          <cell r="Y52">
            <v>25438</v>
          </cell>
          <cell r="Z52">
            <v>0</v>
          </cell>
          <cell r="AA52">
            <v>0</v>
          </cell>
          <cell r="AB52">
            <v>0</v>
          </cell>
          <cell r="AC52">
            <v>39776</v>
          </cell>
          <cell r="AD52">
            <v>56254</v>
          </cell>
          <cell r="AE52">
            <v>0</v>
          </cell>
          <cell r="AF52">
            <v>11408</v>
          </cell>
          <cell r="AG52">
            <v>6080</v>
          </cell>
          <cell r="AH52">
            <v>680193</v>
          </cell>
        </row>
        <row r="53">
          <cell r="A53">
            <v>36513</v>
          </cell>
          <cell r="B53">
            <v>55527</v>
          </cell>
          <cell r="C53">
            <v>179561</v>
          </cell>
          <cell r="D53">
            <v>719000</v>
          </cell>
          <cell r="E53">
            <v>0</v>
          </cell>
          <cell r="F53">
            <v>15846</v>
          </cell>
          <cell r="G53">
            <v>120212</v>
          </cell>
          <cell r="H53">
            <v>56532</v>
          </cell>
          <cell r="I53">
            <v>172497</v>
          </cell>
          <cell r="J53">
            <v>34559</v>
          </cell>
          <cell r="K53">
            <v>296393</v>
          </cell>
          <cell r="L53">
            <v>245316</v>
          </cell>
          <cell r="M53">
            <v>185928</v>
          </cell>
          <cell r="N53">
            <v>0</v>
          </cell>
          <cell r="O53">
            <v>63633</v>
          </cell>
          <cell r="P53">
            <v>84818</v>
          </cell>
          <cell r="Q53">
            <v>110319</v>
          </cell>
          <cell r="R53">
            <v>107931</v>
          </cell>
          <cell r="S53">
            <v>0</v>
          </cell>
          <cell r="T53">
            <v>0</v>
          </cell>
          <cell r="U53">
            <v>43414</v>
          </cell>
          <cell r="V53">
            <v>10000</v>
          </cell>
          <cell r="W53">
            <v>0</v>
          </cell>
          <cell r="X53">
            <v>1296</v>
          </cell>
          <cell r="Y53">
            <v>25438</v>
          </cell>
          <cell r="Z53">
            <v>0</v>
          </cell>
          <cell r="AA53">
            <v>0</v>
          </cell>
          <cell r="AB53">
            <v>0</v>
          </cell>
          <cell r="AC53">
            <v>39776</v>
          </cell>
          <cell r="AD53">
            <v>56254</v>
          </cell>
          <cell r="AE53">
            <v>0</v>
          </cell>
          <cell r="AF53">
            <v>11408</v>
          </cell>
          <cell r="AG53">
            <v>6080</v>
          </cell>
          <cell r="AH53">
            <v>680193</v>
          </cell>
        </row>
        <row r="54">
          <cell r="A54">
            <v>36514</v>
          </cell>
          <cell r="B54">
            <v>27536</v>
          </cell>
          <cell r="C54">
            <v>184561</v>
          </cell>
          <cell r="D54">
            <v>719512</v>
          </cell>
          <cell r="E54">
            <v>0</v>
          </cell>
          <cell r="F54">
            <v>22869</v>
          </cell>
          <cell r="G54">
            <v>128823</v>
          </cell>
          <cell r="H54">
            <v>65334</v>
          </cell>
          <cell r="I54">
            <v>175266</v>
          </cell>
          <cell r="J54">
            <v>39969</v>
          </cell>
          <cell r="K54">
            <v>320379</v>
          </cell>
          <cell r="L54">
            <v>237227</v>
          </cell>
          <cell r="M54">
            <v>148203</v>
          </cell>
          <cell r="N54">
            <v>0</v>
          </cell>
          <cell r="O54">
            <v>63632</v>
          </cell>
          <cell r="P54">
            <v>98051</v>
          </cell>
          <cell r="Q54">
            <v>125295</v>
          </cell>
          <cell r="R54">
            <v>107647</v>
          </cell>
          <cell r="S54">
            <v>9691</v>
          </cell>
          <cell r="T54">
            <v>0</v>
          </cell>
          <cell r="U54">
            <v>33241</v>
          </cell>
          <cell r="V54">
            <v>10000</v>
          </cell>
          <cell r="W54">
            <v>433</v>
          </cell>
          <cell r="X54">
            <v>2327</v>
          </cell>
          <cell r="Y54">
            <v>66739</v>
          </cell>
          <cell r="Z54">
            <v>0</v>
          </cell>
          <cell r="AA54">
            <v>0</v>
          </cell>
          <cell r="AB54">
            <v>0</v>
          </cell>
          <cell r="AC54">
            <v>17202</v>
          </cell>
          <cell r="AD54">
            <v>0</v>
          </cell>
          <cell r="AE54">
            <v>0</v>
          </cell>
          <cell r="AF54">
            <v>47455</v>
          </cell>
          <cell r="AG54">
            <v>6180</v>
          </cell>
          <cell r="AH54">
            <v>729771</v>
          </cell>
        </row>
        <row r="55">
          <cell r="A55">
            <v>36515</v>
          </cell>
          <cell r="B55">
            <v>20000</v>
          </cell>
          <cell r="C55">
            <v>80511</v>
          </cell>
          <cell r="D55">
            <v>635748</v>
          </cell>
          <cell r="E55">
            <v>0</v>
          </cell>
          <cell r="F55">
            <v>22869</v>
          </cell>
          <cell r="G55">
            <v>108110</v>
          </cell>
          <cell r="H55">
            <v>65334</v>
          </cell>
          <cell r="I55">
            <v>144826</v>
          </cell>
          <cell r="J55">
            <v>40215</v>
          </cell>
          <cell r="K55">
            <v>324441</v>
          </cell>
          <cell r="L55">
            <v>181114</v>
          </cell>
          <cell r="M55">
            <v>176847</v>
          </cell>
          <cell r="N55">
            <v>0</v>
          </cell>
          <cell r="O55">
            <v>73246</v>
          </cell>
          <cell r="P55">
            <v>29318</v>
          </cell>
          <cell r="Q55">
            <v>124942</v>
          </cell>
          <cell r="R55">
            <v>105982</v>
          </cell>
          <cell r="S55">
            <v>0</v>
          </cell>
          <cell r="T55">
            <v>0</v>
          </cell>
          <cell r="U55">
            <v>40185</v>
          </cell>
          <cell r="V55">
            <v>10000</v>
          </cell>
          <cell r="W55">
            <v>10433</v>
          </cell>
          <cell r="X55">
            <v>12327</v>
          </cell>
          <cell r="Y55">
            <v>71306</v>
          </cell>
          <cell r="Z55">
            <v>25000</v>
          </cell>
          <cell r="AA55">
            <v>0</v>
          </cell>
          <cell r="AB55">
            <v>0</v>
          </cell>
          <cell r="AC55">
            <v>98652</v>
          </cell>
          <cell r="AD55">
            <v>71194</v>
          </cell>
          <cell r="AE55">
            <v>0</v>
          </cell>
          <cell r="AF55">
            <v>57776</v>
          </cell>
          <cell r="AG55">
            <v>505</v>
          </cell>
          <cell r="AH55">
            <v>682926</v>
          </cell>
        </row>
        <row r="56">
          <cell r="A56">
            <v>36516</v>
          </cell>
          <cell r="B56">
            <v>19400</v>
          </cell>
          <cell r="C56">
            <v>157423</v>
          </cell>
          <cell r="D56">
            <v>528652</v>
          </cell>
          <cell r="E56">
            <v>0</v>
          </cell>
          <cell r="F56">
            <v>10000</v>
          </cell>
          <cell r="G56">
            <v>118412</v>
          </cell>
          <cell r="H56">
            <v>65334</v>
          </cell>
          <cell r="I56">
            <v>168362</v>
          </cell>
          <cell r="J56">
            <v>40215</v>
          </cell>
          <cell r="K56">
            <v>299906</v>
          </cell>
          <cell r="L56">
            <v>224226</v>
          </cell>
          <cell r="M56">
            <v>160757</v>
          </cell>
          <cell r="N56">
            <v>0</v>
          </cell>
          <cell r="O56">
            <v>87022</v>
          </cell>
          <cell r="P56">
            <v>101225</v>
          </cell>
          <cell r="Q56">
            <v>143720</v>
          </cell>
          <cell r="R56">
            <v>77774</v>
          </cell>
          <cell r="S56">
            <v>0</v>
          </cell>
          <cell r="T56">
            <v>0</v>
          </cell>
          <cell r="U56">
            <v>33241</v>
          </cell>
          <cell r="V56">
            <v>10000</v>
          </cell>
          <cell r="W56">
            <v>0</v>
          </cell>
          <cell r="X56">
            <v>2327</v>
          </cell>
          <cell r="Y56">
            <v>84709</v>
          </cell>
          <cell r="Z56">
            <v>30000</v>
          </cell>
          <cell r="AA56">
            <v>0</v>
          </cell>
          <cell r="AB56">
            <v>0</v>
          </cell>
          <cell r="AC56">
            <v>110782</v>
          </cell>
          <cell r="AD56">
            <v>67649</v>
          </cell>
          <cell r="AE56">
            <v>0</v>
          </cell>
          <cell r="AF56">
            <v>76996</v>
          </cell>
          <cell r="AG56">
            <v>277</v>
          </cell>
          <cell r="AH56">
            <v>836007</v>
          </cell>
        </row>
        <row r="57">
          <cell r="A57">
            <v>36517</v>
          </cell>
          <cell r="B57">
            <v>20000</v>
          </cell>
          <cell r="C57">
            <v>117649</v>
          </cell>
          <cell r="D57">
            <v>657242</v>
          </cell>
          <cell r="E57">
            <v>0</v>
          </cell>
          <cell r="F57">
            <v>10389</v>
          </cell>
          <cell r="G57">
            <v>133742</v>
          </cell>
          <cell r="H57">
            <v>65296</v>
          </cell>
          <cell r="I57">
            <v>186553</v>
          </cell>
          <cell r="J57">
            <v>40215</v>
          </cell>
          <cell r="K57">
            <v>320998</v>
          </cell>
          <cell r="L57">
            <v>239711</v>
          </cell>
          <cell r="M57">
            <v>158378</v>
          </cell>
          <cell r="N57">
            <v>0</v>
          </cell>
          <cell r="O57">
            <v>63632</v>
          </cell>
          <cell r="P57">
            <v>88184</v>
          </cell>
          <cell r="Q57">
            <v>129584</v>
          </cell>
          <cell r="R57">
            <v>107641</v>
          </cell>
          <cell r="S57">
            <v>0</v>
          </cell>
          <cell r="T57">
            <v>0</v>
          </cell>
          <cell r="U57">
            <v>33429</v>
          </cell>
          <cell r="V57">
            <v>28000</v>
          </cell>
          <cell r="W57">
            <v>0</v>
          </cell>
          <cell r="X57">
            <v>2760</v>
          </cell>
          <cell r="Y57">
            <v>58306</v>
          </cell>
          <cell r="Z57">
            <v>0</v>
          </cell>
          <cell r="AA57">
            <v>0</v>
          </cell>
          <cell r="AB57">
            <v>0</v>
          </cell>
          <cell r="AC57">
            <v>124052</v>
          </cell>
          <cell r="AD57">
            <v>61254</v>
          </cell>
          <cell r="AE57">
            <v>0</v>
          </cell>
          <cell r="AF57">
            <v>2419</v>
          </cell>
          <cell r="AG57">
            <v>7145</v>
          </cell>
          <cell r="AH57">
            <v>782311</v>
          </cell>
        </row>
        <row r="58">
          <cell r="A58">
            <v>36518</v>
          </cell>
          <cell r="B58">
            <v>20000</v>
          </cell>
          <cell r="C58">
            <v>150174</v>
          </cell>
          <cell r="D58">
            <v>622297</v>
          </cell>
          <cell r="E58">
            <v>0</v>
          </cell>
          <cell r="F58">
            <v>10000</v>
          </cell>
          <cell r="G58">
            <v>120503</v>
          </cell>
          <cell r="H58">
            <v>65334</v>
          </cell>
          <cell r="I58">
            <v>169924</v>
          </cell>
          <cell r="J58">
            <v>40215</v>
          </cell>
          <cell r="K58">
            <v>33102</v>
          </cell>
          <cell r="L58">
            <v>265123</v>
          </cell>
          <cell r="M58">
            <v>168800</v>
          </cell>
          <cell r="N58">
            <v>0</v>
          </cell>
          <cell r="O58">
            <v>63632</v>
          </cell>
          <cell r="P58">
            <v>96171</v>
          </cell>
          <cell r="Q58">
            <v>161937</v>
          </cell>
          <cell r="R58">
            <v>107280</v>
          </cell>
          <cell r="S58">
            <v>0</v>
          </cell>
          <cell r="T58">
            <v>0</v>
          </cell>
          <cell r="U58">
            <v>33429</v>
          </cell>
          <cell r="V58">
            <v>20000</v>
          </cell>
          <cell r="W58">
            <v>0</v>
          </cell>
          <cell r="X58">
            <v>2760</v>
          </cell>
          <cell r="Y58">
            <v>43980</v>
          </cell>
          <cell r="Z58">
            <v>39940</v>
          </cell>
          <cell r="AA58">
            <v>0</v>
          </cell>
          <cell r="AB58">
            <v>0</v>
          </cell>
          <cell r="AC58">
            <v>136927</v>
          </cell>
          <cell r="AD58">
            <v>56254</v>
          </cell>
          <cell r="AE58">
            <v>0</v>
          </cell>
          <cell r="AF58">
            <v>0</v>
          </cell>
          <cell r="AG58">
            <v>11796</v>
          </cell>
          <cell r="AH58">
            <v>429078</v>
          </cell>
        </row>
        <row r="59">
          <cell r="A59">
            <v>36519</v>
          </cell>
          <cell r="B59">
            <v>20000</v>
          </cell>
          <cell r="C59">
            <v>150174</v>
          </cell>
          <cell r="D59">
            <v>625319</v>
          </cell>
          <cell r="E59">
            <v>0</v>
          </cell>
          <cell r="F59">
            <v>10000</v>
          </cell>
          <cell r="G59">
            <v>120000</v>
          </cell>
          <cell r="H59">
            <v>65334</v>
          </cell>
          <cell r="I59">
            <v>169924</v>
          </cell>
          <cell r="J59">
            <v>40215</v>
          </cell>
          <cell r="K59">
            <v>333102</v>
          </cell>
          <cell r="L59">
            <v>262956</v>
          </cell>
          <cell r="M59">
            <v>164307</v>
          </cell>
          <cell r="N59">
            <v>0</v>
          </cell>
          <cell r="O59">
            <v>63632</v>
          </cell>
          <cell r="P59">
            <v>96204</v>
          </cell>
          <cell r="Q59">
            <v>165361</v>
          </cell>
          <cell r="R59">
            <v>105436</v>
          </cell>
          <cell r="S59">
            <v>0</v>
          </cell>
          <cell r="T59">
            <v>0</v>
          </cell>
          <cell r="U59">
            <v>33429</v>
          </cell>
          <cell r="V59">
            <v>20000</v>
          </cell>
          <cell r="W59">
            <v>0</v>
          </cell>
          <cell r="X59">
            <v>2760</v>
          </cell>
          <cell r="Y59">
            <v>41913</v>
          </cell>
          <cell r="Z59">
            <v>39940</v>
          </cell>
          <cell r="AA59">
            <v>0</v>
          </cell>
          <cell r="AB59">
            <v>0</v>
          </cell>
          <cell r="AC59">
            <v>136927</v>
          </cell>
          <cell r="AD59">
            <v>56254</v>
          </cell>
          <cell r="AE59">
            <v>0</v>
          </cell>
          <cell r="AF59">
            <v>0</v>
          </cell>
          <cell r="AG59">
            <v>11796</v>
          </cell>
          <cell r="AH59">
            <v>728575</v>
          </cell>
        </row>
        <row r="60">
          <cell r="A60">
            <v>36520</v>
          </cell>
          <cell r="B60">
            <v>20000</v>
          </cell>
          <cell r="C60">
            <v>150174</v>
          </cell>
          <cell r="D60">
            <v>625319</v>
          </cell>
          <cell r="E60">
            <v>0</v>
          </cell>
          <cell r="F60">
            <v>10000</v>
          </cell>
          <cell r="G60">
            <v>120503</v>
          </cell>
          <cell r="H60">
            <v>65334</v>
          </cell>
          <cell r="I60">
            <v>186577</v>
          </cell>
          <cell r="J60">
            <v>40215</v>
          </cell>
          <cell r="K60">
            <v>333102</v>
          </cell>
          <cell r="L60">
            <v>259321</v>
          </cell>
          <cell r="M60">
            <v>172270</v>
          </cell>
          <cell r="N60">
            <v>0</v>
          </cell>
          <cell r="O60">
            <v>63632</v>
          </cell>
          <cell r="P60">
            <v>96204</v>
          </cell>
          <cell r="Q60">
            <v>153431</v>
          </cell>
          <cell r="R60">
            <v>106467</v>
          </cell>
          <cell r="S60">
            <v>0</v>
          </cell>
          <cell r="T60">
            <v>0</v>
          </cell>
          <cell r="U60">
            <v>33429</v>
          </cell>
          <cell r="V60">
            <v>20000</v>
          </cell>
          <cell r="W60">
            <v>0</v>
          </cell>
          <cell r="X60">
            <v>2760</v>
          </cell>
          <cell r="Y60">
            <v>58306</v>
          </cell>
          <cell r="Z60">
            <v>39940</v>
          </cell>
          <cell r="AA60">
            <v>0</v>
          </cell>
          <cell r="AB60">
            <v>0</v>
          </cell>
          <cell r="AC60">
            <v>136927</v>
          </cell>
          <cell r="AD60">
            <v>56254</v>
          </cell>
          <cell r="AE60">
            <v>0</v>
          </cell>
          <cell r="AF60">
            <v>0</v>
          </cell>
          <cell r="AG60">
            <v>11796</v>
          </cell>
          <cell r="AH60">
            <v>745731</v>
          </cell>
        </row>
        <row r="61">
          <cell r="A61">
            <v>36521</v>
          </cell>
          <cell r="B61">
            <v>20000</v>
          </cell>
          <cell r="C61">
            <v>150174</v>
          </cell>
          <cell r="D61">
            <v>625319</v>
          </cell>
          <cell r="E61">
            <v>0</v>
          </cell>
          <cell r="F61">
            <v>10000</v>
          </cell>
          <cell r="G61">
            <v>120503</v>
          </cell>
          <cell r="H61">
            <v>65334</v>
          </cell>
          <cell r="I61">
            <v>186577</v>
          </cell>
          <cell r="J61">
            <v>40215</v>
          </cell>
          <cell r="K61">
            <v>333102</v>
          </cell>
          <cell r="L61">
            <v>265220</v>
          </cell>
          <cell r="M61">
            <v>177069</v>
          </cell>
          <cell r="N61">
            <v>0</v>
          </cell>
          <cell r="O61">
            <v>63632</v>
          </cell>
          <cell r="P61">
            <v>96204</v>
          </cell>
          <cell r="Q61">
            <v>153430</v>
          </cell>
          <cell r="R61">
            <v>107583</v>
          </cell>
          <cell r="S61" t="str">
            <v>N/A</v>
          </cell>
          <cell r="T61">
            <v>0</v>
          </cell>
          <cell r="U61">
            <v>33429</v>
          </cell>
          <cell r="V61">
            <v>20000</v>
          </cell>
          <cell r="W61">
            <v>0</v>
          </cell>
          <cell r="X61">
            <v>2760</v>
          </cell>
          <cell r="Y61">
            <v>58306</v>
          </cell>
          <cell r="Z61">
            <v>39940</v>
          </cell>
          <cell r="AA61">
            <v>0</v>
          </cell>
          <cell r="AB61">
            <v>0</v>
          </cell>
          <cell r="AC61">
            <v>136927</v>
          </cell>
          <cell r="AD61">
            <v>56254</v>
          </cell>
          <cell r="AE61">
            <v>0</v>
          </cell>
          <cell r="AF61">
            <v>0</v>
          </cell>
          <cell r="AG61">
            <v>11796</v>
          </cell>
          <cell r="AH61">
            <v>745731</v>
          </cell>
        </row>
        <row r="62">
          <cell r="A62">
            <v>36522</v>
          </cell>
          <cell r="B62">
            <v>20000</v>
          </cell>
          <cell r="C62">
            <v>180416</v>
          </cell>
          <cell r="D62">
            <v>748421</v>
          </cell>
          <cell r="E62">
            <v>0</v>
          </cell>
          <cell r="F62">
            <v>10000</v>
          </cell>
          <cell r="G62">
            <v>112827</v>
          </cell>
          <cell r="H62">
            <v>65334</v>
          </cell>
          <cell r="I62">
            <v>188275</v>
          </cell>
          <cell r="J62">
            <v>34195</v>
          </cell>
          <cell r="K62">
            <v>315304</v>
          </cell>
          <cell r="L62">
            <v>259983</v>
          </cell>
          <cell r="M62">
            <v>176848</v>
          </cell>
          <cell r="N62">
            <v>0</v>
          </cell>
          <cell r="O62">
            <v>63632</v>
          </cell>
          <cell r="P62">
            <v>84420</v>
          </cell>
          <cell r="Q62">
            <v>155526</v>
          </cell>
          <cell r="R62">
            <v>107607</v>
          </cell>
          <cell r="S62">
            <v>0</v>
          </cell>
          <cell r="T62">
            <v>0</v>
          </cell>
          <cell r="U62">
            <v>33429</v>
          </cell>
          <cell r="V62">
            <v>10000</v>
          </cell>
          <cell r="W62">
            <v>0</v>
          </cell>
          <cell r="X62">
            <v>2760</v>
          </cell>
          <cell r="Y62">
            <v>51531</v>
          </cell>
          <cell r="Z62">
            <v>20000</v>
          </cell>
          <cell r="AA62">
            <v>0</v>
          </cell>
          <cell r="AB62">
            <v>0</v>
          </cell>
          <cell r="AC62">
            <v>67161</v>
          </cell>
          <cell r="AD62">
            <v>45202</v>
          </cell>
          <cell r="AE62">
            <v>0</v>
          </cell>
          <cell r="AF62">
            <v>4869</v>
          </cell>
          <cell r="AG62">
            <v>16731</v>
          </cell>
          <cell r="AH62">
            <v>715935</v>
          </cell>
        </row>
        <row r="63">
          <cell r="A63">
            <v>36523</v>
          </cell>
          <cell r="B63">
            <v>20000</v>
          </cell>
          <cell r="C63">
            <v>179561</v>
          </cell>
          <cell r="D63">
            <v>753762</v>
          </cell>
          <cell r="E63">
            <v>0</v>
          </cell>
          <cell r="F63">
            <v>16613</v>
          </cell>
          <cell r="G63">
            <v>115627</v>
          </cell>
          <cell r="H63">
            <v>65334</v>
          </cell>
          <cell r="I63">
            <v>154557</v>
          </cell>
          <cell r="J63">
            <v>40041</v>
          </cell>
          <cell r="K63">
            <v>318776</v>
          </cell>
          <cell r="L63">
            <v>237549</v>
          </cell>
          <cell r="M63">
            <v>158028</v>
          </cell>
          <cell r="N63">
            <v>0</v>
          </cell>
          <cell r="O63">
            <v>63632</v>
          </cell>
          <cell r="P63">
            <v>84163</v>
          </cell>
          <cell r="Q63">
            <v>143963</v>
          </cell>
          <cell r="R63">
            <v>104701</v>
          </cell>
          <cell r="S63">
            <v>0</v>
          </cell>
          <cell r="T63">
            <v>0</v>
          </cell>
          <cell r="U63">
            <v>33429</v>
          </cell>
          <cell r="V63">
            <v>10000</v>
          </cell>
          <cell r="W63">
            <v>0</v>
          </cell>
          <cell r="X63">
            <v>2760</v>
          </cell>
          <cell r="Y63">
            <v>43306</v>
          </cell>
          <cell r="Z63">
            <v>0</v>
          </cell>
          <cell r="AA63">
            <v>0</v>
          </cell>
          <cell r="AB63">
            <v>0</v>
          </cell>
          <cell r="AC63">
            <v>15969</v>
          </cell>
          <cell r="AD63">
            <v>35202</v>
          </cell>
          <cell r="AE63">
            <v>12000</v>
          </cell>
          <cell r="AF63">
            <v>0</v>
          </cell>
          <cell r="AG63">
            <v>17751</v>
          </cell>
          <cell r="AH63">
            <v>694335</v>
          </cell>
        </row>
        <row r="64">
          <cell r="A64">
            <v>36524</v>
          </cell>
          <cell r="B64">
            <v>40000</v>
          </cell>
          <cell r="C64">
            <v>164786</v>
          </cell>
          <cell r="D64">
            <v>755250</v>
          </cell>
          <cell r="E64">
            <v>0</v>
          </cell>
          <cell r="F64">
            <v>10000</v>
          </cell>
          <cell r="G64">
            <v>115300</v>
          </cell>
          <cell r="H64">
            <v>65334</v>
          </cell>
          <cell r="I64">
            <v>154557</v>
          </cell>
          <cell r="J64">
            <v>40041</v>
          </cell>
          <cell r="K64">
            <v>312742</v>
          </cell>
          <cell r="L64">
            <v>253294</v>
          </cell>
          <cell r="M64">
            <v>175453</v>
          </cell>
          <cell r="N64">
            <v>0</v>
          </cell>
          <cell r="O64">
            <v>63633</v>
          </cell>
          <cell r="P64" t="str">
            <v>N/A</v>
          </cell>
          <cell r="Q64">
            <v>128025</v>
          </cell>
          <cell r="R64">
            <v>106281</v>
          </cell>
          <cell r="S64">
            <v>0</v>
          </cell>
          <cell r="T64">
            <v>0</v>
          </cell>
          <cell r="U64">
            <v>33429</v>
          </cell>
          <cell r="V64">
            <v>10000</v>
          </cell>
          <cell r="W64">
            <v>0</v>
          </cell>
          <cell r="X64">
            <v>2760</v>
          </cell>
          <cell r="Y64">
            <v>52183</v>
          </cell>
          <cell r="Z64">
            <v>0</v>
          </cell>
          <cell r="AA64">
            <v>0</v>
          </cell>
          <cell r="AB64">
            <v>0</v>
          </cell>
          <cell r="AC64">
            <v>7168</v>
          </cell>
          <cell r="AD64">
            <v>35202</v>
          </cell>
          <cell r="AE64">
            <v>4000</v>
          </cell>
          <cell r="AF64">
            <v>0</v>
          </cell>
          <cell r="AG64">
            <v>10680</v>
          </cell>
          <cell r="AH64">
            <v>687974</v>
          </cell>
        </row>
        <row r="65">
          <cell r="A65">
            <v>36525</v>
          </cell>
          <cell r="B65">
            <v>39902</v>
          </cell>
          <cell r="C65">
            <v>169561</v>
          </cell>
          <cell r="D65">
            <v>755275</v>
          </cell>
          <cell r="E65">
            <v>0</v>
          </cell>
          <cell r="F65">
            <v>10000</v>
          </cell>
          <cell r="G65">
            <v>103300</v>
          </cell>
          <cell r="H65">
            <v>65334</v>
          </cell>
          <cell r="I65">
            <v>169795</v>
          </cell>
          <cell r="J65">
            <v>40041</v>
          </cell>
          <cell r="K65">
            <v>307297</v>
          </cell>
          <cell r="L65">
            <v>251594</v>
          </cell>
          <cell r="M65">
            <v>177165</v>
          </cell>
          <cell r="N65">
            <v>0</v>
          </cell>
          <cell r="O65">
            <v>63632</v>
          </cell>
          <cell r="P65">
            <v>88230</v>
          </cell>
          <cell r="Q65">
            <v>126101</v>
          </cell>
          <cell r="R65">
            <v>102925</v>
          </cell>
          <cell r="S65">
            <v>0</v>
          </cell>
          <cell r="T65">
            <v>0</v>
          </cell>
          <cell r="U65">
            <v>33429</v>
          </cell>
          <cell r="V65">
            <v>10000</v>
          </cell>
          <cell r="W65">
            <v>433</v>
          </cell>
          <cell r="X65">
            <v>2666</v>
          </cell>
          <cell r="Y65">
            <v>57964</v>
          </cell>
          <cell r="Z65">
            <v>0</v>
          </cell>
          <cell r="AA65">
            <v>0</v>
          </cell>
          <cell r="AB65">
            <v>0</v>
          </cell>
          <cell r="AC65">
            <v>7245</v>
          </cell>
          <cell r="AD65">
            <v>35202</v>
          </cell>
          <cell r="AE65">
            <v>4192</v>
          </cell>
          <cell r="AF65">
            <v>0</v>
          </cell>
          <cell r="AG65">
            <v>4758</v>
          </cell>
          <cell r="AH65">
            <v>685767</v>
          </cell>
        </row>
        <row r="66">
          <cell r="A66">
            <v>36526</v>
          </cell>
          <cell r="B66">
            <v>20000</v>
          </cell>
          <cell r="C66">
            <v>201354</v>
          </cell>
          <cell r="D66">
            <v>659291</v>
          </cell>
          <cell r="E66">
            <v>0</v>
          </cell>
          <cell r="F66">
            <v>16423</v>
          </cell>
          <cell r="G66">
            <v>95796</v>
          </cell>
          <cell r="H66">
            <v>25744</v>
          </cell>
          <cell r="I66">
            <v>147352</v>
          </cell>
          <cell r="J66">
            <v>68238</v>
          </cell>
          <cell r="K66">
            <v>278617</v>
          </cell>
          <cell r="L66">
            <v>226878</v>
          </cell>
          <cell r="M66">
            <v>146794</v>
          </cell>
          <cell r="N66">
            <v>0</v>
          </cell>
          <cell r="O66">
            <v>63651</v>
          </cell>
          <cell r="P66">
            <v>114590</v>
          </cell>
          <cell r="Q66">
            <v>99032</v>
          </cell>
          <cell r="R66">
            <v>108224</v>
          </cell>
          <cell r="S66">
            <v>0</v>
          </cell>
          <cell r="T66">
            <v>0</v>
          </cell>
          <cell r="U66">
            <v>34299</v>
          </cell>
          <cell r="V66">
            <v>0</v>
          </cell>
          <cell r="W66">
            <v>406</v>
          </cell>
          <cell r="X66">
            <v>0</v>
          </cell>
          <cell r="Y66">
            <v>27726</v>
          </cell>
          <cell r="Z66">
            <v>25000</v>
          </cell>
          <cell r="AA66">
            <v>0</v>
          </cell>
          <cell r="AB66">
            <v>0</v>
          </cell>
          <cell r="AC66">
            <v>22000</v>
          </cell>
          <cell r="AD66">
            <v>9684</v>
          </cell>
          <cell r="AE66">
            <v>0</v>
          </cell>
          <cell r="AF66">
            <v>10000</v>
          </cell>
          <cell r="AG66">
            <v>9123</v>
          </cell>
          <cell r="AH66">
            <v>615747</v>
          </cell>
        </row>
        <row r="67">
          <cell r="A67">
            <v>36527</v>
          </cell>
          <cell r="B67">
            <v>20000</v>
          </cell>
          <cell r="C67">
            <v>149555</v>
          </cell>
          <cell r="D67">
            <v>727387</v>
          </cell>
          <cell r="E67">
            <v>0</v>
          </cell>
          <cell r="F67">
            <v>16511</v>
          </cell>
          <cell r="G67">
            <v>104442</v>
          </cell>
          <cell r="H67">
            <v>26247</v>
          </cell>
          <cell r="I67">
            <v>138772</v>
          </cell>
          <cell r="J67">
            <v>73850</v>
          </cell>
          <cell r="K67">
            <v>256117</v>
          </cell>
          <cell r="L67">
            <v>239305</v>
          </cell>
          <cell r="M67">
            <v>147749</v>
          </cell>
          <cell r="N67">
            <v>0</v>
          </cell>
          <cell r="O67">
            <v>63651</v>
          </cell>
          <cell r="P67">
            <v>116126</v>
          </cell>
          <cell r="Q67">
            <v>124643</v>
          </cell>
          <cell r="R67">
            <v>107999</v>
          </cell>
          <cell r="S67">
            <v>0</v>
          </cell>
          <cell r="T67">
            <v>0</v>
          </cell>
          <cell r="U67">
            <v>34299</v>
          </cell>
          <cell r="V67">
            <v>0</v>
          </cell>
          <cell r="W67">
            <v>406</v>
          </cell>
          <cell r="X67">
            <v>0</v>
          </cell>
          <cell r="Y67">
            <v>24911</v>
          </cell>
          <cell r="Z67">
            <v>25000</v>
          </cell>
          <cell r="AA67">
            <v>0</v>
          </cell>
          <cell r="AB67">
            <v>0</v>
          </cell>
          <cell r="AC67">
            <v>39778</v>
          </cell>
          <cell r="AD67">
            <v>9684</v>
          </cell>
          <cell r="AE67">
            <v>0</v>
          </cell>
          <cell r="AF67">
            <v>39738</v>
          </cell>
          <cell r="AG67">
            <v>9123</v>
          </cell>
          <cell r="AH67">
            <v>599428</v>
          </cell>
        </row>
        <row r="68">
          <cell r="A68">
            <v>36528</v>
          </cell>
          <cell r="B68">
            <v>20000</v>
          </cell>
          <cell r="C68">
            <v>149555</v>
          </cell>
          <cell r="D68">
            <v>738104</v>
          </cell>
          <cell r="E68">
            <v>0</v>
          </cell>
          <cell r="F68">
            <v>11749</v>
          </cell>
          <cell r="G68">
            <v>114951</v>
          </cell>
          <cell r="H68">
            <v>26247</v>
          </cell>
          <cell r="I68">
            <v>138772</v>
          </cell>
          <cell r="J68">
            <v>73850</v>
          </cell>
          <cell r="K68">
            <v>258554</v>
          </cell>
          <cell r="L68">
            <v>220571</v>
          </cell>
          <cell r="M68">
            <v>147751</v>
          </cell>
          <cell r="N68">
            <v>0</v>
          </cell>
          <cell r="O68">
            <v>63651</v>
          </cell>
          <cell r="P68">
            <v>106101</v>
          </cell>
          <cell r="Q68">
            <v>114618</v>
          </cell>
          <cell r="R68">
            <v>109266</v>
          </cell>
          <cell r="S68">
            <v>0</v>
          </cell>
          <cell r="T68">
            <v>0</v>
          </cell>
          <cell r="U68">
            <v>34299</v>
          </cell>
          <cell r="V68">
            <v>0</v>
          </cell>
          <cell r="W68">
            <v>406</v>
          </cell>
          <cell r="X68">
            <v>0</v>
          </cell>
          <cell r="Y68">
            <v>24911</v>
          </cell>
          <cell r="Z68">
            <v>25000</v>
          </cell>
          <cell r="AA68">
            <v>0</v>
          </cell>
          <cell r="AB68">
            <v>0</v>
          </cell>
          <cell r="AC68">
            <v>24815</v>
          </cell>
          <cell r="AD68">
            <v>9684</v>
          </cell>
          <cell r="AE68">
            <v>0</v>
          </cell>
          <cell r="AF68">
            <v>69738</v>
          </cell>
          <cell r="AG68">
            <v>9123</v>
          </cell>
          <cell r="AH68">
            <v>612374</v>
          </cell>
        </row>
        <row r="69">
          <cell r="A69">
            <v>36529</v>
          </cell>
          <cell r="B69">
            <v>19400</v>
          </cell>
          <cell r="C69">
            <v>141873</v>
          </cell>
          <cell r="D69">
            <v>731476</v>
          </cell>
          <cell r="E69">
            <v>0</v>
          </cell>
          <cell r="F69">
            <v>5010</v>
          </cell>
          <cell r="G69">
            <v>98157</v>
          </cell>
          <cell r="H69">
            <v>26247</v>
          </cell>
          <cell r="I69">
            <v>138772</v>
          </cell>
          <cell r="J69">
            <v>66428</v>
          </cell>
          <cell r="K69">
            <v>219217</v>
          </cell>
          <cell r="L69">
            <v>216921</v>
          </cell>
          <cell r="M69">
            <v>157322</v>
          </cell>
          <cell r="N69">
            <v>0</v>
          </cell>
          <cell r="O69">
            <v>63651</v>
          </cell>
          <cell r="P69">
            <v>106101</v>
          </cell>
          <cell r="Q69">
            <v>114618</v>
          </cell>
          <cell r="R69">
            <v>95720</v>
          </cell>
          <cell r="S69">
            <v>0</v>
          </cell>
          <cell r="T69">
            <v>0</v>
          </cell>
          <cell r="U69">
            <v>35075</v>
          </cell>
          <cell r="V69">
            <v>0</v>
          </cell>
          <cell r="W69">
            <v>406</v>
          </cell>
          <cell r="X69">
            <v>0</v>
          </cell>
          <cell r="Y69">
            <v>18771</v>
          </cell>
          <cell r="Z69">
            <v>25000</v>
          </cell>
          <cell r="AA69">
            <v>0</v>
          </cell>
          <cell r="AB69">
            <v>0</v>
          </cell>
          <cell r="AC69">
            <v>33808</v>
          </cell>
          <cell r="AD69">
            <v>9684</v>
          </cell>
          <cell r="AE69">
            <v>0</v>
          </cell>
          <cell r="AF69">
            <v>65502</v>
          </cell>
          <cell r="AG69">
            <v>9123</v>
          </cell>
          <cell r="AH69">
            <v>548821</v>
          </cell>
        </row>
        <row r="70">
          <cell r="A70">
            <v>36530</v>
          </cell>
          <cell r="B70">
            <v>20000</v>
          </cell>
          <cell r="C70">
            <v>154557</v>
          </cell>
          <cell r="D70">
            <v>737635</v>
          </cell>
          <cell r="E70">
            <v>0</v>
          </cell>
          <cell r="F70">
            <v>18224</v>
          </cell>
          <cell r="G70">
            <v>115959</v>
          </cell>
          <cell r="H70">
            <v>26247</v>
          </cell>
          <cell r="I70">
            <v>145460</v>
          </cell>
          <cell r="J70">
            <v>68392</v>
          </cell>
          <cell r="K70">
            <v>262331</v>
          </cell>
          <cell r="L70">
            <v>246989</v>
          </cell>
          <cell r="M70">
            <v>151990</v>
          </cell>
          <cell r="N70">
            <v>0</v>
          </cell>
          <cell r="O70">
            <v>63651</v>
          </cell>
          <cell r="P70">
            <v>118114</v>
          </cell>
          <cell r="Q70">
            <v>127888</v>
          </cell>
          <cell r="R70">
            <v>103241</v>
          </cell>
          <cell r="S70">
            <v>0</v>
          </cell>
          <cell r="T70">
            <v>0</v>
          </cell>
          <cell r="U70">
            <v>32463</v>
          </cell>
          <cell r="V70">
            <v>0</v>
          </cell>
          <cell r="W70">
            <v>1684</v>
          </cell>
          <cell r="X70">
            <v>0</v>
          </cell>
          <cell r="Y70">
            <v>41313</v>
          </cell>
          <cell r="Z70">
            <v>5000</v>
          </cell>
          <cell r="AA70">
            <v>0</v>
          </cell>
          <cell r="AB70">
            <v>0</v>
          </cell>
          <cell r="AC70">
            <v>38643</v>
          </cell>
          <cell r="AD70">
            <v>0</v>
          </cell>
          <cell r="AE70">
            <v>0</v>
          </cell>
          <cell r="AF70">
            <v>88827</v>
          </cell>
          <cell r="AG70">
            <v>11442</v>
          </cell>
          <cell r="AH70">
            <v>618389</v>
          </cell>
        </row>
        <row r="71">
          <cell r="A71">
            <v>36531</v>
          </cell>
          <cell r="B71">
            <v>20000</v>
          </cell>
          <cell r="C71">
            <v>188789</v>
          </cell>
          <cell r="D71">
            <v>657757</v>
          </cell>
          <cell r="E71">
            <v>0</v>
          </cell>
          <cell r="F71">
            <v>11533</v>
          </cell>
          <cell r="G71">
            <v>135421</v>
          </cell>
          <cell r="H71">
            <v>26247</v>
          </cell>
          <cell r="I71">
            <v>154591</v>
          </cell>
          <cell r="J71">
            <v>68121</v>
          </cell>
          <cell r="K71">
            <v>244657</v>
          </cell>
          <cell r="L71">
            <v>223165</v>
          </cell>
          <cell r="M71">
            <v>162015</v>
          </cell>
          <cell r="N71">
            <v>0</v>
          </cell>
          <cell r="O71">
            <v>63651</v>
          </cell>
          <cell r="P71">
            <v>108090</v>
          </cell>
          <cell r="Q71">
            <v>128787</v>
          </cell>
          <cell r="R71">
            <v>100525</v>
          </cell>
          <cell r="S71">
            <v>0</v>
          </cell>
          <cell r="T71">
            <v>0</v>
          </cell>
          <cell r="U71">
            <v>35770</v>
          </cell>
          <cell r="V71">
            <v>0</v>
          </cell>
          <cell r="W71">
            <v>406</v>
          </cell>
          <cell r="X71">
            <v>7798</v>
          </cell>
          <cell r="Y71">
            <v>15000</v>
          </cell>
          <cell r="Z71">
            <v>5000</v>
          </cell>
          <cell r="AA71">
            <v>0</v>
          </cell>
          <cell r="AB71">
            <v>0</v>
          </cell>
          <cell r="AC71">
            <v>34815</v>
          </cell>
          <cell r="AD71">
            <v>43631</v>
          </cell>
          <cell r="AE71">
            <v>0</v>
          </cell>
          <cell r="AF71">
            <v>56896</v>
          </cell>
          <cell r="AG71">
            <v>6507</v>
          </cell>
          <cell r="AH71">
            <v>629037</v>
          </cell>
        </row>
        <row r="72">
          <cell r="A72">
            <v>36532</v>
          </cell>
          <cell r="B72">
            <v>25000</v>
          </cell>
          <cell r="C72">
            <v>172658</v>
          </cell>
          <cell r="D72">
            <v>700313</v>
          </cell>
          <cell r="E72">
            <v>0</v>
          </cell>
          <cell r="F72">
            <v>11572</v>
          </cell>
          <cell r="G72">
            <v>120693</v>
          </cell>
          <cell r="H72">
            <v>26247</v>
          </cell>
          <cell r="I72">
            <v>177350</v>
          </cell>
          <cell r="J72">
            <v>68534</v>
          </cell>
          <cell r="K72">
            <v>243442</v>
          </cell>
          <cell r="L72">
            <v>242149</v>
          </cell>
          <cell r="M72">
            <v>150564</v>
          </cell>
          <cell r="N72">
            <v>14096</v>
          </cell>
          <cell r="O72">
            <v>63651</v>
          </cell>
          <cell r="P72">
            <v>122625</v>
          </cell>
          <cell r="Q72">
            <v>121057</v>
          </cell>
          <cell r="R72">
            <v>101515</v>
          </cell>
          <cell r="S72">
            <v>0</v>
          </cell>
          <cell r="T72">
            <v>0</v>
          </cell>
          <cell r="U72">
            <v>35780</v>
          </cell>
          <cell r="V72">
            <v>0</v>
          </cell>
          <cell r="W72">
            <v>406</v>
          </cell>
          <cell r="X72">
            <v>0</v>
          </cell>
          <cell r="Y72">
            <v>9999</v>
          </cell>
          <cell r="Z72">
            <v>5000</v>
          </cell>
          <cell r="AA72">
            <v>0</v>
          </cell>
          <cell r="AB72">
            <v>0</v>
          </cell>
          <cell r="AC72">
            <v>30598</v>
          </cell>
          <cell r="AD72">
            <v>25525</v>
          </cell>
          <cell r="AE72">
            <v>0</v>
          </cell>
          <cell r="AF72">
            <v>50087</v>
          </cell>
          <cell r="AG72">
            <v>21507</v>
          </cell>
          <cell r="AH72">
            <v>636266</v>
          </cell>
        </row>
        <row r="73">
          <cell r="A73">
            <v>36533</v>
          </cell>
          <cell r="B73">
            <v>20000</v>
          </cell>
          <cell r="C73">
            <v>177059</v>
          </cell>
          <cell r="D73">
            <v>721416</v>
          </cell>
          <cell r="E73">
            <v>0</v>
          </cell>
          <cell r="F73">
            <v>14572</v>
          </cell>
          <cell r="G73">
            <v>121239</v>
          </cell>
          <cell r="H73">
            <v>26247</v>
          </cell>
          <cell r="I73">
            <v>140945</v>
          </cell>
          <cell r="J73">
            <v>69345</v>
          </cell>
          <cell r="K73">
            <v>245032</v>
          </cell>
          <cell r="L73">
            <v>234007</v>
          </cell>
          <cell r="M73">
            <v>155513</v>
          </cell>
          <cell r="N73">
            <v>0</v>
          </cell>
          <cell r="O73">
            <v>63651</v>
          </cell>
          <cell r="P73">
            <v>107594</v>
          </cell>
          <cell r="Q73">
            <v>124596</v>
          </cell>
          <cell r="R73">
            <v>107395</v>
          </cell>
          <cell r="S73">
            <v>0</v>
          </cell>
          <cell r="T73">
            <v>0</v>
          </cell>
          <cell r="U73">
            <v>35770</v>
          </cell>
          <cell r="V73">
            <v>0</v>
          </cell>
          <cell r="W73">
            <v>406</v>
          </cell>
          <cell r="X73">
            <v>0</v>
          </cell>
          <cell r="Y73">
            <v>10000</v>
          </cell>
          <cell r="Z73">
            <v>22117</v>
          </cell>
          <cell r="AA73">
            <v>0</v>
          </cell>
          <cell r="AB73">
            <v>0</v>
          </cell>
          <cell r="AC73">
            <v>27698</v>
          </cell>
          <cell r="AD73">
            <v>24057</v>
          </cell>
          <cell r="AE73">
            <v>0</v>
          </cell>
          <cell r="AF73">
            <v>51172</v>
          </cell>
          <cell r="AG73">
            <v>6507</v>
          </cell>
          <cell r="AH73">
            <v>602808</v>
          </cell>
        </row>
        <row r="74">
          <cell r="A74">
            <v>36534</v>
          </cell>
          <cell r="B74">
            <v>20000</v>
          </cell>
          <cell r="C74">
            <v>180316</v>
          </cell>
          <cell r="D74">
            <v>723839</v>
          </cell>
          <cell r="E74">
            <v>0</v>
          </cell>
          <cell r="F74">
            <v>24113</v>
          </cell>
          <cell r="G74">
            <v>131477</v>
          </cell>
          <cell r="H74">
            <v>26247</v>
          </cell>
          <cell r="I74">
            <v>150948</v>
          </cell>
          <cell r="J74">
            <v>69345</v>
          </cell>
          <cell r="K74">
            <v>255303</v>
          </cell>
          <cell r="L74">
            <v>233153</v>
          </cell>
          <cell r="M74">
            <v>156227</v>
          </cell>
          <cell r="N74">
            <v>0</v>
          </cell>
          <cell r="O74">
            <v>63651</v>
          </cell>
          <cell r="P74">
            <v>107594</v>
          </cell>
          <cell r="Q74">
            <v>124644</v>
          </cell>
          <cell r="R74">
            <v>107336</v>
          </cell>
          <cell r="S74">
            <v>0</v>
          </cell>
          <cell r="T74">
            <v>0</v>
          </cell>
          <cell r="U74">
            <v>33347</v>
          </cell>
          <cell r="V74">
            <v>0</v>
          </cell>
          <cell r="W74">
            <v>406</v>
          </cell>
          <cell r="X74">
            <v>0</v>
          </cell>
          <cell r="Y74">
            <v>10000</v>
          </cell>
          <cell r="Z74">
            <v>22117</v>
          </cell>
          <cell r="AA74">
            <v>0</v>
          </cell>
          <cell r="AB74">
            <v>0</v>
          </cell>
          <cell r="AC74">
            <v>27698</v>
          </cell>
          <cell r="AD74">
            <v>24057</v>
          </cell>
          <cell r="AE74">
            <v>0</v>
          </cell>
          <cell r="AF74">
            <v>26172</v>
          </cell>
          <cell r="AG74">
            <v>6507</v>
          </cell>
          <cell r="AH74">
            <v>633320</v>
          </cell>
        </row>
        <row r="75">
          <cell r="A75">
            <v>36535</v>
          </cell>
          <cell r="B75">
            <v>50000</v>
          </cell>
          <cell r="C75">
            <v>180557</v>
          </cell>
          <cell r="D75">
            <v>708426</v>
          </cell>
          <cell r="E75">
            <v>0</v>
          </cell>
          <cell r="F75">
            <v>20287</v>
          </cell>
          <cell r="G75">
            <v>123644</v>
          </cell>
          <cell r="H75">
            <v>26247</v>
          </cell>
          <cell r="I75">
            <v>140948</v>
          </cell>
          <cell r="J75">
            <v>69184</v>
          </cell>
          <cell r="K75">
            <v>252287</v>
          </cell>
          <cell r="L75">
            <v>229799</v>
          </cell>
          <cell r="M75">
            <v>153427</v>
          </cell>
          <cell r="N75">
            <v>0</v>
          </cell>
          <cell r="O75">
            <v>63651</v>
          </cell>
          <cell r="P75">
            <v>109599</v>
          </cell>
          <cell r="Q75">
            <v>124644</v>
          </cell>
          <cell r="R75">
            <v>106704</v>
          </cell>
          <cell r="S75">
            <v>0</v>
          </cell>
          <cell r="T75">
            <v>0</v>
          </cell>
          <cell r="U75">
            <v>35780</v>
          </cell>
          <cell r="V75">
            <v>0</v>
          </cell>
          <cell r="W75">
            <v>406</v>
          </cell>
          <cell r="X75">
            <v>0</v>
          </cell>
          <cell r="Y75">
            <v>10000</v>
          </cell>
          <cell r="Z75">
            <v>22117</v>
          </cell>
          <cell r="AA75">
            <v>0</v>
          </cell>
          <cell r="AB75">
            <v>0</v>
          </cell>
          <cell r="AC75">
            <v>27698</v>
          </cell>
          <cell r="AD75">
            <v>24057</v>
          </cell>
          <cell r="AE75">
            <v>0</v>
          </cell>
          <cell r="AF75">
            <v>30172</v>
          </cell>
          <cell r="AG75">
            <v>6507</v>
          </cell>
          <cell r="AH75">
            <v>612310</v>
          </cell>
        </row>
        <row r="76">
          <cell r="A76">
            <v>36536</v>
          </cell>
          <cell r="B76">
            <v>20000</v>
          </cell>
          <cell r="C76">
            <v>180557</v>
          </cell>
          <cell r="D76">
            <v>736327</v>
          </cell>
          <cell r="E76">
            <v>0</v>
          </cell>
          <cell r="F76">
            <v>11572</v>
          </cell>
          <cell r="G76">
            <v>138986</v>
          </cell>
          <cell r="H76">
            <v>26247</v>
          </cell>
          <cell r="I76">
            <v>161205</v>
          </cell>
          <cell r="J76">
            <v>69184</v>
          </cell>
          <cell r="K76">
            <v>244462</v>
          </cell>
          <cell r="L76">
            <v>220895</v>
          </cell>
          <cell r="M76">
            <v>152743</v>
          </cell>
          <cell r="N76">
            <v>0</v>
          </cell>
          <cell r="O76">
            <v>63651</v>
          </cell>
          <cell r="P76">
            <v>107594</v>
          </cell>
          <cell r="Q76">
            <v>130988</v>
          </cell>
          <cell r="R76">
            <v>102444</v>
          </cell>
          <cell r="S76">
            <v>0</v>
          </cell>
          <cell r="T76">
            <v>0</v>
          </cell>
          <cell r="U76">
            <v>35780</v>
          </cell>
          <cell r="V76">
            <v>0</v>
          </cell>
          <cell r="W76">
            <v>406</v>
          </cell>
          <cell r="X76">
            <v>0</v>
          </cell>
          <cell r="Y76">
            <v>25000</v>
          </cell>
          <cell r="Z76">
            <v>0</v>
          </cell>
          <cell r="AA76">
            <v>0</v>
          </cell>
          <cell r="AB76">
            <v>0</v>
          </cell>
          <cell r="AC76">
            <v>15315</v>
          </cell>
          <cell r="AD76">
            <v>27215</v>
          </cell>
          <cell r="AE76">
            <v>29423</v>
          </cell>
          <cell r="AF76">
            <v>0</v>
          </cell>
          <cell r="AG76">
            <v>6507</v>
          </cell>
          <cell r="AH76">
            <v>640084</v>
          </cell>
        </row>
        <row r="77">
          <cell r="A77">
            <v>36537</v>
          </cell>
          <cell r="B77">
            <v>64529</v>
          </cell>
          <cell r="C77">
            <v>149085</v>
          </cell>
          <cell r="D77">
            <v>765027</v>
          </cell>
          <cell r="E77">
            <v>0</v>
          </cell>
          <cell r="F77">
            <v>11572</v>
          </cell>
          <cell r="G77">
            <v>108651</v>
          </cell>
          <cell r="H77">
            <v>26247</v>
          </cell>
          <cell r="I77">
            <v>154026</v>
          </cell>
          <cell r="J77">
            <v>69184</v>
          </cell>
          <cell r="K77">
            <v>232906</v>
          </cell>
          <cell r="L77">
            <v>240382</v>
          </cell>
          <cell r="M77">
            <v>152737</v>
          </cell>
          <cell r="N77">
            <v>0</v>
          </cell>
          <cell r="O77">
            <v>63651</v>
          </cell>
          <cell r="P77">
            <v>107264</v>
          </cell>
          <cell r="Q77">
            <v>131523</v>
          </cell>
          <cell r="R77">
            <v>102314</v>
          </cell>
          <cell r="S77">
            <v>0</v>
          </cell>
          <cell r="T77">
            <v>0</v>
          </cell>
          <cell r="U77">
            <v>35780</v>
          </cell>
          <cell r="V77">
            <v>0</v>
          </cell>
          <cell r="W77">
            <v>406</v>
          </cell>
          <cell r="X77">
            <v>0</v>
          </cell>
          <cell r="Y77">
            <v>25102</v>
          </cell>
          <cell r="Z77">
            <v>5000</v>
          </cell>
          <cell r="AA77">
            <v>0</v>
          </cell>
          <cell r="AB77">
            <v>0</v>
          </cell>
          <cell r="AC77">
            <v>24660</v>
          </cell>
          <cell r="AD77">
            <v>26708</v>
          </cell>
          <cell r="AE77">
            <v>18349</v>
          </cell>
          <cell r="AF77">
            <v>0</v>
          </cell>
          <cell r="AG77">
            <v>14306</v>
          </cell>
          <cell r="AH77">
            <v>591014</v>
          </cell>
        </row>
        <row r="78">
          <cell r="A78">
            <v>36538</v>
          </cell>
          <cell r="B78">
            <v>64000</v>
          </cell>
          <cell r="C78">
            <v>205557</v>
          </cell>
          <cell r="D78">
            <v>734414</v>
          </cell>
          <cell r="E78">
            <v>0</v>
          </cell>
          <cell r="F78">
            <v>13119</v>
          </cell>
          <cell r="G78">
            <v>89346</v>
          </cell>
          <cell r="H78">
            <v>26247</v>
          </cell>
          <cell r="I78">
            <v>151285</v>
          </cell>
          <cell r="J78">
            <v>69184</v>
          </cell>
          <cell r="K78">
            <v>234822</v>
          </cell>
          <cell r="L78">
            <v>230470</v>
          </cell>
          <cell r="M78">
            <v>149343</v>
          </cell>
          <cell r="N78">
            <v>0</v>
          </cell>
          <cell r="O78">
            <v>63651</v>
          </cell>
          <cell r="P78">
            <v>107594</v>
          </cell>
          <cell r="Q78">
            <v>121268</v>
          </cell>
          <cell r="R78">
            <v>101728</v>
          </cell>
          <cell r="S78">
            <v>0</v>
          </cell>
          <cell r="T78">
            <v>0</v>
          </cell>
          <cell r="U78">
            <v>35780</v>
          </cell>
          <cell r="V78">
            <v>0</v>
          </cell>
          <cell r="W78">
            <v>406</v>
          </cell>
          <cell r="X78">
            <v>0</v>
          </cell>
          <cell r="Y78">
            <v>15000</v>
          </cell>
          <cell r="Z78">
            <v>5000</v>
          </cell>
          <cell r="AA78">
            <v>0</v>
          </cell>
          <cell r="AB78">
            <v>0</v>
          </cell>
          <cell r="AC78">
            <v>24815</v>
          </cell>
          <cell r="AD78">
            <v>29057</v>
          </cell>
          <cell r="AE78">
            <v>8000</v>
          </cell>
          <cell r="AF78">
            <v>0</v>
          </cell>
          <cell r="AG78">
            <v>14306</v>
          </cell>
          <cell r="AH78">
            <v>570884</v>
          </cell>
        </row>
        <row r="79">
          <cell r="A79">
            <v>36539</v>
          </cell>
          <cell r="B79">
            <v>20000</v>
          </cell>
          <cell r="C79">
            <v>129880</v>
          </cell>
          <cell r="D79">
            <v>765024</v>
          </cell>
          <cell r="E79">
            <v>0</v>
          </cell>
          <cell r="F79">
            <v>13119</v>
          </cell>
          <cell r="G79">
            <v>87101</v>
          </cell>
          <cell r="H79">
            <v>26247</v>
          </cell>
          <cell r="I79">
            <v>165837</v>
          </cell>
          <cell r="J79">
            <v>70552</v>
          </cell>
          <cell r="K79">
            <v>253298</v>
          </cell>
          <cell r="L79">
            <v>210302</v>
          </cell>
          <cell r="M79">
            <v>147006</v>
          </cell>
          <cell r="N79">
            <v>0</v>
          </cell>
          <cell r="O79">
            <v>63651</v>
          </cell>
          <cell r="P79">
            <v>107128</v>
          </cell>
          <cell r="Q79">
            <v>125381</v>
          </cell>
          <cell r="R79">
            <v>102442</v>
          </cell>
          <cell r="S79">
            <v>0</v>
          </cell>
          <cell r="T79">
            <v>0</v>
          </cell>
          <cell r="U79">
            <v>35602</v>
          </cell>
          <cell r="V79">
            <v>0</v>
          </cell>
          <cell r="W79">
            <v>25406</v>
          </cell>
          <cell r="X79">
            <v>0</v>
          </cell>
          <cell r="Y79">
            <v>60000</v>
          </cell>
          <cell r="Z79">
            <v>44940</v>
          </cell>
          <cell r="AA79">
            <v>0</v>
          </cell>
          <cell r="AB79">
            <v>0</v>
          </cell>
          <cell r="AC79">
            <v>24815</v>
          </cell>
          <cell r="AD79">
            <v>27780</v>
          </cell>
          <cell r="AE79">
            <v>0</v>
          </cell>
          <cell r="AF79">
            <v>1000</v>
          </cell>
          <cell r="AG79">
            <v>15293</v>
          </cell>
          <cell r="AH79">
            <v>603035</v>
          </cell>
        </row>
        <row r="80">
          <cell r="A80">
            <v>36540</v>
          </cell>
          <cell r="B80">
            <v>30000</v>
          </cell>
          <cell r="C80">
            <v>188709</v>
          </cell>
          <cell r="D80">
            <v>733662</v>
          </cell>
          <cell r="E80">
            <v>0</v>
          </cell>
          <cell r="F80">
            <v>11359</v>
          </cell>
          <cell r="G80">
            <v>88714</v>
          </cell>
          <cell r="H80">
            <v>26247</v>
          </cell>
          <cell r="I80">
            <v>190564</v>
          </cell>
          <cell r="J80">
            <v>73184</v>
          </cell>
          <cell r="K80">
            <v>256819</v>
          </cell>
          <cell r="L80">
            <v>220245</v>
          </cell>
          <cell r="M80">
            <v>144038</v>
          </cell>
          <cell r="N80">
            <v>0</v>
          </cell>
          <cell r="O80">
            <v>63651</v>
          </cell>
          <cell r="P80">
            <v>107360</v>
          </cell>
          <cell r="Q80">
            <v>144018</v>
          </cell>
          <cell r="R80">
            <v>102444</v>
          </cell>
          <cell r="S80">
            <v>0</v>
          </cell>
          <cell r="T80">
            <v>0</v>
          </cell>
          <cell r="U80">
            <v>35602</v>
          </cell>
          <cell r="V80">
            <v>0</v>
          </cell>
          <cell r="W80">
            <v>31768</v>
          </cell>
          <cell r="X80">
            <v>0</v>
          </cell>
          <cell r="Y80">
            <v>40322</v>
          </cell>
          <cell r="Z80">
            <v>44940</v>
          </cell>
          <cell r="AA80">
            <v>0</v>
          </cell>
          <cell r="AB80">
            <v>0</v>
          </cell>
          <cell r="AC80">
            <v>44518</v>
          </cell>
          <cell r="AD80">
            <v>29107</v>
          </cell>
          <cell r="AE80">
            <v>0</v>
          </cell>
          <cell r="AF80">
            <v>13500</v>
          </cell>
          <cell r="AG80">
            <v>12826</v>
          </cell>
          <cell r="AH80">
            <v>635528</v>
          </cell>
        </row>
        <row r="81">
          <cell r="A81">
            <v>36541</v>
          </cell>
          <cell r="B81">
            <v>30000</v>
          </cell>
          <cell r="C81">
            <v>180113</v>
          </cell>
          <cell r="D81">
            <v>741594</v>
          </cell>
          <cell r="E81">
            <v>0</v>
          </cell>
          <cell r="F81">
            <v>14086</v>
          </cell>
          <cell r="G81">
            <v>88876</v>
          </cell>
          <cell r="H81">
            <v>26247</v>
          </cell>
          <cell r="I81">
            <v>190565</v>
          </cell>
          <cell r="J81">
            <v>73184</v>
          </cell>
          <cell r="K81">
            <v>252820</v>
          </cell>
          <cell r="L81">
            <v>218361</v>
          </cell>
          <cell r="M81">
            <v>144038</v>
          </cell>
          <cell r="N81">
            <v>0</v>
          </cell>
          <cell r="O81">
            <v>63651</v>
          </cell>
          <cell r="P81">
            <v>107360</v>
          </cell>
          <cell r="Q81">
            <v>140784</v>
          </cell>
          <cell r="R81">
            <v>102444</v>
          </cell>
          <cell r="S81">
            <v>0</v>
          </cell>
          <cell r="T81">
            <v>0</v>
          </cell>
          <cell r="U81">
            <v>35602</v>
          </cell>
          <cell r="V81">
            <v>0</v>
          </cell>
          <cell r="W81">
            <v>31768</v>
          </cell>
          <cell r="X81">
            <v>0</v>
          </cell>
          <cell r="Y81">
            <v>40322</v>
          </cell>
          <cell r="Z81">
            <v>44940</v>
          </cell>
          <cell r="AA81">
            <v>0</v>
          </cell>
          <cell r="AB81">
            <v>0</v>
          </cell>
          <cell r="AC81">
            <v>44518</v>
          </cell>
          <cell r="AD81">
            <v>29107</v>
          </cell>
          <cell r="AE81">
            <v>6000</v>
          </cell>
          <cell r="AF81">
            <v>0</v>
          </cell>
          <cell r="AG81">
            <v>12332</v>
          </cell>
          <cell r="AH81">
            <v>631692</v>
          </cell>
        </row>
        <row r="82">
          <cell r="A82">
            <v>36542</v>
          </cell>
          <cell r="B82">
            <v>30000</v>
          </cell>
          <cell r="C82">
            <v>189498</v>
          </cell>
          <cell r="D82">
            <v>734424</v>
          </cell>
          <cell r="E82">
            <v>0</v>
          </cell>
          <cell r="F82">
            <v>14011</v>
          </cell>
          <cell r="G82">
            <v>89930</v>
          </cell>
          <cell r="H82">
            <v>26247</v>
          </cell>
          <cell r="I82">
            <v>194332</v>
          </cell>
          <cell r="J82">
            <v>73184</v>
          </cell>
          <cell r="K82">
            <v>252820</v>
          </cell>
          <cell r="L82">
            <v>210882</v>
          </cell>
          <cell r="M82">
            <v>144038</v>
          </cell>
          <cell r="N82">
            <v>0</v>
          </cell>
          <cell r="O82">
            <v>63651</v>
          </cell>
          <cell r="P82">
            <v>107594</v>
          </cell>
          <cell r="Q82">
            <v>136268</v>
          </cell>
          <cell r="R82">
            <v>102444</v>
          </cell>
          <cell r="S82">
            <v>0</v>
          </cell>
          <cell r="T82">
            <v>0</v>
          </cell>
          <cell r="U82">
            <v>35602</v>
          </cell>
          <cell r="V82">
            <v>0</v>
          </cell>
          <cell r="W82">
            <v>31768</v>
          </cell>
          <cell r="X82">
            <v>0</v>
          </cell>
          <cell r="Y82">
            <v>43960</v>
          </cell>
          <cell r="Z82">
            <v>44940</v>
          </cell>
          <cell r="AA82">
            <v>0</v>
          </cell>
          <cell r="AB82">
            <v>0</v>
          </cell>
          <cell r="AC82">
            <v>44518</v>
          </cell>
          <cell r="AD82">
            <v>9107</v>
          </cell>
          <cell r="AE82">
            <v>10500</v>
          </cell>
          <cell r="AF82">
            <v>0</v>
          </cell>
          <cell r="AG82">
            <v>16773</v>
          </cell>
          <cell r="AH82">
            <v>636513</v>
          </cell>
        </row>
        <row r="83">
          <cell r="A83">
            <v>36543</v>
          </cell>
          <cell r="B83">
            <v>30000</v>
          </cell>
          <cell r="C83">
            <v>189557</v>
          </cell>
          <cell r="D83">
            <v>746898</v>
          </cell>
          <cell r="E83">
            <v>0</v>
          </cell>
          <cell r="F83">
            <v>14086</v>
          </cell>
          <cell r="G83">
            <v>99946</v>
          </cell>
          <cell r="H83">
            <v>26247</v>
          </cell>
          <cell r="I83">
            <v>203893</v>
          </cell>
          <cell r="J83">
            <v>73184</v>
          </cell>
          <cell r="K83">
            <v>258903</v>
          </cell>
          <cell r="L83">
            <v>194552</v>
          </cell>
          <cell r="M83">
            <v>144038</v>
          </cell>
          <cell r="N83">
            <v>0</v>
          </cell>
          <cell r="O83">
            <v>63651</v>
          </cell>
          <cell r="P83">
            <v>107360</v>
          </cell>
          <cell r="Q83">
            <v>146407</v>
          </cell>
          <cell r="R83">
            <v>74024</v>
          </cell>
          <cell r="S83">
            <v>0</v>
          </cell>
          <cell r="T83">
            <v>0</v>
          </cell>
          <cell r="U83">
            <v>35602</v>
          </cell>
          <cell r="V83">
            <v>0</v>
          </cell>
          <cell r="W83">
            <v>57052</v>
          </cell>
          <cell r="X83">
            <v>0</v>
          </cell>
          <cell r="Y83">
            <v>23676</v>
          </cell>
          <cell r="Z83">
            <v>44940</v>
          </cell>
          <cell r="AA83">
            <v>0</v>
          </cell>
          <cell r="AB83">
            <v>0</v>
          </cell>
          <cell r="AC83">
            <v>38859</v>
          </cell>
          <cell r="AD83">
            <v>29107</v>
          </cell>
          <cell r="AE83">
            <v>30500</v>
          </cell>
          <cell r="AF83">
            <v>0</v>
          </cell>
          <cell r="AG83">
            <v>16773</v>
          </cell>
          <cell r="AH83">
            <v>662173</v>
          </cell>
        </row>
        <row r="84">
          <cell r="A84">
            <v>36544</v>
          </cell>
          <cell r="B84">
            <v>20000</v>
          </cell>
          <cell r="C84">
            <v>185984</v>
          </cell>
          <cell r="D84">
            <v>709800</v>
          </cell>
          <cell r="E84">
            <v>0</v>
          </cell>
          <cell r="F84">
            <v>18736</v>
          </cell>
          <cell r="G84">
            <v>104166</v>
          </cell>
          <cell r="H84">
            <v>26247</v>
          </cell>
          <cell r="I84">
            <v>152888</v>
          </cell>
          <cell r="J84">
            <v>73184</v>
          </cell>
          <cell r="K84">
            <v>246882</v>
          </cell>
          <cell r="L84">
            <v>211093</v>
          </cell>
          <cell r="M84">
            <v>144038</v>
          </cell>
          <cell r="N84">
            <v>0</v>
          </cell>
          <cell r="O84">
            <v>63651</v>
          </cell>
          <cell r="P84">
            <v>97231</v>
          </cell>
          <cell r="Q84">
            <v>191646</v>
          </cell>
          <cell r="R84">
            <v>87710</v>
          </cell>
          <cell r="S84">
            <v>0</v>
          </cell>
          <cell r="T84">
            <v>0</v>
          </cell>
          <cell r="U84">
            <v>35655</v>
          </cell>
          <cell r="V84">
            <v>0</v>
          </cell>
          <cell r="W84">
            <v>13876</v>
          </cell>
          <cell r="X84">
            <v>0</v>
          </cell>
          <cell r="Y84">
            <v>60000</v>
          </cell>
          <cell r="Z84">
            <v>29000</v>
          </cell>
          <cell r="AA84">
            <v>0</v>
          </cell>
          <cell r="AB84">
            <v>0</v>
          </cell>
          <cell r="AC84">
            <v>52393</v>
          </cell>
          <cell r="AD84">
            <v>32054</v>
          </cell>
          <cell r="AE84">
            <v>18000</v>
          </cell>
          <cell r="AF84">
            <v>0</v>
          </cell>
          <cell r="AG84">
            <v>6411</v>
          </cell>
          <cell r="AH84">
            <v>603367</v>
          </cell>
        </row>
        <row r="85">
          <cell r="A85">
            <v>36545</v>
          </cell>
          <cell r="B85">
            <v>29500</v>
          </cell>
          <cell r="C85">
            <v>82569</v>
          </cell>
          <cell r="D85">
            <v>762000</v>
          </cell>
          <cell r="E85">
            <v>0</v>
          </cell>
          <cell r="F85">
            <v>15072</v>
          </cell>
          <cell r="G85">
            <v>92666</v>
          </cell>
          <cell r="H85">
            <v>26247</v>
          </cell>
          <cell r="I85">
            <v>212697</v>
          </cell>
          <cell r="J85">
            <v>73184</v>
          </cell>
          <cell r="K85">
            <v>233054</v>
          </cell>
          <cell r="L85">
            <v>218707</v>
          </cell>
          <cell r="M85">
            <v>144038</v>
          </cell>
          <cell r="N85">
            <v>0</v>
          </cell>
          <cell r="O85">
            <v>63651</v>
          </cell>
          <cell r="P85">
            <v>107360</v>
          </cell>
          <cell r="Q85">
            <v>185785</v>
          </cell>
          <cell r="R85">
            <v>85146</v>
          </cell>
          <cell r="S85">
            <v>0</v>
          </cell>
          <cell r="T85">
            <v>2000</v>
          </cell>
          <cell r="U85">
            <v>35655</v>
          </cell>
          <cell r="V85">
            <v>0</v>
          </cell>
          <cell r="W85">
            <v>56321</v>
          </cell>
          <cell r="X85">
            <v>0</v>
          </cell>
          <cell r="Y85">
            <v>78432</v>
          </cell>
          <cell r="Z85">
            <v>51117</v>
          </cell>
          <cell r="AA85">
            <v>0</v>
          </cell>
          <cell r="AB85">
            <v>0</v>
          </cell>
          <cell r="AC85">
            <v>55933</v>
          </cell>
          <cell r="AD85">
            <v>36869</v>
          </cell>
          <cell r="AE85">
            <v>0</v>
          </cell>
          <cell r="AF85">
            <v>0</v>
          </cell>
          <cell r="AG85">
            <v>6115</v>
          </cell>
          <cell r="AH85">
            <v>637848</v>
          </cell>
        </row>
        <row r="86">
          <cell r="A86">
            <v>36546</v>
          </cell>
          <cell r="B86">
            <v>29500</v>
          </cell>
          <cell r="C86">
            <v>29558</v>
          </cell>
          <cell r="D86">
            <v>757003</v>
          </cell>
          <cell r="E86">
            <v>0</v>
          </cell>
          <cell r="F86">
            <v>5238</v>
          </cell>
          <cell r="G86">
            <v>109450</v>
          </cell>
          <cell r="H86">
            <v>26247</v>
          </cell>
          <cell r="I86">
            <v>207900</v>
          </cell>
          <cell r="J86">
            <v>73184</v>
          </cell>
          <cell r="K86">
            <v>256627</v>
          </cell>
          <cell r="L86">
            <v>243374</v>
          </cell>
          <cell r="M86">
            <v>144313</v>
          </cell>
          <cell r="N86">
            <v>0</v>
          </cell>
          <cell r="O86">
            <v>71984</v>
          </cell>
          <cell r="P86">
            <v>111375</v>
          </cell>
          <cell r="Q86">
            <v>166201</v>
          </cell>
          <cell r="R86">
            <v>93731</v>
          </cell>
          <cell r="S86">
            <v>15000</v>
          </cell>
          <cell r="T86">
            <v>0</v>
          </cell>
          <cell r="U86">
            <v>35669</v>
          </cell>
          <cell r="V86">
            <v>0</v>
          </cell>
          <cell r="W86">
            <v>49914</v>
          </cell>
          <cell r="X86">
            <v>0</v>
          </cell>
          <cell r="Y86">
            <v>55798</v>
          </cell>
          <cell r="Z86">
            <v>84325</v>
          </cell>
          <cell r="AA86">
            <v>0</v>
          </cell>
          <cell r="AB86">
            <v>0</v>
          </cell>
          <cell r="AC86">
            <v>70268</v>
          </cell>
          <cell r="AD86">
            <v>65107</v>
          </cell>
          <cell r="AE86">
            <v>15278</v>
          </cell>
          <cell r="AF86">
            <v>0</v>
          </cell>
          <cell r="AG86">
            <v>10359</v>
          </cell>
          <cell r="AH86">
            <v>673408</v>
          </cell>
        </row>
        <row r="87">
          <cell r="A87">
            <v>36547</v>
          </cell>
          <cell r="B87">
            <v>29500</v>
          </cell>
          <cell r="C87">
            <v>29558</v>
          </cell>
          <cell r="D87">
            <v>757003</v>
          </cell>
          <cell r="E87">
            <v>0</v>
          </cell>
          <cell r="F87">
            <v>5238</v>
          </cell>
          <cell r="G87">
            <v>109450</v>
          </cell>
          <cell r="H87">
            <v>26247</v>
          </cell>
          <cell r="I87">
            <v>207900</v>
          </cell>
          <cell r="J87">
            <v>73184</v>
          </cell>
          <cell r="K87">
            <v>256627</v>
          </cell>
          <cell r="L87">
            <v>243374</v>
          </cell>
          <cell r="M87">
            <v>144313</v>
          </cell>
          <cell r="N87">
            <v>0</v>
          </cell>
          <cell r="O87">
            <v>71984</v>
          </cell>
          <cell r="P87">
            <v>111375</v>
          </cell>
          <cell r="Q87">
            <v>166201</v>
          </cell>
          <cell r="R87">
            <v>93731</v>
          </cell>
          <cell r="S87">
            <v>15000</v>
          </cell>
          <cell r="T87">
            <v>0</v>
          </cell>
          <cell r="U87">
            <v>35669</v>
          </cell>
          <cell r="V87">
            <v>0</v>
          </cell>
          <cell r="W87">
            <v>49914</v>
          </cell>
          <cell r="X87">
            <v>0</v>
          </cell>
          <cell r="Y87">
            <v>55798</v>
          </cell>
          <cell r="Z87">
            <v>84325</v>
          </cell>
          <cell r="AA87">
            <v>0</v>
          </cell>
          <cell r="AB87">
            <v>0</v>
          </cell>
          <cell r="AC87">
            <v>70268</v>
          </cell>
          <cell r="AD87">
            <v>65107</v>
          </cell>
          <cell r="AE87">
            <v>15278</v>
          </cell>
          <cell r="AF87">
            <v>0</v>
          </cell>
          <cell r="AG87">
            <v>10359</v>
          </cell>
          <cell r="AH87">
            <v>673408</v>
          </cell>
        </row>
        <row r="88">
          <cell r="A88">
            <v>36548</v>
          </cell>
          <cell r="B88">
            <v>29500</v>
          </cell>
          <cell r="C88">
            <v>29558</v>
          </cell>
          <cell r="D88">
            <v>757003</v>
          </cell>
          <cell r="E88">
            <v>0</v>
          </cell>
          <cell r="F88">
            <v>5238</v>
          </cell>
          <cell r="G88">
            <v>109450</v>
          </cell>
          <cell r="H88">
            <v>26247</v>
          </cell>
          <cell r="I88">
            <v>207900</v>
          </cell>
          <cell r="J88">
            <v>73184</v>
          </cell>
          <cell r="K88">
            <v>256627</v>
          </cell>
          <cell r="L88">
            <v>243374</v>
          </cell>
          <cell r="M88">
            <v>144313</v>
          </cell>
          <cell r="N88">
            <v>0</v>
          </cell>
          <cell r="O88">
            <v>71984</v>
          </cell>
          <cell r="P88">
            <v>111375</v>
          </cell>
          <cell r="Q88">
            <v>166201</v>
          </cell>
          <cell r="R88">
            <v>93731</v>
          </cell>
          <cell r="S88">
            <v>15000</v>
          </cell>
          <cell r="T88">
            <v>0</v>
          </cell>
          <cell r="U88">
            <v>35669</v>
          </cell>
          <cell r="V88">
            <v>0</v>
          </cell>
          <cell r="W88">
            <v>49914</v>
          </cell>
          <cell r="X88">
            <v>0</v>
          </cell>
          <cell r="Y88">
            <v>55798</v>
          </cell>
          <cell r="Z88">
            <v>84325</v>
          </cell>
          <cell r="AA88">
            <v>0</v>
          </cell>
          <cell r="AB88">
            <v>0</v>
          </cell>
          <cell r="AC88">
            <v>70268</v>
          </cell>
          <cell r="AD88">
            <v>65107</v>
          </cell>
          <cell r="AE88">
            <v>15278</v>
          </cell>
          <cell r="AF88">
            <v>0</v>
          </cell>
          <cell r="AG88">
            <v>10359</v>
          </cell>
          <cell r="AH88">
            <v>673408</v>
          </cell>
        </row>
        <row r="89">
          <cell r="A89">
            <v>36549</v>
          </cell>
          <cell r="B89">
            <v>25000</v>
          </cell>
          <cell r="C89">
            <v>86342</v>
          </cell>
          <cell r="D89">
            <v>702948</v>
          </cell>
          <cell r="E89">
            <v>0</v>
          </cell>
          <cell r="F89">
            <v>11572</v>
          </cell>
          <cell r="G89">
            <v>113450</v>
          </cell>
          <cell r="H89">
            <v>26247</v>
          </cell>
          <cell r="I89">
            <v>195512</v>
          </cell>
          <cell r="J89">
            <v>78789</v>
          </cell>
          <cell r="K89">
            <v>244137</v>
          </cell>
          <cell r="L89">
            <v>213055</v>
          </cell>
          <cell r="M89">
            <v>144038</v>
          </cell>
          <cell r="N89">
            <v>0</v>
          </cell>
          <cell r="O89">
            <v>63651</v>
          </cell>
          <cell r="P89">
            <v>106764</v>
          </cell>
          <cell r="Q89">
            <v>140625</v>
          </cell>
          <cell r="R89">
            <v>93830</v>
          </cell>
          <cell r="S89">
            <v>0</v>
          </cell>
          <cell r="T89">
            <v>0</v>
          </cell>
          <cell r="U89">
            <v>35681</v>
          </cell>
          <cell r="V89">
            <v>0</v>
          </cell>
          <cell r="W89">
            <v>40406</v>
          </cell>
          <cell r="X89">
            <v>0</v>
          </cell>
          <cell r="Y89">
            <v>57774</v>
          </cell>
          <cell r="Z89">
            <v>75000</v>
          </cell>
          <cell r="AA89">
            <v>0</v>
          </cell>
          <cell r="AB89">
            <v>0</v>
          </cell>
          <cell r="AC89">
            <v>46932</v>
          </cell>
          <cell r="AD89">
            <v>25674</v>
          </cell>
          <cell r="AE89">
            <v>8810</v>
          </cell>
          <cell r="AF89">
            <v>0</v>
          </cell>
          <cell r="AG89">
            <v>15106</v>
          </cell>
          <cell r="AH89">
            <v>658135</v>
          </cell>
        </row>
        <row r="90">
          <cell r="A90">
            <v>36550</v>
          </cell>
          <cell r="B90">
            <v>34249</v>
          </cell>
          <cell r="C90">
            <v>30507</v>
          </cell>
          <cell r="D90">
            <v>702851</v>
          </cell>
          <cell r="E90">
            <v>0</v>
          </cell>
          <cell r="F90">
            <v>15563</v>
          </cell>
          <cell r="G90">
            <v>105693</v>
          </cell>
          <cell r="H90">
            <v>26247</v>
          </cell>
          <cell r="I90">
            <v>187078</v>
          </cell>
          <cell r="J90">
            <v>79866</v>
          </cell>
          <cell r="K90">
            <v>256406</v>
          </cell>
          <cell r="L90">
            <v>205893</v>
          </cell>
          <cell r="M90">
            <v>144038</v>
          </cell>
          <cell r="N90">
            <v>0</v>
          </cell>
          <cell r="O90">
            <v>63651</v>
          </cell>
          <cell r="P90">
            <v>106693</v>
          </cell>
          <cell r="Q90">
            <v>163794</v>
          </cell>
          <cell r="R90">
            <v>77210</v>
          </cell>
          <cell r="S90">
            <v>30000</v>
          </cell>
          <cell r="T90">
            <v>0</v>
          </cell>
          <cell r="U90">
            <v>52102</v>
          </cell>
          <cell r="V90">
            <v>0</v>
          </cell>
          <cell r="W90">
            <v>35611</v>
          </cell>
          <cell r="X90">
            <v>0</v>
          </cell>
          <cell r="Y90">
            <v>63965</v>
          </cell>
          <cell r="Z90">
            <v>74940</v>
          </cell>
          <cell r="AA90">
            <v>0</v>
          </cell>
          <cell r="AB90">
            <v>0</v>
          </cell>
          <cell r="AC90">
            <v>88485</v>
          </cell>
          <cell r="AD90">
            <v>41789</v>
          </cell>
          <cell r="AE90">
            <v>20265</v>
          </cell>
          <cell r="AF90">
            <v>0</v>
          </cell>
          <cell r="AG90">
            <v>6411</v>
          </cell>
          <cell r="AH90">
            <v>655290</v>
          </cell>
        </row>
        <row r="91">
          <cell r="A91">
            <v>36551</v>
          </cell>
          <cell r="B91">
            <v>20949</v>
          </cell>
          <cell r="C91">
            <v>149557</v>
          </cell>
          <cell r="D91">
            <v>558814</v>
          </cell>
          <cell r="E91">
            <v>0</v>
          </cell>
          <cell r="F91">
            <v>7265</v>
          </cell>
          <cell r="G91">
            <v>112946</v>
          </cell>
          <cell r="H91">
            <v>26247</v>
          </cell>
          <cell r="I91">
            <v>200956</v>
          </cell>
          <cell r="J91">
            <v>79866</v>
          </cell>
          <cell r="K91">
            <v>286695</v>
          </cell>
          <cell r="L91">
            <v>218068</v>
          </cell>
          <cell r="M91">
            <v>147843</v>
          </cell>
          <cell r="N91">
            <v>0</v>
          </cell>
          <cell r="O91">
            <v>63652</v>
          </cell>
          <cell r="P91">
            <v>107088</v>
          </cell>
          <cell r="Q91">
            <v>149861</v>
          </cell>
          <cell r="R91">
            <v>91939</v>
          </cell>
          <cell r="S91">
            <v>71239</v>
          </cell>
          <cell r="T91">
            <v>0</v>
          </cell>
          <cell r="U91">
            <v>35723</v>
          </cell>
          <cell r="V91">
            <v>0</v>
          </cell>
          <cell r="W91">
            <v>14519</v>
          </cell>
          <cell r="X91">
            <v>0</v>
          </cell>
          <cell r="Y91">
            <v>111854</v>
          </cell>
          <cell r="Z91">
            <v>99940</v>
          </cell>
          <cell r="AA91">
            <v>0</v>
          </cell>
          <cell r="AB91">
            <v>0</v>
          </cell>
          <cell r="AC91">
            <v>144776</v>
          </cell>
          <cell r="AD91">
            <v>42396</v>
          </cell>
          <cell r="AE91">
            <v>21445</v>
          </cell>
          <cell r="AF91">
            <v>0</v>
          </cell>
          <cell r="AG91">
            <v>12575</v>
          </cell>
          <cell r="AH91">
            <v>823133</v>
          </cell>
        </row>
        <row r="92">
          <cell r="A92">
            <v>36552</v>
          </cell>
          <cell r="B92">
            <v>20000</v>
          </cell>
          <cell r="C92">
            <v>120982</v>
          </cell>
          <cell r="D92">
            <v>557071</v>
          </cell>
          <cell r="E92">
            <v>0</v>
          </cell>
          <cell r="F92">
            <v>17401</v>
          </cell>
          <cell r="G92">
            <v>119390</v>
          </cell>
          <cell r="H92">
            <v>26247</v>
          </cell>
          <cell r="I92">
            <v>187382</v>
          </cell>
          <cell r="J92">
            <v>75751</v>
          </cell>
          <cell r="K92">
            <v>298677</v>
          </cell>
          <cell r="L92">
            <v>218931</v>
          </cell>
          <cell r="M92">
            <v>155029</v>
          </cell>
          <cell r="N92">
            <v>0</v>
          </cell>
          <cell r="O92">
            <v>63651</v>
          </cell>
          <cell r="P92">
            <v>105745</v>
          </cell>
          <cell r="Q92">
            <v>157711</v>
          </cell>
          <cell r="R92">
            <v>91956</v>
          </cell>
          <cell r="S92">
            <v>4387</v>
          </cell>
          <cell r="T92">
            <v>0</v>
          </cell>
          <cell r="U92">
            <v>35723</v>
          </cell>
          <cell r="V92">
            <v>0</v>
          </cell>
          <cell r="W92">
            <v>24669</v>
          </cell>
          <cell r="X92">
            <v>0</v>
          </cell>
          <cell r="Y92">
            <v>68309</v>
          </cell>
          <cell r="Z92">
            <v>125000</v>
          </cell>
          <cell r="AA92">
            <v>0</v>
          </cell>
          <cell r="AB92">
            <v>96987</v>
          </cell>
          <cell r="AC92">
            <v>53924</v>
          </cell>
          <cell r="AD92">
            <v>81721</v>
          </cell>
          <cell r="AE92">
            <v>9310</v>
          </cell>
          <cell r="AF92">
            <v>0</v>
          </cell>
          <cell r="AG92">
            <v>15599</v>
          </cell>
          <cell r="AH92">
            <v>823828</v>
          </cell>
        </row>
        <row r="93">
          <cell r="A93">
            <v>36553</v>
          </cell>
          <cell r="B93">
            <v>20000</v>
          </cell>
          <cell r="C93">
            <v>30982</v>
          </cell>
          <cell r="D93">
            <v>548072</v>
          </cell>
          <cell r="E93">
            <v>0</v>
          </cell>
          <cell r="F93">
            <v>14436</v>
          </cell>
          <cell r="G93">
            <v>119390</v>
          </cell>
          <cell r="H93">
            <v>26247</v>
          </cell>
          <cell r="I93">
            <v>186317</v>
          </cell>
          <cell r="J93">
            <v>75751</v>
          </cell>
          <cell r="K93">
            <v>307774</v>
          </cell>
          <cell r="L93">
            <v>201917</v>
          </cell>
          <cell r="M93">
            <v>151306</v>
          </cell>
          <cell r="N93">
            <v>0</v>
          </cell>
          <cell r="O93">
            <v>62291</v>
          </cell>
          <cell r="P93">
            <v>107689</v>
          </cell>
          <cell r="Q93">
            <v>128043</v>
          </cell>
          <cell r="R93">
            <v>86219</v>
          </cell>
          <cell r="S93">
            <v>0</v>
          </cell>
          <cell r="T93">
            <v>0</v>
          </cell>
          <cell r="U93">
            <v>34923</v>
          </cell>
          <cell r="V93">
            <v>0</v>
          </cell>
          <cell r="W93">
            <v>19</v>
          </cell>
          <cell r="X93">
            <v>20204</v>
          </cell>
          <cell r="Y93">
            <v>51250</v>
          </cell>
          <cell r="Z93">
            <v>131949</v>
          </cell>
          <cell r="AA93">
            <v>0</v>
          </cell>
          <cell r="AB93">
            <v>96987</v>
          </cell>
          <cell r="AC93">
            <v>85291</v>
          </cell>
          <cell r="AD93">
            <v>114265</v>
          </cell>
          <cell r="AE93">
            <v>0</v>
          </cell>
          <cell r="AF93">
            <v>44461</v>
          </cell>
          <cell r="AG93">
            <v>6411</v>
          </cell>
          <cell r="AH93">
            <v>810330</v>
          </cell>
        </row>
        <row r="94">
          <cell r="A94">
            <v>36554</v>
          </cell>
          <cell r="B94">
            <v>20000</v>
          </cell>
          <cell r="C94">
            <v>35730</v>
          </cell>
          <cell r="D94">
            <v>536278</v>
          </cell>
          <cell r="E94">
            <v>0</v>
          </cell>
          <cell r="F94">
            <v>24105</v>
          </cell>
          <cell r="G94">
            <v>131005</v>
          </cell>
          <cell r="H94">
            <v>26179</v>
          </cell>
          <cell r="I94">
            <v>164854</v>
          </cell>
          <cell r="J94">
            <v>75751</v>
          </cell>
          <cell r="K94">
            <v>325679</v>
          </cell>
          <cell r="L94">
            <v>231868</v>
          </cell>
          <cell r="M94">
            <v>149719</v>
          </cell>
          <cell r="N94">
            <v>0</v>
          </cell>
          <cell r="O94">
            <v>63482</v>
          </cell>
          <cell r="P94">
            <v>106409</v>
          </cell>
          <cell r="Q94">
            <v>147685</v>
          </cell>
          <cell r="R94">
            <v>91976</v>
          </cell>
          <cell r="S94">
            <v>387</v>
          </cell>
          <cell r="T94">
            <v>0</v>
          </cell>
          <cell r="U94">
            <v>34923</v>
          </cell>
          <cell r="V94">
            <v>0</v>
          </cell>
          <cell r="W94">
            <v>19</v>
          </cell>
          <cell r="X94">
            <v>10000</v>
          </cell>
          <cell r="Y94">
            <v>75338</v>
          </cell>
          <cell r="Z94">
            <v>121000</v>
          </cell>
          <cell r="AA94">
            <v>0</v>
          </cell>
          <cell r="AB94">
            <v>115940</v>
          </cell>
          <cell r="AC94">
            <v>111932</v>
          </cell>
          <cell r="AD94">
            <v>90710</v>
          </cell>
          <cell r="AE94">
            <v>0</v>
          </cell>
          <cell r="AF94">
            <v>20459</v>
          </cell>
          <cell r="AG94">
            <v>6411</v>
          </cell>
          <cell r="AH94">
            <v>788861</v>
          </cell>
        </row>
        <row r="95">
          <cell r="A95">
            <v>36555</v>
          </cell>
          <cell r="B95">
            <v>20000</v>
          </cell>
          <cell r="C95">
            <v>35730</v>
          </cell>
          <cell r="D95">
            <v>536278</v>
          </cell>
          <cell r="E95">
            <v>0</v>
          </cell>
          <cell r="F95">
            <v>23808</v>
          </cell>
          <cell r="G95">
            <v>140005</v>
          </cell>
          <cell r="H95">
            <v>26179</v>
          </cell>
          <cell r="I95">
            <v>176473</v>
          </cell>
          <cell r="J95">
            <v>75751</v>
          </cell>
          <cell r="K95">
            <v>322972</v>
          </cell>
          <cell r="L95">
            <v>232166</v>
          </cell>
          <cell r="M95">
            <v>148955</v>
          </cell>
          <cell r="N95">
            <v>7349</v>
          </cell>
          <cell r="O95">
            <v>63482</v>
          </cell>
          <cell r="P95">
            <v>106961</v>
          </cell>
          <cell r="Q95">
            <v>153907</v>
          </cell>
          <cell r="R95">
            <v>91976</v>
          </cell>
          <cell r="S95">
            <v>387</v>
          </cell>
          <cell r="T95">
            <v>0</v>
          </cell>
          <cell r="U95">
            <v>34923</v>
          </cell>
          <cell r="V95">
            <v>0</v>
          </cell>
          <cell r="W95">
            <v>19</v>
          </cell>
          <cell r="X95">
            <v>10000</v>
          </cell>
          <cell r="Y95">
            <v>75338</v>
          </cell>
          <cell r="Z95">
            <v>121000</v>
          </cell>
          <cell r="AA95">
            <v>0</v>
          </cell>
          <cell r="AB95">
            <v>115940</v>
          </cell>
          <cell r="AC95">
            <v>111932</v>
          </cell>
          <cell r="AD95">
            <v>90710</v>
          </cell>
          <cell r="AE95">
            <v>3541</v>
          </cell>
          <cell r="AF95">
            <v>0</v>
          </cell>
          <cell r="AG95">
            <v>6411</v>
          </cell>
          <cell r="AH95">
            <v>787136</v>
          </cell>
        </row>
        <row r="96">
          <cell r="A96">
            <v>36556</v>
          </cell>
          <cell r="B96">
            <v>20000</v>
          </cell>
          <cell r="C96">
            <v>35730</v>
          </cell>
          <cell r="D96">
            <v>532663</v>
          </cell>
          <cell r="E96">
            <v>0</v>
          </cell>
          <cell r="F96">
            <v>23875</v>
          </cell>
          <cell r="G96">
            <v>131005</v>
          </cell>
          <cell r="H96">
            <v>26179</v>
          </cell>
          <cell r="I96">
            <v>156672</v>
          </cell>
          <cell r="J96">
            <v>75751</v>
          </cell>
          <cell r="K96">
            <v>307969</v>
          </cell>
          <cell r="L96">
            <v>239018</v>
          </cell>
          <cell r="M96">
            <v>155626</v>
          </cell>
          <cell r="N96">
            <v>0</v>
          </cell>
          <cell r="O96">
            <v>63482</v>
          </cell>
          <cell r="P96">
            <v>107160</v>
          </cell>
          <cell r="Q96">
            <v>157837</v>
          </cell>
          <cell r="R96">
            <v>91976</v>
          </cell>
          <cell r="S96">
            <v>387</v>
          </cell>
          <cell r="T96">
            <v>0</v>
          </cell>
          <cell r="U96">
            <v>34923</v>
          </cell>
          <cell r="V96">
            <v>0</v>
          </cell>
          <cell r="W96">
            <v>19</v>
          </cell>
          <cell r="X96">
            <v>10000</v>
          </cell>
          <cell r="Y96">
            <v>74633</v>
          </cell>
          <cell r="Z96">
            <v>111186</v>
          </cell>
          <cell r="AA96">
            <v>0</v>
          </cell>
          <cell r="AB96">
            <v>112326</v>
          </cell>
          <cell r="AC96">
            <v>111932</v>
          </cell>
          <cell r="AD96">
            <v>89679</v>
          </cell>
          <cell r="AE96">
            <v>0</v>
          </cell>
          <cell r="AF96">
            <v>2459</v>
          </cell>
          <cell r="AG96">
            <v>5424</v>
          </cell>
          <cell r="AH96">
            <v>772629</v>
          </cell>
        </row>
        <row r="97">
          <cell r="A97">
            <v>36557</v>
          </cell>
          <cell r="B97">
            <v>20000</v>
          </cell>
          <cell r="C97">
            <v>113232</v>
          </cell>
          <cell r="D97">
            <v>532103</v>
          </cell>
          <cell r="E97">
            <v>0</v>
          </cell>
          <cell r="F97">
            <v>10518</v>
          </cell>
          <cell r="G97">
            <v>141863</v>
          </cell>
          <cell r="H97">
            <v>56564</v>
          </cell>
          <cell r="I97">
            <v>196250</v>
          </cell>
          <cell r="J97">
            <v>66719</v>
          </cell>
          <cell r="K97">
            <v>282153</v>
          </cell>
          <cell r="L97">
            <v>251489</v>
          </cell>
          <cell r="M97">
            <v>157393</v>
          </cell>
          <cell r="N97">
            <v>0</v>
          </cell>
          <cell r="O97">
            <v>63184</v>
          </cell>
          <cell r="P97">
            <v>156257</v>
          </cell>
          <cell r="Q97">
            <v>121616</v>
          </cell>
          <cell r="R97">
            <v>69194</v>
          </cell>
          <cell r="S97">
            <v>0</v>
          </cell>
          <cell r="T97">
            <v>0</v>
          </cell>
          <cell r="U97">
            <v>32521</v>
          </cell>
          <cell r="V97">
            <v>0</v>
          </cell>
          <cell r="W97">
            <v>16805</v>
          </cell>
          <cell r="X97">
            <v>32659</v>
          </cell>
          <cell r="Y97">
            <v>66039</v>
          </cell>
          <cell r="Z97">
            <v>45000</v>
          </cell>
          <cell r="AA97">
            <v>0</v>
          </cell>
          <cell r="AB97">
            <v>79026</v>
          </cell>
          <cell r="AC97">
            <v>47876</v>
          </cell>
          <cell r="AD97">
            <v>100770</v>
          </cell>
          <cell r="AE97">
            <v>0</v>
          </cell>
          <cell r="AF97">
            <v>31635</v>
          </cell>
          <cell r="AG97">
            <v>14827</v>
          </cell>
          <cell r="AH97">
            <v>775978</v>
          </cell>
        </row>
        <row r="98">
          <cell r="A98">
            <v>36558</v>
          </cell>
          <cell r="B98">
            <v>20000</v>
          </cell>
          <cell r="C98">
            <v>54692</v>
          </cell>
          <cell r="D98">
            <v>626797</v>
          </cell>
          <cell r="E98">
            <v>0</v>
          </cell>
          <cell r="F98">
            <v>10756</v>
          </cell>
          <cell r="G98">
            <v>132938</v>
          </cell>
          <cell r="H98">
            <v>56564</v>
          </cell>
          <cell r="I98">
            <v>221513</v>
          </cell>
          <cell r="J98">
            <v>67217</v>
          </cell>
          <cell r="K98">
            <v>288505</v>
          </cell>
          <cell r="L98">
            <v>262257</v>
          </cell>
          <cell r="M98">
            <v>144038</v>
          </cell>
          <cell r="N98">
            <v>0</v>
          </cell>
          <cell r="O98">
            <v>63701</v>
          </cell>
          <cell r="P98">
            <v>169880</v>
          </cell>
          <cell r="Q98">
            <v>125800</v>
          </cell>
          <cell r="R98">
            <v>75292</v>
          </cell>
          <cell r="S98">
            <v>0</v>
          </cell>
          <cell r="T98">
            <v>0</v>
          </cell>
          <cell r="U98">
            <v>32521</v>
          </cell>
          <cell r="V98">
            <v>0</v>
          </cell>
          <cell r="W98">
            <v>2394</v>
          </cell>
          <cell r="X98">
            <v>43564</v>
          </cell>
          <cell r="Y98">
            <v>75989</v>
          </cell>
          <cell r="Z98">
            <v>87179</v>
          </cell>
          <cell r="AA98">
            <v>0</v>
          </cell>
          <cell r="AB98">
            <v>80013</v>
          </cell>
          <cell r="AC98">
            <v>65206</v>
          </cell>
          <cell r="AD98">
            <v>87194</v>
          </cell>
          <cell r="AE98">
            <v>0</v>
          </cell>
          <cell r="AF98">
            <v>24607</v>
          </cell>
          <cell r="AG98">
            <v>14827</v>
          </cell>
          <cell r="AH98">
            <v>766737</v>
          </cell>
        </row>
        <row r="99">
          <cell r="A99">
            <v>36559</v>
          </cell>
          <cell r="B99">
            <v>20000</v>
          </cell>
          <cell r="C99">
            <v>6989</v>
          </cell>
          <cell r="D99">
            <v>594879</v>
          </cell>
          <cell r="E99">
            <v>0</v>
          </cell>
          <cell r="F99">
            <v>10756</v>
          </cell>
          <cell r="G99">
            <v>144136</v>
          </cell>
          <cell r="H99">
            <v>56564</v>
          </cell>
          <cell r="I99">
            <v>220667</v>
          </cell>
          <cell r="J99">
            <v>63902</v>
          </cell>
          <cell r="K99">
            <v>288675</v>
          </cell>
          <cell r="L99">
            <v>270956</v>
          </cell>
          <cell r="M99">
            <v>154927</v>
          </cell>
          <cell r="N99">
            <v>0</v>
          </cell>
          <cell r="O99">
            <v>74612</v>
          </cell>
          <cell r="P99">
            <v>167396</v>
          </cell>
          <cell r="Q99">
            <v>97032</v>
          </cell>
          <cell r="R99">
            <v>70224</v>
          </cell>
          <cell r="S99">
            <v>4550</v>
          </cell>
          <cell r="T99">
            <v>0</v>
          </cell>
          <cell r="U99">
            <v>32521</v>
          </cell>
          <cell r="V99">
            <v>0</v>
          </cell>
          <cell r="W99">
            <v>2620</v>
          </cell>
          <cell r="X99">
            <v>54800</v>
          </cell>
          <cell r="Y99">
            <v>108659</v>
          </cell>
          <cell r="Z99">
            <v>85059</v>
          </cell>
          <cell r="AA99">
            <v>0</v>
          </cell>
          <cell r="AB99">
            <v>102392</v>
          </cell>
          <cell r="AC99">
            <v>65081</v>
          </cell>
          <cell r="AD99">
            <v>66696</v>
          </cell>
          <cell r="AE99">
            <v>32529</v>
          </cell>
          <cell r="AF99">
            <v>0</v>
          </cell>
          <cell r="AG99">
            <v>31633</v>
          </cell>
          <cell r="AH99">
            <v>773944</v>
          </cell>
        </row>
        <row r="100">
          <cell r="A100">
            <v>36560</v>
          </cell>
          <cell r="B100">
            <v>20000</v>
          </cell>
          <cell r="C100">
            <v>9334</v>
          </cell>
          <cell r="D100">
            <v>596476</v>
          </cell>
          <cell r="E100">
            <v>0</v>
          </cell>
          <cell r="F100">
            <v>10755</v>
          </cell>
          <cell r="G100">
            <v>135138</v>
          </cell>
          <cell r="H100">
            <v>56564</v>
          </cell>
          <cell r="I100">
            <v>259019</v>
          </cell>
          <cell r="J100">
            <v>63902</v>
          </cell>
          <cell r="K100">
            <v>297271</v>
          </cell>
          <cell r="L100">
            <v>268287</v>
          </cell>
          <cell r="M100">
            <v>144912</v>
          </cell>
          <cell r="N100">
            <v>0</v>
          </cell>
          <cell r="O100">
            <v>74612</v>
          </cell>
          <cell r="P100">
            <v>171354</v>
          </cell>
          <cell r="Q100">
            <v>95968</v>
          </cell>
          <cell r="R100">
            <v>69960</v>
          </cell>
          <cell r="S100">
            <v>0</v>
          </cell>
          <cell r="T100">
            <v>0</v>
          </cell>
          <cell r="U100">
            <v>33053</v>
          </cell>
          <cell r="V100">
            <v>0</v>
          </cell>
          <cell r="W100">
            <v>19891</v>
          </cell>
          <cell r="X100">
            <v>54800</v>
          </cell>
          <cell r="Y100">
            <v>107913</v>
          </cell>
          <cell r="Z100">
            <v>92539</v>
          </cell>
          <cell r="AA100">
            <v>0</v>
          </cell>
          <cell r="AB100">
            <v>115595</v>
          </cell>
          <cell r="AC100">
            <v>96761</v>
          </cell>
          <cell r="AD100">
            <v>66625</v>
          </cell>
          <cell r="AE100">
            <v>13456</v>
          </cell>
          <cell r="AF100">
            <v>0</v>
          </cell>
          <cell r="AG100">
            <v>28107</v>
          </cell>
          <cell r="AH100">
            <v>811894</v>
          </cell>
        </row>
        <row r="101">
          <cell r="A101">
            <v>36561</v>
          </cell>
          <cell r="B101">
            <v>20000</v>
          </cell>
          <cell r="C101">
            <v>24136</v>
          </cell>
          <cell r="D101">
            <v>658908</v>
          </cell>
          <cell r="E101">
            <v>0</v>
          </cell>
          <cell r="F101">
            <v>10757</v>
          </cell>
          <cell r="G101">
            <v>130740</v>
          </cell>
          <cell r="H101">
            <v>56564</v>
          </cell>
          <cell r="I101">
            <v>201159</v>
          </cell>
          <cell r="J101">
            <v>63902</v>
          </cell>
          <cell r="K101">
            <v>291236</v>
          </cell>
          <cell r="L101">
            <v>234301</v>
          </cell>
          <cell r="M101">
            <v>151757</v>
          </cell>
          <cell r="N101">
            <v>12672</v>
          </cell>
          <cell r="O101">
            <v>74613</v>
          </cell>
          <cell r="P101">
            <v>143377</v>
          </cell>
          <cell r="Q101">
            <v>111742</v>
          </cell>
          <cell r="R101">
            <v>91351</v>
          </cell>
          <cell r="S101">
            <v>17200</v>
          </cell>
          <cell r="T101">
            <v>10033</v>
          </cell>
          <cell r="U101">
            <v>32521</v>
          </cell>
          <cell r="V101">
            <v>0</v>
          </cell>
          <cell r="W101">
            <v>36252</v>
          </cell>
          <cell r="X101">
            <v>36512</v>
          </cell>
          <cell r="Y101">
            <v>83525</v>
          </cell>
          <cell r="Z101">
            <v>98304</v>
          </cell>
          <cell r="AA101">
            <v>0</v>
          </cell>
          <cell r="AB101">
            <v>88030</v>
          </cell>
          <cell r="AC101">
            <v>54761</v>
          </cell>
          <cell r="AD101">
            <v>26699</v>
          </cell>
          <cell r="AE101">
            <v>12159</v>
          </cell>
          <cell r="AF101">
            <v>0</v>
          </cell>
          <cell r="AG101">
            <v>26827</v>
          </cell>
          <cell r="AH101">
            <v>743601</v>
          </cell>
        </row>
        <row r="102">
          <cell r="A102">
            <v>36562</v>
          </cell>
          <cell r="B102">
            <v>20000</v>
          </cell>
          <cell r="C102">
            <v>39561</v>
          </cell>
          <cell r="D102">
            <v>647784</v>
          </cell>
          <cell r="E102">
            <v>0</v>
          </cell>
          <cell r="F102">
            <v>10757</v>
          </cell>
          <cell r="G102">
            <v>110740</v>
          </cell>
          <cell r="H102">
            <v>56564</v>
          </cell>
          <cell r="I102">
            <v>192404</v>
          </cell>
          <cell r="J102">
            <v>63902</v>
          </cell>
          <cell r="K102">
            <v>291236</v>
          </cell>
          <cell r="L102">
            <v>252422</v>
          </cell>
          <cell r="M102">
            <v>150806</v>
          </cell>
          <cell r="N102">
            <v>6917</v>
          </cell>
          <cell r="O102">
            <v>74613</v>
          </cell>
          <cell r="P102">
            <v>141719</v>
          </cell>
          <cell r="Q102">
            <v>111733</v>
          </cell>
          <cell r="R102">
            <v>91339</v>
          </cell>
          <cell r="S102">
            <v>17200</v>
          </cell>
          <cell r="T102">
            <v>10033</v>
          </cell>
          <cell r="U102">
            <v>32521</v>
          </cell>
          <cell r="V102">
            <v>0</v>
          </cell>
          <cell r="W102">
            <v>42501</v>
          </cell>
          <cell r="X102">
            <v>36512</v>
          </cell>
          <cell r="Y102">
            <v>83525</v>
          </cell>
          <cell r="Z102">
            <v>98304</v>
          </cell>
          <cell r="AA102">
            <v>0</v>
          </cell>
          <cell r="AB102">
            <v>82730</v>
          </cell>
          <cell r="AC102">
            <v>54761</v>
          </cell>
          <cell r="AD102">
            <v>26699</v>
          </cell>
          <cell r="AE102">
            <v>12159</v>
          </cell>
          <cell r="AF102">
            <v>0</v>
          </cell>
          <cell r="AG102">
            <v>26827</v>
          </cell>
          <cell r="AH102">
            <v>714846</v>
          </cell>
        </row>
        <row r="103">
          <cell r="A103">
            <v>36563</v>
          </cell>
          <cell r="B103">
            <v>20000</v>
          </cell>
          <cell r="C103">
            <v>39561</v>
          </cell>
          <cell r="D103">
            <v>647784</v>
          </cell>
          <cell r="E103">
            <v>0</v>
          </cell>
          <cell r="F103">
            <v>10757</v>
          </cell>
          <cell r="G103">
            <v>110740</v>
          </cell>
          <cell r="H103">
            <v>56564</v>
          </cell>
          <cell r="I103">
            <v>192294</v>
          </cell>
          <cell r="J103">
            <v>63902</v>
          </cell>
          <cell r="K103">
            <v>291236</v>
          </cell>
          <cell r="L103">
            <v>266670</v>
          </cell>
          <cell r="M103">
            <v>149925</v>
          </cell>
          <cell r="N103">
            <v>6807</v>
          </cell>
          <cell r="O103">
            <v>74613</v>
          </cell>
          <cell r="P103">
            <v>161577</v>
          </cell>
          <cell r="Q103">
            <v>111733</v>
          </cell>
          <cell r="R103">
            <v>91339</v>
          </cell>
          <cell r="S103">
            <v>17200</v>
          </cell>
          <cell r="T103">
            <v>10033</v>
          </cell>
          <cell r="U103">
            <v>32521</v>
          </cell>
          <cell r="V103">
            <v>0</v>
          </cell>
          <cell r="W103">
            <v>42718</v>
          </cell>
          <cell r="X103">
            <v>36512</v>
          </cell>
          <cell r="Y103">
            <v>83525</v>
          </cell>
          <cell r="Z103">
            <v>98304</v>
          </cell>
          <cell r="AA103">
            <v>0</v>
          </cell>
          <cell r="AB103">
            <v>82730</v>
          </cell>
          <cell r="AC103">
            <v>54761</v>
          </cell>
          <cell r="AD103">
            <v>26699</v>
          </cell>
          <cell r="AE103">
            <v>12159</v>
          </cell>
          <cell r="AF103">
            <v>0</v>
          </cell>
          <cell r="AG103">
            <v>26827</v>
          </cell>
          <cell r="AH103">
            <v>714736</v>
          </cell>
        </row>
        <row r="104">
          <cell r="A104">
            <v>36564</v>
          </cell>
          <cell r="B104">
            <v>20000</v>
          </cell>
          <cell r="C104">
            <v>54691</v>
          </cell>
          <cell r="D104">
            <v>647214</v>
          </cell>
          <cell r="E104">
            <v>0</v>
          </cell>
          <cell r="F104">
            <v>17240</v>
          </cell>
          <cell r="G104">
            <v>92539</v>
          </cell>
          <cell r="H104">
            <v>56564</v>
          </cell>
          <cell r="I104">
            <v>185470</v>
          </cell>
          <cell r="J104">
            <v>75870</v>
          </cell>
          <cell r="K104">
            <v>277343</v>
          </cell>
          <cell r="L104">
            <v>279075</v>
          </cell>
          <cell r="M104">
            <v>145772</v>
          </cell>
          <cell r="N104">
            <v>0</v>
          </cell>
          <cell r="O104">
            <v>74613</v>
          </cell>
          <cell r="P104">
            <v>177113</v>
          </cell>
          <cell r="Q104">
            <v>113982</v>
          </cell>
          <cell r="R104">
            <v>88958</v>
          </cell>
          <cell r="S104">
            <v>1784</v>
          </cell>
          <cell r="T104">
            <v>0</v>
          </cell>
          <cell r="U104">
            <v>32521</v>
          </cell>
          <cell r="V104">
            <v>0</v>
          </cell>
          <cell r="W104">
            <v>15751</v>
          </cell>
          <cell r="X104">
            <v>39800</v>
          </cell>
          <cell r="Y104">
            <v>53520</v>
          </cell>
          <cell r="Z104">
            <v>90803</v>
          </cell>
          <cell r="AA104">
            <v>0</v>
          </cell>
          <cell r="AB104">
            <v>92533</v>
          </cell>
          <cell r="AC104">
            <v>71761</v>
          </cell>
          <cell r="AD104">
            <v>31681</v>
          </cell>
          <cell r="AE104">
            <v>8106</v>
          </cell>
          <cell r="AF104">
            <v>0</v>
          </cell>
          <cell r="AG104">
            <v>22922</v>
          </cell>
          <cell r="AH104">
            <v>687786</v>
          </cell>
        </row>
        <row r="105">
          <cell r="A105">
            <v>36565</v>
          </cell>
          <cell r="B105">
            <v>20000</v>
          </cell>
          <cell r="C105">
            <v>99691</v>
          </cell>
          <cell r="D105">
            <v>740010</v>
          </cell>
          <cell r="E105">
            <v>0</v>
          </cell>
          <cell r="F105">
            <v>10756</v>
          </cell>
          <cell r="G105">
            <v>91873</v>
          </cell>
          <cell r="H105">
            <v>56564</v>
          </cell>
          <cell r="I105">
            <v>190470</v>
          </cell>
          <cell r="J105">
            <v>73907</v>
          </cell>
          <cell r="K105">
            <v>262460</v>
          </cell>
          <cell r="L105">
            <v>272467</v>
          </cell>
          <cell r="M105">
            <v>155491</v>
          </cell>
          <cell r="N105">
            <v>0</v>
          </cell>
          <cell r="O105">
            <v>74613</v>
          </cell>
          <cell r="P105">
            <v>166341</v>
          </cell>
          <cell r="Q105">
            <v>88557</v>
          </cell>
          <cell r="R105">
            <v>86954</v>
          </cell>
          <cell r="S105">
            <v>1784</v>
          </cell>
          <cell r="T105">
            <v>0</v>
          </cell>
          <cell r="U105">
            <v>30521</v>
          </cell>
          <cell r="V105">
            <v>0</v>
          </cell>
          <cell r="W105">
            <v>800</v>
          </cell>
          <cell r="X105">
            <v>36512</v>
          </cell>
          <cell r="Y105">
            <v>28816</v>
          </cell>
          <cell r="Z105">
            <v>69940</v>
          </cell>
          <cell r="AA105">
            <v>0</v>
          </cell>
          <cell r="AB105">
            <v>20000</v>
          </cell>
          <cell r="AC105">
            <v>46761</v>
          </cell>
          <cell r="AD105">
            <v>26699</v>
          </cell>
          <cell r="AE105">
            <v>0</v>
          </cell>
          <cell r="AF105">
            <v>0</v>
          </cell>
          <cell r="AG105">
            <v>14922</v>
          </cell>
          <cell r="AH105">
            <v>675274</v>
          </cell>
        </row>
        <row r="106">
          <cell r="A106">
            <v>36566</v>
          </cell>
          <cell r="B106">
            <v>20000</v>
          </cell>
          <cell r="C106">
            <v>91178</v>
          </cell>
          <cell r="D106">
            <v>750000</v>
          </cell>
          <cell r="E106">
            <v>0</v>
          </cell>
          <cell r="F106">
            <v>10756</v>
          </cell>
          <cell r="G106">
            <v>133373</v>
          </cell>
          <cell r="H106">
            <v>56564</v>
          </cell>
          <cell r="I106">
            <v>221082</v>
          </cell>
          <cell r="J106">
            <v>76927</v>
          </cell>
          <cell r="K106">
            <v>259240</v>
          </cell>
          <cell r="L106">
            <v>262397</v>
          </cell>
          <cell r="M106">
            <v>150625</v>
          </cell>
          <cell r="N106">
            <v>0</v>
          </cell>
          <cell r="O106">
            <v>74613</v>
          </cell>
          <cell r="P106">
            <v>154432</v>
          </cell>
          <cell r="Q106">
            <v>107339</v>
          </cell>
          <cell r="R106">
            <v>90065</v>
          </cell>
          <cell r="S106">
            <v>1784</v>
          </cell>
          <cell r="T106">
            <v>0</v>
          </cell>
          <cell r="U106">
            <v>30521</v>
          </cell>
          <cell r="V106">
            <v>0</v>
          </cell>
          <cell r="W106">
            <v>2836</v>
          </cell>
          <cell r="X106">
            <v>47339</v>
          </cell>
          <cell r="Y106">
            <v>49425</v>
          </cell>
          <cell r="Z106">
            <v>45000</v>
          </cell>
          <cell r="AA106">
            <v>0</v>
          </cell>
          <cell r="AB106">
            <v>19998</v>
          </cell>
          <cell r="AC106">
            <v>66761</v>
          </cell>
          <cell r="AD106">
            <v>26699</v>
          </cell>
          <cell r="AE106">
            <v>32580</v>
          </cell>
          <cell r="AF106">
            <v>0</v>
          </cell>
          <cell r="AG106">
            <v>17468</v>
          </cell>
          <cell r="AH106">
            <v>747186</v>
          </cell>
        </row>
        <row r="107">
          <cell r="A107">
            <v>36567</v>
          </cell>
          <cell r="B107">
            <v>20000</v>
          </cell>
          <cell r="C107">
            <v>112910</v>
          </cell>
          <cell r="D107">
            <v>750750</v>
          </cell>
          <cell r="E107">
            <v>0</v>
          </cell>
          <cell r="F107">
            <v>12738</v>
          </cell>
          <cell r="G107">
            <v>75182</v>
          </cell>
          <cell r="H107">
            <v>56564</v>
          </cell>
          <cell r="I107">
            <v>180470</v>
          </cell>
          <cell r="J107">
            <v>76906</v>
          </cell>
          <cell r="K107">
            <v>271168</v>
          </cell>
          <cell r="L107">
            <v>274661</v>
          </cell>
          <cell r="M107">
            <v>146047</v>
          </cell>
          <cell r="N107">
            <v>0</v>
          </cell>
          <cell r="O107">
            <v>74613</v>
          </cell>
          <cell r="P107">
            <v>162937</v>
          </cell>
          <cell r="Q107">
            <v>110656</v>
          </cell>
          <cell r="R107">
            <v>85949</v>
          </cell>
          <cell r="S107">
            <v>1784</v>
          </cell>
          <cell r="T107">
            <v>0</v>
          </cell>
          <cell r="U107">
            <v>30521</v>
          </cell>
          <cell r="V107">
            <v>0</v>
          </cell>
          <cell r="W107">
            <v>10828</v>
          </cell>
          <cell r="X107">
            <v>42616</v>
          </cell>
          <cell r="Y107">
            <v>31910</v>
          </cell>
          <cell r="Z107">
            <v>74035</v>
          </cell>
          <cell r="AA107">
            <v>0</v>
          </cell>
          <cell r="AB107">
            <v>20000</v>
          </cell>
          <cell r="AC107">
            <v>56761</v>
          </cell>
          <cell r="AD107">
            <v>26698</v>
          </cell>
          <cell r="AE107">
            <v>0</v>
          </cell>
          <cell r="AF107">
            <v>20934</v>
          </cell>
          <cell r="AG107">
            <v>17922</v>
          </cell>
          <cell r="AH107">
            <v>660290</v>
          </cell>
        </row>
        <row r="108">
          <cell r="A108">
            <v>36568</v>
          </cell>
          <cell r="B108">
            <v>20000</v>
          </cell>
          <cell r="C108">
            <v>192543</v>
          </cell>
          <cell r="D108">
            <v>691236</v>
          </cell>
          <cell r="E108">
            <v>0</v>
          </cell>
          <cell r="F108">
            <v>12731</v>
          </cell>
          <cell r="G108">
            <v>93782</v>
          </cell>
          <cell r="H108">
            <v>56564</v>
          </cell>
          <cell r="I108">
            <v>180470</v>
          </cell>
          <cell r="J108">
            <v>77018</v>
          </cell>
          <cell r="K108">
            <v>280616</v>
          </cell>
          <cell r="L108">
            <v>278619</v>
          </cell>
          <cell r="M108">
            <v>159247</v>
          </cell>
          <cell r="N108">
            <v>0</v>
          </cell>
          <cell r="O108">
            <v>74613</v>
          </cell>
          <cell r="P108">
            <v>155247</v>
          </cell>
          <cell r="Q108">
            <v>119711</v>
          </cell>
          <cell r="R108">
            <v>91351</v>
          </cell>
          <cell r="S108">
            <v>1784</v>
          </cell>
          <cell r="T108">
            <v>0</v>
          </cell>
          <cell r="U108">
            <v>35615</v>
          </cell>
          <cell r="V108">
            <v>5000</v>
          </cell>
          <cell r="W108">
            <v>15705</v>
          </cell>
          <cell r="X108">
            <v>36512</v>
          </cell>
          <cell r="Y108">
            <v>28918</v>
          </cell>
          <cell r="Z108">
            <v>69940</v>
          </cell>
          <cell r="AA108">
            <v>0</v>
          </cell>
          <cell r="AB108">
            <v>19998</v>
          </cell>
          <cell r="AC108">
            <v>46761</v>
          </cell>
          <cell r="AD108">
            <v>31436</v>
          </cell>
          <cell r="AE108">
            <v>0</v>
          </cell>
          <cell r="AF108">
            <v>16334</v>
          </cell>
          <cell r="AG108">
            <v>16540</v>
          </cell>
          <cell r="AH108">
            <v>688450</v>
          </cell>
        </row>
        <row r="109">
          <cell r="A109">
            <v>36569</v>
          </cell>
          <cell r="B109">
            <v>20000</v>
          </cell>
          <cell r="C109">
            <v>157480</v>
          </cell>
          <cell r="D109">
            <v>711237</v>
          </cell>
          <cell r="E109">
            <v>0</v>
          </cell>
          <cell r="F109">
            <v>12731</v>
          </cell>
          <cell r="G109">
            <v>103770</v>
          </cell>
          <cell r="H109">
            <v>56564</v>
          </cell>
          <cell r="I109">
            <v>180470</v>
          </cell>
          <cell r="J109">
            <v>77018</v>
          </cell>
          <cell r="K109">
            <v>287616</v>
          </cell>
          <cell r="L109">
            <v>299024</v>
          </cell>
          <cell r="M109">
            <v>159552</v>
          </cell>
          <cell r="N109">
            <v>0</v>
          </cell>
          <cell r="O109">
            <v>74613</v>
          </cell>
          <cell r="P109">
            <v>161366</v>
          </cell>
          <cell r="Q109">
            <v>120911</v>
          </cell>
          <cell r="R109">
            <v>91351</v>
          </cell>
          <cell r="S109">
            <v>1784</v>
          </cell>
          <cell r="T109">
            <v>0</v>
          </cell>
          <cell r="U109">
            <v>35615</v>
          </cell>
          <cell r="V109">
            <v>5000</v>
          </cell>
          <cell r="W109">
            <v>15705</v>
          </cell>
          <cell r="X109">
            <v>36512</v>
          </cell>
          <cell r="Y109">
            <v>28918</v>
          </cell>
          <cell r="Z109">
            <v>69940</v>
          </cell>
          <cell r="AA109">
            <v>0</v>
          </cell>
          <cell r="AB109">
            <v>20000</v>
          </cell>
          <cell r="AC109">
            <v>46761</v>
          </cell>
          <cell r="AD109">
            <v>31436</v>
          </cell>
          <cell r="AE109">
            <v>3666</v>
          </cell>
          <cell r="AF109">
            <v>0</v>
          </cell>
          <cell r="AG109">
            <v>16540</v>
          </cell>
          <cell r="AH109">
            <v>705438</v>
          </cell>
        </row>
        <row r="110">
          <cell r="A110">
            <v>36570</v>
          </cell>
          <cell r="B110">
            <v>20000</v>
          </cell>
          <cell r="C110">
            <v>157482</v>
          </cell>
          <cell r="D110">
            <v>711232</v>
          </cell>
          <cell r="E110">
            <v>0</v>
          </cell>
          <cell r="F110">
            <v>12730</v>
          </cell>
          <cell r="G110">
            <v>93782</v>
          </cell>
          <cell r="H110">
            <v>56564</v>
          </cell>
          <cell r="I110">
            <v>180470</v>
          </cell>
          <cell r="J110">
            <v>77018</v>
          </cell>
          <cell r="K110">
            <v>282616</v>
          </cell>
          <cell r="L110">
            <v>227199</v>
          </cell>
          <cell r="M110">
            <v>154553</v>
          </cell>
          <cell r="N110">
            <v>0</v>
          </cell>
          <cell r="O110">
            <v>74613</v>
          </cell>
          <cell r="P110">
            <v>118989</v>
          </cell>
          <cell r="Q110">
            <v>120047</v>
          </cell>
          <cell r="R110">
            <v>79919</v>
          </cell>
          <cell r="S110">
            <v>1784</v>
          </cell>
          <cell r="T110">
            <v>0</v>
          </cell>
          <cell r="U110">
            <v>35615</v>
          </cell>
          <cell r="V110">
            <v>5000</v>
          </cell>
          <cell r="W110">
            <v>15705</v>
          </cell>
          <cell r="X110">
            <v>36512</v>
          </cell>
          <cell r="Y110">
            <v>28918</v>
          </cell>
          <cell r="Z110">
            <v>69940</v>
          </cell>
          <cell r="AA110">
            <v>0</v>
          </cell>
          <cell r="AB110">
            <v>19998</v>
          </cell>
          <cell r="AC110">
            <v>46761</v>
          </cell>
          <cell r="AD110">
            <v>31436</v>
          </cell>
          <cell r="AE110">
            <v>3666</v>
          </cell>
          <cell r="AF110">
            <v>0</v>
          </cell>
          <cell r="AG110">
            <v>16540</v>
          </cell>
          <cell r="AH110">
            <v>690450</v>
          </cell>
        </row>
        <row r="111">
          <cell r="A111">
            <v>36571</v>
          </cell>
          <cell r="B111">
            <v>30000</v>
          </cell>
          <cell r="C111">
            <v>194818</v>
          </cell>
          <cell r="D111">
            <v>664971</v>
          </cell>
          <cell r="E111">
            <v>0</v>
          </cell>
          <cell r="F111">
            <v>12738</v>
          </cell>
          <cell r="G111">
            <v>75182</v>
          </cell>
          <cell r="H111">
            <v>54246</v>
          </cell>
          <cell r="I111">
            <v>175010</v>
          </cell>
          <cell r="J111">
            <v>77018</v>
          </cell>
          <cell r="K111">
            <v>272616</v>
          </cell>
          <cell r="L111">
            <v>293542</v>
          </cell>
          <cell r="M111">
            <v>150538</v>
          </cell>
          <cell r="N111">
            <v>0</v>
          </cell>
          <cell r="O111">
            <v>69363</v>
          </cell>
          <cell r="P111">
            <v>168352</v>
          </cell>
          <cell r="Q111">
            <v>137479</v>
          </cell>
          <cell r="R111">
            <v>90519</v>
          </cell>
          <cell r="S111">
            <v>1784</v>
          </cell>
          <cell r="T111">
            <v>0</v>
          </cell>
          <cell r="U111">
            <v>30521</v>
          </cell>
          <cell r="V111">
            <v>0</v>
          </cell>
          <cell r="W111">
            <v>10366</v>
          </cell>
          <cell r="X111">
            <v>36512</v>
          </cell>
          <cell r="Y111">
            <v>43900</v>
          </cell>
          <cell r="Z111">
            <v>69940</v>
          </cell>
          <cell r="AA111">
            <v>0</v>
          </cell>
          <cell r="AB111">
            <v>19999</v>
          </cell>
          <cell r="AC111">
            <v>46761</v>
          </cell>
          <cell r="AD111">
            <v>26699</v>
          </cell>
          <cell r="AE111">
            <v>0</v>
          </cell>
          <cell r="AF111">
            <v>0</v>
          </cell>
          <cell r="AG111">
            <v>12922</v>
          </cell>
          <cell r="AH111">
            <v>654072</v>
          </cell>
        </row>
        <row r="112">
          <cell r="A112">
            <v>36572</v>
          </cell>
          <cell r="B112">
            <v>20000</v>
          </cell>
          <cell r="C112">
            <v>194757</v>
          </cell>
          <cell r="D112">
            <v>659933</v>
          </cell>
          <cell r="E112">
            <v>0</v>
          </cell>
          <cell r="F112">
            <v>14738</v>
          </cell>
          <cell r="G112">
            <v>74259</v>
          </cell>
          <cell r="H112">
            <v>54246</v>
          </cell>
          <cell r="I112">
            <v>182788</v>
          </cell>
          <cell r="J112">
            <v>77018</v>
          </cell>
          <cell r="K112">
            <v>273793</v>
          </cell>
          <cell r="L112">
            <v>288888</v>
          </cell>
          <cell r="M112">
            <v>155940</v>
          </cell>
          <cell r="N112">
            <v>0</v>
          </cell>
          <cell r="O112">
            <v>74612</v>
          </cell>
          <cell r="P112">
            <v>165081</v>
          </cell>
          <cell r="Q112">
            <v>118113</v>
          </cell>
          <cell r="R112">
            <v>83093</v>
          </cell>
          <cell r="S112">
            <v>1867</v>
          </cell>
          <cell r="T112">
            <v>0</v>
          </cell>
          <cell r="U112">
            <v>30521</v>
          </cell>
          <cell r="V112">
            <v>0</v>
          </cell>
          <cell r="W112">
            <v>25461</v>
          </cell>
          <cell r="X112">
            <v>36512</v>
          </cell>
          <cell r="Y112">
            <v>29818</v>
          </cell>
          <cell r="Z112">
            <v>69940</v>
          </cell>
          <cell r="AA112">
            <v>0</v>
          </cell>
          <cell r="AB112">
            <v>20000</v>
          </cell>
          <cell r="AC112">
            <v>46761</v>
          </cell>
          <cell r="AD112">
            <v>26436</v>
          </cell>
          <cell r="AE112">
            <v>3394</v>
          </cell>
          <cell r="AF112">
            <v>0</v>
          </cell>
          <cell r="AG112">
            <v>16177</v>
          </cell>
          <cell r="AH112">
            <v>662104</v>
          </cell>
        </row>
        <row r="113">
          <cell r="A113">
            <v>36573</v>
          </cell>
          <cell r="B113">
            <v>20000</v>
          </cell>
          <cell r="C113">
            <v>194858</v>
          </cell>
          <cell r="D113">
            <v>643262</v>
          </cell>
          <cell r="E113">
            <v>0</v>
          </cell>
          <cell r="F113">
            <v>12738</v>
          </cell>
          <cell r="G113">
            <v>94259</v>
          </cell>
          <cell r="H113">
            <v>54246</v>
          </cell>
          <cell r="I113">
            <v>182788</v>
          </cell>
          <cell r="J113">
            <v>75624</v>
          </cell>
          <cell r="K113">
            <v>118306</v>
          </cell>
          <cell r="L113">
            <v>294227</v>
          </cell>
          <cell r="M113">
            <v>144038</v>
          </cell>
          <cell r="N113">
            <v>0</v>
          </cell>
          <cell r="O113">
            <v>74612</v>
          </cell>
          <cell r="P113">
            <v>172603</v>
          </cell>
          <cell r="Q113">
            <v>134403</v>
          </cell>
          <cell r="R113">
            <v>87914</v>
          </cell>
          <cell r="S113">
            <v>1867</v>
          </cell>
          <cell r="T113">
            <v>423</v>
          </cell>
          <cell r="U113">
            <v>30521</v>
          </cell>
          <cell r="V113">
            <v>0</v>
          </cell>
          <cell r="W113">
            <v>31437</v>
          </cell>
          <cell r="X113">
            <v>36512</v>
          </cell>
          <cell r="Y113">
            <v>17901</v>
          </cell>
          <cell r="Z113">
            <v>69940</v>
          </cell>
          <cell r="AA113">
            <v>0</v>
          </cell>
          <cell r="AB113">
            <v>20000</v>
          </cell>
          <cell r="AC113">
            <v>46761</v>
          </cell>
          <cell r="AD113">
            <v>32636</v>
          </cell>
          <cell r="AE113">
            <v>3100</v>
          </cell>
          <cell r="AF113">
            <v>0</v>
          </cell>
          <cell r="AG113">
            <v>15888</v>
          </cell>
          <cell r="AH113">
            <v>525223</v>
          </cell>
        </row>
        <row r="114">
          <cell r="A114">
            <v>36574</v>
          </cell>
          <cell r="B114">
            <v>20000</v>
          </cell>
          <cell r="C114">
            <v>194858</v>
          </cell>
          <cell r="D114">
            <v>655977</v>
          </cell>
          <cell r="E114">
            <v>0</v>
          </cell>
          <cell r="F114">
            <v>12738</v>
          </cell>
          <cell r="G114">
            <v>107259</v>
          </cell>
          <cell r="H114">
            <v>54246</v>
          </cell>
          <cell r="I114">
            <v>192946</v>
          </cell>
          <cell r="J114">
            <v>75624</v>
          </cell>
          <cell r="K114">
            <v>277498</v>
          </cell>
          <cell r="L114">
            <v>298070</v>
          </cell>
          <cell r="M114">
            <v>157794</v>
          </cell>
          <cell r="N114">
            <v>0</v>
          </cell>
          <cell r="O114">
            <v>74612</v>
          </cell>
          <cell r="P114">
            <v>169310</v>
          </cell>
          <cell r="Q114">
            <v>137487</v>
          </cell>
          <cell r="R114">
            <v>91297</v>
          </cell>
          <cell r="S114">
            <v>1867</v>
          </cell>
          <cell r="T114">
            <v>358</v>
          </cell>
          <cell r="U114">
            <v>30521</v>
          </cell>
          <cell r="V114">
            <v>0</v>
          </cell>
          <cell r="W114">
            <v>27263</v>
          </cell>
          <cell r="X114">
            <v>36512</v>
          </cell>
          <cell r="Y114">
            <v>25735</v>
          </cell>
          <cell r="Z114">
            <v>64940</v>
          </cell>
          <cell r="AA114">
            <v>0</v>
          </cell>
          <cell r="AB114">
            <v>20000</v>
          </cell>
          <cell r="AC114">
            <v>61761</v>
          </cell>
          <cell r="AD114">
            <v>21699</v>
          </cell>
          <cell r="AE114">
            <v>3100</v>
          </cell>
          <cell r="AF114">
            <v>0</v>
          </cell>
          <cell r="AG114">
            <v>15888</v>
          </cell>
          <cell r="AH114">
            <v>707573</v>
          </cell>
        </row>
        <row r="115">
          <cell r="A115">
            <v>36575</v>
          </cell>
          <cell r="B115">
            <v>30000</v>
          </cell>
          <cell r="C115">
            <v>174842</v>
          </cell>
          <cell r="D115">
            <v>692930</v>
          </cell>
          <cell r="E115">
            <v>0</v>
          </cell>
          <cell r="F115">
            <v>11976</v>
          </cell>
          <cell r="G115">
            <v>80159</v>
          </cell>
          <cell r="H115">
            <v>54246</v>
          </cell>
          <cell r="I115">
            <v>183690</v>
          </cell>
          <cell r="J115">
            <v>75624</v>
          </cell>
          <cell r="K115">
            <v>275894</v>
          </cell>
          <cell r="L115">
            <v>299864</v>
          </cell>
          <cell r="M115">
            <v>149837</v>
          </cell>
          <cell r="N115">
            <v>0</v>
          </cell>
          <cell r="O115">
            <v>74612</v>
          </cell>
          <cell r="P115">
            <v>166295</v>
          </cell>
          <cell r="Q115">
            <v>134458</v>
          </cell>
          <cell r="R115">
            <v>89994</v>
          </cell>
          <cell r="S115">
            <v>1867</v>
          </cell>
          <cell r="T115">
            <v>0</v>
          </cell>
          <cell r="U115">
            <v>30521</v>
          </cell>
          <cell r="V115">
            <v>0</v>
          </cell>
          <cell r="W115">
            <v>14795</v>
          </cell>
          <cell r="X115">
            <v>36512</v>
          </cell>
          <cell r="Y115">
            <v>15735</v>
          </cell>
          <cell r="Z115">
            <v>57000</v>
          </cell>
          <cell r="AA115">
            <v>0</v>
          </cell>
          <cell r="AB115">
            <v>45939</v>
          </cell>
          <cell r="AC115">
            <v>46761</v>
          </cell>
          <cell r="AD115">
            <v>26699</v>
          </cell>
          <cell r="AE115">
            <v>2100</v>
          </cell>
          <cell r="AF115">
            <v>0</v>
          </cell>
          <cell r="AG115">
            <v>14901</v>
          </cell>
          <cell r="AH115">
            <v>669613</v>
          </cell>
        </row>
        <row r="116">
          <cell r="A116">
            <v>36576</v>
          </cell>
          <cell r="B116">
            <v>30000</v>
          </cell>
          <cell r="C116">
            <v>174573</v>
          </cell>
          <cell r="D116">
            <v>687370</v>
          </cell>
          <cell r="E116">
            <v>0</v>
          </cell>
          <cell r="F116">
            <v>11976</v>
          </cell>
          <cell r="G116">
            <v>79921</v>
          </cell>
          <cell r="H116">
            <v>54246</v>
          </cell>
          <cell r="I116">
            <v>183690</v>
          </cell>
          <cell r="J116">
            <v>75624</v>
          </cell>
          <cell r="K116">
            <v>275894</v>
          </cell>
          <cell r="L116">
            <v>293870</v>
          </cell>
          <cell r="M116">
            <v>149764</v>
          </cell>
          <cell r="N116">
            <v>0</v>
          </cell>
          <cell r="O116">
            <v>74612</v>
          </cell>
          <cell r="P116">
            <v>160665</v>
          </cell>
          <cell r="Q116">
            <v>126302</v>
          </cell>
          <cell r="R116">
            <v>88455</v>
          </cell>
          <cell r="S116">
            <v>1867</v>
          </cell>
          <cell r="T116">
            <v>0</v>
          </cell>
          <cell r="U116">
            <v>30521</v>
          </cell>
          <cell r="V116">
            <v>0</v>
          </cell>
          <cell r="W116">
            <v>14795</v>
          </cell>
          <cell r="X116">
            <v>36512</v>
          </cell>
          <cell r="Y116">
            <v>15735</v>
          </cell>
          <cell r="Z116">
            <v>57000</v>
          </cell>
          <cell r="AA116">
            <v>0</v>
          </cell>
          <cell r="AB116">
            <v>44989</v>
          </cell>
          <cell r="AC116">
            <v>46761</v>
          </cell>
          <cell r="AD116">
            <v>26699</v>
          </cell>
          <cell r="AE116">
            <v>2100</v>
          </cell>
          <cell r="AF116">
            <v>0</v>
          </cell>
          <cell r="AG116">
            <v>14901</v>
          </cell>
          <cell r="AH116">
            <v>669375</v>
          </cell>
        </row>
        <row r="117">
          <cell r="A117">
            <v>36577</v>
          </cell>
          <cell r="B117">
            <v>30000</v>
          </cell>
          <cell r="C117">
            <v>134941</v>
          </cell>
          <cell r="D117">
            <v>708977</v>
          </cell>
          <cell r="E117">
            <v>0</v>
          </cell>
          <cell r="F117">
            <v>11976</v>
          </cell>
          <cell r="G117">
            <v>80159</v>
          </cell>
          <cell r="H117">
            <v>54246</v>
          </cell>
          <cell r="I117">
            <v>183690</v>
          </cell>
          <cell r="J117">
            <v>75624</v>
          </cell>
          <cell r="K117">
            <v>278608</v>
          </cell>
          <cell r="L117">
            <v>305126</v>
          </cell>
          <cell r="M117">
            <v>158791</v>
          </cell>
          <cell r="N117">
            <v>0</v>
          </cell>
          <cell r="O117">
            <v>74612</v>
          </cell>
          <cell r="P117">
            <v>161166</v>
          </cell>
          <cell r="Q117">
            <v>134512</v>
          </cell>
          <cell r="R117">
            <v>86123</v>
          </cell>
          <cell r="S117">
            <v>1867</v>
          </cell>
          <cell r="T117">
            <v>0</v>
          </cell>
          <cell r="U117">
            <v>30521</v>
          </cell>
          <cell r="V117">
            <v>0</v>
          </cell>
          <cell r="W117">
            <v>14795</v>
          </cell>
          <cell r="X117">
            <v>36512</v>
          </cell>
          <cell r="Y117">
            <v>15735</v>
          </cell>
          <cell r="Z117">
            <v>57000</v>
          </cell>
          <cell r="AA117">
            <v>0</v>
          </cell>
          <cell r="AB117">
            <v>67975</v>
          </cell>
          <cell r="AC117">
            <v>46761</v>
          </cell>
          <cell r="AD117">
            <v>26699</v>
          </cell>
          <cell r="AE117">
            <v>17100</v>
          </cell>
          <cell r="AF117">
            <v>0</v>
          </cell>
          <cell r="AG117">
            <v>14901</v>
          </cell>
          <cell r="AH117">
            <v>672327</v>
          </cell>
        </row>
        <row r="118">
          <cell r="A118">
            <v>36578</v>
          </cell>
          <cell r="B118">
            <v>30000</v>
          </cell>
          <cell r="C118">
            <v>174858</v>
          </cell>
          <cell r="D118">
            <v>692977</v>
          </cell>
          <cell r="E118">
            <v>0</v>
          </cell>
          <cell r="F118">
            <v>11976</v>
          </cell>
          <cell r="G118">
            <v>80159</v>
          </cell>
          <cell r="H118">
            <v>54246</v>
          </cell>
          <cell r="I118">
            <v>183690</v>
          </cell>
          <cell r="J118">
            <v>75624</v>
          </cell>
          <cell r="K118">
            <v>275894</v>
          </cell>
          <cell r="L118">
            <v>269014</v>
          </cell>
          <cell r="M118">
            <v>154336</v>
          </cell>
          <cell r="N118">
            <v>0</v>
          </cell>
          <cell r="O118">
            <v>74612</v>
          </cell>
          <cell r="P118">
            <v>129922</v>
          </cell>
          <cell r="Q118">
            <v>142289</v>
          </cell>
          <cell r="R118">
            <v>75169</v>
          </cell>
          <cell r="S118">
            <v>1867</v>
          </cell>
          <cell r="T118">
            <v>0</v>
          </cell>
          <cell r="U118">
            <v>30521</v>
          </cell>
          <cell r="V118">
            <v>0</v>
          </cell>
          <cell r="W118">
            <v>14795</v>
          </cell>
          <cell r="X118">
            <v>36512</v>
          </cell>
          <cell r="Y118">
            <v>15735</v>
          </cell>
          <cell r="Z118">
            <v>56429</v>
          </cell>
          <cell r="AA118">
            <v>0</v>
          </cell>
          <cell r="AB118">
            <v>44556</v>
          </cell>
          <cell r="AC118">
            <v>46761</v>
          </cell>
          <cell r="AD118">
            <v>26699</v>
          </cell>
          <cell r="AE118">
            <v>2100</v>
          </cell>
          <cell r="AF118">
            <v>0</v>
          </cell>
          <cell r="AG118">
            <v>14901</v>
          </cell>
          <cell r="AH118">
            <v>669613</v>
          </cell>
        </row>
        <row r="119">
          <cell r="A119">
            <v>36579</v>
          </cell>
          <cell r="B119" t="str">
            <v>N/A</v>
          </cell>
          <cell r="C119" t="str">
            <v>N/A</v>
          </cell>
          <cell r="D119" t="str">
            <v>N/A</v>
          </cell>
          <cell r="E119" t="str">
            <v>N/A</v>
          </cell>
          <cell r="F119" t="str">
            <v>N/A</v>
          </cell>
          <cell r="G119" t="str">
            <v>N/A</v>
          </cell>
          <cell r="H119" t="str">
            <v>N/A</v>
          </cell>
          <cell r="I119" t="str">
            <v>N/A</v>
          </cell>
          <cell r="J119" t="str">
            <v>N/A</v>
          </cell>
          <cell r="K119" t="str">
            <v>N/A</v>
          </cell>
          <cell r="L119" t="str">
            <v>N/A</v>
          </cell>
          <cell r="M119" t="str">
            <v>N/A</v>
          </cell>
          <cell r="N119" t="str">
            <v>N/A</v>
          </cell>
          <cell r="O119" t="str">
            <v>N/A</v>
          </cell>
          <cell r="P119" t="str">
            <v>N/A</v>
          </cell>
          <cell r="Q119" t="str">
            <v>N/A</v>
          </cell>
          <cell r="R119" t="str">
            <v>N/A</v>
          </cell>
          <cell r="S119" t="str">
            <v>N/A</v>
          </cell>
          <cell r="T119" t="str">
            <v>N/A</v>
          </cell>
          <cell r="U119" t="str">
            <v>N/A</v>
          </cell>
          <cell r="V119" t="str">
            <v>N/A</v>
          </cell>
          <cell r="W119" t="str">
            <v>N/A</v>
          </cell>
          <cell r="X119" t="str">
            <v>N/A</v>
          </cell>
          <cell r="Y119" t="str">
            <v>N/A</v>
          </cell>
          <cell r="Z119" t="str">
            <v>N/A</v>
          </cell>
          <cell r="AA119" t="str">
            <v>N/A</v>
          </cell>
          <cell r="AB119" t="str">
            <v>N/A</v>
          </cell>
          <cell r="AC119" t="str">
            <v>N/A</v>
          </cell>
          <cell r="AD119" t="str">
            <v>N/A</v>
          </cell>
          <cell r="AE119" t="str">
            <v>N/A</v>
          </cell>
          <cell r="AF119" t="str">
            <v>N/A</v>
          </cell>
          <cell r="AG119" t="str">
            <v>N/A</v>
          </cell>
          <cell r="AH119">
            <v>0</v>
          </cell>
        </row>
        <row r="120">
          <cell r="A120">
            <v>36580</v>
          </cell>
          <cell r="B120" t="str">
            <v>N/A</v>
          </cell>
          <cell r="C120" t="str">
            <v>N/A</v>
          </cell>
          <cell r="D120" t="str">
            <v>N/A</v>
          </cell>
          <cell r="E120" t="str">
            <v>N/A</v>
          </cell>
          <cell r="F120" t="str">
            <v>N/A</v>
          </cell>
          <cell r="G120" t="str">
            <v>N/A</v>
          </cell>
          <cell r="H120" t="str">
            <v>N/A</v>
          </cell>
          <cell r="I120" t="str">
            <v>N/A</v>
          </cell>
          <cell r="J120" t="str">
            <v>N/A</v>
          </cell>
          <cell r="K120" t="str">
            <v>N/A</v>
          </cell>
          <cell r="L120" t="str">
            <v>N/A</v>
          </cell>
          <cell r="M120" t="str">
            <v>N/A</v>
          </cell>
          <cell r="N120" t="str">
            <v>N/A</v>
          </cell>
          <cell r="O120" t="str">
            <v>N/A</v>
          </cell>
          <cell r="P120" t="str">
            <v>N/A</v>
          </cell>
          <cell r="Q120" t="str">
            <v>N/A</v>
          </cell>
          <cell r="R120" t="str">
            <v>N/A</v>
          </cell>
          <cell r="S120" t="str">
            <v>N/A</v>
          </cell>
          <cell r="T120" t="str">
            <v>N/A</v>
          </cell>
          <cell r="U120" t="str">
            <v>N/A</v>
          </cell>
          <cell r="V120" t="str">
            <v>N/A</v>
          </cell>
          <cell r="W120" t="str">
            <v>N/A</v>
          </cell>
          <cell r="X120" t="str">
            <v>N/A</v>
          </cell>
          <cell r="Y120" t="str">
            <v>N/A</v>
          </cell>
          <cell r="Z120" t="str">
            <v>N/A</v>
          </cell>
          <cell r="AA120" t="str">
            <v>N/A</v>
          </cell>
          <cell r="AB120" t="str">
            <v>N/A</v>
          </cell>
          <cell r="AC120" t="str">
            <v>N/A</v>
          </cell>
          <cell r="AD120" t="str">
            <v>N/A</v>
          </cell>
          <cell r="AE120" t="str">
            <v>N/A</v>
          </cell>
          <cell r="AF120" t="str">
            <v>N/A</v>
          </cell>
          <cell r="AG120" t="str">
            <v>N/A</v>
          </cell>
          <cell r="AH120">
            <v>0</v>
          </cell>
        </row>
        <row r="121">
          <cell r="A121">
            <v>36581</v>
          </cell>
          <cell r="B121" t="str">
            <v>N/A</v>
          </cell>
          <cell r="C121" t="str">
            <v>N/A</v>
          </cell>
          <cell r="D121" t="str">
            <v>N/A</v>
          </cell>
          <cell r="E121" t="str">
            <v>N/A</v>
          </cell>
          <cell r="F121" t="str">
            <v>N/A</v>
          </cell>
          <cell r="G121" t="str">
            <v>N/A</v>
          </cell>
          <cell r="H121" t="str">
            <v>N/A</v>
          </cell>
          <cell r="I121" t="str">
            <v>N/A</v>
          </cell>
          <cell r="J121" t="str">
            <v>N/A</v>
          </cell>
          <cell r="K121" t="str">
            <v>N/A</v>
          </cell>
          <cell r="L121" t="str">
            <v>N/A</v>
          </cell>
          <cell r="M121" t="str">
            <v>N/A</v>
          </cell>
          <cell r="N121" t="str">
            <v>N/A</v>
          </cell>
          <cell r="O121" t="str">
            <v>N/A</v>
          </cell>
          <cell r="P121" t="str">
            <v>N/A</v>
          </cell>
          <cell r="Q121" t="str">
            <v>N/A</v>
          </cell>
          <cell r="R121" t="str">
            <v>N/A</v>
          </cell>
          <cell r="S121" t="str">
            <v>N/A</v>
          </cell>
          <cell r="T121" t="str">
            <v>N/A</v>
          </cell>
          <cell r="U121" t="str">
            <v>N/A</v>
          </cell>
          <cell r="V121" t="str">
            <v>N/A</v>
          </cell>
          <cell r="W121" t="str">
            <v>N/A</v>
          </cell>
          <cell r="X121" t="str">
            <v>N/A</v>
          </cell>
          <cell r="Y121" t="str">
            <v>N/A</v>
          </cell>
          <cell r="Z121" t="str">
            <v>N/A</v>
          </cell>
          <cell r="AA121" t="str">
            <v>N/A</v>
          </cell>
          <cell r="AB121" t="str">
            <v>N/A</v>
          </cell>
          <cell r="AC121" t="str">
            <v>N/A</v>
          </cell>
          <cell r="AD121" t="str">
            <v>N/A</v>
          </cell>
          <cell r="AE121" t="str">
            <v>N/A</v>
          </cell>
          <cell r="AF121" t="str">
            <v>N/A</v>
          </cell>
          <cell r="AG121" t="str">
            <v>N/A</v>
          </cell>
          <cell r="AH121">
            <v>0</v>
          </cell>
        </row>
        <row r="122">
          <cell r="A122">
            <v>36582</v>
          </cell>
          <cell r="B122" t="str">
            <v>N/A</v>
          </cell>
          <cell r="C122" t="str">
            <v>N/A</v>
          </cell>
          <cell r="D122" t="str">
            <v>N/A</v>
          </cell>
          <cell r="E122" t="str">
            <v>N/A</v>
          </cell>
          <cell r="F122" t="str">
            <v>N/A</v>
          </cell>
          <cell r="G122" t="str">
            <v>N/A</v>
          </cell>
          <cell r="H122" t="str">
            <v>N/A</v>
          </cell>
          <cell r="I122" t="str">
            <v>N/A</v>
          </cell>
          <cell r="J122" t="str">
            <v>N/A</v>
          </cell>
          <cell r="K122" t="str">
            <v>N/A</v>
          </cell>
          <cell r="L122" t="str">
            <v>N/A</v>
          </cell>
          <cell r="M122" t="str">
            <v>N/A</v>
          </cell>
          <cell r="N122" t="str">
            <v>N/A</v>
          </cell>
          <cell r="O122" t="str">
            <v>N/A</v>
          </cell>
          <cell r="P122" t="str">
            <v>N/A</v>
          </cell>
          <cell r="Q122" t="str">
            <v>N/A</v>
          </cell>
          <cell r="R122" t="str">
            <v>N/A</v>
          </cell>
          <cell r="S122" t="str">
            <v>N/A</v>
          </cell>
          <cell r="T122" t="str">
            <v>N/A</v>
          </cell>
          <cell r="U122" t="str">
            <v>N/A</v>
          </cell>
          <cell r="V122" t="str">
            <v>N/A</v>
          </cell>
          <cell r="W122" t="str">
            <v>N/A</v>
          </cell>
          <cell r="X122" t="str">
            <v>N/A</v>
          </cell>
          <cell r="Y122" t="str">
            <v>N/A</v>
          </cell>
          <cell r="Z122" t="str">
            <v>N/A</v>
          </cell>
          <cell r="AA122" t="str">
            <v>N/A</v>
          </cell>
          <cell r="AB122" t="str">
            <v>N/A</v>
          </cell>
          <cell r="AC122" t="str">
            <v>N/A</v>
          </cell>
          <cell r="AD122" t="str">
            <v>N/A</v>
          </cell>
          <cell r="AE122" t="str">
            <v>N/A</v>
          </cell>
          <cell r="AF122" t="str">
            <v>N/A</v>
          </cell>
          <cell r="AG122" t="str">
            <v>N/A</v>
          </cell>
          <cell r="AH122">
            <v>0</v>
          </cell>
        </row>
        <row r="123">
          <cell r="A123">
            <v>36583</v>
          </cell>
          <cell r="B123" t="str">
            <v>N/A</v>
          </cell>
          <cell r="C123" t="str">
            <v>N/A</v>
          </cell>
          <cell r="D123" t="str">
            <v>N/A</v>
          </cell>
          <cell r="E123" t="str">
            <v>N/A</v>
          </cell>
          <cell r="F123" t="str">
            <v>N/A</v>
          </cell>
          <cell r="G123" t="str">
            <v>N/A</v>
          </cell>
          <cell r="H123" t="str">
            <v>N/A</v>
          </cell>
          <cell r="I123" t="str">
            <v>N/A</v>
          </cell>
          <cell r="J123" t="str">
            <v>N/A</v>
          </cell>
          <cell r="K123" t="str">
            <v>N/A</v>
          </cell>
          <cell r="L123" t="str">
            <v>N/A</v>
          </cell>
          <cell r="M123" t="str">
            <v>N/A</v>
          </cell>
          <cell r="N123" t="str">
            <v>N/A</v>
          </cell>
          <cell r="O123" t="str">
            <v>N/A</v>
          </cell>
          <cell r="P123" t="str">
            <v>N/A</v>
          </cell>
          <cell r="Q123" t="str">
            <v>N/A</v>
          </cell>
          <cell r="R123" t="str">
            <v>N/A</v>
          </cell>
          <cell r="S123" t="str">
            <v>N/A</v>
          </cell>
          <cell r="T123" t="str">
            <v>N/A</v>
          </cell>
          <cell r="U123" t="str">
            <v>N/A</v>
          </cell>
          <cell r="V123" t="str">
            <v>N/A</v>
          </cell>
          <cell r="W123" t="str">
            <v>N/A</v>
          </cell>
          <cell r="X123" t="str">
            <v>N/A</v>
          </cell>
          <cell r="Y123" t="str">
            <v>N/A</v>
          </cell>
          <cell r="Z123" t="str">
            <v>N/A</v>
          </cell>
          <cell r="AA123" t="str">
            <v>N/A</v>
          </cell>
          <cell r="AB123" t="str">
            <v>N/A</v>
          </cell>
          <cell r="AC123" t="str">
            <v>N/A</v>
          </cell>
          <cell r="AD123" t="str">
            <v>N/A</v>
          </cell>
          <cell r="AE123" t="str">
            <v>N/A</v>
          </cell>
          <cell r="AF123" t="str">
            <v>N/A</v>
          </cell>
          <cell r="AG123" t="str">
            <v>N/A</v>
          </cell>
          <cell r="AH123">
            <v>0</v>
          </cell>
        </row>
        <row r="124">
          <cell r="A124">
            <v>36584</v>
          </cell>
          <cell r="B124" t="str">
            <v>N/A</v>
          </cell>
          <cell r="C124" t="str">
            <v>N/A</v>
          </cell>
          <cell r="D124" t="str">
            <v>N/A</v>
          </cell>
          <cell r="E124" t="str">
            <v>N/A</v>
          </cell>
          <cell r="F124" t="str">
            <v>N/A</v>
          </cell>
          <cell r="G124" t="str">
            <v>N/A</v>
          </cell>
          <cell r="H124" t="str">
            <v>N/A</v>
          </cell>
          <cell r="I124" t="str">
            <v>N/A</v>
          </cell>
          <cell r="J124" t="str">
            <v>N/A</v>
          </cell>
          <cell r="K124" t="str">
            <v>N/A</v>
          </cell>
          <cell r="L124" t="str">
            <v>N/A</v>
          </cell>
          <cell r="M124" t="str">
            <v>N/A</v>
          </cell>
          <cell r="N124" t="str">
            <v>N/A</v>
          </cell>
          <cell r="O124" t="str">
            <v>N/A</v>
          </cell>
          <cell r="P124" t="str">
            <v>N/A</v>
          </cell>
          <cell r="Q124" t="str">
            <v>N/A</v>
          </cell>
          <cell r="R124" t="str">
            <v>N/A</v>
          </cell>
          <cell r="S124" t="str">
            <v>N/A</v>
          </cell>
          <cell r="T124" t="str">
            <v>N/A</v>
          </cell>
          <cell r="U124" t="str">
            <v>N/A</v>
          </cell>
          <cell r="V124" t="str">
            <v>N/A</v>
          </cell>
          <cell r="W124" t="str">
            <v>N/A</v>
          </cell>
          <cell r="X124" t="str">
            <v>N/A</v>
          </cell>
          <cell r="Y124" t="str">
            <v>N/A</v>
          </cell>
          <cell r="Z124" t="str">
            <v>N/A</v>
          </cell>
          <cell r="AA124" t="str">
            <v>N/A</v>
          </cell>
          <cell r="AB124" t="str">
            <v>N/A</v>
          </cell>
          <cell r="AC124" t="str">
            <v>N/A</v>
          </cell>
          <cell r="AD124" t="str">
            <v>N/A</v>
          </cell>
          <cell r="AE124" t="str">
            <v>N/A</v>
          </cell>
          <cell r="AF124" t="str">
            <v>N/A</v>
          </cell>
          <cell r="AG124" t="str">
            <v>N/A</v>
          </cell>
          <cell r="AH124">
            <v>0</v>
          </cell>
        </row>
        <row r="125">
          <cell r="A125">
            <v>36585</v>
          </cell>
          <cell r="B125" t="str">
            <v>N/A</v>
          </cell>
          <cell r="C125" t="str">
            <v>N/A</v>
          </cell>
          <cell r="D125" t="str">
            <v>N/A</v>
          </cell>
          <cell r="E125" t="str">
            <v>N/A</v>
          </cell>
          <cell r="F125" t="str">
            <v>N/A</v>
          </cell>
          <cell r="G125" t="str">
            <v>N/A</v>
          </cell>
          <cell r="H125" t="str">
            <v>N/A</v>
          </cell>
          <cell r="I125" t="str">
            <v>N/A</v>
          </cell>
          <cell r="J125" t="str">
            <v>N/A</v>
          </cell>
          <cell r="K125" t="str">
            <v>N/A</v>
          </cell>
          <cell r="L125" t="str">
            <v>N/A</v>
          </cell>
          <cell r="M125" t="str">
            <v>N/A</v>
          </cell>
          <cell r="N125" t="str">
            <v>N/A</v>
          </cell>
          <cell r="O125" t="str">
            <v>N/A</v>
          </cell>
          <cell r="P125" t="str">
            <v>N/A</v>
          </cell>
          <cell r="Q125" t="str">
            <v>N/A</v>
          </cell>
          <cell r="R125" t="str">
            <v>N/A</v>
          </cell>
          <cell r="S125" t="str">
            <v>N/A</v>
          </cell>
          <cell r="T125" t="str">
            <v>N/A</v>
          </cell>
          <cell r="U125" t="str">
            <v>N/A</v>
          </cell>
          <cell r="V125" t="str">
            <v>N/A</v>
          </cell>
          <cell r="W125" t="str">
            <v>N/A</v>
          </cell>
          <cell r="X125" t="str">
            <v>N/A</v>
          </cell>
          <cell r="Y125" t="str">
            <v>N/A</v>
          </cell>
          <cell r="Z125" t="str">
            <v>N/A</v>
          </cell>
          <cell r="AA125" t="str">
            <v>N/A</v>
          </cell>
          <cell r="AB125" t="str">
            <v>N/A</v>
          </cell>
          <cell r="AC125" t="str">
            <v>N/A</v>
          </cell>
          <cell r="AD125" t="str">
            <v>N/A</v>
          </cell>
          <cell r="AE125" t="str">
            <v>N/A</v>
          </cell>
          <cell r="AF125" t="str">
            <v>N/A</v>
          </cell>
          <cell r="AG125" t="str">
            <v>N/A</v>
          </cell>
          <cell r="AH125">
            <v>0</v>
          </cell>
        </row>
        <row r="126">
          <cell r="A126">
            <v>36586</v>
          </cell>
          <cell r="B126" t="str">
            <v>N/A</v>
          </cell>
          <cell r="C126" t="str">
            <v>N/A</v>
          </cell>
          <cell r="D126" t="str">
            <v>N/A</v>
          </cell>
          <cell r="E126" t="str">
            <v>N/A</v>
          </cell>
          <cell r="F126" t="str">
            <v>N/A</v>
          </cell>
          <cell r="G126" t="str">
            <v>N/A</v>
          </cell>
          <cell r="H126" t="str">
            <v>N/A</v>
          </cell>
          <cell r="I126" t="str">
            <v>N/A</v>
          </cell>
          <cell r="J126" t="str">
            <v>N/A</v>
          </cell>
          <cell r="K126" t="str">
            <v>N/A</v>
          </cell>
          <cell r="L126" t="str">
            <v>N/A</v>
          </cell>
          <cell r="M126" t="str">
            <v>N/A</v>
          </cell>
          <cell r="N126" t="str">
            <v>N/A</v>
          </cell>
          <cell r="O126" t="str">
            <v>N/A</v>
          </cell>
          <cell r="P126" t="str">
            <v>N/A</v>
          </cell>
          <cell r="Q126" t="str">
            <v>N/A</v>
          </cell>
          <cell r="R126" t="str">
            <v>N/A</v>
          </cell>
          <cell r="S126" t="str">
            <v>N/A</v>
          </cell>
          <cell r="T126" t="str">
            <v>N/A</v>
          </cell>
          <cell r="U126" t="str">
            <v>N/A</v>
          </cell>
          <cell r="V126" t="str">
            <v>N/A</v>
          </cell>
          <cell r="W126" t="str">
            <v>N/A</v>
          </cell>
          <cell r="X126" t="str">
            <v>N/A</v>
          </cell>
          <cell r="Y126" t="str">
            <v>N/A</v>
          </cell>
          <cell r="Z126" t="str">
            <v>N/A</v>
          </cell>
          <cell r="AA126" t="str">
            <v>N/A</v>
          </cell>
          <cell r="AB126" t="str">
            <v>N/A</v>
          </cell>
          <cell r="AC126" t="str">
            <v>N/A</v>
          </cell>
          <cell r="AD126" t="str">
            <v>N/A</v>
          </cell>
          <cell r="AE126" t="str">
            <v>N/A</v>
          </cell>
          <cell r="AF126" t="str">
            <v>N/A</v>
          </cell>
          <cell r="AG126" t="str">
            <v>N/A</v>
          </cell>
          <cell r="AH126">
            <v>0</v>
          </cell>
        </row>
        <row r="127">
          <cell r="A127">
            <v>36587</v>
          </cell>
          <cell r="B127" t="str">
            <v>N/A</v>
          </cell>
          <cell r="C127" t="str">
            <v>N/A</v>
          </cell>
          <cell r="D127" t="str">
            <v>N/A</v>
          </cell>
          <cell r="E127" t="str">
            <v>N/A</v>
          </cell>
          <cell r="F127" t="str">
            <v>N/A</v>
          </cell>
          <cell r="G127" t="str">
            <v>N/A</v>
          </cell>
          <cell r="H127" t="str">
            <v>N/A</v>
          </cell>
          <cell r="I127" t="str">
            <v>N/A</v>
          </cell>
          <cell r="J127" t="str">
            <v>N/A</v>
          </cell>
          <cell r="K127" t="str">
            <v>N/A</v>
          </cell>
          <cell r="L127" t="str">
            <v>N/A</v>
          </cell>
          <cell r="M127" t="str">
            <v>N/A</v>
          </cell>
          <cell r="N127" t="str">
            <v>N/A</v>
          </cell>
          <cell r="O127" t="str">
            <v>N/A</v>
          </cell>
          <cell r="P127" t="str">
            <v>N/A</v>
          </cell>
          <cell r="Q127" t="str">
            <v>N/A</v>
          </cell>
          <cell r="R127" t="str">
            <v>N/A</v>
          </cell>
          <cell r="S127" t="str">
            <v>N/A</v>
          </cell>
          <cell r="T127" t="str">
            <v>N/A</v>
          </cell>
          <cell r="U127" t="str">
            <v>N/A</v>
          </cell>
          <cell r="V127" t="str">
            <v>N/A</v>
          </cell>
          <cell r="W127" t="str">
            <v>N/A</v>
          </cell>
          <cell r="X127" t="str">
            <v>N/A</v>
          </cell>
          <cell r="Y127" t="str">
            <v>N/A</v>
          </cell>
          <cell r="Z127" t="str">
            <v>N/A</v>
          </cell>
          <cell r="AA127" t="str">
            <v>N/A</v>
          </cell>
          <cell r="AB127" t="str">
            <v>N/A</v>
          </cell>
          <cell r="AC127" t="str">
            <v>N/A</v>
          </cell>
          <cell r="AD127" t="str">
            <v>N/A</v>
          </cell>
          <cell r="AE127" t="str">
            <v>N/A</v>
          </cell>
          <cell r="AF127" t="str">
            <v>N/A</v>
          </cell>
          <cell r="AG127" t="str">
            <v>N/A</v>
          </cell>
          <cell r="AH127">
            <v>0</v>
          </cell>
        </row>
        <row r="128">
          <cell r="A128">
            <v>36588</v>
          </cell>
          <cell r="B128" t="str">
            <v>N/A</v>
          </cell>
          <cell r="C128" t="str">
            <v>N/A</v>
          </cell>
          <cell r="D128" t="str">
            <v>N/A</v>
          </cell>
          <cell r="E128" t="str">
            <v>N/A</v>
          </cell>
          <cell r="F128" t="str">
            <v>N/A</v>
          </cell>
          <cell r="G128" t="str">
            <v>N/A</v>
          </cell>
          <cell r="H128" t="str">
            <v>N/A</v>
          </cell>
          <cell r="I128" t="str">
            <v>N/A</v>
          </cell>
          <cell r="J128" t="str">
            <v>N/A</v>
          </cell>
          <cell r="K128" t="str">
            <v>N/A</v>
          </cell>
          <cell r="L128" t="str">
            <v>N/A</v>
          </cell>
          <cell r="M128" t="str">
            <v>N/A</v>
          </cell>
          <cell r="N128" t="str">
            <v>N/A</v>
          </cell>
          <cell r="O128" t="str">
            <v>N/A</v>
          </cell>
          <cell r="P128" t="str">
            <v>N/A</v>
          </cell>
          <cell r="Q128" t="str">
            <v>N/A</v>
          </cell>
          <cell r="R128" t="str">
            <v>N/A</v>
          </cell>
          <cell r="S128" t="str">
            <v>N/A</v>
          </cell>
          <cell r="T128" t="str">
            <v>N/A</v>
          </cell>
          <cell r="U128" t="str">
            <v>N/A</v>
          </cell>
          <cell r="V128" t="str">
            <v>N/A</v>
          </cell>
          <cell r="W128" t="str">
            <v>N/A</v>
          </cell>
          <cell r="X128" t="str">
            <v>N/A</v>
          </cell>
          <cell r="Y128" t="str">
            <v>N/A</v>
          </cell>
          <cell r="Z128" t="str">
            <v>N/A</v>
          </cell>
          <cell r="AA128" t="str">
            <v>N/A</v>
          </cell>
          <cell r="AB128" t="str">
            <v>N/A</v>
          </cell>
          <cell r="AC128" t="str">
            <v>N/A</v>
          </cell>
          <cell r="AD128" t="str">
            <v>N/A</v>
          </cell>
          <cell r="AE128" t="str">
            <v>N/A</v>
          </cell>
          <cell r="AF128" t="str">
            <v>N/A</v>
          </cell>
          <cell r="AG128" t="str">
            <v>N/A</v>
          </cell>
          <cell r="AH128">
            <v>0</v>
          </cell>
        </row>
        <row r="129">
          <cell r="A129">
            <v>36589</v>
          </cell>
          <cell r="B129" t="str">
            <v>N/A</v>
          </cell>
          <cell r="C129" t="str">
            <v>N/A</v>
          </cell>
          <cell r="D129" t="str">
            <v>N/A</v>
          </cell>
          <cell r="E129" t="str">
            <v>N/A</v>
          </cell>
          <cell r="F129" t="str">
            <v>N/A</v>
          </cell>
          <cell r="G129" t="str">
            <v>N/A</v>
          </cell>
          <cell r="H129" t="str">
            <v>N/A</v>
          </cell>
          <cell r="I129" t="str">
            <v>N/A</v>
          </cell>
          <cell r="J129" t="str">
            <v>N/A</v>
          </cell>
          <cell r="K129" t="str">
            <v>N/A</v>
          </cell>
          <cell r="L129" t="str">
            <v>N/A</v>
          </cell>
          <cell r="M129" t="str">
            <v>N/A</v>
          </cell>
          <cell r="N129" t="str">
            <v>N/A</v>
          </cell>
          <cell r="O129" t="str">
            <v>N/A</v>
          </cell>
          <cell r="P129" t="str">
            <v>N/A</v>
          </cell>
          <cell r="Q129" t="str">
            <v>N/A</v>
          </cell>
          <cell r="R129" t="str">
            <v>N/A</v>
          </cell>
          <cell r="S129" t="str">
            <v>N/A</v>
          </cell>
          <cell r="T129" t="str">
            <v>N/A</v>
          </cell>
          <cell r="U129" t="str">
            <v>N/A</v>
          </cell>
          <cell r="V129" t="str">
            <v>N/A</v>
          </cell>
          <cell r="W129" t="str">
            <v>N/A</v>
          </cell>
          <cell r="X129" t="str">
            <v>N/A</v>
          </cell>
          <cell r="Y129" t="str">
            <v>N/A</v>
          </cell>
          <cell r="Z129" t="str">
            <v>N/A</v>
          </cell>
          <cell r="AA129" t="str">
            <v>N/A</v>
          </cell>
          <cell r="AB129" t="str">
            <v>N/A</v>
          </cell>
          <cell r="AC129" t="str">
            <v>N/A</v>
          </cell>
          <cell r="AD129" t="str">
            <v>N/A</v>
          </cell>
          <cell r="AE129" t="str">
            <v>N/A</v>
          </cell>
          <cell r="AF129" t="str">
            <v>N/A</v>
          </cell>
          <cell r="AG129" t="str">
            <v>N/A</v>
          </cell>
          <cell r="AH129">
            <v>0</v>
          </cell>
        </row>
        <row r="130">
          <cell r="A130">
            <v>36590</v>
          </cell>
          <cell r="B130" t="str">
            <v>N/A</v>
          </cell>
          <cell r="C130" t="str">
            <v>N/A</v>
          </cell>
          <cell r="D130" t="str">
            <v>N/A</v>
          </cell>
          <cell r="E130" t="str">
            <v>N/A</v>
          </cell>
          <cell r="F130" t="str">
            <v>N/A</v>
          </cell>
          <cell r="G130" t="str">
            <v>N/A</v>
          </cell>
          <cell r="H130" t="str">
            <v>N/A</v>
          </cell>
          <cell r="I130" t="str">
            <v>N/A</v>
          </cell>
          <cell r="J130" t="str">
            <v>N/A</v>
          </cell>
          <cell r="K130" t="str">
            <v>N/A</v>
          </cell>
          <cell r="L130" t="str">
            <v>N/A</v>
          </cell>
          <cell r="M130" t="str">
            <v>N/A</v>
          </cell>
          <cell r="N130" t="str">
            <v>N/A</v>
          </cell>
          <cell r="O130" t="str">
            <v>N/A</v>
          </cell>
          <cell r="P130" t="str">
            <v>N/A</v>
          </cell>
          <cell r="Q130" t="str">
            <v>N/A</v>
          </cell>
          <cell r="R130" t="str">
            <v>N/A</v>
          </cell>
          <cell r="S130" t="str">
            <v>N/A</v>
          </cell>
          <cell r="T130" t="str">
            <v>N/A</v>
          </cell>
          <cell r="U130" t="str">
            <v>N/A</v>
          </cell>
          <cell r="V130" t="str">
            <v>N/A</v>
          </cell>
          <cell r="W130" t="str">
            <v>N/A</v>
          </cell>
          <cell r="X130" t="str">
            <v>N/A</v>
          </cell>
          <cell r="Y130" t="str">
            <v>N/A</v>
          </cell>
          <cell r="Z130" t="str">
            <v>N/A</v>
          </cell>
          <cell r="AA130" t="str">
            <v>N/A</v>
          </cell>
          <cell r="AB130" t="str">
            <v>N/A</v>
          </cell>
          <cell r="AC130" t="str">
            <v>N/A</v>
          </cell>
          <cell r="AD130" t="str">
            <v>N/A</v>
          </cell>
          <cell r="AE130" t="str">
            <v>N/A</v>
          </cell>
          <cell r="AF130" t="str">
            <v>N/A</v>
          </cell>
          <cell r="AG130" t="str">
            <v>N/A</v>
          </cell>
          <cell r="AH130">
            <v>0</v>
          </cell>
        </row>
        <row r="131">
          <cell r="A131">
            <v>36591</v>
          </cell>
          <cell r="B131" t="str">
            <v>N/A</v>
          </cell>
          <cell r="C131" t="str">
            <v>N/A</v>
          </cell>
          <cell r="D131" t="str">
            <v>N/A</v>
          </cell>
          <cell r="E131" t="str">
            <v>N/A</v>
          </cell>
          <cell r="F131" t="str">
            <v>N/A</v>
          </cell>
          <cell r="G131" t="str">
            <v>N/A</v>
          </cell>
          <cell r="H131" t="str">
            <v>N/A</v>
          </cell>
          <cell r="I131" t="str">
            <v>N/A</v>
          </cell>
          <cell r="J131" t="str">
            <v>N/A</v>
          </cell>
          <cell r="K131" t="str">
            <v>N/A</v>
          </cell>
          <cell r="L131" t="str">
            <v>N/A</v>
          </cell>
          <cell r="M131" t="str">
            <v>N/A</v>
          </cell>
          <cell r="N131" t="str">
            <v>N/A</v>
          </cell>
          <cell r="O131" t="str">
            <v>N/A</v>
          </cell>
          <cell r="P131" t="str">
            <v>N/A</v>
          </cell>
          <cell r="Q131" t="str">
            <v>N/A</v>
          </cell>
          <cell r="R131" t="str">
            <v>N/A</v>
          </cell>
          <cell r="S131" t="str">
            <v>N/A</v>
          </cell>
          <cell r="T131" t="str">
            <v>N/A</v>
          </cell>
          <cell r="U131" t="str">
            <v>N/A</v>
          </cell>
          <cell r="V131" t="str">
            <v>N/A</v>
          </cell>
          <cell r="W131" t="str">
            <v>N/A</v>
          </cell>
          <cell r="X131" t="str">
            <v>N/A</v>
          </cell>
          <cell r="Y131" t="str">
            <v>N/A</v>
          </cell>
          <cell r="Z131" t="str">
            <v>N/A</v>
          </cell>
          <cell r="AA131" t="str">
            <v>N/A</v>
          </cell>
          <cell r="AB131" t="str">
            <v>N/A</v>
          </cell>
          <cell r="AC131" t="str">
            <v>N/A</v>
          </cell>
          <cell r="AD131" t="str">
            <v>N/A</v>
          </cell>
          <cell r="AE131" t="str">
            <v>N/A</v>
          </cell>
          <cell r="AF131" t="str">
            <v>N/A</v>
          </cell>
          <cell r="AG131" t="str">
            <v>N/A</v>
          </cell>
          <cell r="AH131">
            <v>0</v>
          </cell>
        </row>
        <row r="132">
          <cell r="A132">
            <v>36592</v>
          </cell>
          <cell r="B132" t="str">
            <v>N/A</v>
          </cell>
          <cell r="C132" t="str">
            <v>N/A</v>
          </cell>
          <cell r="D132" t="str">
            <v>N/A</v>
          </cell>
          <cell r="E132" t="str">
            <v>N/A</v>
          </cell>
          <cell r="F132" t="str">
            <v>N/A</v>
          </cell>
          <cell r="G132" t="str">
            <v>N/A</v>
          </cell>
          <cell r="H132" t="str">
            <v>N/A</v>
          </cell>
          <cell r="I132" t="str">
            <v>N/A</v>
          </cell>
          <cell r="J132" t="str">
            <v>N/A</v>
          </cell>
          <cell r="K132" t="str">
            <v>N/A</v>
          </cell>
          <cell r="L132" t="str">
            <v>N/A</v>
          </cell>
          <cell r="M132" t="str">
            <v>N/A</v>
          </cell>
          <cell r="N132" t="str">
            <v>N/A</v>
          </cell>
          <cell r="O132" t="str">
            <v>N/A</v>
          </cell>
          <cell r="P132" t="str">
            <v>N/A</v>
          </cell>
          <cell r="Q132" t="str">
            <v>N/A</v>
          </cell>
          <cell r="R132" t="str">
            <v>N/A</v>
          </cell>
          <cell r="S132" t="str">
            <v>N/A</v>
          </cell>
          <cell r="T132" t="str">
            <v>N/A</v>
          </cell>
          <cell r="U132" t="str">
            <v>N/A</v>
          </cell>
          <cell r="V132" t="str">
            <v>N/A</v>
          </cell>
          <cell r="W132" t="str">
            <v>N/A</v>
          </cell>
          <cell r="X132" t="str">
            <v>N/A</v>
          </cell>
          <cell r="Y132" t="str">
            <v>N/A</v>
          </cell>
          <cell r="Z132" t="str">
            <v>N/A</v>
          </cell>
          <cell r="AA132" t="str">
            <v>N/A</v>
          </cell>
          <cell r="AB132" t="str">
            <v>N/A</v>
          </cell>
          <cell r="AC132" t="str">
            <v>N/A</v>
          </cell>
          <cell r="AD132" t="str">
            <v>N/A</v>
          </cell>
          <cell r="AE132" t="str">
            <v>N/A</v>
          </cell>
          <cell r="AF132" t="str">
            <v>N/A</v>
          </cell>
          <cell r="AG132" t="str">
            <v>N/A</v>
          </cell>
          <cell r="AH132">
            <v>0</v>
          </cell>
        </row>
        <row r="133">
          <cell r="A133">
            <v>36593</v>
          </cell>
          <cell r="B133" t="str">
            <v>N/A</v>
          </cell>
          <cell r="C133" t="str">
            <v>N/A</v>
          </cell>
          <cell r="D133" t="str">
            <v>N/A</v>
          </cell>
          <cell r="E133" t="str">
            <v>N/A</v>
          </cell>
          <cell r="F133" t="str">
            <v>N/A</v>
          </cell>
          <cell r="G133" t="str">
            <v>N/A</v>
          </cell>
          <cell r="H133" t="str">
            <v>N/A</v>
          </cell>
          <cell r="I133" t="str">
            <v>N/A</v>
          </cell>
          <cell r="J133" t="str">
            <v>N/A</v>
          </cell>
          <cell r="K133" t="str">
            <v>N/A</v>
          </cell>
          <cell r="L133" t="str">
            <v>N/A</v>
          </cell>
          <cell r="M133" t="str">
            <v>N/A</v>
          </cell>
          <cell r="N133" t="str">
            <v>N/A</v>
          </cell>
          <cell r="O133" t="str">
            <v>N/A</v>
          </cell>
          <cell r="P133" t="str">
            <v>N/A</v>
          </cell>
          <cell r="Q133" t="str">
            <v>N/A</v>
          </cell>
          <cell r="R133" t="str">
            <v>N/A</v>
          </cell>
          <cell r="S133" t="str">
            <v>N/A</v>
          </cell>
          <cell r="T133" t="str">
            <v>N/A</v>
          </cell>
          <cell r="U133" t="str">
            <v>N/A</v>
          </cell>
          <cell r="V133" t="str">
            <v>N/A</v>
          </cell>
          <cell r="W133" t="str">
            <v>N/A</v>
          </cell>
          <cell r="X133" t="str">
            <v>N/A</v>
          </cell>
          <cell r="Y133" t="str">
            <v>N/A</v>
          </cell>
          <cell r="Z133" t="str">
            <v>N/A</v>
          </cell>
          <cell r="AA133" t="str">
            <v>N/A</v>
          </cell>
          <cell r="AB133" t="str">
            <v>N/A</v>
          </cell>
          <cell r="AC133" t="str">
            <v>N/A</v>
          </cell>
          <cell r="AD133" t="str">
            <v>N/A</v>
          </cell>
          <cell r="AE133" t="str">
            <v>N/A</v>
          </cell>
          <cell r="AF133" t="str">
            <v>N/A</v>
          </cell>
          <cell r="AG133" t="str">
            <v>N/A</v>
          </cell>
          <cell r="AH133">
            <v>0</v>
          </cell>
        </row>
        <row r="134">
          <cell r="A134">
            <v>36594</v>
          </cell>
          <cell r="B134" t="str">
            <v>N/A</v>
          </cell>
          <cell r="C134" t="str">
            <v>N/A</v>
          </cell>
          <cell r="D134" t="str">
            <v>N/A</v>
          </cell>
          <cell r="E134" t="str">
            <v>N/A</v>
          </cell>
          <cell r="F134" t="str">
            <v>N/A</v>
          </cell>
          <cell r="G134" t="str">
            <v>N/A</v>
          </cell>
          <cell r="H134" t="str">
            <v>N/A</v>
          </cell>
          <cell r="I134" t="str">
            <v>N/A</v>
          </cell>
          <cell r="J134" t="str">
            <v>N/A</v>
          </cell>
          <cell r="K134" t="str">
            <v>N/A</v>
          </cell>
          <cell r="L134" t="str">
            <v>N/A</v>
          </cell>
          <cell r="M134" t="str">
            <v>N/A</v>
          </cell>
          <cell r="N134" t="str">
            <v>N/A</v>
          </cell>
          <cell r="O134" t="str">
            <v>N/A</v>
          </cell>
          <cell r="P134" t="str">
            <v>N/A</v>
          </cell>
          <cell r="Q134" t="str">
            <v>N/A</v>
          </cell>
          <cell r="R134" t="str">
            <v>N/A</v>
          </cell>
          <cell r="S134" t="str">
            <v>N/A</v>
          </cell>
          <cell r="T134" t="str">
            <v>N/A</v>
          </cell>
          <cell r="U134" t="str">
            <v>N/A</v>
          </cell>
          <cell r="V134" t="str">
            <v>N/A</v>
          </cell>
          <cell r="W134" t="str">
            <v>N/A</v>
          </cell>
          <cell r="X134" t="str">
            <v>N/A</v>
          </cell>
          <cell r="Y134" t="str">
            <v>N/A</v>
          </cell>
          <cell r="Z134" t="str">
            <v>N/A</v>
          </cell>
          <cell r="AA134" t="str">
            <v>N/A</v>
          </cell>
          <cell r="AB134" t="str">
            <v>N/A</v>
          </cell>
          <cell r="AC134" t="str">
            <v>N/A</v>
          </cell>
          <cell r="AD134" t="str">
            <v>N/A</v>
          </cell>
          <cell r="AE134" t="str">
            <v>N/A</v>
          </cell>
          <cell r="AF134" t="str">
            <v>N/A</v>
          </cell>
          <cell r="AG134" t="str">
            <v>N/A</v>
          </cell>
          <cell r="AH134">
            <v>0</v>
          </cell>
        </row>
        <row r="135">
          <cell r="A135">
            <v>36595</v>
          </cell>
          <cell r="B135" t="str">
            <v>N/A</v>
          </cell>
          <cell r="C135" t="str">
            <v>N/A</v>
          </cell>
          <cell r="D135" t="str">
            <v>N/A</v>
          </cell>
          <cell r="E135" t="str">
            <v>N/A</v>
          </cell>
          <cell r="F135" t="str">
            <v>N/A</v>
          </cell>
          <cell r="G135" t="str">
            <v>N/A</v>
          </cell>
          <cell r="H135" t="str">
            <v>N/A</v>
          </cell>
          <cell r="I135" t="str">
            <v>N/A</v>
          </cell>
          <cell r="J135" t="str">
            <v>N/A</v>
          </cell>
          <cell r="K135" t="str">
            <v>N/A</v>
          </cell>
          <cell r="L135" t="str">
            <v>N/A</v>
          </cell>
          <cell r="M135" t="str">
            <v>N/A</v>
          </cell>
          <cell r="N135" t="str">
            <v>N/A</v>
          </cell>
          <cell r="O135" t="str">
            <v>N/A</v>
          </cell>
          <cell r="P135" t="str">
            <v>N/A</v>
          </cell>
          <cell r="Q135" t="str">
            <v>N/A</v>
          </cell>
          <cell r="R135" t="str">
            <v>N/A</v>
          </cell>
          <cell r="S135" t="str">
            <v>N/A</v>
          </cell>
          <cell r="T135" t="str">
            <v>N/A</v>
          </cell>
          <cell r="U135" t="str">
            <v>N/A</v>
          </cell>
          <cell r="V135" t="str">
            <v>N/A</v>
          </cell>
          <cell r="W135" t="str">
            <v>N/A</v>
          </cell>
          <cell r="X135" t="str">
            <v>N/A</v>
          </cell>
          <cell r="Y135" t="str">
            <v>N/A</v>
          </cell>
          <cell r="Z135" t="str">
            <v>N/A</v>
          </cell>
          <cell r="AA135" t="str">
            <v>N/A</v>
          </cell>
          <cell r="AB135" t="str">
            <v>N/A</v>
          </cell>
          <cell r="AC135" t="str">
            <v>N/A</v>
          </cell>
          <cell r="AD135" t="str">
            <v>N/A</v>
          </cell>
          <cell r="AE135" t="str">
            <v>N/A</v>
          </cell>
          <cell r="AF135" t="str">
            <v>N/A</v>
          </cell>
          <cell r="AG135" t="str">
            <v>N/A</v>
          </cell>
          <cell r="AH135">
            <v>0</v>
          </cell>
        </row>
        <row r="136">
          <cell r="A136">
            <v>36596</v>
          </cell>
          <cell r="B136" t="str">
            <v>N/A</v>
          </cell>
          <cell r="C136" t="str">
            <v>N/A</v>
          </cell>
          <cell r="D136" t="str">
            <v>N/A</v>
          </cell>
          <cell r="E136" t="str">
            <v>N/A</v>
          </cell>
          <cell r="F136" t="str">
            <v>N/A</v>
          </cell>
          <cell r="G136" t="str">
            <v>N/A</v>
          </cell>
          <cell r="H136" t="str">
            <v>N/A</v>
          </cell>
          <cell r="I136" t="str">
            <v>N/A</v>
          </cell>
          <cell r="J136" t="str">
            <v>N/A</v>
          </cell>
          <cell r="K136" t="str">
            <v>N/A</v>
          </cell>
          <cell r="L136" t="str">
            <v>N/A</v>
          </cell>
          <cell r="M136" t="str">
            <v>N/A</v>
          </cell>
          <cell r="N136" t="str">
            <v>N/A</v>
          </cell>
          <cell r="O136" t="str">
            <v>N/A</v>
          </cell>
          <cell r="P136" t="str">
            <v>N/A</v>
          </cell>
          <cell r="Q136" t="str">
            <v>N/A</v>
          </cell>
          <cell r="R136" t="str">
            <v>N/A</v>
          </cell>
          <cell r="S136" t="str">
            <v>N/A</v>
          </cell>
          <cell r="T136" t="str">
            <v>N/A</v>
          </cell>
          <cell r="U136" t="str">
            <v>N/A</v>
          </cell>
          <cell r="V136" t="str">
            <v>N/A</v>
          </cell>
          <cell r="W136" t="str">
            <v>N/A</v>
          </cell>
          <cell r="X136" t="str">
            <v>N/A</v>
          </cell>
          <cell r="Y136" t="str">
            <v>N/A</v>
          </cell>
          <cell r="Z136" t="str">
            <v>N/A</v>
          </cell>
          <cell r="AA136" t="str">
            <v>N/A</v>
          </cell>
          <cell r="AB136" t="str">
            <v>N/A</v>
          </cell>
          <cell r="AC136" t="str">
            <v>N/A</v>
          </cell>
          <cell r="AD136" t="str">
            <v>N/A</v>
          </cell>
          <cell r="AE136" t="str">
            <v>N/A</v>
          </cell>
          <cell r="AF136" t="str">
            <v>N/A</v>
          </cell>
          <cell r="AG136" t="str">
            <v>N/A</v>
          </cell>
          <cell r="AH136">
            <v>0</v>
          </cell>
        </row>
        <row r="137">
          <cell r="A137">
            <v>36597</v>
          </cell>
          <cell r="B137" t="str">
            <v>N/A</v>
          </cell>
          <cell r="C137" t="str">
            <v>N/A</v>
          </cell>
          <cell r="D137" t="str">
            <v>N/A</v>
          </cell>
          <cell r="E137" t="str">
            <v>N/A</v>
          </cell>
          <cell r="F137" t="str">
            <v>N/A</v>
          </cell>
          <cell r="G137" t="str">
            <v>N/A</v>
          </cell>
          <cell r="H137" t="str">
            <v>N/A</v>
          </cell>
          <cell r="I137" t="str">
            <v>N/A</v>
          </cell>
          <cell r="J137" t="str">
            <v>N/A</v>
          </cell>
          <cell r="K137" t="str">
            <v>N/A</v>
          </cell>
          <cell r="L137" t="str">
            <v>N/A</v>
          </cell>
          <cell r="M137" t="str">
            <v>N/A</v>
          </cell>
          <cell r="N137" t="str">
            <v>N/A</v>
          </cell>
          <cell r="O137" t="str">
            <v>N/A</v>
          </cell>
          <cell r="P137" t="str">
            <v>N/A</v>
          </cell>
          <cell r="Q137" t="str">
            <v>N/A</v>
          </cell>
          <cell r="R137" t="str">
            <v>N/A</v>
          </cell>
          <cell r="S137" t="str">
            <v>N/A</v>
          </cell>
          <cell r="T137" t="str">
            <v>N/A</v>
          </cell>
          <cell r="U137" t="str">
            <v>N/A</v>
          </cell>
          <cell r="V137" t="str">
            <v>N/A</v>
          </cell>
          <cell r="W137" t="str">
            <v>N/A</v>
          </cell>
          <cell r="X137" t="str">
            <v>N/A</v>
          </cell>
          <cell r="Y137" t="str">
            <v>N/A</v>
          </cell>
          <cell r="Z137" t="str">
            <v>N/A</v>
          </cell>
          <cell r="AA137" t="str">
            <v>N/A</v>
          </cell>
          <cell r="AB137" t="str">
            <v>N/A</v>
          </cell>
          <cell r="AC137" t="str">
            <v>N/A</v>
          </cell>
          <cell r="AD137" t="str">
            <v>N/A</v>
          </cell>
          <cell r="AE137" t="str">
            <v>N/A</v>
          </cell>
          <cell r="AF137" t="str">
            <v>N/A</v>
          </cell>
          <cell r="AG137" t="str">
            <v>N/A</v>
          </cell>
          <cell r="AH137">
            <v>0</v>
          </cell>
        </row>
        <row r="138">
          <cell r="A138">
            <v>36598</v>
          </cell>
          <cell r="B138" t="str">
            <v>N/A</v>
          </cell>
          <cell r="C138" t="str">
            <v>N/A</v>
          </cell>
          <cell r="D138" t="str">
            <v>N/A</v>
          </cell>
          <cell r="E138" t="str">
            <v>N/A</v>
          </cell>
          <cell r="F138" t="str">
            <v>N/A</v>
          </cell>
          <cell r="G138" t="str">
            <v>N/A</v>
          </cell>
          <cell r="H138" t="str">
            <v>N/A</v>
          </cell>
          <cell r="I138" t="str">
            <v>N/A</v>
          </cell>
          <cell r="J138" t="str">
            <v>N/A</v>
          </cell>
          <cell r="K138" t="str">
            <v>N/A</v>
          </cell>
          <cell r="L138" t="str">
            <v>N/A</v>
          </cell>
          <cell r="M138" t="str">
            <v>N/A</v>
          </cell>
          <cell r="N138" t="str">
            <v>N/A</v>
          </cell>
          <cell r="O138" t="str">
            <v>N/A</v>
          </cell>
          <cell r="P138" t="str">
            <v>N/A</v>
          </cell>
          <cell r="Q138" t="str">
            <v>N/A</v>
          </cell>
          <cell r="R138" t="str">
            <v>N/A</v>
          </cell>
          <cell r="S138" t="str">
            <v>N/A</v>
          </cell>
          <cell r="T138" t="str">
            <v>N/A</v>
          </cell>
          <cell r="U138" t="str">
            <v>N/A</v>
          </cell>
          <cell r="V138" t="str">
            <v>N/A</v>
          </cell>
          <cell r="W138" t="str">
            <v>N/A</v>
          </cell>
          <cell r="X138" t="str">
            <v>N/A</v>
          </cell>
          <cell r="Y138" t="str">
            <v>N/A</v>
          </cell>
          <cell r="Z138" t="str">
            <v>N/A</v>
          </cell>
          <cell r="AA138" t="str">
            <v>N/A</v>
          </cell>
          <cell r="AB138" t="str">
            <v>N/A</v>
          </cell>
          <cell r="AC138" t="str">
            <v>N/A</v>
          </cell>
          <cell r="AD138" t="str">
            <v>N/A</v>
          </cell>
          <cell r="AE138" t="str">
            <v>N/A</v>
          </cell>
          <cell r="AF138" t="str">
            <v>N/A</v>
          </cell>
          <cell r="AG138" t="str">
            <v>N/A</v>
          </cell>
          <cell r="AH138">
            <v>0</v>
          </cell>
        </row>
        <row r="139">
          <cell r="A139">
            <v>36599</v>
          </cell>
          <cell r="B139" t="str">
            <v>N/A</v>
          </cell>
          <cell r="C139" t="str">
            <v>N/A</v>
          </cell>
          <cell r="D139" t="str">
            <v>N/A</v>
          </cell>
          <cell r="E139" t="str">
            <v>N/A</v>
          </cell>
          <cell r="F139" t="str">
            <v>N/A</v>
          </cell>
          <cell r="G139" t="str">
            <v>N/A</v>
          </cell>
          <cell r="H139" t="str">
            <v>N/A</v>
          </cell>
          <cell r="I139" t="str">
            <v>N/A</v>
          </cell>
          <cell r="J139" t="str">
            <v>N/A</v>
          </cell>
          <cell r="K139" t="str">
            <v>N/A</v>
          </cell>
          <cell r="L139" t="str">
            <v>N/A</v>
          </cell>
          <cell r="M139" t="str">
            <v>N/A</v>
          </cell>
          <cell r="N139" t="str">
            <v>N/A</v>
          </cell>
          <cell r="O139" t="str">
            <v>N/A</v>
          </cell>
          <cell r="P139" t="str">
            <v>N/A</v>
          </cell>
          <cell r="Q139" t="str">
            <v>N/A</v>
          </cell>
          <cell r="R139" t="str">
            <v>N/A</v>
          </cell>
          <cell r="S139" t="str">
            <v>N/A</v>
          </cell>
          <cell r="T139" t="str">
            <v>N/A</v>
          </cell>
          <cell r="U139" t="str">
            <v>N/A</v>
          </cell>
          <cell r="V139" t="str">
            <v>N/A</v>
          </cell>
          <cell r="W139" t="str">
            <v>N/A</v>
          </cell>
          <cell r="X139" t="str">
            <v>N/A</v>
          </cell>
          <cell r="Y139" t="str">
            <v>N/A</v>
          </cell>
          <cell r="Z139" t="str">
            <v>N/A</v>
          </cell>
          <cell r="AA139" t="str">
            <v>N/A</v>
          </cell>
          <cell r="AB139" t="str">
            <v>N/A</v>
          </cell>
          <cell r="AC139" t="str">
            <v>N/A</v>
          </cell>
          <cell r="AD139" t="str">
            <v>N/A</v>
          </cell>
          <cell r="AE139" t="str">
            <v>N/A</v>
          </cell>
          <cell r="AF139" t="str">
            <v>N/A</v>
          </cell>
          <cell r="AG139" t="str">
            <v>N/A</v>
          </cell>
          <cell r="AH139">
            <v>0</v>
          </cell>
        </row>
        <row r="140">
          <cell r="A140">
            <v>36600</v>
          </cell>
          <cell r="B140" t="str">
            <v>N/A</v>
          </cell>
          <cell r="C140" t="str">
            <v>N/A</v>
          </cell>
          <cell r="D140" t="str">
            <v>N/A</v>
          </cell>
          <cell r="E140" t="str">
            <v>N/A</v>
          </cell>
          <cell r="F140" t="str">
            <v>N/A</v>
          </cell>
          <cell r="G140" t="str">
            <v>N/A</v>
          </cell>
          <cell r="H140" t="str">
            <v>N/A</v>
          </cell>
          <cell r="I140" t="str">
            <v>N/A</v>
          </cell>
          <cell r="J140" t="str">
            <v>N/A</v>
          </cell>
          <cell r="K140" t="str">
            <v>N/A</v>
          </cell>
          <cell r="L140" t="str">
            <v>N/A</v>
          </cell>
          <cell r="M140" t="str">
            <v>N/A</v>
          </cell>
          <cell r="N140" t="str">
            <v>N/A</v>
          </cell>
          <cell r="O140" t="str">
            <v>N/A</v>
          </cell>
          <cell r="P140" t="str">
            <v>N/A</v>
          </cell>
          <cell r="Q140" t="str">
            <v>N/A</v>
          </cell>
          <cell r="R140" t="str">
            <v>N/A</v>
          </cell>
          <cell r="S140" t="str">
            <v>N/A</v>
          </cell>
          <cell r="T140" t="str">
            <v>N/A</v>
          </cell>
          <cell r="U140" t="str">
            <v>N/A</v>
          </cell>
          <cell r="V140" t="str">
            <v>N/A</v>
          </cell>
          <cell r="W140" t="str">
            <v>N/A</v>
          </cell>
          <cell r="X140" t="str">
            <v>N/A</v>
          </cell>
          <cell r="Y140" t="str">
            <v>N/A</v>
          </cell>
          <cell r="Z140" t="str">
            <v>N/A</v>
          </cell>
          <cell r="AA140" t="str">
            <v>N/A</v>
          </cell>
          <cell r="AB140" t="str">
            <v>N/A</v>
          </cell>
          <cell r="AC140" t="str">
            <v>N/A</v>
          </cell>
          <cell r="AD140" t="str">
            <v>N/A</v>
          </cell>
          <cell r="AE140" t="str">
            <v>N/A</v>
          </cell>
          <cell r="AF140" t="str">
            <v>N/A</v>
          </cell>
          <cell r="AG140" t="str">
            <v>N/A</v>
          </cell>
          <cell r="AH140">
            <v>0</v>
          </cell>
        </row>
        <row r="141">
          <cell r="A141">
            <v>36601</v>
          </cell>
          <cell r="B141" t="str">
            <v>N/A</v>
          </cell>
          <cell r="C141" t="str">
            <v>N/A</v>
          </cell>
          <cell r="D141" t="str">
            <v>N/A</v>
          </cell>
          <cell r="E141" t="str">
            <v>N/A</v>
          </cell>
          <cell r="F141" t="str">
            <v>N/A</v>
          </cell>
          <cell r="G141" t="str">
            <v>N/A</v>
          </cell>
          <cell r="H141" t="str">
            <v>N/A</v>
          </cell>
          <cell r="I141" t="str">
            <v>N/A</v>
          </cell>
          <cell r="J141" t="str">
            <v>N/A</v>
          </cell>
          <cell r="K141" t="str">
            <v>N/A</v>
          </cell>
          <cell r="L141" t="str">
            <v>N/A</v>
          </cell>
          <cell r="M141" t="str">
            <v>N/A</v>
          </cell>
          <cell r="N141" t="str">
            <v>N/A</v>
          </cell>
          <cell r="O141" t="str">
            <v>N/A</v>
          </cell>
          <cell r="P141" t="str">
            <v>N/A</v>
          </cell>
          <cell r="Q141" t="str">
            <v>N/A</v>
          </cell>
          <cell r="R141" t="str">
            <v>N/A</v>
          </cell>
          <cell r="S141" t="str">
            <v>N/A</v>
          </cell>
          <cell r="T141" t="str">
            <v>N/A</v>
          </cell>
          <cell r="U141" t="str">
            <v>N/A</v>
          </cell>
          <cell r="V141" t="str">
            <v>N/A</v>
          </cell>
          <cell r="W141" t="str">
            <v>N/A</v>
          </cell>
          <cell r="X141" t="str">
            <v>N/A</v>
          </cell>
          <cell r="Y141" t="str">
            <v>N/A</v>
          </cell>
          <cell r="Z141" t="str">
            <v>N/A</v>
          </cell>
          <cell r="AA141" t="str">
            <v>N/A</v>
          </cell>
          <cell r="AB141" t="str">
            <v>N/A</v>
          </cell>
          <cell r="AC141" t="str">
            <v>N/A</v>
          </cell>
          <cell r="AD141" t="str">
            <v>N/A</v>
          </cell>
          <cell r="AE141" t="str">
            <v>N/A</v>
          </cell>
          <cell r="AF141" t="str">
            <v>N/A</v>
          </cell>
          <cell r="AG141" t="str">
            <v>N/A</v>
          </cell>
          <cell r="AH141">
            <v>0</v>
          </cell>
        </row>
        <row r="142">
          <cell r="A142">
            <v>36602</v>
          </cell>
          <cell r="B142" t="str">
            <v>N/A</v>
          </cell>
          <cell r="C142" t="str">
            <v>N/A</v>
          </cell>
          <cell r="D142" t="str">
            <v>N/A</v>
          </cell>
          <cell r="E142" t="str">
            <v>N/A</v>
          </cell>
          <cell r="F142" t="str">
            <v>N/A</v>
          </cell>
          <cell r="G142" t="str">
            <v>N/A</v>
          </cell>
          <cell r="H142" t="str">
            <v>N/A</v>
          </cell>
          <cell r="I142" t="str">
            <v>N/A</v>
          </cell>
          <cell r="J142" t="str">
            <v>N/A</v>
          </cell>
          <cell r="K142" t="str">
            <v>N/A</v>
          </cell>
          <cell r="L142" t="str">
            <v>N/A</v>
          </cell>
          <cell r="M142" t="str">
            <v>N/A</v>
          </cell>
          <cell r="N142" t="str">
            <v>N/A</v>
          </cell>
          <cell r="O142" t="str">
            <v>N/A</v>
          </cell>
          <cell r="P142" t="str">
            <v>N/A</v>
          </cell>
          <cell r="Q142" t="str">
            <v>N/A</v>
          </cell>
          <cell r="R142" t="str">
            <v>N/A</v>
          </cell>
          <cell r="S142" t="str">
            <v>N/A</v>
          </cell>
          <cell r="T142" t="str">
            <v>N/A</v>
          </cell>
          <cell r="U142" t="str">
            <v>N/A</v>
          </cell>
          <cell r="V142" t="str">
            <v>N/A</v>
          </cell>
          <cell r="W142" t="str">
            <v>N/A</v>
          </cell>
          <cell r="X142" t="str">
            <v>N/A</v>
          </cell>
          <cell r="Y142" t="str">
            <v>N/A</v>
          </cell>
          <cell r="Z142" t="str">
            <v>N/A</v>
          </cell>
          <cell r="AA142" t="str">
            <v>N/A</v>
          </cell>
          <cell r="AB142" t="str">
            <v>N/A</v>
          </cell>
          <cell r="AC142" t="str">
            <v>N/A</v>
          </cell>
          <cell r="AD142" t="str">
            <v>N/A</v>
          </cell>
          <cell r="AE142" t="str">
            <v>N/A</v>
          </cell>
          <cell r="AF142" t="str">
            <v>N/A</v>
          </cell>
          <cell r="AG142" t="str">
            <v>N/A</v>
          </cell>
          <cell r="AH142">
            <v>0</v>
          </cell>
        </row>
        <row r="143">
          <cell r="A143">
            <v>36603</v>
          </cell>
          <cell r="B143" t="str">
            <v>N/A</v>
          </cell>
          <cell r="C143" t="str">
            <v>N/A</v>
          </cell>
          <cell r="D143" t="str">
            <v>N/A</v>
          </cell>
          <cell r="E143" t="str">
            <v>N/A</v>
          </cell>
          <cell r="F143" t="str">
            <v>N/A</v>
          </cell>
          <cell r="G143" t="str">
            <v>N/A</v>
          </cell>
          <cell r="H143" t="str">
            <v>N/A</v>
          </cell>
          <cell r="I143" t="str">
            <v>N/A</v>
          </cell>
          <cell r="J143" t="str">
            <v>N/A</v>
          </cell>
          <cell r="K143" t="str">
            <v>N/A</v>
          </cell>
          <cell r="L143" t="str">
            <v>N/A</v>
          </cell>
          <cell r="M143" t="str">
            <v>N/A</v>
          </cell>
          <cell r="N143" t="str">
            <v>N/A</v>
          </cell>
          <cell r="O143" t="str">
            <v>N/A</v>
          </cell>
          <cell r="P143" t="str">
            <v>N/A</v>
          </cell>
          <cell r="Q143" t="str">
            <v>N/A</v>
          </cell>
          <cell r="R143" t="str">
            <v>N/A</v>
          </cell>
          <cell r="S143" t="str">
            <v>N/A</v>
          </cell>
          <cell r="T143" t="str">
            <v>N/A</v>
          </cell>
          <cell r="U143" t="str">
            <v>N/A</v>
          </cell>
          <cell r="V143" t="str">
            <v>N/A</v>
          </cell>
          <cell r="W143" t="str">
            <v>N/A</v>
          </cell>
          <cell r="X143" t="str">
            <v>N/A</v>
          </cell>
          <cell r="Y143" t="str">
            <v>N/A</v>
          </cell>
          <cell r="Z143" t="str">
            <v>N/A</v>
          </cell>
          <cell r="AA143" t="str">
            <v>N/A</v>
          </cell>
          <cell r="AB143" t="str">
            <v>N/A</v>
          </cell>
          <cell r="AC143" t="str">
            <v>N/A</v>
          </cell>
          <cell r="AD143" t="str">
            <v>N/A</v>
          </cell>
          <cell r="AE143" t="str">
            <v>N/A</v>
          </cell>
          <cell r="AF143" t="str">
            <v>N/A</v>
          </cell>
          <cell r="AG143" t="str">
            <v>N/A</v>
          </cell>
          <cell r="AH143">
            <v>0</v>
          </cell>
        </row>
        <row r="144">
          <cell r="A144">
            <v>36604</v>
          </cell>
          <cell r="B144" t="str">
            <v>N/A</v>
          </cell>
          <cell r="C144" t="str">
            <v>N/A</v>
          </cell>
          <cell r="D144" t="str">
            <v>N/A</v>
          </cell>
          <cell r="E144" t="str">
            <v>N/A</v>
          </cell>
          <cell r="F144" t="str">
            <v>N/A</v>
          </cell>
          <cell r="G144" t="str">
            <v>N/A</v>
          </cell>
          <cell r="H144" t="str">
            <v>N/A</v>
          </cell>
          <cell r="I144" t="str">
            <v>N/A</v>
          </cell>
          <cell r="J144" t="str">
            <v>N/A</v>
          </cell>
          <cell r="K144" t="str">
            <v>N/A</v>
          </cell>
          <cell r="L144" t="str">
            <v>N/A</v>
          </cell>
          <cell r="M144" t="str">
            <v>N/A</v>
          </cell>
          <cell r="N144" t="str">
            <v>N/A</v>
          </cell>
          <cell r="O144" t="str">
            <v>N/A</v>
          </cell>
          <cell r="P144" t="str">
            <v>N/A</v>
          </cell>
          <cell r="Q144" t="str">
            <v>N/A</v>
          </cell>
          <cell r="R144" t="str">
            <v>N/A</v>
          </cell>
          <cell r="S144" t="str">
            <v>N/A</v>
          </cell>
          <cell r="T144" t="str">
            <v>N/A</v>
          </cell>
          <cell r="U144" t="str">
            <v>N/A</v>
          </cell>
          <cell r="V144" t="str">
            <v>N/A</v>
          </cell>
          <cell r="W144" t="str">
            <v>N/A</v>
          </cell>
          <cell r="X144" t="str">
            <v>N/A</v>
          </cell>
          <cell r="Y144" t="str">
            <v>N/A</v>
          </cell>
          <cell r="Z144" t="str">
            <v>N/A</v>
          </cell>
          <cell r="AA144" t="str">
            <v>N/A</v>
          </cell>
          <cell r="AB144" t="str">
            <v>N/A</v>
          </cell>
          <cell r="AC144" t="str">
            <v>N/A</v>
          </cell>
          <cell r="AD144" t="str">
            <v>N/A</v>
          </cell>
          <cell r="AE144" t="str">
            <v>N/A</v>
          </cell>
          <cell r="AF144" t="str">
            <v>N/A</v>
          </cell>
          <cell r="AG144" t="str">
            <v>N/A</v>
          </cell>
          <cell r="AH144">
            <v>0</v>
          </cell>
        </row>
        <row r="145">
          <cell r="A145">
            <v>36605</v>
          </cell>
          <cell r="B145" t="str">
            <v>N/A</v>
          </cell>
          <cell r="C145" t="str">
            <v>N/A</v>
          </cell>
          <cell r="D145" t="str">
            <v>N/A</v>
          </cell>
          <cell r="E145" t="str">
            <v>N/A</v>
          </cell>
          <cell r="F145" t="str">
            <v>N/A</v>
          </cell>
          <cell r="G145" t="str">
            <v>N/A</v>
          </cell>
          <cell r="H145" t="str">
            <v>N/A</v>
          </cell>
          <cell r="I145" t="str">
            <v>N/A</v>
          </cell>
          <cell r="J145" t="str">
            <v>N/A</v>
          </cell>
          <cell r="K145" t="str">
            <v>N/A</v>
          </cell>
          <cell r="L145" t="str">
            <v>N/A</v>
          </cell>
          <cell r="M145" t="str">
            <v>N/A</v>
          </cell>
          <cell r="N145" t="str">
            <v>N/A</v>
          </cell>
          <cell r="O145" t="str">
            <v>N/A</v>
          </cell>
          <cell r="P145" t="str">
            <v>N/A</v>
          </cell>
          <cell r="Q145" t="str">
            <v>N/A</v>
          </cell>
          <cell r="R145" t="str">
            <v>N/A</v>
          </cell>
          <cell r="S145" t="str">
            <v>N/A</v>
          </cell>
          <cell r="T145" t="str">
            <v>N/A</v>
          </cell>
          <cell r="U145" t="str">
            <v>N/A</v>
          </cell>
          <cell r="V145" t="str">
            <v>N/A</v>
          </cell>
          <cell r="W145" t="str">
            <v>N/A</v>
          </cell>
          <cell r="X145" t="str">
            <v>N/A</v>
          </cell>
          <cell r="Y145" t="str">
            <v>N/A</v>
          </cell>
          <cell r="Z145" t="str">
            <v>N/A</v>
          </cell>
          <cell r="AA145" t="str">
            <v>N/A</v>
          </cell>
          <cell r="AB145" t="str">
            <v>N/A</v>
          </cell>
          <cell r="AC145" t="str">
            <v>N/A</v>
          </cell>
          <cell r="AD145" t="str">
            <v>N/A</v>
          </cell>
          <cell r="AE145" t="str">
            <v>N/A</v>
          </cell>
          <cell r="AF145" t="str">
            <v>N/A</v>
          </cell>
          <cell r="AG145" t="str">
            <v>N/A</v>
          </cell>
          <cell r="AH145">
            <v>0</v>
          </cell>
        </row>
        <row r="146">
          <cell r="A146">
            <v>36606</v>
          </cell>
          <cell r="B146" t="str">
            <v>N/A</v>
          </cell>
          <cell r="C146" t="str">
            <v>N/A</v>
          </cell>
          <cell r="D146" t="str">
            <v>N/A</v>
          </cell>
          <cell r="E146" t="str">
            <v>N/A</v>
          </cell>
          <cell r="F146" t="str">
            <v>N/A</v>
          </cell>
          <cell r="G146" t="str">
            <v>N/A</v>
          </cell>
          <cell r="H146" t="str">
            <v>N/A</v>
          </cell>
          <cell r="I146" t="str">
            <v>N/A</v>
          </cell>
          <cell r="J146" t="str">
            <v>N/A</v>
          </cell>
          <cell r="K146" t="str">
            <v>N/A</v>
          </cell>
          <cell r="L146" t="str">
            <v>N/A</v>
          </cell>
          <cell r="M146" t="str">
            <v>N/A</v>
          </cell>
          <cell r="N146" t="str">
            <v>N/A</v>
          </cell>
          <cell r="O146" t="str">
            <v>N/A</v>
          </cell>
          <cell r="P146" t="str">
            <v>N/A</v>
          </cell>
          <cell r="Q146" t="str">
            <v>N/A</v>
          </cell>
          <cell r="R146" t="str">
            <v>N/A</v>
          </cell>
          <cell r="S146" t="str">
            <v>N/A</v>
          </cell>
          <cell r="T146" t="str">
            <v>N/A</v>
          </cell>
          <cell r="U146" t="str">
            <v>N/A</v>
          </cell>
          <cell r="V146" t="str">
            <v>N/A</v>
          </cell>
          <cell r="W146" t="str">
            <v>N/A</v>
          </cell>
          <cell r="X146" t="str">
            <v>N/A</v>
          </cell>
          <cell r="Y146" t="str">
            <v>N/A</v>
          </cell>
          <cell r="Z146" t="str">
            <v>N/A</v>
          </cell>
          <cell r="AA146" t="str">
            <v>N/A</v>
          </cell>
          <cell r="AB146" t="str">
            <v>N/A</v>
          </cell>
          <cell r="AC146" t="str">
            <v>N/A</v>
          </cell>
          <cell r="AD146" t="str">
            <v>N/A</v>
          </cell>
          <cell r="AE146" t="str">
            <v>N/A</v>
          </cell>
          <cell r="AF146" t="str">
            <v>N/A</v>
          </cell>
          <cell r="AG146" t="str">
            <v>N/A</v>
          </cell>
          <cell r="AH146">
            <v>0</v>
          </cell>
        </row>
        <row r="147">
          <cell r="A147">
            <v>36607</v>
          </cell>
          <cell r="B147" t="str">
            <v>N/A</v>
          </cell>
          <cell r="C147" t="str">
            <v>N/A</v>
          </cell>
          <cell r="D147" t="str">
            <v>N/A</v>
          </cell>
          <cell r="E147" t="str">
            <v>N/A</v>
          </cell>
          <cell r="F147" t="str">
            <v>N/A</v>
          </cell>
          <cell r="G147" t="str">
            <v>N/A</v>
          </cell>
          <cell r="H147" t="str">
            <v>N/A</v>
          </cell>
          <cell r="I147" t="str">
            <v>N/A</v>
          </cell>
          <cell r="J147" t="str">
            <v>N/A</v>
          </cell>
          <cell r="K147" t="str">
            <v>N/A</v>
          </cell>
          <cell r="L147" t="str">
            <v>N/A</v>
          </cell>
          <cell r="M147" t="str">
            <v>N/A</v>
          </cell>
          <cell r="N147" t="str">
            <v>N/A</v>
          </cell>
          <cell r="O147" t="str">
            <v>N/A</v>
          </cell>
          <cell r="P147" t="str">
            <v>N/A</v>
          </cell>
          <cell r="Q147" t="str">
            <v>N/A</v>
          </cell>
          <cell r="R147" t="str">
            <v>N/A</v>
          </cell>
          <cell r="S147" t="str">
            <v>N/A</v>
          </cell>
          <cell r="T147" t="str">
            <v>N/A</v>
          </cell>
          <cell r="U147" t="str">
            <v>N/A</v>
          </cell>
          <cell r="V147" t="str">
            <v>N/A</v>
          </cell>
          <cell r="W147" t="str">
            <v>N/A</v>
          </cell>
          <cell r="X147" t="str">
            <v>N/A</v>
          </cell>
          <cell r="Y147" t="str">
            <v>N/A</v>
          </cell>
          <cell r="Z147" t="str">
            <v>N/A</v>
          </cell>
          <cell r="AA147" t="str">
            <v>N/A</v>
          </cell>
          <cell r="AB147" t="str">
            <v>N/A</v>
          </cell>
          <cell r="AC147" t="str">
            <v>N/A</v>
          </cell>
          <cell r="AD147" t="str">
            <v>N/A</v>
          </cell>
          <cell r="AE147" t="str">
            <v>N/A</v>
          </cell>
          <cell r="AF147" t="str">
            <v>N/A</v>
          </cell>
          <cell r="AG147" t="str">
            <v>N/A</v>
          </cell>
          <cell r="AH147">
            <v>0</v>
          </cell>
        </row>
        <row r="148">
          <cell r="A148">
            <v>36608</v>
          </cell>
          <cell r="B148" t="str">
            <v>N/A</v>
          </cell>
          <cell r="C148" t="str">
            <v>N/A</v>
          </cell>
          <cell r="D148" t="str">
            <v>N/A</v>
          </cell>
          <cell r="E148" t="str">
            <v>N/A</v>
          </cell>
          <cell r="F148" t="str">
            <v>N/A</v>
          </cell>
          <cell r="G148" t="str">
            <v>N/A</v>
          </cell>
          <cell r="H148" t="str">
            <v>N/A</v>
          </cell>
          <cell r="I148" t="str">
            <v>N/A</v>
          </cell>
          <cell r="J148" t="str">
            <v>N/A</v>
          </cell>
          <cell r="K148" t="str">
            <v>N/A</v>
          </cell>
          <cell r="L148" t="str">
            <v>N/A</v>
          </cell>
          <cell r="M148" t="str">
            <v>N/A</v>
          </cell>
          <cell r="N148" t="str">
            <v>N/A</v>
          </cell>
          <cell r="O148" t="str">
            <v>N/A</v>
          </cell>
          <cell r="P148" t="str">
            <v>N/A</v>
          </cell>
          <cell r="Q148" t="str">
            <v>N/A</v>
          </cell>
          <cell r="R148" t="str">
            <v>N/A</v>
          </cell>
          <cell r="S148" t="str">
            <v>N/A</v>
          </cell>
          <cell r="T148" t="str">
            <v>N/A</v>
          </cell>
          <cell r="U148" t="str">
            <v>N/A</v>
          </cell>
          <cell r="V148" t="str">
            <v>N/A</v>
          </cell>
          <cell r="W148" t="str">
            <v>N/A</v>
          </cell>
          <cell r="X148" t="str">
            <v>N/A</v>
          </cell>
          <cell r="Y148" t="str">
            <v>N/A</v>
          </cell>
          <cell r="Z148" t="str">
            <v>N/A</v>
          </cell>
          <cell r="AA148" t="str">
            <v>N/A</v>
          </cell>
          <cell r="AB148" t="str">
            <v>N/A</v>
          </cell>
          <cell r="AC148" t="str">
            <v>N/A</v>
          </cell>
          <cell r="AD148" t="str">
            <v>N/A</v>
          </cell>
          <cell r="AE148" t="str">
            <v>N/A</v>
          </cell>
          <cell r="AF148" t="str">
            <v>N/A</v>
          </cell>
          <cell r="AG148" t="str">
            <v>N/A</v>
          </cell>
          <cell r="AH148">
            <v>0</v>
          </cell>
        </row>
        <row r="149">
          <cell r="A149">
            <v>36609</v>
          </cell>
          <cell r="B149" t="str">
            <v>N/A</v>
          </cell>
          <cell r="C149" t="str">
            <v>N/A</v>
          </cell>
          <cell r="D149" t="str">
            <v>N/A</v>
          </cell>
          <cell r="E149" t="str">
            <v>N/A</v>
          </cell>
          <cell r="F149" t="str">
            <v>N/A</v>
          </cell>
          <cell r="G149" t="str">
            <v>N/A</v>
          </cell>
          <cell r="H149" t="str">
            <v>N/A</v>
          </cell>
          <cell r="I149" t="str">
            <v>N/A</v>
          </cell>
          <cell r="J149" t="str">
            <v>N/A</v>
          </cell>
          <cell r="K149" t="str">
            <v>N/A</v>
          </cell>
          <cell r="L149" t="str">
            <v>N/A</v>
          </cell>
          <cell r="M149" t="str">
            <v>N/A</v>
          </cell>
          <cell r="N149" t="str">
            <v>N/A</v>
          </cell>
          <cell r="O149" t="str">
            <v>N/A</v>
          </cell>
          <cell r="P149" t="str">
            <v>N/A</v>
          </cell>
          <cell r="Q149" t="str">
            <v>N/A</v>
          </cell>
          <cell r="R149" t="str">
            <v>N/A</v>
          </cell>
          <cell r="S149" t="str">
            <v>N/A</v>
          </cell>
          <cell r="T149" t="str">
            <v>N/A</v>
          </cell>
          <cell r="U149" t="str">
            <v>N/A</v>
          </cell>
          <cell r="V149" t="str">
            <v>N/A</v>
          </cell>
          <cell r="W149" t="str">
            <v>N/A</v>
          </cell>
          <cell r="X149" t="str">
            <v>N/A</v>
          </cell>
          <cell r="Y149" t="str">
            <v>N/A</v>
          </cell>
          <cell r="Z149" t="str">
            <v>N/A</v>
          </cell>
          <cell r="AA149" t="str">
            <v>N/A</v>
          </cell>
          <cell r="AB149" t="str">
            <v>N/A</v>
          </cell>
          <cell r="AC149" t="str">
            <v>N/A</v>
          </cell>
          <cell r="AD149" t="str">
            <v>N/A</v>
          </cell>
          <cell r="AE149" t="str">
            <v>N/A</v>
          </cell>
          <cell r="AF149" t="str">
            <v>N/A</v>
          </cell>
          <cell r="AG149" t="str">
            <v>N/A</v>
          </cell>
          <cell r="AH149">
            <v>0</v>
          </cell>
        </row>
        <row r="150">
          <cell r="A150">
            <v>36610</v>
          </cell>
          <cell r="B150" t="str">
            <v>N/A</v>
          </cell>
          <cell r="C150" t="str">
            <v>N/A</v>
          </cell>
          <cell r="D150" t="str">
            <v>N/A</v>
          </cell>
          <cell r="E150" t="str">
            <v>N/A</v>
          </cell>
          <cell r="F150" t="str">
            <v>N/A</v>
          </cell>
          <cell r="G150" t="str">
            <v>N/A</v>
          </cell>
          <cell r="H150" t="str">
            <v>N/A</v>
          </cell>
          <cell r="I150" t="str">
            <v>N/A</v>
          </cell>
          <cell r="J150" t="str">
            <v>N/A</v>
          </cell>
          <cell r="K150" t="str">
            <v>N/A</v>
          </cell>
          <cell r="L150" t="str">
            <v>N/A</v>
          </cell>
          <cell r="M150" t="str">
            <v>N/A</v>
          </cell>
          <cell r="N150" t="str">
            <v>N/A</v>
          </cell>
          <cell r="O150" t="str">
            <v>N/A</v>
          </cell>
          <cell r="P150" t="str">
            <v>N/A</v>
          </cell>
          <cell r="Q150" t="str">
            <v>N/A</v>
          </cell>
          <cell r="R150" t="str">
            <v>N/A</v>
          </cell>
          <cell r="S150" t="str">
            <v>N/A</v>
          </cell>
          <cell r="T150" t="str">
            <v>N/A</v>
          </cell>
          <cell r="U150" t="str">
            <v>N/A</v>
          </cell>
          <cell r="V150" t="str">
            <v>N/A</v>
          </cell>
          <cell r="W150" t="str">
            <v>N/A</v>
          </cell>
          <cell r="X150" t="str">
            <v>N/A</v>
          </cell>
          <cell r="Y150" t="str">
            <v>N/A</v>
          </cell>
          <cell r="Z150" t="str">
            <v>N/A</v>
          </cell>
          <cell r="AA150" t="str">
            <v>N/A</v>
          </cell>
          <cell r="AB150" t="str">
            <v>N/A</v>
          </cell>
          <cell r="AC150" t="str">
            <v>N/A</v>
          </cell>
          <cell r="AD150" t="str">
            <v>N/A</v>
          </cell>
          <cell r="AE150" t="str">
            <v>N/A</v>
          </cell>
          <cell r="AF150" t="str">
            <v>N/A</v>
          </cell>
          <cell r="AG150" t="str">
            <v>N/A</v>
          </cell>
          <cell r="AH150">
            <v>0</v>
          </cell>
        </row>
        <row r="151">
          <cell r="A151">
            <v>36611</v>
          </cell>
          <cell r="B151" t="str">
            <v>N/A</v>
          </cell>
          <cell r="C151" t="str">
            <v>N/A</v>
          </cell>
          <cell r="D151" t="str">
            <v>N/A</v>
          </cell>
          <cell r="E151" t="str">
            <v>N/A</v>
          </cell>
          <cell r="F151" t="str">
            <v>N/A</v>
          </cell>
          <cell r="G151" t="str">
            <v>N/A</v>
          </cell>
          <cell r="H151" t="str">
            <v>N/A</v>
          </cell>
          <cell r="I151" t="str">
            <v>N/A</v>
          </cell>
          <cell r="J151" t="str">
            <v>N/A</v>
          </cell>
          <cell r="K151" t="str">
            <v>N/A</v>
          </cell>
          <cell r="L151" t="str">
            <v>N/A</v>
          </cell>
          <cell r="M151" t="str">
            <v>N/A</v>
          </cell>
          <cell r="N151" t="str">
            <v>N/A</v>
          </cell>
          <cell r="O151" t="str">
            <v>N/A</v>
          </cell>
          <cell r="P151" t="str">
            <v>N/A</v>
          </cell>
          <cell r="Q151" t="str">
            <v>N/A</v>
          </cell>
          <cell r="R151" t="str">
            <v>N/A</v>
          </cell>
          <cell r="S151" t="str">
            <v>N/A</v>
          </cell>
          <cell r="T151" t="str">
            <v>N/A</v>
          </cell>
          <cell r="U151" t="str">
            <v>N/A</v>
          </cell>
          <cell r="V151" t="str">
            <v>N/A</v>
          </cell>
          <cell r="W151" t="str">
            <v>N/A</v>
          </cell>
          <cell r="X151" t="str">
            <v>N/A</v>
          </cell>
          <cell r="Y151" t="str">
            <v>N/A</v>
          </cell>
          <cell r="Z151" t="str">
            <v>N/A</v>
          </cell>
          <cell r="AA151" t="str">
            <v>N/A</v>
          </cell>
          <cell r="AB151" t="str">
            <v>N/A</v>
          </cell>
          <cell r="AC151" t="str">
            <v>N/A</v>
          </cell>
          <cell r="AD151" t="str">
            <v>N/A</v>
          </cell>
          <cell r="AE151" t="str">
            <v>N/A</v>
          </cell>
          <cell r="AF151" t="str">
            <v>N/A</v>
          </cell>
          <cell r="AG151" t="str">
            <v>N/A</v>
          </cell>
          <cell r="AH151">
            <v>0</v>
          </cell>
        </row>
        <row r="152">
          <cell r="A152">
            <v>36612</v>
          </cell>
          <cell r="B152" t="str">
            <v>N/A</v>
          </cell>
          <cell r="C152" t="str">
            <v>N/A</v>
          </cell>
          <cell r="D152" t="str">
            <v>N/A</v>
          </cell>
          <cell r="E152" t="str">
            <v>N/A</v>
          </cell>
          <cell r="F152" t="str">
            <v>N/A</v>
          </cell>
          <cell r="G152" t="str">
            <v>N/A</v>
          </cell>
          <cell r="H152" t="str">
            <v>N/A</v>
          </cell>
          <cell r="I152" t="str">
            <v>N/A</v>
          </cell>
          <cell r="J152" t="str">
            <v>N/A</v>
          </cell>
          <cell r="K152" t="str">
            <v>N/A</v>
          </cell>
          <cell r="L152" t="str">
            <v>N/A</v>
          </cell>
          <cell r="M152" t="str">
            <v>N/A</v>
          </cell>
          <cell r="N152" t="str">
            <v>N/A</v>
          </cell>
          <cell r="O152" t="str">
            <v>N/A</v>
          </cell>
          <cell r="P152" t="str">
            <v>N/A</v>
          </cell>
          <cell r="Q152" t="str">
            <v>N/A</v>
          </cell>
          <cell r="R152" t="str">
            <v>N/A</v>
          </cell>
          <cell r="S152" t="str">
            <v>N/A</v>
          </cell>
          <cell r="T152" t="str">
            <v>N/A</v>
          </cell>
          <cell r="U152" t="str">
            <v>N/A</v>
          </cell>
          <cell r="V152" t="str">
            <v>N/A</v>
          </cell>
          <cell r="W152" t="str">
            <v>N/A</v>
          </cell>
          <cell r="X152" t="str">
            <v>N/A</v>
          </cell>
          <cell r="Y152" t="str">
            <v>N/A</v>
          </cell>
          <cell r="Z152" t="str">
            <v>N/A</v>
          </cell>
          <cell r="AA152" t="str">
            <v>N/A</v>
          </cell>
          <cell r="AB152" t="str">
            <v>N/A</v>
          </cell>
          <cell r="AC152" t="str">
            <v>N/A</v>
          </cell>
          <cell r="AD152" t="str">
            <v>N/A</v>
          </cell>
          <cell r="AE152" t="str">
            <v>N/A</v>
          </cell>
          <cell r="AF152" t="str">
            <v>N/A</v>
          </cell>
          <cell r="AG152" t="str">
            <v>N/A</v>
          </cell>
          <cell r="AH152">
            <v>0</v>
          </cell>
        </row>
        <row r="153">
          <cell r="A153">
            <v>36613</v>
          </cell>
          <cell r="B153" t="str">
            <v>N/A</v>
          </cell>
          <cell r="C153" t="str">
            <v>N/A</v>
          </cell>
          <cell r="D153" t="str">
            <v>N/A</v>
          </cell>
          <cell r="E153" t="str">
            <v>N/A</v>
          </cell>
          <cell r="F153" t="str">
            <v>N/A</v>
          </cell>
          <cell r="G153" t="str">
            <v>N/A</v>
          </cell>
          <cell r="H153" t="str">
            <v>N/A</v>
          </cell>
          <cell r="I153" t="str">
            <v>N/A</v>
          </cell>
          <cell r="J153" t="str">
            <v>N/A</v>
          </cell>
          <cell r="K153" t="str">
            <v>N/A</v>
          </cell>
          <cell r="L153" t="str">
            <v>N/A</v>
          </cell>
          <cell r="M153" t="str">
            <v>N/A</v>
          </cell>
          <cell r="N153" t="str">
            <v>N/A</v>
          </cell>
          <cell r="O153" t="str">
            <v>N/A</v>
          </cell>
          <cell r="P153" t="str">
            <v>N/A</v>
          </cell>
          <cell r="Q153" t="str">
            <v>N/A</v>
          </cell>
          <cell r="R153" t="str">
            <v>N/A</v>
          </cell>
          <cell r="S153" t="str">
            <v>N/A</v>
          </cell>
          <cell r="T153" t="str">
            <v>N/A</v>
          </cell>
          <cell r="U153" t="str">
            <v>N/A</v>
          </cell>
          <cell r="V153" t="str">
            <v>N/A</v>
          </cell>
          <cell r="W153" t="str">
            <v>N/A</v>
          </cell>
          <cell r="X153" t="str">
            <v>N/A</v>
          </cell>
          <cell r="Y153" t="str">
            <v>N/A</v>
          </cell>
          <cell r="Z153" t="str">
            <v>N/A</v>
          </cell>
          <cell r="AA153" t="str">
            <v>N/A</v>
          </cell>
          <cell r="AB153" t="str">
            <v>N/A</v>
          </cell>
          <cell r="AC153" t="str">
            <v>N/A</v>
          </cell>
          <cell r="AD153" t="str">
            <v>N/A</v>
          </cell>
          <cell r="AE153" t="str">
            <v>N/A</v>
          </cell>
          <cell r="AF153" t="str">
            <v>N/A</v>
          </cell>
          <cell r="AG153" t="str">
            <v>N/A</v>
          </cell>
          <cell r="AH153">
            <v>0</v>
          </cell>
        </row>
        <row r="154">
          <cell r="A154">
            <v>36614</v>
          </cell>
          <cell r="B154" t="str">
            <v>N/A</v>
          </cell>
          <cell r="C154" t="str">
            <v>N/A</v>
          </cell>
          <cell r="D154" t="str">
            <v>N/A</v>
          </cell>
          <cell r="E154" t="str">
            <v>N/A</v>
          </cell>
          <cell r="F154" t="str">
            <v>N/A</v>
          </cell>
          <cell r="G154" t="str">
            <v>N/A</v>
          </cell>
          <cell r="H154" t="str">
            <v>N/A</v>
          </cell>
          <cell r="I154" t="str">
            <v>N/A</v>
          </cell>
          <cell r="J154" t="str">
            <v>N/A</v>
          </cell>
          <cell r="K154" t="str">
            <v>N/A</v>
          </cell>
          <cell r="L154" t="str">
            <v>N/A</v>
          </cell>
          <cell r="M154" t="str">
            <v>N/A</v>
          </cell>
          <cell r="N154" t="str">
            <v>N/A</v>
          </cell>
          <cell r="O154" t="str">
            <v>N/A</v>
          </cell>
          <cell r="P154" t="str">
            <v>N/A</v>
          </cell>
          <cell r="Q154" t="str">
            <v>N/A</v>
          </cell>
          <cell r="R154" t="str">
            <v>N/A</v>
          </cell>
          <cell r="S154" t="str">
            <v>N/A</v>
          </cell>
          <cell r="T154" t="str">
            <v>N/A</v>
          </cell>
          <cell r="U154" t="str">
            <v>N/A</v>
          </cell>
          <cell r="V154" t="str">
            <v>N/A</v>
          </cell>
          <cell r="W154" t="str">
            <v>N/A</v>
          </cell>
          <cell r="X154" t="str">
            <v>N/A</v>
          </cell>
          <cell r="Y154" t="str">
            <v>N/A</v>
          </cell>
          <cell r="Z154" t="str">
            <v>N/A</v>
          </cell>
          <cell r="AA154" t="str">
            <v>N/A</v>
          </cell>
          <cell r="AB154" t="str">
            <v>N/A</v>
          </cell>
          <cell r="AC154" t="str">
            <v>N/A</v>
          </cell>
          <cell r="AD154" t="str">
            <v>N/A</v>
          </cell>
          <cell r="AE154" t="str">
            <v>N/A</v>
          </cell>
          <cell r="AF154" t="str">
            <v>N/A</v>
          </cell>
          <cell r="AG154" t="str">
            <v>N/A</v>
          </cell>
          <cell r="AH154">
            <v>0</v>
          </cell>
        </row>
        <row r="155">
          <cell r="A155">
            <v>36615</v>
          </cell>
          <cell r="B155" t="str">
            <v>N/A</v>
          </cell>
          <cell r="C155" t="str">
            <v>N/A</v>
          </cell>
          <cell r="D155" t="str">
            <v>N/A</v>
          </cell>
          <cell r="E155" t="str">
            <v>N/A</v>
          </cell>
          <cell r="F155" t="str">
            <v>N/A</v>
          </cell>
          <cell r="G155" t="str">
            <v>N/A</v>
          </cell>
          <cell r="H155" t="str">
            <v>N/A</v>
          </cell>
          <cell r="I155" t="str">
            <v>N/A</v>
          </cell>
          <cell r="J155" t="str">
            <v>N/A</v>
          </cell>
          <cell r="K155" t="str">
            <v>N/A</v>
          </cell>
          <cell r="L155" t="str">
            <v>N/A</v>
          </cell>
          <cell r="M155" t="str">
            <v>N/A</v>
          </cell>
          <cell r="N155" t="str">
            <v>N/A</v>
          </cell>
          <cell r="O155" t="str">
            <v>N/A</v>
          </cell>
          <cell r="P155" t="str">
            <v>N/A</v>
          </cell>
          <cell r="Q155" t="str">
            <v>N/A</v>
          </cell>
          <cell r="R155" t="str">
            <v>N/A</v>
          </cell>
          <cell r="S155" t="str">
            <v>N/A</v>
          </cell>
          <cell r="T155" t="str">
            <v>N/A</v>
          </cell>
          <cell r="U155" t="str">
            <v>N/A</v>
          </cell>
          <cell r="V155" t="str">
            <v>N/A</v>
          </cell>
          <cell r="W155" t="str">
            <v>N/A</v>
          </cell>
          <cell r="X155" t="str">
            <v>N/A</v>
          </cell>
          <cell r="Y155" t="str">
            <v>N/A</v>
          </cell>
          <cell r="Z155" t="str">
            <v>N/A</v>
          </cell>
          <cell r="AA155" t="str">
            <v>N/A</v>
          </cell>
          <cell r="AB155" t="str">
            <v>N/A</v>
          </cell>
          <cell r="AC155" t="str">
            <v>N/A</v>
          </cell>
          <cell r="AD155" t="str">
            <v>N/A</v>
          </cell>
          <cell r="AE155" t="str">
            <v>N/A</v>
          </cell>
          <cell r="AF155" t="str">
            <v>N/A</v>
          </cell>
          <cell r="AG155" t="str">
            <v>N/A</v>
          </cell>
          <cell r="AH155">
            <v>0</v>
          </cell>
        </row>
        <row r="156">
          <cell r="A156">
            <v>36616</v>
          </cell>
          <cell r="B156" t="str">
            <v>N/A</v>
          </cell>
          <cell r="C156" t="str">
            <v>N/A</v>
          </cell>
          <cell r="D156" t="str">
            <v>N/A</v>
          </cell>
          <cell r="E156" t="str">
            <v>N/A</v>
          </cell>
          <cell r="F156" t="str">
            <v>N/A</v>
          </cell>
          <cell r="G156" t="str">
            <v>N/A</v>
          </cell>
          <cell r="H156" t="str">
            <v>N/A</v>
          </cell>
          <cell r="I156" t="str">
            <v>N/A</v>
          </cell>
          <cell r="J156" t="str">
            <v>N/A</v>
          </cell>
          <cell r="K156" t="str">
            <v>N/A</v>
          </cell>
          <cell r="L156" t="str">
            <v>N/A</v>
          </cell>
          <cell r="M156" t="str">
            <v>N/A</v>
          </cell>
          <cell r="N156" t="str">
            <v>N/A</v>
          </cell>
          <cell r="O156" t="str">
            <v>N/A</v>
          </cell>
          <cell r="P156" t="str">
            <v>N/A</v>
          </cell>
          <cell r="Q156" t="str">
            <v>N/A</v>
          </cell>
          <cell r="R156" t="str">
            <v>N/A</v>
          </cell>
          <cell r="S156" t="str">
            <v>N/A</v>
          </cell>
          <cell r="T156" t="str">
            <v>N/A</v>
          </cell>
          <cell r="U156" t="str">
            <v>N/A</v>
          </cell>
          <cell r="V156" t="str">
            <v>N/A</v>
          </cell>
          <cell r="W156" t="str">
            <v>N/A</v>
          </cell>
          <cell r="X156" t="str">
            <v>N/A</v>
          </cell>
          <cell r="Y156" t="str">
            <v>N/A</v>
          </cell>
          <cell r="Z156" t="str">
            <v>N/A</v>
          </cell>
          <cell r="AA156" t="str">
            <v>N/A</v>
          </cell>
          <cell r="AB156" t="str">
            <v>N/A</v>
          </cell>
          <cell r="AC156" t="str">
            <v>N/A</v>
          </cell>
          <cell r="AD156" t="str">
            <v>N/A</v>
          </cell>
          <cell r="AE156" t="str">
            <v>N/A</v>
          </cell>
          <cell r="AF156" t="str">
            <v>N/A</v>
          </cell>
          <cell r="AG156" t="str">
            <v>N/A</v>
          </cell>
          <cell r="AH156">
            <v>0</v>
          </cell>
        </row>
        <row r="157">
          <cell r="A157">
            <v>36617</v>
          </cell>
          <cell r="B157" t="str">
            <v>N/A</v>
          </cell>
          <cell r="C157" t="str">
            <v>N/A</v>
          </cell>
          <cell r="D157" t="str">
            <v>N/A</v>
          </cell>
          <cell r="E157" t="str">
            <v>N/A</v>
          </cell>
          <cell r="F157" t="str">
            <v>N/A</v>
          </cell>
          <cell r="G157" t="str">
            <v>N/A</v>
          </cell>
          <cell r="H157" t="str">
            <v>N/A</v>
          </cell>
          <cell r="I157" t="str">
            <v>N/A</v>
          </cell>
          <cell r="J157" t="str">
            <v>N/A</v>
          </cell>
          <cell r="K157" t="str">
            <v>N/A</v>
          </cell>
          <cell r="L157" t="str">
            <v>N/A</v>
          </cell>
          <cell r="M157" t="str">
            <v>N/A</v>
          </cell>
          <cell r="N157" t="str">
            <v>N/A</v>
          </cell>
          <cell r="O157" t="str">
            <v>N/A</v>
          </cell>
          <cell r="P157" t="str">
            <v>N/A</v>
          </cell>
          <cell r="Q157" t="str">
            <v>N/A</v>
          </cell>
          <cell r="R157" t="str">
            <v>N/A</v>
          </cell>
          <cell r="S157" t="str">
            <v>N/A</v>
          </cell>
          <cell r="T157" t="str">
            <v>N/A</v>
          </cell>
          <cell r="U157" t="str">
            <v>N/A</v>
          </cell>
          <cell r="V157" t="str">
            <v>N/A</v>
          </cell>
          <cell r="W157" t="str">
            <v>N/A</v>
          </cell>
          <cell r="X157" t="str">
            <v>N/A</v>
          </cell>
          <cell r="Y157" t="str">
            <v>N/A</v>
          </cell>
          <cell r="Z157" t="str">
            <v>N/A</v>
          </cell>
          <cell r="AA157" t="str">
            <v>N/A</v>
          </cell>
          <cell r="AB157" t="str">
            <v>N/A</v>
          </cell>
          <cell r="AC157" t="str">
            <v>N/A</v>
          </cell>
          <cell r="AD157" t="str">
            <v>N/A</v>
          </cell>
          <cell r="AE157" t="str">
            <v>N/A</v>
          </cell>
          <cell r="AF157" t="str">
            <v>N/A</v>
          </cell>
          <cell r="AG157" t="str">
            <v>N/A</v>
          </cell>
          <cell r="AH157">
            <v>0</v>
          </cell>
        </row>
        <row r="158">
          <cell r="A158">
            <v>36618</v>
          </cell>
          <cell r="B158" t="str">
            <v>N/A</v>
          </cell>
          <cell r="C158" t="str">
            <v>N/A</v>
          </cell>
          <cell r="D158" t="str">
            <v>N/A</v>
          </cell>
          <cell r="E158" t="str">
            <v>N/A</v>
          </cell>
          <cell r="F158" t="str">
            <v>N/A</v>
          </cell>
          <cell r="G158" t="str">
            <v>N/A</v>
          </cell>
          <cell r="H158" t="str">
            <v>N/A</v>
          </cell>
          <cell r="I158" t="str">
            <v>N/A</v>
          </cell>
          <cell r="J158" t="str">
            <v>N/A</v>
          </cell>
          <cell r="K158" t="str">
            <v>N/A</v>
          </cell>
          <cell r="L158" t="str">
            <v>N/A</v>
          </cell>
          <cell r="M158" t="str">
            <v>N/A</v>
          </cell>
          <cell r="N158" t="str">
            <v>N/A</v>
          </cell>
          <cell r="O158" t="str">
            <v>N/A</v>
          </cell>
          <cell r="P158" t="str">
            <v>N/A</v>
          </cell>
          <cell r="Q158" t="str">
            <v>N/A</v>
          </cell>
          <cell r="R158" t="str">
            <v>N/A</v>
          </cell>
          <cell r="S158" t="str">
            <v>N/A</v>
          </cell>
          <cell r="T158" t="str">
            <v>N/A</v>
          </cell>
          <cell r="U158" t="str">
            <v>N/A</v>
          </cell>
          <cell r="V158" t="str">
            <v>N/A</v>
          </cell>
          <cell r="W158" t="str">
            <v>N/A</v>
          </cell>
          <cell r="X158" t="str">
            <v>N/A</v>
          </cell>
          <cell r="Y158" t="str">
            <v>N/A</v>
          </cell>
          <cell r="Z158" t="str">
            <v>N/A</v>
          </cell>
          <cell r="AA158" t="str">
            <v>N/A</v>
          </cell>
          <cell r="AB158" t="str">
            <v>N/A</v>
          </cell>
          <cell r="AC158" t="str">
            <v>N/A</v>
          </cell>
          <cell r="AD158" t="str">
            <v>N/A</v>
          </cell>
          <cell r="AE158" t="str">
            <v>N/A</v>
          </cell>
          <cell r="AF158" t="str">
            <v>N/A</v>
          </cell>
          <cell r="AG158" t="str">
            <v>N/A</v>
          </cell>
          <cell r="AH158">
            <v>0</v>
          </cell>
        </row>
        <row r="159">
          <cell r="A159">
            <v>36619</v>
          </cell>
          <cell r="B159" t="str">
            <v>N/A</v>
          </cell>
          <cell r="C159" t="str">
            <v>N/A</v>
          </cell>
          <cell r="D159" t="str">
            <v>N/A</v>
          </cell>
          <cell r="E159" t="str">
            <v>N/A</v>
          </cell>
          <cell r="F159" t="str">
            <v>N/A</v>
          </cell>
          <cell r="G159" t="str">
            <v>N/A</v>
          </cell>
          <cell r="H159" t="str">
            <v>N/A</v>
          </cell>
          <cell r="I159" t="str">
            <v>N/A</v>
          </cell>
          <cell r="J159" t="str">
            <v>N/A</v>
          </cell>
          <cell r="K159" t="str">
            <v>N/A</v>
          </cell>
          <cell r="L159" t="str">
            <v>N/A</v>
          </cell>
          <cell r="M159" t="str">
            <v>N/A</v>
          </cell>
          <cell r="N159" t="str">
            <v>N/A</v>
          </cell>
          <cell r="O159" t="str">
            <v>N/A</v>
          </cell>
          <cell r="P159" t="str">
            <v>N/A</v>
          </cell>
          <cell r="Q159" t="str">
            <v>N/A</v>
          </cell>
          <cell r="R159" t="str">
            <v>N/A</v>
          </cell>
          <cell r="S159" t="str">
            <v>N/A</v>
          </cell>
          <cell r="T159" t="str">
            <v>N/A</v>
          </cell>
          <cell r="U159" t="str">
            <v>N/A</v>
          </cell>
          <cell r="V159" t="str">
            <v>N/A</v>
          </cell>
          <cell r="W159" t="str">
            <v>N/A</v>
          </cell>
          <cell r="X159" t="str">
            <v>N/A</v>
          </cell>
          <cell r="Y159" t="str">
            <v>N/A</v>
          </cell>
          <cell r="Z159" t="str">
            <v>N/A</v>
          </cell>
          <cell r="AA159" t="str">
            <v>N/A</v>
          </cell>
          <cell r="AB159" t="str">
            <v>N/A</v>
          </cell>
          <cell r="AC159" t="str">
            <v>N/A</v>
          </cell>
          <cell r="AD159" t="str">
            <v>N/A</v>
          </cell>
          <cell r="AE159" t="str">
            <v>N/A</v>
          </cell>
          <cell r="AF159" t="str">
            <v>N/A</v>
          </cell>
          <cell r="AG159" t="str">
            <v>N/A</v>
          </cell>
          <cell r="AH159">
            <v>0</v>
          </cell>
        </row>
        <row r="160">
          <cell r="A160">
            <v>36620</v>
          </cell>
          <cell r="B160" t="str">
            <v>N/A</v>
          </cell>
          <cell r="C160" t="str">
            <v>N/A</v>
          </cell>
          <cell r="D160" t="str">
            <v>N/A</v>
          </cell>
          <cell r="E160" t="str">
            <v>N/A</v>
          </cell>
          <cell r="F160" t="str">
            <v>N/A</v>
          </cell>
          <cell r="G160" t="str">
            <v>N/A</v>
          </cell>
          <cell r="H160" t="str">
            <v>N/A</v>
          </cell>
          <cell r="I160" t="str">
            <v>N/A</v>
          </cell>
          <cell r="J160" t="str">
            <v>N/A</v>
          </cell>
          <cell r="K160" t="str">
            <v>N/A</v>
          </cell>
          <cell r="L160" t="str">
            <v>N/A</v>
          </cell>
          <cell r="M160" t="str">
            <v>N/A</v>
          </cell>
          <cell r="N160" t="str">
            <v>N/A</v>
          </cell>
          <cell r="O160" t="str">
            <v>N/A</v>
          </cell>
          <cell r="P160" t="str">
            <v>N/A</v>
          </cell>
          <cell r="Q160" t="str">
            <v>N/A</v>
          </cell>
          <cell r="R160" t="str">
            <v>N/A</v>
          </cell>
          <cell r="S160" t="str">
            <v>N/A</v>
          </cell>
          <cell r="T160" t="str">
            <v>N/A</v>
          </cell>
          <cell r="U160" t="str">
            <v>N/A</v>
          </cell>
          <cell r="V160" t="str">
            <v>N/A</v>
          </cell>
          <cell r="W160" t="str">
            <v>N/A</v>
          </cell>
          <cell r="X160" t="str">
            <v>N/A</v>
          </cell>
          <cell r="Y160" t="str">
            <v>N/A</v>
          </cell>
          <cell r="Z160" t="str">
            <v>N/A</v>
          </cell>
          <cell r="AA160" t="str">
            <v>N/A</v>
          </cell>
          <cell r="AB160" t="str">
            <v>N/A</v>
          </cell>
          <cell r="AC160" t="str">
            <v>N/A</v>
          </cell>
          <cell r="AD160" t="str">
            <v>N/A</v>
          </cell>
          <cell r="AE160" t="str">
            <v>N/A</v>
          </cell>
          <cell r="AF160" t="str">
            <v>N/A</v>
          </cell>
          <cell r="AG160" t="str">
            <v>N/A</v>
          </cell>
          <cell r="AH160">
            <v>0</v>
          </cell>
        </row>
        <row r="161">
          <cell r="A161">
            <v>36621</v>
          </cell>
          <cell r="B161" t="str">
            <v>N/A</v>
          </cell>
          <cell r="C161" t="str">
            <v>N/A</v>
          </cell>
          <cell r="D161" t="str">
            <v>N/A</v>
          </cell>
          <cell r="E161" t="str">
            <v>N/A</v>
          </cell>
          <cell r="F161" t="str">
            <v>N/A</v>
          </cell>
          <cell r="G161" t="str">
            <v>N/A</v>
          </cell>
          <cell r="H161" t="str">
            <v>N/A</v>
          </cell>
          <cell r="I161" t="str">
            <v>N/A</v>
          </cell>
          <cell r="J161" t="str">
            <v>N/A</v>
          </cell>
          <cell r="K161" t="str">
            <v>N/A</v>
          </cell>
          <cell r="L161" t="str">
            <v>N/A</v>
          </cell>
          <cell r="M161" t="str">
            <v>N/A</v>
          </cell>
          <cell r="N161" t="str">
            <v>N/A</v>
          </cell>
          <cell r="O161" t="str">
            <v>N/A</v>
          </cell>
          <cell r="P161" t="str">
            <v>N/A</v>
          </cell>
          <cell r="Q161" t="str">
            <v>N/A</v>
          </cell>
          <cell r="R161" t="str">
            <v>N/A</v>
          </cell>
          <cell r="S161" t="str">
            <v>N/A</v>
          </cell>
          <cell r="T161" t="str">
            <v>N/A</v>
          </cell>
          <cell r="U161" t="str">
            <v>N/A</v>
          </cell>
          <cell r="V161" t="str">
            <v>N/A</v>
          </cell>
          <cell r="W161" t="str">
            <v>N/A</v>
          </cell>
          <cell r="X161" t="str">
            <v>N/A</v>
          </cell>
          <cell r="Y161" t="str">
            <v>N/A</v>
          </cell>
          <cell r="Z161" t="str">
            <v>N/A</v>
          </cell>
          <cell r="AA161" t="str">
            <v>N/A</v>
          </cell>
          <cell r="AB161" t="str">
            <v>N/A</v>
          </cell>
          <cell r="AC161" t="str">
            <v>N/A</v>
          </cell>
          <cell r="AD161" t="str">
            <v>N/A</v>
          </cell>
          <cell r="AE161" t="str">
            <v>N/A</v>
          </cell>
          <cell r="AF161" t="str">
            <v>N/A</v>
          </cell>
          <cell r="AG161" t="str">
            <v>N/A</v>
          </cell>
          <cell r="AH161">
            <v>0</v>
          </cell>
        </row>
        <row r="162">
          <cell r="A162">
            <v>36622</v>
          </cell>
          <cell r="B162" t="str">
            <v>N/A</v>
          </cell>
          <cell r="C162" t="str">
            <v>N/A</v>
          </cell>
          <cell r="D162" t="str">
            <v>N/A</v>
          </cell>
          <cell r="E162" t="str">
            <v>N/A</v>
          </cell>
          <cell r="F162" t="str">
            <v>N/A</v>
          </cell>
          <cell r="G162" t="str">
            <v>N/A</v>
          </cell>
          <cell r="H162" t="str">
            <v>N/A</v>
          </cell>
          <cell r="I162" t="str">
            <v>N/A</v>
          </cell>
          <cell r="J162" t="str">
            <v>N/A</v>
          </cell>
          <cell r="K162" t="str">
            <v>N/A</v>
          </cell>
          <cell r="L162" t="str">
            <v>N/A</v>
          </cell>
          <cell r="M162" t="str">
            <v>N/A</v>
          </cell>
          <cell r="N162" t="str">
            <v>N/A</v>
          </cell>
          <cell r="O162" t="str">
            <v>N/A</v>
          </cell>
          <cell r="P162" t="str">
            <v>N/A</v>
          </cell>
          <cell r="Q162" t="str">
            <v>N/A</v>
          </cell>
          <cell r="R162" t="str">
            <v>N/A</v>
          </cell>
          <cell r="S162" t="str">
            <v>N/A</v>
          </cell>
          <cell r="T162" t="str">
            <v>N/A</v>
          </cell>
          <cell r="U162" t="str">
            <v>N/A</v>
          </cell>
          <cell r="V162" t="str">
            <v>N/A</v>
          </cell>
          <cell r="W162" t="str">
            <v>N/A</v>
          </cell>
          <cell r="X162" t="str">
            <v>N/A</v>
          </cell>
          <cell r="Y162" t="str">
            <v>N/A</v>
          </cell>
          <cell r="Z162" t="str">
            <v>N/A</v>
          </cell>
          <cell r="AA162" t="str">
            <v>N/A</v>
          </cell>
          <cell r="AB162" t="str">
            <v>N/A</v>
          </cell>
          <cell r="AC162" t="str">
            <v>N/A</v>
          </cell>
          <cell r="AD162" t="str">
            <v>N/A</v>
          </cell>
          <cell r="AE162" t="str">
            <v>N/A</v>
          </cell>
          <cell r="AF162" t="str">
            <v>N/A</v>
          </cell>
          <cell r="AG162" t="str">
            <v>N/A</v>
          </cell>
          <cell r="AH162">
            <v>0</v>
          </cell>
        </row>
        <row r="163">
          <cell r="A163">
            <v>36623</v>
          </cell>
          <cell r="B163" t="str">
            <v>N/A</v>
          </cell>
          <cell r="C163" t="str">
            <v>N/A</v>
          </cell>
          <cell r="D163" t="str">
            <v>N/A</v>
          </cell>
          <cell r="E163" t="str">
            <v>N/A</v>
          </cell>
          <cell r="F163" t="str">
            <v>N/A</v>
          </cell>
          <cell r="G163" t="str">
            <v>N/A</v>
          </cell>
          <cell r="H163" t="str">
            <v>N/A</v>
          </cell>
          <cell r="I163" t="str">
            <v>N/A</v>
          </cell>
          <cell r="J163" t="str">
            <v>N/A</v>
          </cell>
          <cell r="K163" t="str">
            <v>N/A</v>
          </cell>
          <cell r="L163" t="str">
            <v>N/A</v>
          </cell>
          <cell r="M163" t="str">
            <v>N/A</v>
          </cell>
          <cell r="N163" t="str">
            <v>N/A</v>
          </cell>
          <cell r="O163" t="str">
            <v>N/A</v>
          </cell>
          <cell r="P163" t="str">
            <v>N/A</v>
          </cell>
          <cell r="Q163" t="str">
            <v>N/A</v>
          </cell>
          <cell r="R163" t="str">
            <v>N/A</v>
          </cell>
          <cell r="S163" t="str">
            <v>N/A</v>
          </cell>
          <cell r="T163" t="str">
            <v>N/A</v>
          </cell>
          <cell r="U163" t="str">
            <v>N/A</v>
          </cell>
          <cell r="V163" t="str">
            <v>N/A</v>
          </cell>
          <cell r="W163" t="str">
            <v>N/A</v>
          </cell>
          <cell r="X163" t="str">
            <v>N/A</v>
          </cell>
          <cell r="Y163" t="str">
            <v>N/A</v>
          </cell>
          <cell r="Z163" t="str">
            <v>N/A</v>
          </cell>
          <cell r="AA163" t="str">
            <v>N/A</v>
          </cell>
          <cell r="AB163" t="str">
            <v>N/A</v>
          </cell>
          <cell r="AC163" t="str">
            <v>N/A</v>
          </cell>
          <cell r="AD163" t="str">
            <v>N/A</v>
          </cell>
          <cell r="AE163" t="str">
            <v>N/A</v>
          </cell>
          <cell r="AF163" t="str">
            <v>N/A</v>
          </cell>
          <cell r="AG163" t="str">
            <v>N/A</v>
          </cell>
          <cell r="AH163">
            <v>0</v>
          </cell>
        </row>
        <row r="164">
          <cell r="A164">
            <v>36624</v>
          </cell>
          <cell r="B164" t="str">
            <v>N/A</v>
          </cell>
          <cell r="C164" t="str">
            <v>N/A</v>
          </cell>
          <cell r="D164" t="str">
            <v>N/A</v>
          </cell>
          <cell r="E164" t="str">
            <v>N/A</v>
          </cell>
          <cell r="F164" t="str">
            <v>N/A</v>
          </cell>
          <cell r="G164" t="str">
            <v>N/A</v>
          </cell>
          <cell r="H164" t="str">
            <v>N/A</v>
          </cell>
          <cell r="I164" t="str">
            <v>N/A</v>
          </cell>
          <cell r="J164" t="str">
            <v>N/A</v>
          </cell>
          <cell r="K164" t="str">
            <v>N/A</v>
          </cell>
          <cell r="L164" t="str">
            <v>N/A</v>
          </cell>
          <cell r="M164" t="str">
            <v>N/A</v>
          </cell>
          <cell r="N164" t="str">
            <v>N/A</v>
          </cell>
          <cell r="O164" t="str">
            <v>N/A</v>
          </cell>
          <cell r="P164" t="str">
            <v>N/A</v>
          </cell>
          <cell r="Q164" t="str">
            <v>N/A</v>
          </cell>
          <cell r="R164" t="str">
            <v>N/A</v>
          </cell>
          <cell r="S164" t="str">
            <v>N/A</v>
          </cell>
          <cell r="T164" t="str">
            <v>N/A</v>
          </cell>
          <cell r="U164" t="str">
            <v>N/A</v>
          </cell>
          <cell r="V164" t="str">
            <v>N/A</v>
          </cell>
          <cell r="W164" t="str">
            <v>N/A</v>
          </cell>
          <cell r="X164" t="str">
            <v>N/A</v>
          </cell>
          <cell r="Y164" t="str">
            <v>N/A</v>
          </cell>
          <cell r="Z164" t="str">
            <v>N/A</v>
          </cell>
          <cell r="AA164" t="str">
            <v>N/A</v>
          </cell>
          <cell r="AB164" t="str">
            <v>N/A</v>
          </cell>
          <cell r="AC164" t="str">
            <v>N/A</v>
          </cell>
          <cell r="AD164" t="str">
            <v>N/A</v>
          </cell>
          <cell r="AE164" t="str">
            <v>N/A</v>
          </cell>
          <cell r="AF164" t="str">
            <v>N/A</v>
          </cell>
          <cell r="AG164" t="str">
            <v>N/A</v>
          </cell>
          <cell r="AH164">
            <v>0</v>
          </cell>
        </row>
        <row r="165">
          <cell r="A165">
            <v>36625</v>
          </cell>
          <cell r="B165" t="str">
            <v>N/A</v>
          </cell>
          <cell r="C165" t="str">
            <v>N/A</v>
          </cell>
          <cell r="D165" t="str">
            <v>N/A</v>
          </cell>
          <cell r="E165" t="str">
            <v>N/A</v>
          </cell>
          <cell r="F165" t="str">
            <v>N/A</v>
          </cell>
          <cell r="G165" t="str">
            <v>N/A</v>
          </cell>
          <cell r="H165" t="str">
            <v>N/A</v>
          </cell>
          <cell r="I165" t="str">
            <v>N/A</v>
          </cell>
          <cell r="J165" t="str">
            <v>N/A</v>
          </cell>
          <cell r="K165" t="str">
            <v>N/A</v>
          </cell>
          <cell r="L165" t="str">
            <v>N/A</v>
          </cell>
          <cell r="M165" t="str">
            <v>N/A</v>
          </cell>
          <cell r="N165" t="str">
            <v>N/A</v>
          </cell>
          <cell r="O165" t="str">
            <v>N/A</v>
          </cell>
          <cell r="P165" t="str">
            <v>N/A</v>
          </cell>
          <cell r="Q165" t="str">
            <v>N/A</v>
          </cell>
          <cell r="R165" t="str">
            <v>N/A</v>
          </cell>
          <cell r="S165" t="str">
            <v>N/A</v>
          </cell>
          <cell r="T165" t="str">
            <v>N/A</v>
          </cell>
          <cell r="U165" t="str">
            <v>N/A</v>
          </cell>
          <cell r="V165" t="str">
            <v>N/A</v>
          </cell>
          <cell r="W165" t="str">
            <v>N/A</v>
          </cell>
          <cell r="X165" t="str">
            <v>N/A</v>
          </cell>
          <cell r="Y165" t="str">
            <v>N/A</v>
          </cell>
          <cell r="Z165" t="str">
            <v>N/A</v>
          </cell>
          <cell r="AA165" t="str">
            <v>N/A</v>
          </cell>
          <cell r="AB165" t="str">
            <v>N/A</v>
          </cell>
          <cell r="AC165" t="str">
            <v>N/A</v>
          </cell>
          <cell r="AD165" t="str">
            <v>N/A</v>
          </cell>
          <cell r="AE165" t="str">
            <v>N/A</v>
          </cell>
          <cell r="AF165" t="str">
            <v>N/A</v>
          </cell>
          <cell r="AG165" t="str">
            <v>N/A</v>
          </cell>
          <cell r="AH165">
            <v>0</v>
          </cell>
        </row>
        <row r="166">
          <cell r="A166">
            <v>36626</v>
          </cell>
          <cell r="B166" t="str">
            <v>N/A</v>
          </cell>
          <cell r="C166" t="str">
            <v>N/A</v>
          </cell>
          <cell r="D166" t="str">
            <v>N/A</v>
          </cell>
          <cell r="E166" t="str">
            <v>N/A</v>
          </cell>
          <cell r="F166" t="str">
            <v>N/A</v>
          </cell>
          <cell r="G166" t="str">
            <v>N/A</v>
          </cell>
          <cell r="H166" t="str">
            <v>N/A</v>
          </cell>
          <cell r="I166" t="str">
            <v>N/A</v>
          </cell>
          <cell r="J166" t="str">
            <v>N/A</v>
          </cell>
          <cell r="K166" t="str">
            <v>N/A</v>
          </cell>
          <cell r="L166" t="str">
            <v>N/A</v>
          </cell>
          <cell r="M166" t="str">
            <v>N/A</v>
          </cell>
          <cell r="N166" t="str">
            <v>N/A</v>
          </cell>
          <cell r="O166" t="str">
            <v>N/A</v>
          </cell>
          <cell r="P166" t="str">
            <v>N/A</v>
          </cell>
          <cell r="Q166" t="str">
            <v>N/A</v>
          </cell>
          <cell r="R166" t="str">
            <v>N/A</v>
          </cell>
          <cell r="S166" t="str">
            <v>N/A</v>
          </cell>
          <cell r="T166" t="str">
            <v>N/A</v>
          </cell>
          <cell r="U166" t="str">
            <v>N/A</v>
          </cell>
          <cell r="V166" t="str">
            <v>N/A</v>
          </cell>
          <cell r="W166" t="str">
            <v>N/A</v>
          </cell>
          <cell r="X166" t="str">
            <v>N/A</v>
          </cell>
          <cell r="Y166" t="str">
            <v>N/A</v>
          </cell>
          <cell r="Z166" t="str">
            <v>N/A</v>
          </cell>
          <cell r="AA166" t="str">
            <v>N/A</v>
          </cell>
          <cell r="AB166" t="str">
            <v>N/A</v>
          </cell>
          <cell r="AC166" t="str">
            <v>N/A</v>
          </cell>
          <cell r="AD166" t="str">
            <v>N/A</v>
          </cell>
          <cell r="AE166" t="str">
            <v>N/A</v>
          </cell>
          <cell r="AF166" t="str">
            <v>N/A</v>
          </cell>
          <cell r="AG166" t="str">
            <v>N/A</v>
          </cell>
          <cell r="AH166">
            <v>0</v>
          </cell>
        </row>
        <row r="167">
          <cell r="A167">
            <v>36627</v>
          </cell>
          <cell r="B167" t="str">
            <v>N/A</v>
          </cell>
          <cell r="C167" t="str">
            <v>N/A</v>
          </cell>
          <cell r="D167" t="str">
            <v>N/A</v>
          </cell>
          <cell r="E167" t="str">
            <v>N/A</v>
          </cell>
          <cell r="F167" t="str">
            <v>N/A</v>
          </cell>
          <cell r="G167" t="str">
            <v>N/A</v>
          </cell>
          <cell r="H167" t="str">
            <v>N/A</v>
          </cell>
          <cell r="I167" t="str">
            <v>N/A</v>
          </cell>
          <cell r="J167" t="str">
            <v>N/A</v>
          </cell>
          <cell r="K167" t="str">
            <v>N/A</v>
          </cell>
          <cell r="L167" t="str">
            <v>N/A</v>
          </cell>
          <cell r="M167" t="str">
            <v>N/A</v>
          </cell>
          <cell r="N167" t="str">
            <v>N/A</v>
          </cell>
          <cell r="O167" t="str">
            <v>N/A</v>
          </cell>
          <cell r="P167" t="str">
            <v>N/A</v>
          </cell>
          <cell r="Q167" t="str">
            <v>N/A</v>
          </cell>
          <cell r="R167" t="str">
            <v>N/A</v>
          </cell>
          <cell r="S167" t="str">
            <v>N/A</v>
          </cell>
          <cell r="T167" t="str">
            <v>N/A</v>
          </cell>
          <cell r="U167" t="str">
            <v>N/A</v>
          </cell>
          <cell r="V167" t="str">
            <v>N/A</v>
          </cell>
          <cell r="W167" t="str">
            <v>N/A</v>
          </cell>
          <cell r="X167" t="str">
            <v>N/A</v>
          </cell>
          <cell r="Y167" t="str">
            <v>N/A</v>
          </cell>
          <cell r="Z167" t="str">
            <v>N/A</v>
          </cell>
          <cell r="AA167" t="str">
            <v>N/A</v>
          </cell>
          <cell r="AB167" t="str">
            <v>N/A</v>
          </cell>
          <cell r="AC167" t="str">
            <v>N/A</v>
          </cell>
          <cell r="AD167" t="str">
            <v>N/A</v>
          </cell>
          <cell r="AE167" t="str">
            <v>N/A</v>
          </cell>
          <cell r="AF167" t="str">
            <v>N/A</v>
          </cell>
          <cell r="AG167" t="str">
            <v>N/A</v>
          </cell>
          <cell r="AH167">
            <v>0</v>
          </cell>
        </row>
        <row r="168">
          <cell r="A168">
            <v>36628</v>
          </cell>
          <cell r="B168" t="str">
            <v>N/A</v>
          </cell>
          <cell r="C168" t="str">
            <v>N/A</v>
          </cell>
          <cell r="D168" t="str">
            <v>N/A</v>
          </cell>
          <cell r="E168" t="str">
            <v>N/A</v>
          </cell>
          <cell r="F168" t="str">
            <v>N/A</v>
          </cell>
          <cell r="G168" t="str">
            <v>N/A</v>
          </cell>
          <cell r="H168" t="str">
            <v>N/A</v>
          </cell>
          <cell r="I168" t="str">
            <v>N/A</v>
          </cell>
          <cell r="J168" t="str">
            <v>N/A</v>
          </cell>
          <cell r="K168" t="str">
            <v>N/A</v>
          </cell>
          <cell r="L168" t="str">
            <v>N/A</v>
          </cell>
          <cell r="M168" t="str">
            <v>N/A</v>
          </cell>
          <cell r="N168" t="str">
            <v>N/A</v>
          </cell>
          <cell r="O168" t="str">
            <v>N/A</v>
          </cell>
          <cell r="P168" t="str">
            <v>N/A</v>
          </cell>
          <cell r="Q168" t="str">
            <v>N/A</v>
          </cell>
          <cell r="R168" t="str">
            <v>N/A</v>
          </cell>
          <cell r="S168" t="str">
            <v>N/A</v>
          </cell>
          <cell r="T168" t="str">
            <v>N/A</v>
          </cell>
          <cell r="U168" t="str">
            <v>N/A</v>
          </cell>
          <cell r="V168" t="str">
            <v>N/A</v>
          </cell>
          <cell r="W168" t="str">
            <v>N/A</v>
          </cell>
          <cell r="X168" t="str">
            <v>N/A</v>
          </cell>
          <cell r="Y168" t="str">
            <v>N/A</v>
          </cell>
          <cell r="Z168" t="str">
            <v>N/A</v>
          </cell>
          <cell r="AA168" t="str">
            <v>N/A</v>
          </cell>
          <cell r="AB168" t="str">
            <v>N/A</v>
          </cell>
          <cell r="AC168" t="str">
            <v>N/A</v>
          </cell>
          <cell r="AD168" t="str">
            <v>N/A</v>
          </cell>
          <cell r="AE168" t="str">
            <v>N/A</v>
          </cell>
          <cell r="AF168" t="str">
            <v>N/A</v>
          </cell>
          <cell r="AG168" t="str">
            <v>N/A</v>
          </cell>
          <cell r="AH168">
            <v>0</v>
          </cell>
        </row>
        <row r="169">
          <cell r="A169">
            <v>36629</v>
          </cell>
          <cell r="B169" t="str">
            <v>N/A</v>
          </cell>
          <cell r="C169" t="str">
            <v>N/A</v>
          </cell>
          <cell r="D169" t="str">
            <v>N/A</v>
          </cell>
          <cell r="E169" t="str">
            <v>N/A</v>
          </cell>
          <cell r="F169" t="str">
            <v>N/A</v>
          </cell>
          <cell r="G169" t="str">
            <v>N/A</v>
          </cell>
          <cell r="H169" t="str">
            <v>N/A</v>
          </cell>
          <cell r="I169" t="str">
            <v>N/A</v>
          </cell>
          <cell r="J169" t="str">
            <v>N/A</v>
          </cell>
          <cell r="K169" t="str">
            <v>N/A</v>
          </cell>
          <cell r="L169" t="str">
            <v>N/A</v>
          </cell>
          <cell r="M169" t="str">
            <v>N/A</v>
          </cell>
          <cell r="N169" t="str">
            <v>N/A</v>
          </cell>
          <cell r="O169" t="str">
            <v>N/A</v>
          </cell>
          <cell r="P169" t="str">
            <v>N/A</v>
          </cell>
          <cell r="Q169" t="str">
            <v>N/A</v>
          </cell>
          <cell r="R169" t="str">
            <v>N/A</v>
          </cell>
          <cell r="S169" t="str">
            <v>N/A</v>
          </cell>
          <cell r="T169" t="str">
            <v>N/A</v>
          </cell>
          <cell r="U169" t="str">
            <v>N/A</v>
          </cell>
          <cell r="V169" t="str">
            <v>N/A</v>
          </cell>
          <cell r="W169" t="str">
            <v>N/A</v>
          </cell>
          <cell r="X169" t="str">
            <v>N/A</v>
          </cell>
          <cell r="Y169" t="str">
            <v>N/A</v>
          </cell>
          <cell r="Z169" t="str">
            <v>N/A</v>
          </cell>
          <cell r="AA169" t="str">
            <v>N/A</v>
          </cell>
          <cell r="AB169" t="str">
            <v>N/A</v>
          </cell>
          <cell r="AC169" t="str">
            <v>N/A</v>
          </cell>
          <cell r="AD169" t="str">
            <v>N/A</v>
          </cell>
          <cell r="AE169" t="str">
            <v>N/A</v>
          </cell>
          <cell r="AF169" t="str">
            <v>N/A</v>
          </cell>
          <cell r="AG169" t="str">
            <v>N/A</v>
          </cell>
          <cell r="AH169">
            <v>0</v>
          </cell>
        </row>
        <row r="170">
          <cell r="A170">
            <v>36630</v>
          </cell>
          <cell r="B170" t="str">
            <v>N/A</v>
          </cell>
          <cell r="C170" t="str">
            <v>N/A</v>
          </cell>
          <cell r="D170" t="str">
            <v>N/A</v>
          </cell>
          <cell r="E170" t="str">
            <v>N/A</v>
          </cell>
          <cell r="F170" t="str">
            <v>N/A</v>
          </cell>
          <cell r="G170" t="str">
            <v>N/A</v>
          </cell>
          <cell r="H170" t="str">
            <v>N/A</v>
          </cell>
          <cell r="I170" t="str">
            <v>N/A</v>
          </cell>
          <cell r="J170" t="str">
            <v>N/A</v>
          </cell>
          <cell r="K170" t="str">
            <v>N/A</v>
          </cell>
          <cell r="L170" t="str">
            <v>N/A</v>
          </cell>
          <cell r="M170" t="str">
            <v>N/A</v>
          </cell>
          <cell r="N170" t="str">
            <v>N/A</v>
          </cell>
          <cell r="O170" t="str">
            <v>N/A</v>
          </cell>
          <cell r="P170" t="str">
            <v>N/A</v>
          </cell>
          <cell r="Q170" t="str">
            <v>N/A</v>
          </cell>
          <cell r="R170" t="str">
            <v>N/A</v>
          </cell>
          <cell r="S170" t="str">
            <v>N/A</v>
          </cell>
          <cell r="T170" t="str">
            <v>N/A</v>
          </cell>
          <cell r="U170" t="str">
            <v>N/A</v>
          </cell>
          <cell r="V170" t="str">
            <v>N/A</v>
          </cell>
          <cell r="W170" t="str">
            <v>N/A</v>
          </cell>
          <cell r="X170" t="str">
            <v>N/A</v>
          </cell>
          <cell r="Y170" t="str">
            <v>N/A</v>
          </cell>
          <cell r="Z170" t="str">
            <v>N/A</v>
          </cell>
          <cell r="AA170" t="str">
            <v>N/A</v>
          </cell>
          <cell r="AB170" t="str">
            <v>N/A</v>
          </cell>
          <cell r="AC170" t="str">
            <v>N/A</v>
          </cell>
          <cell r="AD170" t="str">
            <v>N/A</v>
          </cell>
          <cell r="AE170" t="str">
            <v>N/A</v>
          </cell>
          <cell r="AF170" t="str">
            <v>N/A</v>
          </cell>
          <cell r="AG170" t="str">
            <v>N/A</v>
          </cell>
          <cell r="AH170">
            <v>0</v>
          </cell>
        </row>
        <row r="171">
          <cell r="A171">
            <v>36631</v>
          </cell>
          <cell r="B171" t="str">
            <v>N/A</v>
          </cell>
          <cell r="C171" t="str">
            <v>N/A</v>
          </cell>
          <cell r="D171" t="str">
            <v>N/A</v>
          </cell>
          <cell r="E171" t="str">
            <v>N/A</v>
          </cell>
          <cell r="F171" t="str">
            <v>N/A</v>
          </cell>
          <cell r="G171" t="str">
            <v>N/A</v>
          </cell>
          <cell r="H171" t="str">
            <v>N/A</v>
          </cell>
          <cell r="I171" t="str">
            <v>N/A</v>
          </cell>
          <cell r="J171" t="str">
            <v>N/A</v>
          </cell>
          <cell r="K171" t="str">
            <v>N/A</v>
          </cell>
          <cell r="L171" t="str">
            <v>N/A</v>
          </cell>
          <cell r="M171" t="str">
            <v>N/A</v>
          </cell>
          <cell r="N171" t="str">
            <v>N/A</v>
          </cell>
          <cell r="O171" t="str">
            <v>N/A</v>
          </cell>
          <cell r="P171" t="str">
            <v>N/A</v>
          </cell>
          <cell r="Q171" t="str">
            <v>N/A</v>
          </cell>
          <cell r="R171" t="str">
            <v>N/A</v>
          </cell>
          <cell r="S171" t="str">
            <v>N/A</v>
          </cell>
          <cell r="T171" t="str">
            <v>N/A</v>
          </cell>
          <cell r="U171" t="str">
            <v>N/A</v>
          </cell>
          <cell r="V171" t="str">
            <v>N/A</v>
          </cell>
          <cell r="W171" t="str">
            <v>N/A</v>
          </cell>
          <cell r="X171" t="str">
            <v>N/A</v>
          </cell>
          <cell r="Y171" t="str">
            <v>N/A</v>
          </cell>
          <cell r="Z171" t="str">
            <v>N/A</v>
          </cell>
          <cell r="AA171" t="str">
            <v>N/A</v>
          </cell>
          <cell r="AB171" t="str">
            <v>N/A</v>
          </cell>
          <cell r="AC171" t="str">
            <v>N/A</v>
          </cell>
          <cell r="AD171" t="str">
            <v>N/A</v>
          </cell>
          <cell r="AE171" t="str">
            <v>N/A</v>
          </cell>
          <cell r="AF171" t="str">
            <v>N/A</v>
          </cell>
          <cell r="AG171" t="str">
            <v>N/A</v>
          </cell>
          <cell r="AH171">
            <v>0</v>
          </cell>
        </row>
        <row r="172">
          <cell r="A172">
            <v>36632</v>
          </cell>
          <cell r="B172" t="str">
            <v>N/A</v>
          </cell>
          <cell r="C172" t="str">
            <v>N/A</v>
          </cell>
          <cell r="D172" t="str">
            <v>N/A</v>
          </cell>
          <cell r="E172" t="str">
            <v>N/A</v>
          </cell>
          <cell r="F172" t="str">
            <v>N/A</v>
          </cell>
          <cell r="G172" t="str">
            <v>N/A</v>
          </cell>
          <cell r="H172" t="str">
            <v>N/A</v>
          </cell>
          <cell r="I172" t="str">
            <v>N/A</v>
          </cell>
          <cell r="J172" t="str">
            <v>N/A</v>
          </cell>
          <cell r="K172" t="str">
            <v>N/A</v>
          </cell>
          <cell r="L172" t="str">
            <v>N/A</v>
          </cell>
          <cell r="M172" t="str">
            <v>N/A</v>
          </cell>
          <cell r="N172" t="str">
            <v>N/A</v>
          </cell>
          <cell r="O172" t="str">
            <v>N/A</v>
          </cell>
          <cell r="P172" t="str">
            <v>N/A</v>
          </cell>
          <cell r="Q172" t="str">
            <v>N/A</v>
          </cell>
          <cell r="R172" t="str">
            <v>N/A</v>
          </cell>
          <cell r="S172" t="str">
            <v>N/A</v>
          </cell>
          <cell r="T172" t="str">
            <v>N/A</v>
          </cell>
          <cell r="U172" t="str">
            <v>N/A</v>
          </cell>
          <cell r="V172" t="str">
            <v>N/A</v>
          </cell>
          <cell r="W172" t="str">
            <v>N/A</v>
          </cell>
          <cell r="X172" t="str">
            <v>N/A</v>
          </cell>
          <cell r="Y172" t="str">
            <v>N/A</v>
          </cell>
          <cell r="Z172" t="str">
            <v>N/A</v>
          </cell>
          <cell r="AA172" t="str">
            <v>N/A</v>
          </cell>
          <cell r="AB172" t="str">
            <v>N/A</v>
          </cell>
          <cell r="AC172" t="str">
            <v>N/A</v>
          </cell>
          <cell r="AD172" t="str">
            <v>N/A</v>
          </cell>
          <cell r="AE172" t="str">
            <v>N/A</v>
          </cell>
          <cell r="AF172" t="str">
            <v>N/A</v>
          </cell>
          <cell r="AG172" t="str">
            <v>N/A</v>
          </cell>
          <cell r="AH172">
            <v>0</v>
          </cell>
        </row>
        <row r="173">
          <cell r="A173">
            <v>36633</v>
          </cell>
          <cell r="B173" t="str">
            <v>N/A</v>
          </cell>
          <cell r="C173" t="str">
            <v>N/A</v>
          </cell>
          <cell r="D173" t="str">
            <v>N/A</v>
          </cell>
          <cell r="E173" t="str">
            <v>N/A</v>
          </cell>
          <cell r="F173" t="str">
            <v>N/A</v>
          </cell>
          <cell r="G173" t="str">
            <v>N/A</v>
          </cell>
          <cell r="H173" t="str">
            <v>N/A</v>
          </cell>
          <cell r="I173" t="str">
            <v>N/A</v>
          </cell>
          <cell r="J173" t="str">
            <v>N/A</v>
          </cell>
          <cell r="K173" t="str">
            <v>N/A</v>
          </cell>
          <cell r="L173" t="str">
            <v>N/A</v>
          </cell>
          <cell r="M173" t="str">
            <v>N/A</v>
          </cell>
          <cell r="N173" t="str">
            <v>N/A</v>
          </cell>
          <cell r="O173" t="str">
            <v>N/A</v>
          </cell>
          <cell r="P173" t="str">
            <v>N/A</v>
          </cell>
          <cell r="Q173" t="str">
            <v>N/A</v>
          </cell>
          <cell r="R173" t="str">
            <v>N/A</v>
          </cell>
          <cell r="S173" t="str">
            <v>N/A</v>
          </cell>
          <cell r="T173" t="str">
            <v>N/A</v>
          </cell>
          <cell r="U173" t="str">
            <v>N/A</v>
          </cell>
          <cell r="V173" t="str">
            <v>N/A</v>
          </cell>
          <cell r="W173" t="str">
            <v>N/A</v>
          </cell>
          <cell r="X173" t="str">
            <v>N/A</v>
          </cell>
          <cell r="Y173" t="str">
            <v>N/A</v>
          </cell>
          <cell r="Z173" t="str">
            <v>N/A</v>
          </cell>
          <cell r="AA173" t="str">
            <v>N/A</v>
          </cell>
          <cell r="AB173" t="str">
            <v>N/A</v>
          </cell>
          <cell r="AC173" t="str">
            <v>N/A</v>
          </cell>
          <cell r="AD173" t="str">
            <v>N/A</v>
          </cell>
          <cell r="AE173" t="str">
            <v>N/A</v>
          </cell>
          <cell r="AF173" t="str">
            <v>N/A</v>
          </cell>
          <cell r="AG173" t="str">
            <v>N/A</v>
          </cell>
          <cell r="AH173">
            <v>0</v>
          </cell>
        </row>
        <row r="174">
          <cell r="A174">
            <v>36634</v>
          </cell>
          <cell r="B174" t="str">
            <v>N/A</v>
          </cell>
          <cell r="C174" t="str">
            <v>N/A</v>
          </cell>
          <cell r="D174" t="str">
            <v>N/A</v>
          </cell>
          <cell r="E174" t="str">
            <v>N/A</v>
          </cell>
          <cell r="F174" t="str">
            <v>N/A</v>
          </cell>
          <cell r="G174" t="str">
            <v>N/A</v>
          </cell>
          <cell r="H174" t="str">
            <v>N/A</v>
          </cell>
          <cell r="I174" t="str">
            <v>N/A</v>
          </cell>
          <cell r="J174" t="str">
            <v>N/A</v>
          </cell>
          <cell r="K174" t="str">
            <v>N/A</v>
          </cell>
          <cell r="L174" t="str">
            <v>N/A</v>
          </cell>
          <cell r="M174" t="str">
            <v>N/A</v>
          </cell>
          <cell r="N174" t="str">
            <v>N/A</v>
          </cell>
          <cell r="O174" t="str">
            <v>N/A</v>
          </cell>
          <cell r="P174" t="str">
            <v>N/A</v>
          </cell>
          <cell r="Q174" t="str">
            <v>N/A</v>
          </cell>
          <cell r="R174" t="str">
            <v>N/A</v>
          </cell>
          <cell r="S174" t="str">
            <v>N/A</v>
          </cell>
          <cell r="T174" t="str">
            <v>N/A</v>
          </cell>
          <cell r="U174" t="str">
            <v>N/A</v>
          </cell>
          <cell r="V174" t="str">
            <v>N/A</v>
          </cell>
          <cell r="W174" t="str">
            <v>N/A</v>
          </cell>
          <cell r="X174" t="str">
            <v>N/A</v>
          </cell>
          <cell r="Y174" t="str">
            <v>N/A</v>
          </cell>
          <cell r="Z174" t="str">
            <v>N/A</v>
          </cell>
          <cell r="AA174" t="str">
            <v>N/A</v>
          </cell>
          <cell r="AB174" t="str">
            <v>N/A</v>
          </cell>
          <cell r="AC174" t="str">
            <v>N/A</v>
          </cell>
          <cell r="AD174" t="str">
            <v>N/A</v>
          </cell>
          <cell r="AE174" t="str">
            <v>N/A</v>
          </cell>
          <cell r="AF174" t="str">
            <v>N/A</v>
          </cell>
          <cell r="AG174" t="str">
            <v>N/A</v>
          </cell>
          <cell r="AH174">
            <v>0</v>
          </cell>
        </row>
        <row r="175">
          <cell r="A175">
            <v>36635</v>
          </cell>
          <cell r="B175" t="str">
            <v>N/A</v>
          </cell>
          <cell r="C175" t="str">
            <v>N/A</v>
          </cell>
          <cell r="D175" t="str">
            <v>N/A</v>
          </cell>
          <cell r="E175" t="str">
            <v>N/A</v>
          </cell>
          <cell r="F175" t="str">
            <v>N/A</v>
          </cell>
          <cell r="G175" t="str">
            <v>N/A</v>
          </cell>
          <cell r="H175" t="str">
            <v>N/A</v>
          </cell>
          <cell r="I175" t="str">
            <v>N/A</v>
          </cell>
          <cell r="J175" t="str">
            <v>N/A</v>
          </cell>
          <cell r="K175" t="str">
            <v>N/A</v>
          </cell>
          <cell r="L175" t="str">
            <v>N/A</v>
          </cell>
          <cell r="M175" t="str">
            <v>N/A</v>
          </cell>
          <cell r="N175" t="str">
            <v>N/A</v>
          </cell>
          <cell r="O175" t="str">
            <v>N/A</v>
          </cell>
          <cell r="P175" t="str">
            <v>N/A</v>
          </cell>
          <cell r="Q175" t="str">
            <v>N/A</v>
          </cell>
          <cell r="R175" t="str">
            <v>N/A</v>
          </cell>
          <cell r="S175" t="str">
            <v>N/A</v>
          </cell>
          <cell r="T175" t="str">
            <v>N/A</v>
          </cell>
          <cell r="U175" t="str">
            <v>N/A</v>
          </cell>
          <cell r="V175" t="str">
            <v>N/A</v>
          </cell>
          <cell r="W175" t="str">
            <v>N/A</v>
          </cell>
          <cell r="X175" t="str">
            <v>N/A</v>
          </cell>
          <cell r="Y175" t="str">
            <v>N/A</v>
          </cell>
          <cell r="Z175" t="str">
            <v>N/A</v>
          </cell>
          <cell r="AA175" t="str">
            <v>N/A</v>
          </cell>
          <cell r="AB175" t="str">
            <v>N/A</v>
          </cell>
          <cell r="AC175" t="str">
            <v>N/A</v>
          </cell>
          <cell r="AD175" t="str">
            <v>N/A</v>
          </cell>
          <cell r="AE175" t="str">
            <v>N/A</v>
          </cell>
          <cell r="AF175" t="str">
            <v>N/A</v>
          </cell>
          <cell r="AG175" t="str">
            <v>N/A</v>
          </cell>
          <cell r="AH175">
            <v>0</v>
          </cell>
        </row>
        <row r="176">
          <cell r="A176">
            <v>36636</v>
          </cell>
          <cell r="B176" t="str">
            <v>N/A</v>
          </cell>
          <cell r="C176" t="str">
            <v>N/A</v>
          </cell>
          <cell r="D176" t="str">
            <v>N/A</v>
          </cell>
          <cell r="E176" t="str">
            <v>N/A</v>
          </cell>
          <cell r="F176" t="str">
            <v>N/A</v>
          </cell>
          <cell r="G176" t="str">
            <v>N/A</v>
          </cell>
          <cell r="H176" t="str">
            <v>N/A</v>
          </cell>
          <cell r="I176" t="str">
            <v>N/A</v>
          </cell>
          <cell r="J176" t="str">
            <v>N/A</v>
          </cell>
          <cell r="K176" t="str">
            <v>N/A</v>
          </cell>
          <cell r="L176" t="str">
            <v>N/A</v>
          </cell>
          <cell r="M176" t="str">
            <v>N/A</v>
          </cell>
          <cell r="N176" t="str">
            <v>N/A</v>
          </cell>
          <cell r="O176" t="str">
            <v>N/A</v>
          </cell>
          <cell r="P176" t="str">
            <v>N/A</v>
          </cell>
          <cell r="Q176" t="str">
            <v>N/A</v>
          </cell>
          <cell r="R176" t="str">
            <v>N/A</v>
          </cell>
          <cell r="S176" t="str">
            <v>N/A</v>
          </cell>
          <cell r="T176" t="str">
            <v>N/A</v>
          </cell>
          <cell r="U176" t="str">
            <v>N/A</v>
          </cell>
          <cell r="V176" t="str">
            <v>N/A</v>
          </cell>
          <cell r="W176" t="str">
            <v>N/A</v>
          </cell>
          <cell r="X176" t="str">
            <v>N/A</v>
          </cell>
          <cell r="Y176" t="str">
            <v>N/A</v>
          </cell>
          <cell r="Z176" t="str">
            <v>N/A</v>
          </cell>
          <cell r="AA176" t="str">
            <v>N/A</v>
          </cell>
          <cell r="AB176" t="str">
            <v>N/A</v>
          </cell>
          <cell r="AC176" t="str">
            <v>N/A</v>
          </cell>
          <cell r="AD176" t="str">
            <v>N/A</v>
          </cell>
          <cell r="AE176" t="str">
            <v>N/A</v>
          </cell>
          <cell r="AF176" t="str">
            <v>N/A</v>
          </cell>
          <cell r="AG176" t="str">
            <v>N/A</v>
          </cell>
          <cell r="AH176">
            <v>0</v>
          </cell>
        </row>
        <row r="177">
          <cell r="A177">
            <v>36637</v>
          </cell>
          <cell r="B177" t="str">
            <v>N/A</v>
          </cell>
          <cell r="C177" t="str">
            <v>N/A</v>
          </cell>
          <cell r="D177" t="str">
            <v>N/A</v>
          </cell>
          <cell r="E177" t="str">
            <v>N/A</v>
          </cell>
          <cell r="F177" t="str">
            <v>N/A</v>
          </cell>
          <cell r="G177" t="str">
            <v>N/A</v>
          </cell>
          <cell r="H177" t="str">
            <v>N/A</v>
          </cell>
          <cell r="I177" t="str">
            <v>N/A</v>
          </cell>
          <cell r="J177" t="str">
            <v>N/A</v>
          </cell>
          <cell r="K177" t="str">
            <v>N/A</v>
          </cell>
          <cell r="L177" t="str">
            <v>N/A</v>
          </cell>
          <cell r="M177" t="str">
            <v>N/A</v>
          </cell>
          <cell r="N177" t="str">
            <v>N/A</v>
          </cell>
          <cell r="O177" t="str">
            <v>N/A</v>
          </cell>
          <cell r="P177" t="str">
            <v>N/A</v>
          </cell>
          <cell r="Q177" t="str">
            <v>N/A</v>
          </cell>
          <cell r="R177" t="str">
            <v>N/A</v>
          </cell>
          <cell r="S177" t="str">
            <v>N/A</v>
          </cell>
          <cell r="T177" t="str">
            <v>N/A</v>
          </cell>
          <cell r="U177" t="str">
            <v>N/A</v>
          </cell>
          <cell r="V177" t="str">
            <v>N/A</v>
          </cell>
          <cell r="W177" t="str">
            <v>N/A</v>
          </cell>
          <cell r="X177" t="str">
            <v>N/A</v>
          </cell>
          <cell r="Y177" t="str">
            <v>N/A</v>
          </cell>
          <cell r="Z177" t="str">
            <v>N/A</v>
          </cell>
          <cell r="AA177" t="str">
            <v>N/A</v>
          </cell>
          <cell r="AB177" t="str">
            <v>N/A</v>
          </cell>
          <cell r="AC177" t="str">
            <v>N/A</v>
          </cell>
          <cell r="AD177" t="str">
            <v>N/A</v>
          </cell>
          <cell r="AE177" t="str">
            <v>N/A</v>
          </cell>
          <cell r="AF177" t="str">
            <v>N/A</v>
          </cell>
          <cell r="AG177" t="str">
            <v>N/A</v>
          </cell>
          <cell r="AH177">
            <v>0</v>
          </cell>
        </row>
        <row r="178">
          <cell r="A178">
            <v>36638</v>
          </cell>
          <cell r="B178" t="str">
            <v>N/A</v>
          </cell>
          <cell r="C178" t="str">
            <v>N/A</v>
          </cell>
          <cell r="D178" t="str">
            <v>N/A</v>
          </cell>
          <cell r="E178" t="str">
            <v>N/A</v>
          </cell>
          <cell r="F178" t="str">
            <v>N/A</v>
          </cell>
          <cell r="G178" t="str">
            <v>N/A</v>
          </cell>
          <cell r="H178" t="str">
            <v>N/A</v>
          </cell>
          <cell r="I178" t="str">
            <v>N/A</v>
          </cell>
          <cell r="J178" t="str">
            <v>N/A</v>
          </cell>
          <cell r="K178" t="str">
            <v>N/A</v>
          </cell>
          <cell r="L178" t="str">
            <v>N/A</v>
          </cell>
          <cell r="M178" t="str">
            <v>N/A</v>
          </cell>
          <cell r="N178" t="str">
            <v>N/A</v>
          </cell>
          <cell r="O178" t="str">
            <v>N/A</v>
          </cell>
          <cell r="P178" t="str">
            <v>N/A</v>
          </cell>
          <cell r="Q178" t="str">
            <v>N/A</v>
          </cell>
          <cell r="R178" t="str">
            <v>N/A</v>
          </cell>
          <cell r="S178" t="str">
            <v>N/A</v>
          </cell>
          <cell r="T178" t="str">
            <v>N/A</v>
          </cell>
          <cell r="U178" t="str">
            <v>N/A</v>
          </cell>
          <cell r="V178" t="str">
            <v>N/A</v>
          </cell>
          <cell r="W178" t="str">
            <v>N/A</v>
          </cell>
          <cell r="X178" t="str">
            <v>N/A</v>
          </cell>
          <cell r="Y178" t="str">
            <v>N/A</v>
          </cell>
          <cell r="Z178" t="str">
            <v>N/A</v>
          </cell>
          <cell r="AA178" t="str">
            <v>N/A</v>
          </cell>
          <cell r="AB178" t="str">
            <v>N/A</v>
          </cell>
          <cell r="AC178" t="str">
            <v>N/A</v>
          </cell>
          <cell r="AD178" t="str">
            <v>N/A</v>
          </cell>
          <cell r="AE178" t="str">
            <v>N/A</v>
          </cell>
          <cell r="AF178" t="str">
            <v>N/A</v>
          </cell>
          <cell r="AG178" t="str">
            <v>N/A</v>
          </cell>
          <cell r="AH178">
            <v>0</v>
          </cell>
        </row>
        <row r="179">
          <cell r="A179">
            <v>36639</v>
          </cell>
          <cell r="B179" t="str">
            <v>N/A</v>
          </cell>
          <cell r="C179" t="str">
            <v>N/A</v>
          </cell>
          <cell r="D179" t="str">
            <v>N/A</v>
          </cell>
          <cell r="E179" t="str">
            <v>N/A</v>
          </cell>
          <cell r="F179" t="str">
            <v>N/A</v>
          </cell>
          <cell r="G179" t="str">
            <v>N/A</v>
          </cell>
          <cell r="H179" t="str">
            <v>N/A</v>
          </cell>
          <cell r="I179" t="str">
            <v>N/A</v>
          </cell>
          <cell r="J179" t="str">
            <v>N/A</v>
          </cell>
          <cell r="K179" t="str">
            <v>N/A</v>
          </cell>
          <cell r="L179" t="str">
            <v>N/A</v>
          </cell>
          <cell r="M179" t="str">
            <v>N/A</v>
          </cell>
          <cell r="N179" t="str">
            <v>N/A</v>
          </cell>
          <cell r="O179" t="str">
            <v>N/A</v>
          </cell>
          <cell r="P179" t="str">
            <v>N/A</v>
          </cell>
          <cell r="Q179" t="str">
            <v>N/A</v>
          </cell>
          <cell r="R179" t="str">
            <v>N/A</v>
          </cell>
          <cell r="S179" t="str">
            <v>N/A</v>
          </cell>
          <cell r="T179" t="str">
            <v>N/A</v>
          </cell>
          <cell r="U179" t="str">
            <v>N/A</v>
          </cell>
          <cell r="V179" t="str">
            <v>N/A</v>
          </cell>
          <cell r="W179" t="str">
            <v>N/A</v>
          </cell>
          <cell r="X179" t="str">
            <v>N/A</v>
          </cell>
          <cell r="Y179" t="str">
            <v>N/A</v>
          </cell>
          <cell r="Z179" t="str">
            <v>N/A</v>
          </cell>
          <cell r="AA179" t="str">
            <v>N/A</v>
          </cell>
          <cell r="AB179" t="str">
            <v>N/A</v>
          </cell>
          <cell r="AC179" t="str">
            <v>N/A</v>
          </cell>
          <cell r="AD179" t="str">
            <v>N/A</v>
          </cell>
          <cell r="AE179" t="str">
            <v>N/A</v>
          </cell>
          <cell r="AF179" t="str">
            <v>N/A</v>
          </cell>
          <cell r="AG179" t="str">
            <v>N/A</v>
          </cell>
          <cell r="AH179">
            <v>0</v>
          </cell>
        </row>
        <row r="180">
          <cell r="A180">
            <v>36640</v>
          </cell>
          <cell r="B180" t="str">
            <v>N/A</v>
          </cell>
          <cell r="C180" t="str">
            <v>N/A</v>
          </cell>
          <cell r="D180" t="str">
            <v>N/A</v>
          </cell>
          <cell r="E180" t="str">
            <v>N/A</v>
          </cell>
          <cell r="F180" t="str">
            <v>N/A</v>
          </cell>
          <cell r="G180" t="str">
            <v>N/A</v>
          </cell>
          <cell r="H180" t="str">
            <v>N/A</v>
          </cell>
          <cell r="I180" t="str">
            <v>N/A</v>
          </cell>
          <cell r="J180" t="str">
            <v>N/A</v>
          </cell>
          <cell r="K180" t="str">
            <v>N/A</v>
          </cell>
          <cell r="L180" t="str">
            <v>N/A</v>
          </cell>
          <cell r="M180" t="str">
            <v>N/A</v>
          </cell>
          <cell r="N180" t="str">
            <v>N/A</v>
          </cell>
          <cell r="O180" t="str">
            <v>N/A</v>
          </cell>
          <cell r="P180" t="str">
            <v>N/A</v>
          </cell>
          <cell r="Q180" t="str">
            <v>N/A</v>
          </cell>
          <cell r="R180" t="str">
            <v>N/A</v>
          </cell>
          <cell r="S180" t="str">
            <v>N/A</v>
          </cell>
          <cell r="T180" t="str">
            <v>N/A</v>
          </cell>
          <cell r="U180" t="str">
            <v>N/A</v>
          </cell>
          <cell r="V180" t="str">
            <v>N/A</v>
          </cell>
          <cell r="W180" t="str">
            <v>N/A</v>
          </cell>
          <cell r="X180" t="str">
            <v>N/A</v>
          </cell>
          <cell r="Y180" t="str">
            <v>N/A</v>
          </cell>
          <cell r="Z180" t="str">
            <v>N/A</v>
          </cell>
          <cell r="AA180" t="str">
            <v>N/A</v>
          </cell>
          <cell r="AB180" t="str">
            <v>N/A</v>
          </cell>
          <cell r="AC180" t="str">
            <v>N/A</v>
          </cell>
          <cell r="AD180" t="str">
            <v>N/A</v>
          </cell>
          <cell r="AE180" t="str">
            <v>N/A</v>
          </cell>
          <cell r="AF180" t="str">
            <v>N/A</v>
          </cell>
          <cell r="AG180" t="str">
            <v>N/A</v>
          </cell>
          <cell r="AH180">
            <v>0</v>
          </cell>
        </row>
        <row r="181">
          <cell r="A181">
            <v>36641</v>
          </cell>
          <cell r="B181" t="str">
            <v>N/A</v>
          </cell>
          <cell r="C181" t="str">
            <v>N/A</v>
          </cell>
          <cell r="D181" t="str">
            <v>N/A</v>
          </cell>
          <cell r="E181" t="str">
            <v>N/A</v>
          </cell>
          <cell r="F181" t="str">
            <v>N/A</v>
          </cell>
          <cell r="G181" t="str">
            <v>N/A</v>
          </cell>
          <cell r="H181" t="str">
            <v>N/A</v>
          </cell>
          <cell r="I181" t="str">
            <v>N/A</v>
          </cell>
          <cell r="J181" t="str">
            <v>N/A</v>
          </cell>
          <cell r="K181" t="str">
            <v>N/A</v>
          </cell>
          <cell r="L181" t="str">
            <v>N/A</v>
          </cell>
          <cell r="M181" t="str">
            <v>N/A</v>
          </cell>
          <cell r="N181" t="str">
            <v>N/A</v>
          </cell>
          <cell r="O181" t="str">
            <v>N/A</v>
          </cell>
          <cell r="P181" t="str">
            <v>N/A</v>
          </cell>
          <cell r="Q181" t="str">
            <v>N/A</v>
          </cell>
          <cell r="R181" t="str">
            <v>N/A</v>
          </cell>
          <cell r="S181" t="str">
            <v>N/A</v>
          </cell>
          <cell r="T181" t="str">
            <v>N/A</v>
          </cell>
          <cell r="U181" t="str">
            <v>N/A</v>
          </cell>
          <cell r="V181" t="str">
            <v>N/A</v>
          </cell>
          <cell r="W181" t="str">
            <v>N/A</v>
          </cell>
          <cell r="X181" t="str">
            <v>N/A</v>
          </cell>
          <cell r="Y181" t="str">
            <v>N/A</v>
          </cell>
          <cell r="Z181" t="str">
            <v>N/A</v>
          </cell>
          <cell r="AA181" t="str">
            <v>N/A</v>
          </cell>
          <cell r="AB181" t="str">
            <v>N/A</v>
          </cell>
          <cell r="AC181" t="str">
            <v>N/A</v>
          </cell>
          <cell r="AD181" t="str">
            <v>N/A</v>
          </cell>
          <cell r="AE181" t="str">
            <v>N/A</v>
          </cell>
          <cell r="AF181" t="str">
            <v>N/A</v>
          </cell>
          <cell r="AG181" t="str">
            <v>N/A</v>
          </cell>
          <cell r="AH181">
            <v>0</v>
          </cell>
        </row>
        <row r="182">
          <cell r="A182">
            <v>36642</v>
          </cell>
          <cell r="B182" t="str">
            <v>N/A</v>
          </cell>
          <cell r="C182" t="str">
            <v>N/A</v>
          </cell>
          <cell r="D182" t="str">
            <v>N/A</v>
          </cell>
          <cell r="E182" t="str">
            <v>N/A</v>
          </cell>
          <cell r="F182" t="str">
            <v>N/A</v>
          </cell>
          <cell r="G182" t="str">
            <v>N/A</v>
          </cell>
          <cell r="H182" t="str">
            <v>N/A</v>
          </cell>
          <cell r="I182" t="str">
            <v>N/A</v>
          </cell>
          <cell r="J182" t="str">
            <v>N/A</v>
          </cell>
          <cell r="K182" t="str">
            <v>N/A</v>
          </cell>
          <cell r="L182" t="str">
            <v>N/A</v>
          </cell>
          <cell r="M182" t="str">
            <v>N/A</v>
          </cell>
          <cell r="N182" t="str">
            <v>N/A</v>
          </cell>
          <cell r="O182" t="str">
            <v>N/A</v>
          </cell>
          <cell r="P182" t="str">
            <v>N/A</v>
          </cell>
          <cell r="Q182" t="str">
            <v>N/A</v>
          </cell>
          <cell r="R182" t="str">
            <v>N/A</v>
          </cell>
          <cell r="S182" t="str">
            <v>N/A</v>
          </cell>
          <cell r="T182" t="str">
            <v>N/A</v>
          </cell>
          <cell r="U182" t="str">
            <v>N/A</v>
          </cell>
          <cell r="V182" t="str">
            <v>N/A</v>
          </cell>
          <cell r="W182" t="str">
            <v>N/A</v>
          </cell>
          <cell r="X182" t="str">
            <v>N/A</v>
          </cell>
          <cell r="Y182" t="str">
            <v>N/A</v>
          </cell>
          <cell r="Z182" t="str">
            <v>N/A</v>
          </cell>
          <cell r="AA182" t="str">
            <v>N/A</v>
          </cell>
          <cell r="AB182" t="str">
            <v>N/A</v>
          </cell>
          <cell r="AC182" t="str">
            <v>N/A</v>
          </cell>
          <cell r="AD182" t="str">
            <v>N/A</v>
          </cell>
          <cell r="AE182" t="str">
            <v>N/A</v>
          </cell>
          <cell r="AF182" t="str">
            <v>N/A</v>
          </cell>
          <cell r="AG182" t="str">
            <v>N/A</v>
          </cell>
          <cell r="AH182">
            <v>0</v>
          </cell>
        </row>
        <row r="183">
          <cell r="A183">
            <v>36643</v>
          </cell>
          <cell r="B183" t="str">
            <v>N/A</v>
          </cell>
          <cell r="C183" t="str">
            <v>N/A</v>
          </cell>
          <cell r="D183" t="str">
            <v>N/A</v>
          </cell>
          <cell r="E183" t="str">
            <v>N/A</v>
          </cell>
          <cell r="F183" t="str">
            <v>N/A</v>
          </cell>
          <cell r="G183" t="str">
            <v>N/A</v>
          </cell>
          <cell r="H183" t="str">
            <v>N/A</v>
          </cell>
          <cell r="I183" t="str">
            <v>N/A</v>
          </cell>
          <cell r="J183" t="str">
            <v>N/A</v>
          </cell>
          <cell r="K183" t="str">
            <v>N/A</v>
          </cell>
          <cell r="L183" t="str">
            <v>N/A</v>
          </cell>
          <cell r="M183" t="str">
            <v>N/A</v>
          </cell>
          <cell r="N183" t="str">
            <v>N/A</v>
          </cell>
          <cell r="O183" t="str">
            <v>N/A</v>
          </cell>
          <cell r="P183" t="str">
            <v>N/A</v>
          </cell>
          <cell r="Q183" t="str">
            <v>N/A</v>
          </cell>
          <cell r="R183" t="str">
            <v>N/A</v>
          </cell>
          <cell r="S183" t="str">
            <v>N/A</v>
          </cell>
          <cell r="T183" t="str">
            <v>N/A</v>
          </cell>
          <cell r="U183" t="str">
            <v>N/A</v>
          </cell>
          <cell r="V183" t="str">
            <v>N/A</v>
          </cell>
          <cell r="W183" t="str">
            <v>N/A</v>
          </cell>
          <cell r="X183" t="str">
            <v>N/A</v>
          </cell>
          <cell r="Y183" t="str">
            <v>N/A</v>
          </cell>
          <cell r="Z183" t="str">
            <v>N/A</v>
          </cell>
          <cell r="AA183" t="str">
            <v>N/A</v>
          </cell>
          <cell r="AB183" t="str">
            <v>N/A</v>
          </cell>
          <cell r="AC183" t="str">
            <v>N/A</v>
          </cell>
          <cell r="AD183" t="str">
            <v>N/A</v>
          </cell>
          <cell r="AE183" t="str">
            <v>N/A</v>
          </cell>
          <cell r="AF183" t="str">
            <v>N/A</v>
          </cell>
          <cell r="AG183" t="str">
            <v>N/A</v>
          </cell>
          <cell r="AH183">
            <v>0</v>
          </cell>
        </row>
        <row r="184">
          <cell r="A184">
            <v>36644</v>
          </cell>
          <cell r="B184" t="str">
            <v>N/A</v>
          </cell>
          <cell r="C184" t="str">
            <v>N/A</v>
          </cell>
          <cell r="D184" t="str">
            <v>N/A</v>
          </cell>
          <cell r="E184" t="str">
            <v>N/A</v>
          </cell>
          <cell r="F184" t="str">
            <v>N/A</v>
          </cell>
          <cell r="G184" t="str">
            <v>N/A</v>
          </cell>
          <cell r="H184" t="str">
            <v>N/A</v>
          </cell>
          <cell r="I184" t="str">
            <v>N/A</v>
          </cell>
          <cell r="J184" t="str">
            <v>N/A</v>
          </cell>
          <cell r="K184" t="str">
            <v>N/A</v>
          </cell>
          <cell r="L184" t="str">
            <v>N/A</v>
          </cell>
          <cell r="M184" t="str">
            <v>N/A</v>
          </cell>
          <cell r="N184" t="str">
            <v>N/A</v>
          </cell>
          <cell r="O184" t="str">
            <v>N/A</v>
          </cell>
          <cell r="P184" t="str">
            <v>N/A</v>
          </cell>
          <cell r="Q184" t="str">
            <v>N/A</v>
          </cell>
          <cell r="R184" t="str">
            <v>N/A</v>
          </cell>
          <cell r="S184" t="str">
            <v>N/A</v>
          </cell>
          <cell r="T184" t="str">
            <v>N/A</v>
          </cell>
          <cell r="U184" t="str">
            <v>N/A</v>
          </cell>
          <cell r="V184" t="str">
            <v>N/A</v>
          </cell>
          <cell r="W184" t="str">
            <v>N/A</v>
          </cell>
          <cell r="X184" t="str">
            <v>N/A</v>
          </cell>
          <cell r="Y184" t="str">
            <v>N/A</v>
          </cell>
          <cell r="Z184" t="str">
            <v>N/A</v>
          </cell>
          <cell r="AA184" t="str">
            <v>N/A</v>
          </cell>
          <cell r="AB184" t="str">
            <v>N/A</v>
          </cell>
          <cell r="AC184" t="str">
            <v>N/A</v>
          </cell>
          <cell r="AD184" t="str">
            <v>N/A</v>
          </cell>
          <cell r="AE184" t="str">
            <v>N/A</v>
          </cell>
          <cell r="AF184" t="str">
            <v>N/A</v>
          </cell>
          <cell r="AG184" t="str">
            <v>N/A</v>
          </cell>
          <cell r="AH184">
            <v>0</v>
          </cell>
        </row>
        <row r="185">
          <cell r="A185">
            <v>36645</v>
          </cell>
          <cell r="B185" t="str">
            <v>N/A</v>
          </cell>
          <cell r="C185" t="str">
            <v>N/A</v>
          </cell>
          <cell r="D185" t="str">
            <v>N/A</v>
          </cell>
          <cell r="E185" t="str">
            <v>N/A</v>
          </cell>
          <cell r="F185" t="str">
            <v>N/A</v>
          </cell>
          <cell r="G185" t="str">
            <v>N/A</v>
          </cell>
          <cell r="H185" t="str">
            <v>N/A</v>
          </cell>
          <cell r="I185" t="str">
            <v>N/A</v>
          </cell>
          <cell r="J185" t="str">
            <v>N/A</v>
          </cell>
          <cell r="K185" t="str">
            <v>N/A</v>
          </cell>
          <cell r="L185" t="str">
            <v>N/A</v>
          </cell>
          <cell r="M185" t="str">
            <v>N/A</v>
          </cell>
          <cell r="N185" t="str">
            <v>N/A</v>
          </cell>
          <cell r="O185" t="str">
            <v>N/A</v>
          </cell>
          <cell r="P185" t="str">
            <v>N/A</v>
          </cell>
          <cell r="Q185" t="str">
            <v>N/A</v>
          </cell>
          <cell r="R185" t="str">
            <v>N/A</v>
          </cell>
          <cell r="S185" t="str">
            <v>N/A</v>
          </cell>
          <cell r="T185" t="str">
            <v>N/A</v>
          </cell>
          <cell r="U185" t="str">
            <v>N/A</v>
          </cell>
          <cell r="V185" t="str">
            <v>N/A</v>
          </cell>
          <cell r="W185" t="str">
            <v>N/A</v>
          </cell>
          <cell r="X185" t="str">
            <v>N/A</v>
          </cell>
          <cell r="Y185" t="str">
            <v>N/A</v>
          </cell>
          <cell r="Z185" t="str">
            <v>N/A</v>
          </cell>
          <cell r="AA185" t="str">
            <v>N/A</v>
          </cell>
          <cell r="AB185" t="str">
            <v>N/A</v>
          </cell>
          <cell r="AC185" t="str">
            <v>N/A</v>
          </cell>
          <cell r="AD185" t="str">
            <v>N/A</v>
          </cell>
          <cell r="AE185" t="str">
            <v>N/A</v>
          </cell>
          <cell r="AF185" t="str">
            <v>N/A</v>
          </cell>
          <cell r="AG185" t="str">
            <v>N/A</v>
          </cell>
          <cell r="AH185">
            <v>0</v>
          </cell>
        </row>
        <row r="186">
          <cell r="A186">
            <v>36646</v>
          </cell>
          <cell r="B186" t="str">
            <v>N/A</v>
          </cell>
          <cell r="C186" t="str">
            <v>N/A</v>
          </cell>
          <cell r="D186" t="str">
            <v>N/A</v>
          </cell>
          <cell r="E186" t="str">
            <v>N/A</v>
          </cell>
          <cell r="F186" t="str">
            <v>N/A</v>
          </cell>
          <cell r="G186" t="str">
            <v>N/A</v>
          </cell>
          <cell r="H186" t="str">
            <v>N/A</v>
          </cell>
          <cell r="I186" t="str">
            <v>N/A</v>
          </cell>
          <cell r="J186" t="str">
            <v>N/A</v>
          </cell>
          <cell r="K186" t="str">
            <v>N/A</v>
          </cell>
          <cell r="L186" t="str">
            <v>N/A</v>
          </cell>
          <cell r="M186" t="str">
            <v>N/A</v>
          </cell>
          <cell r="N186" t="str">
            <v>N/A</v>
          </cell>
          <cell r="O186" t="str">
            <v>N/A</v>
          </cell>
          <cell r="P186" t="str">
            <v>N/A</v>
          </cell>
          <cell r="Q186" t="str">
            <v>N/A</v>
          </cell>
          <cell r="R186" t="str">
            <v>N/A</v>
          </cell>
          <cell r="S186" t="str">
            <v>N/A</v>
          </cell>
          <cell r="T186" t="str">
            <v>N/A</v>
          </cell>
          <cell r="U186" t="str">
            <v>N/A</v>
          </cell>
          <cell r="V186" t="str">
            <v>N/A</v>
          </cell>
          <cell r="W186" t="str">
            <v>N/A</v>
          </cell>
          <cell r="X186" t="str">
            <v>N/A</v>
          </cell>
          <cell r="Y186" t="str">
            <v>N/A</v>
          </cell>
          <cell r="Z186" t="str">
            <v>N/A</v>
          </cell>
          <cell r="AA186" t="str">
            <v>N/A</v>
          </cell>
          <cell r="AB186" t="str">
            <v>N/A</v>
          </cell>
          <cell r="AC186" t="str">
            <v>N/A</v>
          </cell>
          <cell r="AD186" t="str">
            <v>N/A</v>
          </cell>
          <cell r="AE186" t="str">
            <v>N/A</v>
          </cell>
          <cell r="AF186" t="str">
            <v>N/A</v>
          </cell>
          <cell r="AG186" t="str">
            <v>N/A</v>
          </cell>
          <cell r="AH186">
            <v>0</v>
          </cell>
        </row>
        <row r="187">
          <cell r="A187">
            <v>36647</v>
          </cell>
          <cell r="B187" t="str">
            <v>N/A</v>
          </cell>
          <cell r="C187" t="str">
            <v>N/A</v>
          </cell>
          <cell r="D187" t="str">
            <v>N/A</v>
          </cell>
          <cell r="E187" t="str">
            <v>N/A</v>
          </cell>
          <cell r="F187" t="str">
            <v>N/A</v>
          </cell>
          <cell r="G187" t="str">
            <v>N/A</v>
          </cell>
          <cell r="H187" t="str">
            <v>N/A</v>
          </cell>
          <cell r="I187" t="str">
            <v>N/A</v>
          </cell>
          <cell r="J187" t="str">
            <v>N/A</v>
          </cell>
          <cell r="K187" t="str">
            <v>N/A</v>
          </cell>
          <cell r="L187" t="str">
            <v>N/A</v>
          </cell>
          <cell r="M187" t="str">
            <v>N/A</v>
          </cell>
          <cell r="N187" t="str">
            <v>N/A</v>
          </cell>
          <cell r="O187" t="str">
            <v>N/A</v>
          </cell>
          <cell r="P187" t="str">
            <v>N/A</v>
          </cell>
          <cell r="Q187" t="str">
            <v>N/A</v>
          </cell>
          <cell r="R187" t="str">
            <v>N/A</v>
          </cell>
          <cell r="S187" t="str">
            <v>N/A</v>
          </cell>
          <cell r="T187" t="str">
            <v>N/A</v>
          </cell>
          <cell r="U187" t="str">
            <v>N/A</v>
          </cell>
          <cell r="V187" t="str">
            <v>N/A</v>
          </cell>
          <cell r="W187" t="str">
            <v>N/A</v>
          </cell>
          <cell r="X187" t="str">
            <v>N/A</v>
          </cell>
          <cell r="Y187" t="str">
            <v>N/A</v>
          </cell>
          <cell r="Z187" t="str">
            <v>N/A</v>
          </cell>
          <cell r="AA187" t="str">
            <v>N/A</v>
          </cell>
          <cell r="AB187" t="str">
            <v>N/A</v>
          </cell>
          <cell r="AC187" t="str">
            <v>N/A</v>
          </cell>
          <cell r="AD187" t="str">
            <v>N/A</v>
          </cell>
          <cell r="AE187" t="str">
            <v>N/A</v>
          </cell>
          <cell r="AF187" t="str">
            <v>N/A</v>
          </cell>
          <cell r="AG187" t="str">
            <v>N/A</v>
          </cell>
          <cell r="AH187">
            <v>0</v>
          </cell>
        </row>
        <row r="188">
          <cell r="A188">
            <v>36648</v>
          </cell>
          <cell r="B188" t="str">
            <v>N/A</v>
          </cell>
          <cell r="C188" t="str">
            <v>N/A</v>
          </cell>
          <cell r="D188" t="str">
            <v>N/A</v>
          </cell>
          <cell r="E188" t="str">
            <v>N/A</v>
          </cell>
          <cell r="F188" t="str">
            <v>N/A</v>
          </cell>
          <cell r="G188" t="str">
            <v>N/A</v>
          </cell>
          <cell r="H188" t="str">
            <v>N/A</v>
          </cell>
          <cell r="I188" t="str">
            <v>N/A</v>
          </cell>
          <cell r="J188" t="str">
            <v>N/A</v>
          </cell>
          <cell r="K188" t="str">
            <v>N/A</v>
          </cell>
          <cell r="L188" t="str">
            <v>N/A</v>
          </cell>
          <cell r="M188" t="str">
            <v>N/A</v>
          </cell>
          <cell r="N188" t="str">
            <v>N/A</v>
          </cell>
          <cell r="O188" t="str">
            <v>N/A</v>
          </cell>
          <cell r="P188" t="str">
            <v>N/A</v>
          </cell>
          <cell r="Q188" t="str">
            <v>N/A</v>
          </cell>
          <cell r="R188" t="str">
            <v>N/A</v>
          </cell>
          <cell r="S188" t="str">
            <v>N/A</v>
          </cell>
          <cell r="T188" t="str">
            <v>N/A</v>
          </cell>
          <cell r="U188" t="str">
            <v>N/A</v>
          </cell>
          <cell r="V188" t="str">
            <v>N/A</v>
          </cell>
          <cell r="W188" t="str">
            <v>N/A</v>
          </cell>
          <cell r="X188" t="str">
            <v>N/A</v>
          </cell>
          <cell r="Y188" t="str">
            <v>N/A</v>
          </cell>
          <cell r="Z188" t="str">
            <v>N/A</v>
          </cell>
          <cell r="AA188" t="str">
            <v>N/A</v>
          </cell>
          <cell r="AB188" t="str">
            <v>N/A</v>
          </cell>
          <cell r="AC188" t="str">
            <v>N/A</v>
          </cell>
          <cell r="AD188" t="str">
            <v>N/A</v>
          </cell>
          <cell r="AE188" t="str">
            <v>N/A</v>
          </cell>
          <cell r="AF188" t="str">
            <v>N/A</v>
          </cell>
          <cell r="AG188" t="str">
            <v>N/A</v>
          </cell>
          <cell r="AH188">
            <v>0</v>
          </cell>
        </row>
        <row r="189">
          <cell r="A189">
            <v>36649</v>
          </cell>
          <cell r="B189" t="str">
            <v>N/A</v>
          </cell>
          <cell r="C189" t="str">
            <v>N/A</v>
          </cell>
          <cell r="D189" t="str">
            <v>N/A</v>
          </cell>
          <cell r="E189" t="str">
            <v>N/A</v>
          </cell>
          <cell r="F189" t="str">
            <v>N/A</v>
          </cell>
          <cell r="G189" t="str">
            <v>N/A</v>
          </cell>
          <cell r="H189" t="str">
            <v>N/A</v>
          </cell>
          <cell r="I189" t="str">
            <v>N/A</v>
          </cell>
          <cell r="J189" t="str">
            <v>N/A</v>
          </cell>
          <cell r="K189" t="str">
            <v>N/A</v>
          </cell>
          <cell r="L189" t="str">
            <v>N/A</v>
          </cell>
          <cell r="M189" t="str">
            <v>N/A</v>
          </cell>
          <cell r="N189" t="str">
            <v>N/A</v>
          </cell>
          <cell r="O189" t="str">
            <v>N/A</v>
          </cell>
          <cell r="P189" t="str">
            <v>N/A</v>
          </cell>
          <cell r="Q189" t="str">
            <v>N/A</v>
          </cell>
          <cell r="R189" t="str">
            <v>N/A</v>
          </cell>
          <cell r="S189" t="str">
            <v>N/A</v>
          </cell>
          <cell r="T189" t="str">
            <v>N/A</v>
          </cell>
          <cell r="U189" t="str">
            <v>N/A</v>
          </cell>
          <cell r="V189" t="str">
            <v>N/A</v>
          </cell>
          <cell r="W189" t="str">
            <v>N/A</v>
          </cell>
          <cell r="X189" t="str">
            <v>N/A</v>
          </cell>
          <cell r="Y189" t="str">
            <v>N/A</v>
          </cell>
          <cell r="Z189" t="str">
            <v>N/A</v>
          </cell>
          <cell r="AA189" t="str">
            <v>N/A</v>
          </cell>
          <cell r="AB189" t="str">
            <v>N/A</v>
          </cell>
          <cell r="AC189" t="str">
            <v>N/A</v>
          </cell>
          <cell r="AD189" t="str">
            <v>N/A</v>
          </cell>
          <cell r="AE189" t="str">
            <v>N/A</v>
          </cell>
          <cell r="AF189" t="str">
            <v>N/A</v>
          </cell>
          <cell r="AG189" t="str">
            <v>N/A</v>
          </cell>
          <cell r="AH189">
            <v>0</v>
          </cell>
        </row>
        <row r="190">
          <cell r="A190">
            <v>36650</v>
          </cell>
          <cell r="B190" t="str">
            <v>N/A</v>
          </cell>
          <cell r="C190" t="str">
            <v>N/A</v>
          </cell>
          <cell r="D190" t="str">
            <v>N/A</v>
          </cell>
          <cell r="E190" t="str">
            <v>N/A</v>
          </cell>
          <cell r="F190" t="str">
            <v>N/A</v>
          </cell>
          <cell r="G190" t="str">
            <v>N/A</v>
          </cell>
          <cell r="H190" t="str">
            <v>N/A</v>
          </cell>
          <cell r="I190" t="str">
            <v>N/A</v>
          </cell>
          <cell r="J190" t="str">
            <v>N/A</v>
          </cell>
          <cell r="K190" t="str">
            <v>N/A</v>
          </cell>
          <cell r="L190" t="str">
            <v>N/A</v>
          </cell>
          <cell r="M190" t="str">
            <v>N/A</v>
          </cell>
          <cell r="N190" t="str">
            <v>N/A</v>
          </cell>
          <cell r="O190" t="str">
            <v>N/A</v>
          </cell>
          <cell r="P190" t="str">
            <v>N/A</v>
          </cell>
          <cell r="Q190" t="str">
            <v>N/A</v>
          </cell>
          <cell r="R190" t="str">
            <v>N/A</v>
          </cell>
          <cell r="S190" t="str">
            <v>N/A</v>
          </cell>
          <cell r="T190" t="str">
            <v>N/A</v>
          </cell>
          <cell r="U190" t="str">
            <v>N/A</v>
          </cell>
          <cell r="V190" t="str">
            <v>N/A</v>
          </cell>
          <cell r="W190" t="str">
            <v>N/A</v>
          </cell>
          <cell r="X190" t="str">
            <v>N/A</v>
          </cell>
          <cell r="Y190" t="str">
            <v>N/A</v>
          </cell>
          <cell r="Z190" t="str">
            <v>N/A</v>
          </cell>
          <cell r="AA190" t="str">
            <v>N/A</v>
          </cell>
          <cell r="AB190" t="str">
            <v>N/A</v>
          </cell>
          <cell r="AC190" t="str">
            <v>N/A</v>
          </cell>
          <cell r="AD190" t="str">
            <v>N/A</v>
          </cell>
          <cell r="AE190" t="str">
            <v>N/A</v>
          </cell>
          <cell r="AF190" t="str">
            <v>N/A</v>
          </cell>
          <cell r="AG190" t="str">
            <v>N/A</v>
          </cell>
          <cell r="AH190">
            <v>0</v>
          </cell>
        </row>
        <row r="191">
          <cell r="A191">
            <v>36651</v>
          </cell>
          <cell r="B191" t="str">
            <v>N/A</v>
          </cell>
          <cell r="C191" t="str">
            <v>N/A</v>
          </cell>
          <cell r="D191" t="str">
            <v>N/A</v>
          </cell>
          <cell r="E191" t="str">
            <v>N/A</v>
          </cell>
          <cell r="F191" t="str">
            <v>N/A</v>
          </cell>
          <cell r="G191" t="str">
            <v>N/A</v>
          </cell>
          <cell r="H191" t="str">
            <v>N/A</v>
          </cell>
          <cell r="I191" t="str">
            <v>N/A</v>
          </cell>
          <cell r="J191" t="str">
            <v>N/A</v>
          </cell>
          <cell r="K191" t="str">
            <v>N/A</v>
          </cell>
          <cell r="L191" t="str">
            <v>N/A</v>
          </cell>
          <cell r="M191" t="str">
            <v>N/A</v>
          </cell>
          <cell r="N191" t="str">
            <v>N/A</v>
          </cell>
          <cell r="O191" t="str">
            <v>N/A</v>
          </cell>
          <cell r="P191" t="str">
            <v>N/A</v>
          </cell>
          <cell r="Q191" t="str">
            <v>N/A</v>
          </cell>
          <cell r="R191" t="str">
            <v>N/A</v>
          </cell>
          <cell r="S191" t="str">
            <v>N/A</v>
          </cell>
          <cell r="T191" t="str">
            <v>N/A</v>
          </cell>
          <cell r="U191" t="str">
            <v>N/A</v>
          </cell>
          <cell r="V191" t="str">
            <v>N/A</v>
          </cell>
          <cell r="W191" t="str">
            <v>N/A</v>
          </cell>
          <cell r="X191" t="str">
            <v>N/A</v>
          </cell>
          <cell r="Y191" t="str">
            <v>N/A</v>
          </cell>
          <cell r="Z191" t="str">
            <v>N/A</v>
          </cell>
          <cell r="AA191" t="str">
            <v>N/A</v>
          </cell>
          <cell r="AB191" t="str">
            <v>N/A</v>
          </cell>
          <cell r="AC191" t="str">
            <v>N/A</v>
          </cell>
          <cell r="AD191" t="str">
            <v>N/A</v>
          </cell>
          <cell r="AE191" t="str">
            <v>N/A</v>
          </cell>
          <cell r="AF191" t="str">
            <v>N/A</v>
          </cell>
          <cell r="AG191" t="str">
            <v>N/A</v>
          </cell>
          <cell r="AH191">
            <v>0</v>
          </cell>
        </row>
        <row r="192">
          <cell r="A192">
            <v>36652</v>
          </cell>
          <cell r="B192" t="str">
            <v>N/A</v>
          </cell>
          <cell r="C192" t="str">
            <v>N/A</v>
          </cell>
          <cell r="D192" t="str">
            <v>N/A</v>
          </cell>
          <cell r="E192" t="str">
            <v>N/A</v>
          </cell>
          <cell r="F192" t="str">
            <v>N/A</v>
          </cell>
          <cell r="G192" t="str">
            <v>N/A</v>
          </cell>
          <cell r="H192" t="str">
            <v>N/A</v>
          </cell>
          <cell r="I192" t="str">
            <v>N/A</v>
          </cell>
          <cell r="J192" t="str">
            <v>N/A</v>
          </cell>
          <cell r="K192" t="str">
            <v>N/A</v>
          </cell>
          <cell r="L192" t="str">
            <v>N/A</v>
          </cell>
          <cell r="M192" t="str">
            <v>N/A</v>
          </cell>
          <cell r="N192" t="str">
            <v>N/A</v>
          </cell>
          <cell r="O192" t="str">
            <v>N/A</v>
          </cell>
          <cell r="P192" t="str">
            <v>N/A</v>
          </cell>
          <cell r="Q192" t="str">
            <v>N/A</v>
          </cell>
          <cell r="R192" t="str">
            <v>N/A</v>
          </cell>
          <cell r="S192" t="str">
            <v>N/A</v>
          </cell>
          <cell r="T192" t="str">
            <v>N/A</v>
          </cell>
          <cell r="U192" t="str">
            <v>N/A</v>
          </cell>
          <cell r="V192" t="str">
            <v>N/A</v>
          </cell>
          <cell r="W192" t="str">
            <v>N/A</v>
          </cell>
          <cell r="X192" t="str">
            <v>N/A</v>
          </cell>
          <cell r="Y192" t="str">
            <v>N/A</v>
          </cell>
          <cell r="Z192" t="str">
            <v>N/A</v>
          </cell>
          <cell r="AA192" t="str">
            <v>N/A</v>
          </cell>
          <cell r="AB192" t="str">
            <v>N/A</v>
          </cell>
          <cell r="AC192" t="str">
            <v>N/A</v>
          </cell>
          <cell r="AD192" t="str">
            <v>N/A</v>
          </cell>
          <cell r="AE192" t="str">
            <v>N/A</v>
          </cell>
          <cell r="AF192" t="str">
            <v>N/A</v>
          </cell>
          <cell r="AG192" t="str">
            <v>N/A</v>
          </cell>
          <cell r="AH192">
            <v>0</v>
          </cell>
        </row>
        <row r="193">
          <cell r="A193">
            <v>36653</v>
          </cell>
          <cell r="B193" t="str">
            <v>N/A</v>
          </cell>
          <cell r="C193" t="str">
            <v>N/A</v>
          </cell>
          <cell r="D193" t="str">
            <v>N/A</v>
          </cell>
          <cell r="E193" t="str">
            <v>N/A</v>
          </cell>
          <cell r="F193" t="str">
            <v>N/A</v>
          </cell>
          <cell r="G193" t="str">
            <v>N/A</v>
          </cell>
          <cell r="H193" t="str">
            <v>N/A</v>
          </cell>
          <cell r="I193" t="str">
            <v>N/A</v>
          </cell>
          <cell r="J193" t="str">
            <v>N/A</v>
          </cell>
          <cell r="K193" t="str">
            <v>N/A</v>
          </cell>
          <cell r="L193" t="str">
            <v>N/A</v>
          </cell>
          <cell r="M193" t="str">
            <v>N/A</v>
          </cell>
          <cell r="N193" t="str">
            <v>N/A</v>
          </cell>
          <cell r="O193" t="str">
            <v>N/A</v>
          </cell>
          <cell r="P193" t="str">
            <v>N/A</v>
          </cell>
          <cell r="Q193" t="str">
            <v>N/A</v>
          </cell>
          <cell r="R193" t="str">
            <v>N/A</v>
          </cell>
          <cell r="S193" t="str">
            <v>N/A</v>
          </cell>
          <cell r="T193" t="str">
            <v>N/A</v>
          </cell>
          <cell r="U193" t="str">
            <v>N/A</v>
          </cell>
          <cell r="V193" t="str">
            <v>N/A</v>
          </cell>
          <cell r="W193" t="str">
            <v>N/A</v>
          </cell>
          <cell r="X193" t="str">
            <v>N/A</v>
          </cell>
          <cell r="Y193" t="str">
            <v>N/A</v>
          </cell>
          <cell r="Z193" t="str">
            <v>N/A</v>
          </cell>
          <cell r="AA193" t="str">
            <v>N/A</v>
          </cell>
          <cell r="AB193" t="str">
            <v>N/A</v>
          </cell>
          <cell r="AC193" t="str">
            <v>N/A</v>
          </cell>
          <cell r="AD193" t="str">
            <v>N/A</v>
          </cell>
          <cell r="AE193" t="str">
            <v>N/A</v>
          </cell>
          <cell r="AF193" t="str">
            <v>N/A</v>
          </cell>
          <cell r="AG193" t="str">
            <v>N/A</v>
          </cell>
          <cell r="AH193">
            <v>0</v>
          </cell>
        </row>
        <row r="194">
          <cell r="A194">
            <v>36654</v>
          </cell>
          <cell r="B194" t="str">
            <v>N/A</v>
          </cell>
          <cell r="C194" t="str">
            <v>N/A</v>
          </cell>
          <cell r="D194" t="str">
            <v>N/A</v>
          </cell>
          <cell r="E194" t="str">
            <v>N/A</v>
          </cell>
          <cell r="F194" t="str">
            <v>N/A</v>
          </cell>
          <cell r="G194" t="str">
            <v>N/A</v>
          </cell>
          <cell r="H194" t="str">
            <v>N/A</v>
          </cell>
          <cell r="I194" t="str">
            <v>N/A</v>
          </cell>
          <cell r="J194" t="str">
            <v>N/A</v>
          </cell>
          <cell r="K194" t="str">
            <v>N/A</v>
          </cell>
          <cell r="L194" t="str">
            <v>N/A</v>
          </cell>
          <cell r="M194" t="str">
            <v>N/A</v>
          </cell>
          <cell r="N194" t="str">
            <v>N/A</v>
          </cell>
          <cell r="O194" t="str">
            <v>N/A</v>
          </cell>
          <cell r="P194" t="str">
            <v>N/A</v>
          </cell>
          <cell r="Q194" t="str">
            <v>N/A</v>
          </cell>
          <cell r="R194" t="str">
            <v>N/A</v>
          </cell>
          <cell r="S194" t="str">
            <v>N/A</v>
          </cell>
          <cell r="T194" t="str">
            <v>N/A</v>
          </cell>
          <cell r="U194" t="str">
            <v>N/A</v>
          </cell>
          <cell r="V194" t="str">
            <v>N/A</v>
          </cell>
          <cell r="W194" t="str">
            <v>N/A</v>
          </cell>
          <cell r="X194" t="str">
            <v>N/A</v>
          </cell>
          <cell r="Y194" t="str">
            <v>N/A</v>
          </cell>
          <cell r="Z194" t="str">
            <v>N/A</v>
          </cell>
          <cell r="AA194" t="str">
            <v>N/A</v>
          </cell>
          <cell r="AB194" t="str">
            <v>N/A</v>
          </cell>
          <cell r="AC194" t="str">
            <v>N/A</v>
          </cell>
          <cell r="AD194" t="str">
            <v>N/A</v>
          </cell>
          <cell r="AE194" t="str">
            <v>N/A</v>
          </cell>
          <cell r="AF194" t="str">
            <v>N/A</v>
          </cell>
          <cell r="AG194" t="str">
            <v>N/A</v>
          </cell>
          <cell r="AH194">
            <v>0</v>
          </cell>
        </row>
        <row r="195">
          <cell r="A195">
            <v>36655</v>
          </cell>
          <cell r="B195" t="str">
            <v>N/A</v>
          </cell>
          <cell r="C195" t="str">
            <v>N/A</v>
          </cell>
          <cell r="D195" t="str">
            <v>N/A</v>
          </cell>
          <cell r="E195" t="str">
            <v>N/A</v>
          </cell>
          <cell r="F195" t="str">
            <v>N/A</v>
          </cell>
          <cell r="G195" t="str">
            <v>N/A</v>
          </cell>
          <cell r="H195" t="str">
            <v>N/A</v>
          </cell>
          <cell r="I195" t="str">
            <v>N/A</v>
          </cell>
          <cell r="J195" t="str">
            <v>N/A</v>
          </cell>
          <cell r="K195" t="str">
            <v>N/A</v>
          </cell>
          <cell r="L195" t="str">
            <v>N/A</v>
          </cell>
          <cell r="M195" t="str">
            <v>N/A</v>
          </cell>
          <cell r="N195" t="str">
            <v>N/A</v>
          </cell>
          <cell r="O195" t="str">
            <v>N/A</v>
          </cell>
          <cell r="P195" t="str">
            <v>N/A</v>
          </cell>
          <cell r="Q195" t="str">
            <v>N/A</v>
          </cell>
          <cell r="R195" t="str">
            <v>N/A</v>
          </cell>
          <cell r="S195" t="str">
            <v>N/A</v>
          </cell>
          <cell r="T195" t="str">
            <v>N/A</v>
          </cell>
          <cell r="U195" t="str">
            <v>N/A</v>
          </cell>
          <cell r="V195" t="str">
            <v>N/A</v>
          </cell>
          <cell r="W195" t="str">
            <v>N/A</v>
          </cell>
          <cell r="X195" t="str">
            <v>N/A</v>
          </cell>
          <cell r="Y195" t="str">
            <v>N/A</v>
          </cell>
          <cell r="Z195" t="str">
            <v>N/A</v>
          </cell>
          <cell r="AA195" t="str">
            <v>N/A</v>
          </cell>
          <cell r="AB195" t="str">
            <v>N/A</v>
          </cell>
          <cell r="AC195" t="str">
            <v>N/A</v>
          </cell>
          <cell r="AD195" t="str">
            <v>N/A</v>
          </cell>
          <cell r="AE195" t="str">
            <v>N/A</v>
          </cell>
          <cell r="AF195" t="str">
            <v>N/A</v>
          </cell>
          <cell r="AG195" t="str">
            <v>N/A</v>
          </cell>
          <cell r="AH195">
            <v>0</v>
          </cell>
        </row>
        <row r="196">
          <cell r="A196">
            <v>36656</v>
          </cell>
          <cell r="B196" t="str">
            <v>N/A</v>
          </cell>
          <cell r="C196" t="str">
            <v>N/A</v>
          </cell>
          <cell r="D196" t="str">
            <v>N/A</v>
          </cell>
          <cell r="E196" t="str">
            <v>N/A</v>
          </cell>
          <cell r="F196" t="str">
            <v>N/A</v>
          </cell>
          <cell r="G196" t="str">
            <v>N/A</v>
          </cell>
          <cell r="H196" t="str">
            <v>N/A</v>
          </cell>
          <cell r="I196" t="str">
            <v>N/A</v>
          </cell>
          <cell r="J196" t="str">
            <v>N/A</v>
          </cell>
          <cell r="K196" t="str">
            <v>N/A</v>
          </cell>
          <cell r="L196" t="str">
            <v>N/A</v>
          </cell>
          <cell r="M196" t="str">
            <v>N/A</v>
          </cell>
          <cell r="N196" t="str">
            <v>N/A</v>
          </cell>
          <cell r="O196" t="str">
            <v>N/A</v>
          </cell>
          <cell r="P196" t="str">
            <v>N/A</v>
          </cell>
          <cell r="Q196" t="str">
            <v>N/A</v>
          </cell>
          <cell r="R196" t="str">
            <v>N/A</v>
          </cell>
          <cell r="S196" t="str">
            <v>N/A</v>
          </cell>
          <cell r="T196" t="str">
            <v>N/A</v>
          </cell>
          <cell r="U196" t="str">
            <v>N/A</v>
          </cell>
          <cell r="V196" t="str">
            <v>N/A</v>
          </cell>
          <cell r="W196" t="str">
            <v>N/A</v>
          </cell>
          <cell r="X196" t="str">
            <v>N/A</v>
          </cell>
          <cell r="Y196" t="str">
            <v>N/A</v>
          </cell>
          <cell r="Z196" t="str">
            <v>N/A</v>
          </cell>
          <cell r="AA196" t="str">
            <v>N/A</v>
          </cell>
          <cell r="AB196" t="str">
            <v>N/A</v>
          </cell>
          <cell r="AC196" t="str">
            <v>N/A</v>
          </cell>
          <cell r="AD196" t="str">
            <v>N/A</v>
          </cell>
          <cell r="AE196" t="str">
            <v>N/A</v>
          </cell>
          <cell r="AF196" t="str">
            <v>N/A</v>
          </cell>
          <cell r="AG196" t="str">
            <v>N/A</v>
          </cell>
          <cell r="AH196">
            <v>0</v>
          </cell>
        </row>
        <row r="197">
          <cell r="A197">
            <v>36657</v>
          </cell>
          <cell r="B197" t="str">
            <v>N/A</v>
          </cell>
          <cell r="C197" t="str">
            <v>N/A</v>
          </cell>
          <cell r="D197" t="str">
            <v>N/A</v>
          </cell>
          <cell r="E197" t="str">
            <v>N/A</v>
          </cell>
          <cell r="F197" t="str">
            <v>N/A</v>
          </cell>
          <cell r="G197" t="str">
            <v>N/A</v>
          </cell>
          <cell r="H197" t="str">
            <v>N/A</v>
          </cell>
          <cell r="I197" t="str">
            <v>N/A</v>
          </cell>
          <cell r="J197" t="str">
            <v>N/A</v>
          </cell>
          <cell r="K197" t="str">
            <v>N/A</v>
          </cell>
          <cell r="L197" t="str">
            <v>N/A</v>
          </cell>
          <cell r="M197" t="str">
            <v>N/A</v>
          </cell>
          <cell r="N197" t="str">
            <v>N/A</v>
          </cell>
          <cell r="O197" t="str">
            <v>N/A</v>
          </cell>
          <cell r="P197" t="str">
            <v>N/A</v>
          </cell>
          <cell r="Q197" t="str">
            <v>N/A</v>
          </cell>
          <cell r="R197" t="str">
            <v>N/A</v>
          </cell>
          <cell r="S197" t="str">
            <v>N/A</v>
          </cell>
          <cell r="T197" t="str">
            <v>N/A</v>
          </cell>
          <cell r="U197" t="str">
            <v>N/A</v>
          </cell>
          <cell r="V197" t="str">
            <v>N/A</v>
          </cell>
          <cell r="W197" t="str">
            <v>N/A</v>
          </cell>
          <cell r="X197" t="str">
            <v>N/A</v>
          </cell>
          <cell r="Y197" t="str">
            <v>N/A</v>
          </cell>
          <cell r="Z197" t="str">
            <v>N/A</v>
          </cell>
          <cell r="AA197" t="str">
            <v>N/A</v>
          </cell>
          <cell r="AB197" t="str">
            <v>N/A</v>
          </cell>
          <cell r="AC197" t="str">
            <v>N/A</v>
          </cell>
          <cell r="AD197" t="str">
            <v>N/A</v>
          </cell>
          <cell r="AE197" t="str">
            <v>N/A</v>
          </cell>
          <cell r="AF197" t="str">
            <v>N/A</v>
          </cell>
          <cell r="AG197" t="str">
            <v>N/A</v>
          </cell>
          <cell r="AH197">
            <v>0</v>
          </cell>
        </row>
        <row r="198">
          <cell r="A198">
            <v>36658</v>
          </cell>
          <cell r="B198" t="str">
            <v>N/A</v>
          </cell>
          <cell r="C198" t="str">
            <v>N/A</v>
          </cell>
          <cell r="D198" t="str">
            <v>N/A</v>
          </cell>
          <cell r="E198" t="str">
            <v>N/A</v>
          </cell>
          <cell r="F198" t="str">
            <v>N/A</v>
          </cell>
          <cell r="G198" t="str">
            <v>N/A</v>
          </cell>
          <cell r="H198" t="str">
            <v>N/A</v>
          </cell>
          <cell r="I198" t="str">
            <v>N/A</v>
          </cell>
          <cell r="J198" t="str">
            <v>N/A</v>
          </cell>
          <cell r="K198" t="str">
            <v>N/A</v>
          </cell>
          <cell r="L198" t="str">
            <v>N/A</v>
          </cell>
          <cell r="M198" t="str">
            <v>N/A</v>
          </cell>
          <cell r="N198" t="str">
            <v>N/A</v>
          </cell>
          <cell r="O198" t="str">
            <v>N/A</v>
          </cell>
          <cell r="P198" t="str">
            <v>N/A</v>
          </cell>
          <cell r="Q198" t="str">
            <v>N/A</v>
          </cell>
          <cell r="R198" t="str">
            <v>N/A</v>
          </cell>
          <cell r="S198" t="str">
            <v>N/A</v>
          </cell>
          <cell r="T198" t="str">
            <v>N/A</v>
          </cell>
          <cell r="U198" t="str">
            <v>N/A</v>
          </cell>
          <cell r="V198" t="str">
            <v>N/A</v>
          </cell>
          <cell r="W198" t="str">
            <v>N/A</v>
          </cell>
          <cell r="X198" t="str">
            <v>N/A</v>
          </cell>
          <cell r="Y198" t="str">
            <v>N/A</v>
          </cell>
          <cell r="Z198" t="str">
            <v>N/A</v>
          </cell>
          <cell r="AA198" t="str">
            <v>N/A</v>
          </cell>
          <cell r="AB198" t="str">
            <v>N/A</v>
          </cell>
          <cell r="AC198" t="str">
            <v>N/A</v>
          </cell>
          <cell r="AD198" t="str">
            <v>N/A</v>
          </cell>
          <cell r="AE198" t="str">
            <v>N/A</v>
          </cell>
          <cell r="AF198" t="str">
            <v>N/A</v>
          </cell>
          <cell r="AG198" t="str">
            <v>N/A</v>
          </cell>
          <cell r="AH198">
            <v>0</v>
          </cell>
        </row>
        <row r="199">
          <cell r="A199">
            <v>36659</v>
          </cell>
          <cell r="B199" t="str">
            <v>N/A</v>
          </cell>
          <cell r="C199" t="str">
            <v>N/A</v>
          </cell>
          <cell r="D199" t="str">
            <v>N/A</v>
          </cell>
          <cell r="E199" t="str">
            <v>N/A</v>
          </cell>
          <cell r="F199" t="str">
            <v>N/A</v>
          </cell>
          <cell r="G199" t="str">
            <v>N/A</v>
          </cell>
          <cell r="H199" t="str">
            <v>N/A</v>
          </cell>
          <cell r="I199" t="str">
            <v>N/A</v>
          </cell>
          <cell r="J199" t="str">
            <v>N/A</v>
          </cell>
          <cell r="K199" t="str">
            <v>N/A</v>
          </cell>
          <cell r="L199" t="str">
            <v>N/A</v>
          </cell>
          <cell r="M199" t="str">
            <v>N/A</v>
          </cell>
          <cell r="N199" t="str">
            <v>N/A</v>
          </cell>
          <cell r="O199" t="str">
            <v>N/A</v>
          </cell>
          <cell r="P199" t="str">
            <v>N/A</v>
          </cell>
          <cell r="Q199" t="str">
            <v>N/A</v>
          </cell>
          <cell r="R199" t="str">
            <v>N/A</v>
          </cell>
          <cell r="S199" t="str">
            <v>N/A</v>
          </cell>
          <cell r="T199" t="str">
            <v>N/A</v>
          </cell>
          <cell r="U199" t="str">
            <v>N/A</v>
          </cell>
          <cell r="V199" t="str">
            <v>N/A</v>
          </cell>
          <cell r="W199" t="str">
            <v>N/A</v>
          </cell>
          <cell r="X199" t="str">
            <v>N/A</v>
          </cell>
          <cell r="Y199" t="str">
            <v>N/A</v>
          </cell>
          <cell r="Z199" t="str">
            <v>N/A</v>
          </cell>
          <cell r="AA199" t="str">
            <v>N/A</v>
          </cell>
          <cell r="AB199" t="str">
            <v>N/A</v>
          </cell>
          <cell r="AC199" t="str">
            <v>N/A</v>
          </cell>
          <cell r="AD199" t="str">
            <v>N/A</v>
          </cell>
          <cell r="AE199" t="str">
            <v>N/A</v>
          </cell>
          <cell r="AF199" t="str">
            <v>N/A</v>
          </cell>
          <cell r="AG199" t="str">
            <v>N/A</v>
          </cell>
          <cell r="AH199">
            <v>0</v>
          </cell>
        </row>
        <row r="200">
          <cell r="A200">
            <v>36660</v>
          </cell>
          <cell r="B200" t="str">
            <v>N/A</v>
          </cell>
          <cell r="C200" t="str">
            <v>N/A</v>
          </cell>
          <cell r="D200" t="str">
            <v>N/A</v>
          </cell>
          <cell r="E200" t="str">
            <v>N/A</v>
          </cell>
          <cell r="F200" t="str">
            <v>N/A</v>
          </cell>
          <cell r="G200" t="str">
            <v>N/A</v>
          </cell>
          <cell r="H200" t="str">
            <v>N/A</v>
          </cell>
          <cell r="I200" t="str">
            <v>N/A</v>
          </cell>
          <cell r="J200" t="str">
            <v>N/A</v>
          </cell>
          <cell r="K200" t="str">
            <v>N/A</v>
          </cell>
          <cell r="L200" t="str">
            <v>N/A</v>
          </cell>
          <cell r="M200" t="str">
            <v>N/A</v>
          </cell>
          <cell r="N200" t="str">
            <v>N/A</v>
          </cell>
          <cell r="O200" t="str">
            <v>N/A</v>
          </cell>
          <cell r="P200" t="str">
            <v>N/A</v>
          </cell>
          <cell r="Q200" t="str">
            <v>N/A</v>
          </cell>
          <cell r="R200" t="str">
            <v>N/A</v>
          </cell>
          <cell r="S200" t="str">
            <v>N/A</v>
          </cell>
          <cell r="T200" t="str">
            <v>N/A</v>
          </cell>
          <cell r="U200" t="str">
            <v>N/A</v>
          </cell>
          <cell r="V200" t="str">
            <v>N/A</v>
          </cell>
          <cell r="W200" t="str">
            <v>N/A</v>
          </cell>
          <cell r="X200" t="str">
            <v>N/A</v>
          </cell>
          <cell r="Y200" t="str">
            <v>N/A</v>
          </cell>
          <cell r="Z200" t="str">
            <v>N/A</v>
          </cell>
          <cell r="AA200" t="str">
            <v>N/A</v>
          </cell>
          <cell r="AB200" t="str">
            <v>N/A</v>
          </cell>
          <cell r="AC200" t="str">
            <v>N/A</v>
          </cell>
          <cell r="AD200" t="str">
            <v>N/A</v>
          </cell>
          <cell r="AE200" t="str">
            <v>N/A</v>
          </cell>
          <cell r="AF200" t="str">
            <v>N/A</v>
          </cell>
          <cell r="AG200" t="str">
            <v>N/A</v>
          </cell>
          <cell r="AH200">
            <v>0</v>
          </cell>
        </row>
        <row r="201">
          <cell r="A201">
            <v>36661</v>
          </cell>
          <cell r="B201" t="str">
            <v>N/A</v>
          </cell>
          <cell r="C201" t="str">
            <v>N/A</v>
          </cell>
          <cell r="D201" t="str">
            <v>N/A</v>
          </cell>
          <cell r="E201" t="str">
            <v>N/A</v>
          </cell>
          <cell r="F201" t="str">
            <v>N/A</v>
          </cell>
          <cell r="G201" t="str">
            <v>N/A</v>
          </cell>
          <cell r="H201" t="str">
            <v>N/A</v>
          </cell>
          <cell r="I201" t="str">
            <v>N/A</v>
          </cell>
          <cell r="J201" t="str">
            <v>N/A</v>
          </cell>
          <cell r="K201" t="str">
            <v>N/A</v>
          </cell>
          <cell r="L201" t="str">
            <v>N/A</v>
          </cell>
          <cell r="M201" t="str">
            <v>N/A</v>
          </cell>
          <cell r="N201" t="str">
            <v>N/A</v>
          </cell>
          <cell r="O201" t="str">
            <v>N/A</v>
          </cell>
          <cell r="P201" t="str">
            <v>N/A</v>
          </cell>
          <cell r="Q201" t="str">
            <v>N/A</v>
          </cell>
          <cell r="R201" t="str">
            <v>N/A</v>
          </cell>
          <cell r="S201" t="str">
            <v>N/A</v>
          </cell>
          <cell r="T201" t="str">
            <v>N/A</v>
          </cell>
          <cell r="U201" t="str">
            <v>N/A</v>
          </cell>
          <cell r="V201" t="str">
            <v>N/A</v>
          </cell>
          <cell r="W201" t="str">
            <v>N/A</v>
          </cell>
          <cell r="X201" t="str">
            <v>N/A</v>
          </cell>
          <cell r="Y201" t="str">
            <v>N/A</v>
          </cell>
          <cell r="Z201" t="str">
            <v>N/A</v>
          </cell>
          <cell r="AA201" t="str">
            <v>N/A</v>
          </cell>
          <cell r="AB201" t="str">
            <v>N/A</v>
          </cell>
          <cell r="AC201" t="str">
            <v>N/A</v>
          </cell>
          <cell r="AD201" t="str">
            <v>N/A</v>
          </cell>
          <cell r="AE201" t="str">
            <v>N/A</v>
          </cell>
          <cell r="AF201" t="str">
            <v>N/A</v>
          </cell>
          <cell r="AG201" t="str">
            <v>N/A</v>
          </cell>
          <cell r="AH201">
            <v>0</v>
          </cell>
        </row>
        <row r="202">
          <cell r="A202">
            <v>36662</v>
          </cell>
          <cell r="B202" t="str">
            <v>N/A</v>
          </cell>
          <cell r="C202" t="str">
            <v>N/A</v>
          </cell>
          <cell r="D202" t="str">
            <v>N/A</v>
          </cell>
          <cell r="E202" t="str">
            <v>N/A</v>
          </cell>
          <cell r="F202" t="str">
            <v>N/A</v>
          </cell>
          <cell r="G202" t="str">
            <v>N/A</v>
          </cell>
          <cell r="H202" t="str">
            <v>N/A</v>
          </cell>
          <cell r="I202" t="str">
            <v>N/A</v>
          </cell>
          <cell r="J202" t="str">
            <v>N/A</v>
          </cell>
          <cell r="K202" t="str">
            <v>N/A</v>
          </cell>
          <cell r="L202" t="str">
            <v>N/A</v>
          </cell>
          <cell r="M202" t="str">
            <v>N/A</v>
          </cell>
          <cell r="N202" t="str">
            <v>N/A</v>
          </cell>
          <cell r="O202" t="str">
            <v>N/A</v>
          </cell>
          <cell r="P202" t="str">
            <v>N/A</v>
          </cell>
          <cell r="Q202" t="str">
            <v>N/A</v>
          </cell>
          <cell r="R202" t="str">
            <v>N/A</v>
          </cell>
          <cell r="S202" t="str">
            <v>N/A</v>
          </cell>
          <cell r="T202" t="str">
            <v>N/A</v>
          </cell>
          <cell r="U202" t="str">
            <v>N/A</v>
          </cell>
          <cell r="V202" t="str">
            <v>N/A</v>
          </cell>
          <cell r="W202" t="str">
            <v>N/A</v>
          </cell>
          <cell r="X202" t="str">
            <v>N/A</v>
          </cell>
          <cell r="Y202" t="str">
            <v>N/A</v>
          </cell>
          <cell r="Z202" t="str">
            <v>N/A</v>
          </cell>
          <cell r="AA202" t="str">
            <v>N/A</v>
          </cell>
          <cell r="AB202" t="str">
            <v>N/A</v>
          </cell>
          <cell r="AC202" t="str">
            <v>N/A</v>
          </cell>
          <cell r="AD202" t="str">
            <v>N/A</v>
          </cell>
          <cell r="AE202" t="str">
            <v>N/A</v>
          </cell>
          <cell r="AF202" t="str">
            <v>N/A</v>
          </cell>
          <cell r="AG202" t="str">
            <v>N/A</v>
          </cell>
          <cell r="AH202">
            <v>0</v>
          </cell>
        </row>
        <row r="203">
          <cell r="A203">
            <v>36663</v>
          </cell>
          <cell r="B203" t="str">
            <v>N/A</v>
          </cell>
          <cell r="C203" t="str">
            <v>N/A</v>
          </cell>
          <cell r="D203" t="str">
            <v>N/A</v>
          </cell>
          <cell r="E203" t="str">
            <v>N/A</v>
          </cell>
          <cell r="F203" t="str">
            <v>N/A</v>
          </cell>
          <cell r="G203" t="str">
            <v>N/A</v>
          </cell>
          <cell r="H203" t="str">
            <v>N/A</v>
          </cell>
          <cell r="I203" t="str">
            <v>N/A</v>
          </cell>
          <cell r="J203" t="str">
            <v>N/A</v>
          </cell>
          <cell r="K203" t="str">
            <v>N/A</v>
          </cell>
          <cell r="L203" t="str">
            <v>N/A</v>
          </cell>
          <cell r="M203" t="str">
            <v>N/A</v>
          </cell>
          <cell r="N203" t="str">
            <v>N/A</v>
          </cell>
          <cell r="O203" t="str">
            <v>N/A</v>
          </cell>
          <cell r="P203" t="str">
            <v>N/A</v>
          </cell>
          <cell r="Q203" t="str">
            <v>N/A</v>
          </cell>
          <cell r="R203" t="str">
            <v>N/A</v>
          </cell>
          <cell r="S203" t="str">
            <v>N/A</v>
          </cell>
          <cell r="T203" t="str">
            <v>N/A</v>
          </cell>
          <cell r="U203" t="str">
            <v>N/A</v>
          </cell>
          <cell r="V203" t="str">
            <v>N/A</v>
          </cell>
          <cell r="W203" t="str">
            <v>N/A</v>
          </cell>
          <cell r="X203" t="str">
            <v>N/A</v>
          </cell>
          <cell r="Y203" t="str">
            <v>N/A</v>
          </cell>
          <cell r="Z203" t="str">
            <v>N/A</v>
          </cell>
          <cell r="AA203" t="str">
            <v>N/A</v>
          </cell>
          <cell r="AB203" t="str">
            <v>N/A</v>
          </cell>
          <cell r="AC203" t="str">
            <v>N/A</v>
          </cell>
          <cell r="AD203" t="str">
            <v>N/A</v>
          </cell>
          <cell r="AE203" t="str">
            <v>N/A</v>
          </cell>
          <cell r="AF203" t="str">
            <v>N/A</v>
          </cell>
          <cell r="AG203" t="str">
            <v>N/A</v>
          </cell>
          <cell r="AH203">
            <v>0</v>
          </cell>
        </row>
        <row r="204">
          <cell r="A204">
            <v>36664</v>
          </cell>
          <cell r="B204" t="str">
            <v>N/A</v>
          </cell>
          <cell r="C204" t="str">
            <v>N/A</v>
          </cell>
          <cell r="D204" t="str">
            <v>N/A</v>
          </cell>
          <cell r="E204" t="str">
            <v>N/A</v>
          </cell>
          <cell r="F204" t="str">
            <v>N/A</v>
          </cell>
          <cell r="G204" t="str">
            <v>N/A</v>
          </cell>
          <cell r="H204" t="str">
            <v>N/A</v>
          </cell>
          <cell r="I204" t="str">
            <v>N/A</v>
          </cell>
          <cell r="J204" t="str">
            <v>N/A</v>
          </cell>
          <cell r="K204" t="str">
            <v>N/A</v>
          </cell>
          <cell r="L204" t="str">
            <v>N/A</v>
          </cell>
          <cell r="M204" t="str">
            <v>N/A</v>
          </cell>
          <cell r="N204" t="str">
            <v>N/A</v>
          </cell>
          <cell r="O204" t="str">
            <v>N/A</v>
          </cell>
          <cell r="P204" t="str">
            <v>N/A</v>
          </cell>
          <cell r="Q204" t="str">
            <v>N/A</v>
          </cell>
          <cell r="R204" t="str">
            <v>N/A</v>
          </cell>
          <cell r="S204" t="str">
            <v>N/A</v>
          </cell>
          <cell r="T204" t="str">
            <v>N/A</v>
          </cell>
          <cell r="U204" t="str">
            <v>N/A</v>
          </cell>
          <cell r="V204" t="str">
            <v>N/A</v>
          </cell>
          <cell r="W204" t="str">
            <v>N/A</v>
          </cell>
          <cell r="X204" t="str">
            <v>N/A</v>
          </cell>
          <cell r="Y204" t="str">
            <v>N/A</v>
          </cell>
          <cell r="Z204" t="str">
            <v>N/A</v>
          </cell>
          <cell r="AA204" t="str">
            <v>N/A</v>
          </cell>
          <cell r="AB204" t="str">
            <v>N/A</v>
          </cell>
          <cell r="AC204" t="str">
            <v>N/A</v>
          </cell>
          <cell r="AD204" t="str">
            <v>N/A</v>
          </cell>
          <cell r="AE204" t="str">
            <v>N/A</v>
          </cell>
          <cell r="AF204" t="str">
            <v>N/A</v>
          </cell>
          <cell r="AG204" t="str">
            <v>N/A</v>
          </cell>
          <cell r="AH204">
            <v>0</v>
          </cell>
        </row>
        <row r="205">
          <cell r="A205">
            <v>36665</v>
          </cell>
          <cell r="B205" t="str">
            <v>N/A</v>
          </cell>
          <cell r="C205" t="str">
            <v>N/A</v>
          </cell>
          <cell r="D205" t="str">
            <v>N/A</v>
          </cell>
          <cell r="E205" t="str">
            <v>N/A</v>
          </cell>
          <cell r="F205" t="str">
            <v>N/A</v>
          </cell>
          <cell r="G205" t="str">
            <v>N/A</v>
          </cell>
          <cell r="H205" t="str">
            <v>N/A</v>
          </cell>
          <cell r="I205" t="str">
            <v>N/A</v>
          </cell>
          <cell r="J205" t="str">
            <v>N/A</v>
          </cell>
          <cell r="K205" t="str">
            <v>N/A</v>
          </cell>
          <cell r="L205" t="str">
            <v>N/A</v>
          </cell>
          <cell r="M205" t="str">
            <v>N/A</v>
          </cell>
          <cell r="N205" t="str">
            <v>N/A</v>
          </cell>
          <cell r="O205" t="str">
            <v>N/A</v>
          </cell>
          <cell r="P205" t="str">
            <v>N/A</v>
          </cell>
          <cell r="Q205" t="str">
            <v>N/A</v>
          </cell>
          <cell r="R205" t="str">
            <v>N/A</v>
          </cell>
          <cell r="S205" t="str">
            <v>N/A</v>
          </cell>
          <cell r="T205" t="str">
            <v>N/A</v>
          </cell>
          <cell r="U205" t="str">
            <v>N/A</v>
          </cell>
          <cell r="V205" t="str">
            <v>N/A</v>
          </cell>
          <cell r="W205" t="str">
            <v>N/A</v>
          </cell>
          <cell r="X205" t="str">
            <v>N/A</v>
          </cell>
          <cell r="Y205" t="str">
            <v>N/A</v>
          </cell>
          <cell r="Z205" t="str">
            <v>N/A</v>
          </cell>
          <cell r="AA205" t="str">
            <v>N/A</v>
          </cell>
          <cell r="AB205" t="str">
            <v>N/A</v>
          </cell>
          <cell r="AC205" t="str">
            <v>N/A</v>
          </cell>
          <cell r="AD205" t="str">
            <v>N/A</v>
          </cell>
          <cell r="AE205" t="str">
            <v>N/A</v>
          </cell>
          <cell r="AF205" t="str">
            <v>N/A</v>
          </cell>
          <cell r="AG205" t="str">
            <v>N/A</v>
          </cell>
          <cell r="AH205">
            <v>0</v>
          </cell>
        </row>
        <row r="206">
          <cell r="A206">
            <v>36666</v>
          </cell>
          <cell r="B206" t="str">
            <v>N/A</v>
          </cell>
          <cell r="C206" t="str">
            <v>N/A</v>
          </cell>
          <cell r="D206" t="str">
            <v>N/A</v>
          </cell>
          <cell r="E206" t="str">
            <v>N/A</v>
          </cell>
          <cell r="F206" t="str">
            <v>N/A</v>
          </cell>
          <cell r="G206" t="str">
            <v>N/A</v>
          </cell>
          <cell r="H206" t="str">
            <v>N/A</v>
          </cell>
          <cell r="I206" t="str">
            <v>N/A</v>
          </cell>
          <cell r="J206" t="str">
            <v>N/A</v>
          </cell>
          <cell r="K206" t="str">
            <v>N/A</v>
          </cell>
          <cell r="L206" t="str">
            <v>N/A</v>
          </cell>
          <cell r="M206" t="str">
            <v>N/A</v>
          </cell>
          <cell r="N206" t="str">
            <v>N/A</v>
          </cell>
          <cell r="O206" t="str">
            <v>N/A</v>
          </cell>
          <cell r="P206" t="str">
            <v>N/A</v>
          </cell>
          <cell r="Q206" t="str">
            <v>N/A</v>
          </cell>
          <cell r="R206" t="str">
            <v>N/A</v>
          </cell>
          <cell r="S206" t="str">
            <v>N/A</v>
          </cell>
          <cell r="T206" t="str">
            <v>N/A</v>
          </cell>
          <cell r="U206" t="str">
            <v>N/A</v>
          </cell>
          <cell r="V206" t="str">
            <v>N/A</v>
          </cell>
          <cell r="W206" t="str">
            <v>N/A</v>
          </cell>
          <cell r="X206" t="str">
            <v>N/A</v>
          </cell>
          <cell r="Y206" t="str">
            <v>N/A</v>
          </cell>
          <cell r="Z206" t="str">
            <v>N/A</v>
          </cell>
          <cell r="AA206" t="str">
            <v>N/A</v>
          </cell>
          <cell r="AB206" t="str">
            <v>N/A</v>
          </cell>
          <cell r="AC206" t="str">
            <v>N/A</v>
          </cell>
          <cell r="AD206" t="str">
            <v>N/A</v>
          </cell>
          <cell r="AE206" t="str">
            <v>N/A</v>
          </cell>
          <cell r="AF206" t="str">
            <v>N/A</v>
          </cell>
          <cell r="AG206" t="str">
            <v>N/A</v>
          </cell>
          <cell r="AH206">
            <v>0</v>
          </cell>
        </row>
        <row r="207">
          <cell r="A207">
            <v>36667</v>
          </cell>
          <cell r="B207" t="str">
            <v>N/A</v>
          </cell>
          <cell r="C207" t="str">
            <v>N/A</v>
          </cell>
          <cell r="D207" t="str">
            <v>N/A</v>
          </cell>
          <cell r="E207" t="str">
            <v>N/A</v>
          </cell>
          <cell r="F207" t="str">
            <v>N/A</v>
          </cell>
          <cell r="G207" t="str">
            <v>N/A</v>
          </cell>
          <cell r="H207" t="str">
            <v>N/A</v>
          </cell>
          <cell r="I207" t="str">
            <v>N/A</v>
          </cell>
          <cell r="J207" t="str">
            <v>N/A</v>
          </cell>
          <cell r="K207" t="str">
            <v>N/A</v>
          </cell>
          <cell r="L207" t="str">
            <v>N/A</v>
          </cell>
          <cell r="M207" t="str">
            <v>N/A</v>
          </cell>
          <cell r="N207" t="str">
            <v>N/A</v>
          </cell>
          <cell r="O207" t="str">
            <v>N/A</v>
          </cell>
          <cell r="P207" t="str">
            <v>N/A</v>
          </cell>
          <cell r="Q207" t="str">
            <v>N/A</v>
          </cell>
          <cell r="R207" t="str">
            <v>N/A</v>
          </cell>
          <cell r="S207" t="str">
            <v>N/A</v>
          </cell>
          <cell r="T207" t="str">
            <v>N/A</v>
          </cell>
          <cell r="U207" t="str">
            <v>N/A</v>
          </cell>
          <cell r="V207" t="str">
            <v>N/A</v>
          </cell>
          <cell r="W207" t="str">
            <v>N/A</v>
          </cell>
          <cell r="X207" t="str">
            <v>N/A</v>
          </cell>
          <cell r="Y207" t="str">
            <v>N/A</v>
          </cell>
          <cell r="Z207" t="str">
            <v>N/A</v>
          </cell>
          <cell r="AA207" t="str">
            <v>N/A</v>
          </cell>
          <cell r="AB207" t="str">
            <v>N/A</v>
          </cell>
          <cell r="AC207" t="str">
            <v>N/A</v>
          </cell>
          <cell r="AD207" t="str">
            <v>N/A</v>
          </cell>
          <cell r="AE207" t="str">
            <v>N/A</v>
          </cell>
          <cell r="AF207" t="str">
            <v>N/A</v>
          </cell>
          <cell r="AG207" t="str">
            <v>N/A</v>
          </cell>
          <cell r="AH207">
            <v>0</v>
          </cell>
        </row>
        <row r="208">
          <cell r="A208">
            <v>36668</v>
          </cell>
          <cell r="B208" t="str">
            <v>N/A</v>
          </cell>
          <cell r="C208" t="str">
            <v>N/A</v>
          </cell>
          <cell r="D208" t="str">
            <v>N/A</v>
          </cell>
          <cell r="E208" t="str">
            <v>N/A</v>
          </cell>
          <cell r="F208" t="str">
            <v>N/A</v>
          </cell>
          <cell r="G208" t="str">
            <v>N/A</v>
          </cell>
          <cell r="H208" t="str">
            <v>N/A</v>
          </cell>
          <cell r="I208" t="str">
            <v>N/A</v>
          </cell>
          <cell r="J208" t="str">
            <v>N/A</v>
          </cell>
          <cell r="K208" t="str">
            <v>N/A</v>
          </cell>
          <cell r="L208" t="str">
            <v>N/A</v>
          </cell>
          <cell r="M208" t="str">
            <v>N/A</v>
          </cell>
          <cell r="N208" t="str">
            <v>N/A</v>
          </cell>
          <cell r="O208" t="str">
            <v>N/A</v>
          </cell>
          <cell r="P208" t="str">
            <v>N/A</v>
          </cell>
          <cell r="Q208" t="str">
            <v>N/A</v>
          </cell>
          <cell r="R208" t="str">
            <v>N/A</v>
          </cell>
          <cell r="S208" t="str">
            <v>N/A</v>
          </cell>
          <cell r="T208" t="str">
            <v>N/A</v>
          </cell>
          <cell r="U208" t="str">
            <v>N/A</v>
          </cell>
          <cell r="V208" t="str">
            <v>N/A</v>
          </cell>
          <cell r="W208" t="str">
            <v>N/A</v>
          </cell>
          <cell r="X208" t="str">
            <v>N/A</v>
          </cell>
          <cell r="Y208" t="str">
            <v>N/A</v>
          </cell>
          <cell r="Z208" t="str">
            <v>N/A</v>
          </cell>
          <cell r="AA208" t="str">
            <v>N/A</v>
          </cell>
          <cell r="AB208" t="str">
            <v>N/A</v>
          </cell>
          <cell r="AC208" t="str">
            <v>N/A</v>
          </cell>
          <cell r="AD208" t="str">
            <v>N/A</v>
          </cell>
          <cell r="AE208" t="str">
            <v>N/A</v>
          </cell>
          <cell r="AF208" t="str">
            <v>N/A</v>
          </cell>
          <cell r="AG208" t="str">
            <v>N/A</v>
          </cell>
          <cell r="AH208">
            <v>0</v>
          </cell>
        </row>
        <row r="209">
          <cell r="A209">
            <v>36669</v>
          </cell>
          <cell r="B209" t="str">
            <v>N/A</v>
          </cell>
          <cell r="C209" t="str">
            <v>N/A</v>
          </cell>
          <cell r="D209" t="str">
            <v>N/A</v>
          </cell>
          <cell r="E209" t="str">
            <v>N/A</v>
          </cell>
          <cell r="F209" t="str">
            <v>N/A</v>
          </cell>
          <cell r="G209" t="str">
            <v>N/A</v>
          </cell>
          <cell r="H209" t="str">
            <v>N/A</v>
          </cell>
          <cell r="I209" t="str">
            <v>N/A</v>
          </cell>
          <cell r="J209" t="str">
            <v>N/A</v>
          </cell>
          <cell r="K209" t="str">
            <v>N/A</v>
          </cell>
          <cell r="L209" t="str">
            <v>N/A</v>
          </cell>
          <cell r="M209" t="str">
            <v>N/A</v>
          </cell>
          <cell r="N209" t="str">
            <v>N/A</v>
          </cell>
          <cell r="O209" t="str">
            <v>N/A</v>
          </cell>
          <cell r="P209" t="str">
            <v>N/A</v>
          </cell>
          <cell r="Q209" t="str">
            <v>N/A</v>
          </cell>
          <cell r="R209" t="str">
            <v>N/A</v>
          </cell>
          <cell r="S209" t="str">
            <v>N/A</v>
          </cell>
          <cell r="T209" t="str">
            <v>N/A</v>
          </cell>
          <cell r="U209" t="str">
            <v>N/A</v>
          </cell>
          <cell r="V209" t="str">
            <v>N/A</v>
          </cell>
          <cell r="W209" t="str">
            <v>N/A</v>
          </cell>
          <cell r="X209" t="str">
            <v>N/A</v>
          </cell>
          <cell r="Y209" t="str">
            <v>N/A</v>
          </cell>
          <cell r="Z209" t="str">
            <v>N/A</v>
          </cell>
          <cell r="AA209" t="str">
            <v>N/A</v>
          </cell>
          <cell r="AB209" t="str">
            <v>N/A</v>
          </cell>
          <cell r="AC209" t="str">
            <v>N/A</v>
          </cell>
          <cell r="AD209" t="str">
            <v>N/A</v>
          </cell>
          <cell r="AE209" t="str">
            <v>N/A</v>
          </cell>
          <cell r="AF209" t="str">
            <v>N/A</v>
          </cell>
          <cell r="AG209" t="str">
            <v>N/A</v>
          </cell>
          <cell r="AH209">
            <v>0</v>
          </cell>
        </row>
        <row r="210">
          <cell r="A210">
            <v>36670</v>
          </cell>
          <cell r="B210" t="str">
            <v>N/A</v>
          </cell>
          <cell r="C210" t="str">
            <v>N/A</v>
          </cell>
          <cell r="D210" t="str">
            <v>N/A</v>
          </cell>
          <cell r="E210" t="str">
            <v>N/A</v>
          </cell>
          <cell r="F210" t="str">
            <v>N/A</v>
          </cell>
          <cell r="G210" t="str">
            <v>N/A</v>
          </cell>
          <cell r="H210" t="str">
            <v>N/A</v>
          </cell>
          <cell r="I210" t="str">
            <v>N/A</v>
          </cell>
          <cell r="J210" t="str">
            <v>N/A</v>
          </cell>
          <cell r="K210" t="str">
            <v>N/A</v>
          </cell>
          <cell r="L210" t="str">
            <v>N/A</v>
          </cell>
          <cell r="M210" t="str">
            <v>N/A</v>
          </cell>
          <cell r="N210" t="str">
            <v>N/A</v>
          </cell>
          <cell r="O210" t="str">
            <v>N/A</v>
          </cell>
          <cell r="P210" t="str">
            <v>N/A</v>
          </cell>
          <cell r="Q210" t="str">
            <v>N/A</v>
          </cell>
          <cell r="R210" t="str">
            <v>N/A</v>
          </cell>
          <cell r="S210" t="str">
            <v>N/A</v>
          </cell>
          <cell r="T210" t="str">
            <v>N/A</v>
          </cell>
          <cell r="U210" t="str">
            <v>N/A</v>
          </cell>
          <cell r="V210" t="str">
            <v>N/A</v>
          </cell>
          <cell r="W210" t="str">
            <v>N/A</v>
          </cell>
          <cell r="X210" t="str">
            <v>N/A</v>
          </cell>
          <cell r="Y210" t="str">
            <v>N/A</v>
          </cell>
          <cell r="Z210" t="str">
            <v>N/A</v>
          </cell>
          <cell r="AA210" t="str">
            <v>N/A</v>
          </cell>
          <cell r="AB210" t="str">
            <v>N/A</v>
          </cell>
          <cell r="AC210" t="str">
            <v>N/A</v>
          </cell>
          <cell r="AD210" t="str">
            <v>N/A</v>
          </cell>
          <cell r="AE210" t="str">
            <v>N/A</v>
          </cell>
          <cell r="AF210" t="str">
            <v>N/A</v>
          </cell>
          <cell r="AG210" t="str">
            <v>N/A</v>
          </cell>
          <cell r="AH210">
            <v>0</v>
          </cell>
        </row>
        <row r="211">
          <cell r="A211">
            <v>36671</v>
          </cell>
          <cell r="B211" t="str">
            <v>N/A</v>
          </cell>
          <cell r="C211" t="str">
            <v>N/A</v>
          </cell>
          <cell r="D211" t="str">
            <v>N/A</v>
          </cell>
          <cell r="E211" t="str">
            <v>N/A</v>
          </cell>
          <cell r="F211" t="str">
            <v>N/A</v>
          </cell>
          <cell r="G211" t="str">
            <v>N/A</v>
          </cell>
          <cell r="H211" t="str">
            <v>N/A</v>
          </cell>
          <cell r="I211" t="str">
            <v>N/A</v>
          </cell>
          <cell r="J211" t="str">
            <v>N/A</v>
          </cell>
          <cell r="K211" t="str">
            <v>N/A</v>
          </cell>
          <cell r="L211" t="str">
            <v>N/A</v>
          </cell>
          <cell r="M211" t="str">
            <v>N/A</v>
          </cell>
          <cell r="N211" t="str">
            <v>N/A</v>
          </cell>
          <cell r="O211" t="str">
            <v>N/A</v>
          </cell>
          <cell r="P211" t="str">
            <v>N/A</v>
          </cell>
          <cell r="Q211" t="str">
            <v>N/A</v>
          </cell>
          <cell r="R211" t="str">
            <v>N/A</v>
          </cell>
          <cell r="S211" t="str">
            <v>N/A</v>
          </cell>
          <cell r="T211" t="str">
            <v>N/A</v>
          </cell>
          <cell r="U211" t="str">
            <v>N/A</v>
          </cell>
          <cell r="V211" t="str">
            <v>N/A</v>
          </cell>
          <cell r="W211" t="str">
            <v>N/A</v>
          </cell>
          <cell r="X211" t="str">
            <v>N/A</v>
          </cell>
          <cell r="Y211" t="str">
            <v>N/A</v>
          </cell>
          <cell r="Z211" t="str">
            <v>N/A</v>
          </cell>
          <cell r="AA211" t="str">
            <v>N/A</v>
          </cell>
          <cell r="AB211" t="str">
            <v>N/A</v>
          </cell>
          <cell r="AC211" t="str">
            <v>N/A</v>
          </cell>
          <cell r="AD211" t="str">
            <v>N/A</v>
          </cell>
          <cell r="AE211" t="str">
            <v>N/A</v>
          </cell>
          <cell r="AF211" t="str">
            <v>N/A</v>
          </cell>
          <cell r="AG211" t="str">
            <v>N/A</v>
          </cell>
          <cell r="AH211">
            <v>0</v>
          </cell>
        </row>
        <row r="212">
          <cell r="A212">
            <v>36672</v>
          </cell>
          <cell r="B212" t="str">
            <v>N/A</v>
          </cell>
          <cell r="C212" t="str">
            <v>N/A</v>
          </cell>
          <cell r="D212" t="str">
            <v>N/A</v>
          </cell>
          <cell r="E212" t="str">
            <v>N/A</v>
          </cell>
          <cell r="F212" t="str">
            <v>N/A</v>
          </cell>
          <cell r="G212" t="str">
            <v>N/A</v>
          </cell>
          <cell r="H212" t="str">
            <v>N/A</v>
          </cell>
          <cell r="I212" t="str">
            <v>N/A</v>
          </cell>
          <cell r="J212" t="str">
            <v>N/A</v>
          </cell>
          <cell r="K212" t="str">
            <v>N/A</v>
          </cell>
          <cell r="L212" t="str">
            <v>N/A</v>
          </cell>
          <cell r="M212" t="str">
            <v>N/A</v>
          </cell>
          <cell r="N212" t="str">
            <v>N/A</v>
          </cell>
          <cell r="O212" t="str">
            <v>N/A</v>
          </cell>
          <cell r="P212" t="str">
            <v>N/A</v>
          </cell>
          <cell r="Q212" t="str">
            <v>N/A</v>
          </cell>
          <cell r="R212" t="str">
            <v>N/A</v>
          </cell>
          <cell r="S212" t="str">
            <v>N/A</v>
          </cell>
          <cell r="T212" t="str">
            <v>N/A</v>
          </cell>
          <cell r="U212" t="str">
            <v>N/A</v>
          </cell>
          <cell r="V212" t="str">
            <v>N/A</v>
          </cell>
          <cell r="W212" t="str">
            <v>N/A</v>
          </cell>
          <cell r="X212" t="str">
            <v>N/A</v>
          </cell>
          <cell r="Y212" t="str">
            <v>N/A</v>
          </cell>
          <cell r="Z212" t="str">
            <v>N/A</v>
          </cell>
          <cell r="AA212" t="str">
            <v>N/A</v>
          </cell>
          <cell r="AB212" t="str">
            <v>N/A</v>
          </cell>
          <cell r="AC212" t="str">
            <v>N/A</v>
          </cell>
          <cell r="AD212" t="str">
            <v>N/A</v>
          </cell>
          <cell r="AE212" t="str">
            <v>N/A</v>
          </cell>
          <cell r="AF212" t="str">
            <v>N/A</v>
          </cell>
          <cell r="AG212" t="str">
            <v>N/A</v>
          </cell>
          <cell r="AH212">
            <v>0</v>
          </cell>
        </row>
        <row r="213">
          <cell r="A213">
            <v>36673</v>
          </cell>
          <cell r="B213" t="str">
            <v>N/A</v>
          </cell>
          <cell r="C213" t="str">
            <v>N/A</v>
          </cell>
          <cell r="D213" t="str">
            <v>N/A</v>
          </cell>
          <cell r="E213" t="str">
            <v>N/A</v>
          </cell>
          <cell r="F213" t="str">
            <v>N/A</v>
          </cell>
          <cell r="G213" t="str">
            <v>N/A</v>
          </cell>
          <cell r="H213" t="str">
            <v>N/A</v>
          </cell>
          <cell r="I213" t="str">
            <v>N/A</v>
          </cell>
          <cell r="J213" t="str">
            <v>N/A</v>
          </cell>
          <cell r="K213" t="str">
            <v>N/A</v>
          </cell>
          <cell r="L213" t="str">
            <v>N/A</v>
          </cell>
          <cell r="M213" t="str">
            <v>N/A</v>
          </cell>
          <cell r="N213" t="str">
            <v>N/A</v>
          </cell>
          <cell r="O213" t="str">
            <v>N/A</v>
          </cell>
          <cell r="P213" t="str">
            <v>N/A</v>
          </cell>
          <cell r="Q213" t="str">
            <v>N/A</v>
          </cell>
          <cell r="R213" t="str">
            <v>N/A</v>
          </cell>
          <cell r="S213" t="str">
            <v>N/A</v>
          </cell>
          <cell r="T213" t="str">
            <v>N/A</v>
          </cell>
          <cell r="U213" t="str">
            <v>N/A</v>
          </cell>
          <cell r="V213" t="str">
            <v>N/A</v>
          </cell>
          <cell r="W213" t="str">
            <v>N/A</v>
          </cell>
          <cell r="X213" t="str">
            <v>N/A</v>
          </cell>
          <cell r="Y213" t="str">
            <v>N/A</v>
          </cell>
          <cell r="Z213" t="str">
            <v>N/A</v>
          </cell>
          <cell r="AA213" t="str">
            <v>N/A</v>
          </cell>
          <cell r="AB213" t="str">
            <v>N/A</v>
          </cell>
          <cell r="AC213" t="str">
            <v>N/A</v>
          </cell>
          <cell r="AD213" t="str">
            <v>N/A</v>
          </cell>
          <cell r="AE213" t="str">
            <v>N/A</v>
          </cell>
          <cell r="AF213" t="str">
            <v>N/A</v>
          </cell>
          <cell r="AG213" t="str">
            <v>N/A</v>
          </cell>
          <cell r="AH213">
            <v>0</v>
          </cell>
        </row>
        <row r="214">
          <cell r="A214">
            <v>36674</v>
          </cell>
          <cell r="B214" t="str">
            <v>N/A</v>
          </cell>
          <cell r="C214" t="str">
            <v>N/A</v>
          </cell>
          <cell r="D214" t="str">
            <v>N/A</v>
          </cell>
          <cell r="E214" t="str">
            <v>N/A</v>
          </cell>
          <cell r="F214" t="str">
            <v>N/A</v>
          </cell>
          <cell r="G214" t="str">
            <v>N/A</v>
          </cell>
          <cell r="H214" t="str">
            <v>N/A</v>
          </cell>
          <cell r="I214" t="str">
            <v>N/A</v>
          </cell>
          <cell r="J214" t="str">
            <v>N/A</v>
          </cell>
          <cell r="K214" t="str">
            <v>N/A</v>
          </cell>
          <cell r="L214" t="str">
            <v>N/A</v>
          </cell>
          <cell r="M214" t="str">
            <v>N/A</v>
          </cell>
          <cell r="N214" t="str">
            <v>N/A</v>
          </cell>
          <cell r="O214" t="str">
            <v>N/A</v>
          </cell>
          <cell r="P214" t="str">
            <v>N/A</v>
          </cell>
          <cell r="Q214" t="str">
            <v>N/A</v>
          </cell>
          <cell r="R214" t="str">
            <v>N/A</v>
          </cell>
          <cell r="S214" t="str">
            <v>N/A</v>
          </cell>
          <cell r="T214" t="str">
            <v>N/A</v>
          </cell>
          <cell r="U214" t="str">
            <v>N/A</v>
          </cell>
          <cell r="V214" t="str">
            <v>N/A</v>
          </cell>
          <cell r="W214" t="str">
            <v>N/A</v>
          </cell>
          <cell r="X214" t="str">
            <v>N/A</v>
          </cell>
          <cell r="Y214" t="str">
            <v>N/A</v>
          </cell>
          <cell r="Z214" t="str">
            <v>N/A</v>
          </cell>
          <cell r="AA214" t="str">
            <v>N/A</v>
          </cell>
          <cell r="AB214" t="str">
            <v>N/A</v>
          </cell>
          <cell r="AC214" t="str">
            <v>N/A</v>
          </cell>
          <cell r="AD214" t="str">
            <v>N/A</v>
          </cell>
          <cell r="AE214" t="str">
            <v>N/A</v>
          </cell>
          <cell r="AF214" t="str">
            <v>N/A</v>
          </cell>
          <cell r="AG214" t="str">
            <v>N/A</v>
          </cell>
          <cell r="AH214">
            <v>0</v>
          </cell>
        </row>
        <row r="215">
          <cell r="A215">
            <v>36675</v>
          </cell>
          <cell r="B215" t="str">
            <v>N/A</v>
          </cell>
          <cell r="C215" t="str">
            <v>N/A</v>
          </cell>
          <cell r="D215" t="str">
            <v>N/A</v>
          </cell>
          <cell r="E215" t="str">
            <v>N/A</v>
          </cell>
          <cell r="F215" t="str">
            <v>N/A</v>
          </cell>
          <cell r="G215" t="str">
            <v>N/A</v>
          </cell>
          <cell r="H215" t="str">
            <v>N/A</v>
          </cell>
          <cell r="I215" t="str">
            <v>N/A</v>
          </cell>
          <cell r="J215" t="str">
            <v>N/A</v>
          </cell>
          <cell r="K215" t="str">
            <v>N/A</v>
          </cell>
          <cell r="L215" t="str">
            <v>N/A</v>
          </cell>
          <cell r="M215" t="str">
            <v>N/A</v>
          </cell>
          <cell r="N215" t="str">
            <v>N/A</v>
          </cell>
          <cell r="O215" t="str">
            <v>N/A</v>
          </cell>
          <cell r="P215" t="str">
            <v>N/A</v>
          </cell>
          <cell r="Q215" t="str">
            <v>N/A</v>
          </cell>
          <cell r="R215" t="str">
            <v>N/A</v>
          </cell>
          <cell r="S215" t="str">
            <v>N/A</v>
          </cell>
          <cell r="T215" t="str">
            <v>N/A</v>
          </cell>
          <cell r="U215" t="str">
            <v>N/A</v>
          </cell>
          <cell r="V215" t="str">
            <v>N/A</v>
          </cell>
          <cell r="W215" t="str">
            <v>N/A</v>
          </cell>
          <cell r="X215" t="str">
            <v>N/A</v>
          </cell>
          <cell r="Y215" t="str">
            <v>N/A</v>
          </cell>
          <cell r="Z215" t="str">
            <v>N/A</v>
          </cell>
          <cell r="AA215" t="str">
            <v>N/A</v>
          </cell>
          <cell r="AB215" t="str">
            <v>N/A</v>
          </cell>
          <cell r="AC215" t="str">
            <v>N/A</v>
          </cell>
          <cell r="AD215" t="str">
            <v>N/A</v>
          </cell>
          <cell r="AE215" t="str">
            <v>N/A</v>
          </cell>
          <cell r="AF215" t="str">
            <v>N/A</v>
          </cell>
          <cell r="AG215" t="str">
            <v>N/A</v>
          </cell>
          <cell r="AH215">
            <v>0</v>
          </cell>
        </row>
        <row r="216">
          <cell r="A216">
            <v>36676</v>
          </cell>
          <cell r="B216" t="str">
            <v>N/A</v>
          </cell>
          <cell r="C216" t="str">
            <v>N/A</v>
          </cell>
          <cell r="D216" t="str">
            <v>N/A</v>
          </cell>
          <cell r="E216" t="str">
            <v>N/A</v>
          </cell>
          <cell r="F216" t="str">
            <v>N/A</v>
          </cell>
          <cell r="G216" t="str">
            <v>N/A</v>
          </cell>
          <cell r="H216" t="str">
            <v>N/A</v>
          </cell>
          <cell r="I216" t="str">
            <v>N/A</v>
          </cell>
          <cell r="J216" t="str">
            <v>N/A</v>
          </cell>
          <cell r="K216" t="str">
            <v>N/A</v>
          </cell>
          <cell r="L216" t="str">
            <v>N/A</v>
          </cell>
          <cell r="M216" t="str">
            <v>N/A</v>
          </cell>
          <cell r="N216" t="str">
            <v>N/A</v>
          </cell>
          <cell r="O216" t="str">
            <v>N/A</v>
          </cell>
          <cell r="P216" t="str">
            <v>N/A</v>
          </cell>
          <cell r="Q216" t="str">
            <v>N/A</v>
          </cell>
          <cell r="R216" t="str">
            <v>N/A</v>
          </cell>
          <cell r="S216" t="str">
            <v>N/A</v>
          </cell>
          <cell r="T216" t="str">
            <v>N/A</v>
          </cell>
          <cell r="U216" t="str">
            <v>N/A</v>
          </cell>
          <cell r="V216" t="str">
            <v>N/A</v>
          </cell>
          <cell r="W216" t="str">
            <v>N/A</v>
          </cell>
          <cell r="X216" t="str">
            <v>N/A</v>
          </cell>
          <cell r="Y216" t="str">
            <v>N/A</v>
          </cell>
          <cell r="Z216" t="str">
            <v>N/A</v>
          </cell>
          <cell r="AA216" t="str">
            <v>N/A</v>
          </cell>
          <cell r="AB216" t="str">
            <v>N/A</v>
          </cell>
          <cell r="AC216" t="str">
            <v>N/A</v>
          </cell>
          <cell r="AD216" t="str">
            <v>N/A</v>
          </cell>
          <cell r="AE216" t="str">
            <v>N/A</v>
          </cell>
          <cell r="AF216" t="str">
            <v>N/A</v>
          </cell>
          <cell r="AG216" t="str">
            <v>N/A</v>
          </cell>
          <cell r="AH216">
            <v>0</v>
          </cell>
        </row>
        <row r="217">
          <cell r="A217">
            <v>36677</v>
          </cell>
          <cell r="B217" t="str">
            <v>N/A</v>
          </cell>
          <cell r="C217" t="str">
            <v>N/A</v>
          </cell>
          <cell r="D217" t="str">
            <v>N/A</v>
          </cell>
          <cell r="E217" t="str">
            <v>N/A</v>
          </cell>
          <cell r="F217" t="str">
            <v>N/A</v>
          </cell>
          <cell r="G217" t="str">
            <v>N/A</v>
          </cell>
          <cell r="H217" t="str">
            <v>N/A</v>
          </cell>
          <cell r="I217" t="str">
            <v>N/A</v>
          </cell>
          <cell r="J217" t="str">
            <v>N/A</v>
          </cell>
          <cell r="K217" t="str">
            <v>N/A</v>
          </cell>
          <cell r="L217" t="str">
            <v>N/A</v>
          </cell>
          <cell r="M217" t="str">
            <v>N/A</v>
          </cell>
          <cell r="N217" t="str">
            <v>N/A</v>
          </cell>
          <cell r="O217" t="str">
            <v>N/A</v>
          </cell>
          <cell r="P217" t="str">
            <v>N/A</v>
          </cell>
          <cell r="Q217" t="str">
            <v>N/A</v>
          </cell>
          <cell r="R217" t="str">
            <v>N/A</v>
          </cell>
          <cell r="S217" t="str">
            <v>N/A</v>
          </cell>
          <cell r="T217" t="str">
            <v>N/A</v>
          </cell>
          <cell r="U217" t="str">
            <v>N/A</v>
          </cell>
          <cell r="V217" t="str">
            <v>N/A</v>
          </cell>
          <cell r="W217" t="str">
            <v>N/A</v>
          </cell>
          <cell r="X217" t="str">
            <v>N/A</v>
          </cell>
          <cell r="Y217" t="str">
            <v>N/A</v>
          </cell>
          <cell r="Z217" t="str">
            <v>N/A</v>
          </cell>
          <cell r="AA217" t="str">
            <v>N/A</v>
          </cell>
          <cell r="AB217" t="str">
            <v>N/A</v>
          </cell>
          <cell r="AC217" t="str">
            <v>N/A</v>
          </cell>
          <cell r="AD217" t="str">
            <v>N/A</v>
          </cell>
          <cell r="AE217" t="str">
            <v>N/A</v>
          </cell>
          <cell r="AF217" t="str">
            <v>N/A</v>
          </cell>
          <cell r="AG217" t="str">
            <v>N/A</v>
          </cell>
          <cell r="AH217">
            <v>0</v>
          </cell>
        </row>
        <row r="218">
          <cell r="A218">
            <v>36678</v>
          </cell>
          <cell r="B218" t="str">
            <v>N/A</v>
          </cell>
          <cell r="C218" t="str">
            <v>N/A</v>
          </cell>
          <cell r="D218" t="str">
            <v>N/A</v>
          </cell>
          <cell r="E218" t="str">
            <v>N/A</v>
          </cell>
          <cell r="F218" t="str">
            <v>N/A</v>
          </cell>
          <cell r="G218" t="str">
            <v>N/A</v>
          </cell>
          <cell r="H218" t="str">
            <v>N/A</v>
          </cell>
          <cell r="I218" t="str">
            <v>N/A</v>
          </cell>
          <cell r="J218" t="str">
            <v>N/A</v>
          </cell>
          <cell r="K218" t="str">
            <v>N/A</v>
          </cell>
          <cell r="L218" t="str">
            <v>N/A</v>
          </cell>
          <cell r="M218" t="str">
            <v>N/A</v>
          </cell>
          <cell r="N218" t="str">
            <v>N/A</v>
          </cell>
          <cell r="O218" t="str">
            <v>N/A</v>
          </cell>
          <cell r="P218" t="str">
            <v>N/A</v>
          </cell>
          <cell r="Q218" t="str">
            <v>N/A</v>
          </cell>
          <cell r="R218" t="str">
            <v>N/A</v>
          </cell>
          <cell r="S218" t="str">
            <v>N/A</v>
          </cell>
          <cell r="T218" t="str">
            <v>N/A</v>
          </cell>
          <cell r="U218" t="str">
            <v>N/A</v>
          </cell>
          <cell r="V218" t="str">
            <v>N/A</v>
          </cell>
          <cell r="W218" t="str">
            <v>N/A</v>
          </cell>
          <cell r="X218" t="str">
            <v>N/A</v>
          </cell>
          <cell r="Y218" t="str">
            <v>N/A</v>
          </cell>
          <cell r="Z218" t="str">
            <v>N/A</v>
          </cell>
          <cell r="AA218" t="str">
            <v>N/A</v>
          </cell>
          <cell r="AB218" t="str">
            <v>N/A</v>
          </cell>
          <cell r="AC218" t="str">
            <v>N/A</v>
          </cell>
          <cell r="AD218" t="str">
            <v>N/A</v>
          </cell>
          <cell r="AE218" t="str">
            <v>N/A</v>
          </cell>
          <cell r="AF218" t="str">
            <v>N/A</v>
          </cell>
          <cell r="AG218" t="str">
            <v>N/A</v>
          </cell>
          <cell r="AH218">
            <v>0</v>
          </cell>
        </row>
        <row r="219">
          <cell r="A219">
            <v>36679</v>
          </cell>
          <cell r="B219" t="str">
            <v>N/A</v>
          </cell>
          <cell r="C219" t="str">
            <v>N/A</v>
          </cell>
          <cell r="D219" t="str">
            <v>N/A</v>
          </cell>
          <cell r="E219" t="str">
            <v>N/A</v>
          </cell>
          <cell r="F219" t="str">
            <v>N/A</v>
          </cell>
          <cell r="G219" t="str">
            <v>N/A</v>
          </cell>
          <cell r="H219" t="str">
            <v>N/A</v>
          </cell>
          <cell r="I219" t="str">
            <v>N/A</v>
          </cell>
          <cell r="J219" t="str">
            <v>N/A</v>
          </cell>
          <cell r="K219" t="str">
            <v>N/A</v>
          </cell>
          <cell r="L219" t="str">
            <v>N/A</v>
          </cell>
          <cell r="M219" t="str">
            <v>N/A</v>
          </cell>
          <cell r="N219" t="str">
            <v>N/A</v>
          </cell>
          <cell r="O219" t="str">
            <v>N/A</v>
          </cell>
          <cell r="P219" t="str">
            <v>N/A</v>
          </cell>
          <cell r="Q219" t="str">
            <v>N/A</v>
          </cell>
          <cell r="R219" t="str">
            <v>N/A</v>
          </cell>
          <cell r="S219" t="str">
            <v>N/A</v>
          </cell>
          <cell r="T219" t="str">
            <v>N/A</v>
          </cell>
          <cell r="U219" t="str">
            <v>N/A</v>
          </cell>
          <cell r="V219" t="str">
            <v>N/A</v>
          </cell>
          <cell r="W219" t="str">
            <v>N/A</v>
          </cell>
          <cell r="X219" t="str">
            <v>N/A</v>
          </cell>
          <cell r="Y219" t="str">
            <v>N/A</v>
          </cell>
          <cell r="Z219" t="str">
            <v>N/A</v>
          </cell>
          <cell r="AA219" t="str">
            <v>N/A</v>
          </cell>
          <cell r="AB219" t="str">
            <v>N/A</v>
          </cell>
          <cell r="AC219" t="str">
            <v>N/A</v>
          </cell>
          <cell r="AD219" t="str">
            <v>N/A</v>
          </cell>
          <cell r="AE219" t="str">
            <v>N/A</v>
          </cell>
          <cell r="AF219" t="str">
            <v>N/A</v>
          </cell>
          <cell r="AG219" t="str">
            <v>N/A</v>
          </cell>
          <cell r="AH219">
            <v>0</v>
          </cell>
        </row>
        <row r="220">
          <cell r="A220">
            <v>36680</v>
          </cell>
          <cell r="B220" t="str">
            <v>N/A</v>
          </cell>
          <cell r="C220" t="str">
            <v>N/A</v>
          </cell>
          <cell r="D220" t="str">
            <v>N/A</v>
          </cell>
          <cell r="E220" t="str">
            <v>N/A</v>
          </cell>
          <cell r="F220" t="str">
            <v>N/A</v>
          </cell>
          <cell r="G220" t="str">
            <v>N/A</v>
          </cell>
          <cell r="H220" t="str">
            <v>N/A</v>
          </cell>
          <cell r="I220" t="str">
            <v>N/A</v>
          </cell>
          <cell r="J220" t="str">
            <v>N/A</v>
          </cell>
          <cell r="K220" t="str">
            <v>N/A</v>
          </cell>
          <cell r="L220" t="str">
            <v>N/A</v>
          </cell>
          <cell r="M220" t="str">
            <v>N/A</v>
          </cell>
          <cell r="N220" t="str">
            <v>N/A</v>
          </cell>
          <cell r="O220" t="str">
            <v>N/A</v>
          </cell>
          <cell r="P220" t="str">
            <v>N/A</v>
          </cell>
          <cell r="Q220" t="str">
            <v>N/A</v>
          </cell>
          <cell r="R220" t="str">
            <v>N/A</v>
          </cell>
          <cell r="S220" t="str">
            <v>N/A</v>
          </cell>
          <cell r="T220" t="str">
            <v>N/A</v>
          </cell>
          <cell r="U220" t="str">
            <v>N/A</v>
          </cell>
          <cell r="V220" t="str">
            <v>N/A</v>
          </cell>
          <cell r="W220" t="str">
            <v>N/A</v>
          </cell>
          <cell r="X220" t="str">
            <v>N/A</v>
          </cell>
          <cell r="Y220" t="str">
            <v>N/A</v>
          </cell>
          <cell r="Z220" t="str">
            <v>N/A</v>
          </cell>
          <cell r="AA220" t="str">
            <v>N/A</v>
          </cell>
          <cell r="AB220" t="str">
            <v>N/A</v>
          </cell>
          <cell r="AC220" t="str">
            <v>N/A</v>
          </cell>
          <cell r="AD220" t="str">
            <v>N/A</v>
          </cell>
          <cell r="AE220" t="str">
            <v>N/A</v>
          </cell>
          <cell r="AF220" t="str">
            <v>N/A</v>
          </cell>
          <cell r="AG220" t="str">
            <v>N/A</v>
          </cell>
          <cell r="AH220">
            <v>0</v>
          </cell>
        </row>
        <row r="221">
          <cell r="A221">
            <v>36681</v>
          </cell>
          <cell r="B221" t="str">
            <v>N/A</v>
          </cell>
          <cell r="C221" t="str">
            <v>N/A</v>
          </cell>
          <cell r="D221" t="str">
            <v>N/A</v>
          </cell>
          <cell r="E221" t="str">
            <v>N/A</v>
          </cell>
          <cell r="F221" t="str">
            <v>N/A</v>
          </cell>
          <cell r="G221" t="str">
            <v>N/A</v>
          </cell>
          <cell r="H221" t="str">
            <v>N/A</v>
          </cell>
          <cell r="I221" t="str">
            <v>N/A</v>
          </cell>
          <cell r="J221" t="str">
            <v>N/A</v>
          </cell>
          <cell r="K221" t="str">
            <v>N/A</v>
          </cell>
          <cell r="L221" t="str">
            <v>N/A</v>
          </cell>
          <cell r="M221" t="str">
            <v>N/A</v>
          </cell>
          <cell r="N221" t="str">
            <v>N/A</v>
          </cell>
          <cell r="O221" t="str">
            <v>N/A</v>
          </cell>
          <cell r="P221" t="str">
            <v>N/A</v>
          </cell>
          <cell r="Q221" t="str">
            <v>N/A</v>
          </cell>
          <cell r="R221" t="str">
            <v>N/A</v>
          </cell>
          <cell r="S221" t="str">
            <v>N/A</v>
          </cell>
          <cell r="T221" t="str">
            <v>N/A</v>
          </cell>
          <cell r="U221" t="str">
            <v>N/A</v>
          </cell>
          <cell r="V221" t="str">
            <v>N/A</v>
          </cell>
          <cell r="W221" t="str">
            <v>N/A</v>
          </cell>
          <cell r="X221" t="str">
            <v>N/A</v>
          </cell>
          <cell r="Y221" t="str">
            <v>N/A</v>
          </cell>
          <cell r="Z221" t="str">
            <v>N/A</v>
          </cell>
          <cell r="AA221" t="str">
            <v>N/A</v>
          </cell>
          <cell r="AB221" t="str">
            <v>N/A</v>
          </cell>
          <cell r="AC221" t="str">
            <v>N/A</v>
          </cell>
          <cell r="AD221" t="str">
            <v>N/A</v>
          </cell>
          <cell r="AE221" t="str">
            <v>N/A</v>
          </cell>
          <cell r="AF221" t="str">
            <v>N/A</v>
          </cell>
          <cell r="AG221" t="str">
            <v>N/A</v>
          </cell>
          <cell r="AH221">
            <v>0</v>
          </cell>
        </row>
        <row r="222">
          <cell r="A222">
            <v>36682</v>
          </cell>
          <cell r="B222" t="str">
            <v>N/A</v>
          </cell>
          <cell r="C222" t="str">
            <v>N/A</v>
          </cell>
          <cell r="D222" t="str">
            <v>N/A</v>
          </cell>
          <cell r="E222" t="str">
            <v>N/A</v>
          </cell>
          <cell r="F222" t="str">
            <v>N/A</v>
          </cell>
          <cell r="G222" t="str">
            <v>N/A</v>
          </cell>
          <cell r="H222" t="str">
            <v>N/A</v>
          </cell>
          <cell r="I222" t="str">
            <v>N/A</v>
          </cell>
          <cell r="J222" t="str">
            <v>N/A</v>
          </cell>
          <cell r="K222" t="str">
            <v>N/A</v>
          </cell>
          <cell r="L222" t="str">
            <v>N/A</v>
          </cell>
          <cell r="M222" t="str">
            <v>N/A</v>
          </cell>
          <cell r="N222" t="str">
            <v>N/A</v>
          </cell>
          <cell r="O222" t="str">
            <v>N/A</v>
          </cell>
          <cell r="P222" t="str">
            <v>N/A</v>
          </cell>
          <cell r="Q222" t="str">
            <v>N/A</v>
          </cell>
          <cell r="R222" t="str">
            <v>N/A</v>
          </cell>
          <cell r="S222" t="str">
            <v>N/A</v>
          </cell>
          <cell r="T222" t="str">
            <v>N/A</v>
          </cell>
          <cell r="U222" t="str">
            <v>N/A</v>
          </cell>
          <cell r="V222" t="str">
            <v>N/A</v>
          </cell>
          <cell r="W222" t="str">
            <v>N/A</v>
          </cell>
          <cell r="X222" t="str">
            <v>N/A</v>
          </cell>
          <cell r="Y222" t="str">
            <v>N/A</v>
          </cell>
          <cell r="Z222" t="str">
            <v>N/A</v>
          </cell>
          <cell r="AA222" t="str">
            <v>N/A</v>
          </cell>
          <cell r="AB222" t="str">
            <v>N/A</v>
          </cell>
          <cell r="AC222" t="str">
            <v>N/A</v>
          </cell>
          <cell r="AD222" t="str">
            <v>N/A</v>
          </cell>
          <cell r="AE222" t="str">
            <v>N/A</v>
          </cell>
          <cell r="AF222" t="str">
            <v>N/A</v>
          </cell>
          <cell r="AG222" t="str">
            <v>N/A</v>
          </cell>
          <cell r="AH222">
            <v>0</v>
          </cell>
        </row>
        <row r="223">
          <cell r="A223">
            <v>36683</v>
          </cell>
          <cell r="B223" t="str">
            <v>N/A</v>
          </cell>
          <cell r="C223" t="str">
            <v>N/A</v>
          </cell>
          <cell r="D223" t="str">
            <v>N/A</v>
          </cell>
          <cell r="E223" t="str">
            <v>N/A</v>
          </cell>
          <cell r="F223" t="str">
            <v>N/A</v>
          </cell>
          <cell r="G223" t="str">
            <v>N/A</v>
          </cell>
          <cell r="H223" t="str">
            <v>N/A</v>
          </cell>
          <cell r="I223" t="str">
            <v>N/A</v>
          </cell>
          <cell r="J223" t="str">
            <v>N/A</v>
          </cell>
          <cell r="K223" t="str">
            <v>N/A</v>
          </cell>
          <cell r="L223" t="str">
            <v>N/A</v>
          </cell>
          <cell r="M223" t="str">
            <v>N/A</v>
          </cell>
          <cell r="N223" t="str">
            <v>N/A</v>
          </cell>
          <cell r="O223" t="str">
            <v>N/A</v>
          </cell>
          <cell r="P223" t="str">
            <v>N/A</v>
          </cell>
          <cell r="Q223" t="str">
            <v>N/A</v>
          </cell>
          <cell r="R223" t="str">
            <v>N/A</v>
          </cell>
          <cell r="S223" t="str">
            <v>N/A</v>
          </cell>
          <cell r="T223" t="str">
            <v>N/A</v>
          </cell>
          <cell r="U223" t="str">
            <v>N/A</v>
          </cell>
          <cell r="V223" t="str">
            <v>N/A</v>
          </cell>
          <cell r="W223" t="str">
            <v>N/A</v>
          </cell>
          <cell r="X223" t="str">
            <v>N/A</v>
          </cell>
          <cell r="Y223" t="str">
            <v>N/A</v>
          </cell>
          <cell r="Z223" t="str">
            <v>N/A</v>
          </cell>
          <cell r="AA223" t="str">
            <v>N/A</v>
          </cell>
          <cell r="AB223" t="str">
            <v>N/A</v>
          </cell>
          <cell r="AC223" t="str">
            <v>N/A</v>
          </cell>
          <cell r="AD223" t="str">
            <v>N/A</v>
          </cell>
          <cell r="AE223" t="str">
            <v>N/A</v>
          </cell>
          <cell r="AF223" t="str">
            <v>N/A</v>
          </cell>
          <cell r="AG223" t="str">
            <v>N/A</v>
          </cell>
          <cell r="AH223">
            <v>0</v>
          </cell>
        </row>
        <row r="224">
          <cell r="A224">
            <v>36684</v>
          </cell>
          <cell r="B224" t="str">
            <v>N/A</v>
          </cell>
          <cell r="C224" t="str">
            <v>N/A</v>
          </cell>
          <cell r="D224" t="str">
            <v>N/A</v>
          </cell>
          <cell r="E224" t="str">
            <v>N/A</v>
          </cell>
          <cell r="F224" t="str">
            <v>N/A</v>
          </cell>
          <cell r="G224" t="str">
            <v>N/A</v>
          </cell>
          <cell r="H224" t="str">
            <v>N/A</v>
          </cell>
          <cell r="I224" t="str">
            <v>N/A</v>
          </cell>
          <cell r="J224" t="str">
            <v>N/A</v>
          </cell>
          <cell r="K224" t="str">
            <v>N/A</v>
          </cell>
          <cell r="L224" t="str">
            <v>N/A</v>
          </cell>
          <cell r="M224" t="str">
            <v>N/A</v>
          </cell>
          <cell r="N224" t="str">
            <v>N/A</v>
          </cell>
          <cell r="O224" t="str">
            <v>N/A</v>
          </cell>
          <cell r="P224" t="str">
            <v>N/A</v>
          </cell>
          <cell r="Q224" t="str">
            <v>N/A</v>
          </cell>
          <cell r="R224" t="str">
            <v>N/A</v>
          </cell>
          <cell r="S224" t="str">
            <v>N/A</v>
          </cell>
          <cell r="T224" t="str">
            <v>N/A</v>
          </cell>
          <cell r="U224" t="str">
            <v>N/A</v>
          </cell>
          <cell r="V224" t="str">
            <v>N/A</v>
          </cell>
          <cell r="W224" t="str">
            <v>N/A</v>
          </cell>
          <cell r="X224" t="str">
            <v>N/A</v>
          </cell>
          <cell r="Y224" t="str">
            <v>N/A</v>
          </cell>
          <cell r="Z224" t="str">
            <v>N/A</v>
          </cell>
          <cell r="AA224" t="str">
            <v>N/A</v>
          </cell>
          <cell r="AB224" t="str">
            <v>N/A</v>
          </cell>
          <cell r="AC224" t="str">
            <v>N/A</v>
          </cell>
          <cell r="AD224" t="str">
            <v>N/A</v>
          </cell>
          <cell r="AE224" t="str">
            <v>N/A</v>
          </cell>
          <cell r="AF224" t="str">
            <v>N/A</v>
          </cell>
          <cell r="AG224" t="str">
            <v>N/A</v>
          </cell>
          <cell r="AH224">
            <v>0</v>
          </cell>
        </row>
        <row r="225">
          <cell r="A225">
            <v>36685</v>
          </cell>
          <cell r="B225" t="str">
            <v>N/A</v>
          </cell>
          <cell r="C225" t="str">
            <v>N/A</v>
          </cell>
          <cell r="D225" t="str">
            <v>N/A</v>
          </cell>
          <cell r="E225" t="str">
            <v>N/A</v>
          </cell>
          <cell r="F225" t="str">
            <v>N/A</v>
          </cell>
          <cell r="G225" t="str">
            <v>N/A</v>
          </cell>
          <cell r="H225" t="str">
            <v>N/A</v>
          </cell>
          <cell r="I225" t="str">
            <v>N/A</v>
          </cell>
          <cell r="J225" t="str">
            <v>N/A</v>
          </cell>
          <cell r="K225" t="str">
            <v>N/A</v>
          </cell>
          <cell r="L225" t="str">
            <v>N/A</v>
          </cell>
          <cell r="M225" t="str">
            <v>N/A</v>
          </cell>
          <cell r="N225" t="str">
            <v>N/A</v>
          </cell>
          <cell r="O225" t="str">
            <v>N/A</v>
          </cell>
          <cell r="P225" t="str">
            <v>N/A</v>
          </cell>
          <cell r="Q225" t="str">
            <v>N/A</v>
          </cell>
          <cell r="R225" t="str">
            <v>N/A</v>
          </cell>
          <cell r="S225" t="str">
            <v>N/A</v>
          </cell>
          <cell r="T225" t="str">
            <v>N/A</v>
          </cell>
          <cell r="U225" t="str">
            <v>N/A</v>
          </cell>
          <cell r="V225" t="str">
            <v>N/A</v>
          </cell>
          <cell r="W225" t="str">
            <v>N/A</v>
          </cell>
          <cell r="X225" t="str">
            <v>N/A</v>
          </cell>
          <cell r="Y225" t="str">
            <v>N/A</v>
          </cell>
          <cell r="Z225" t="str">
            <v>N/A</v>
          </cell>
          <cell r="AA225" t="str">
            <v>N/A</v>
          </cell>
          <cell r="AB225" t="str">
            <v>N/A</v>
          </cell>
          <cell r="AC225" t="str">
            <v>N/A</v>
          </cell>
          <cell r="AD225" t="str">
            <v>N/A</v>
          </cell>
          <cell r="AE225" t="str">
            <v>N/A</v>
          </cell>
          <cell r="AF225" t="str">
            <v>N/A</v>
          </cell>
          <cell r="AG225" t="str">
            <v>N/A</v>
          </cell>
          <cell r="AH225">
            <v>0</v>
          </cell>
        </row>
        <row r="226">
          <cell r="A226">
            <v>36686</v>
          </cell>
          <cell r="B226" t="str">
            <v>N/A</v>
          </cell>
          <cell r="C226" t="str">
            <v>N/A</v>
          </cell>
          <cell r="D226" t="str">
            <v>N/A</v>
          </cell>
          <cell r="E226" t="str">
            <v>N/A</v>
          </cell>
          <cell r="F226" t="str">
            <v>N/A</v>
          </cell>
          <cell r="G226" t="str">
            <v>N/A</v>
          </cell>
          <cell r="H226" t="str">
            <v>N/A</v>
          </cell>
          <cell r="I226" t="str">
            <v>N/A</v>
          </cell>
          <cell r="J226" t="str">
            <v>N/A</v>
          </cell>
          <cell r="K226" t="str">
            <v>N/A</v>
          </cell>
          <cell r="L226" t="str">
            <v>N/A</v>
          </cell>
          <cell r="M226" t="str">
            <v>N/A</v>
          </cell>
          <cell r="N226" t="str">
            <v>N/A</v>
          </cell>
          <cell r="O226" t="str">
            <v>N/A</v>
          </cell>
          <cell r="P226" t="str">
            <v>N/A</v>
          </cell>
          <cell r="Q226" t="str">
            <v>N/A</v>
          </cell>
          <cell r="R226" t="str">
            <v>N/A</v>
          </cell>
          <cell r="S226" t="str">
            <v>N/A</v>
          </cell>
          <cell r="T226" t="str">
            <v>N/A</v>
          </cell>
          <cell r="U226" t="str">
            <v>N/A</v>
          </cell>
          <cell r="V226" t="str">
            <v>N/A</v>
          </cell>
          <cell r="W226" t="str">
            <v>N/A</v>
          </cell>
          <cell r="X226" t="str">
            <v>N/A</v>
          </cell>
          <cell r="Y226" t="str">
            <v>N/A</v>
          </cell>
          <cell r="Z226" t="str">
            <v>N/A</v>
          </cell>
          <cell r="AA226" t="str">
            <v>N/A</v>
          </cell>
          <cell r="AB226" t="str">
            <v>N/A</v>
          </cell>
          <cell r="AC226" t="str">
            <v>N/A</v>
          </cell>
          <cell r="AD226" t="str">
            <v>N/A</v>
          </cell>
          <cell r="AE226" t="str">
            <v>N/A</v>
          </cell>
          <cell r="AF226" t="str">
            <v>N/A</v>
          </cell>
          <cell r="AG226" t="str">
            <v>N/A</v>
          </cell>
          <cell r="AH226">
            <v>0</v>
          </cell>
        </row>
        <row r="227">
          <cell r="A227">
            <v>36687</v>
          </cell>
          <cell r="B227" t="str">
            <v>N/A</v>
          </cell>
          <cell r="C227" t="str">
            <v>N/A</v>
          </cell>
          <cell r="D227" t="str">
            <v>N/A</v>
          </cell>
          <cell r="E227" t="str">
            <v>N/A</v>
          </cell>
          <cell r="F227" t="str">
            <v>N/A</v>
          </cell>
          <cell r="G227" t="str">
            <v>N/A</v>
          </cell>
          <cell r="H227" t="str">
            <v>N/A</v>
          </cell>
          <cell r="I227" t="str">
            <v>N/A</v>
          </cell>
          <cell r="J227" t="str">
            <v>N/A</v>
          </cell>
          <cell r="K227" t="str">
            <v>N/A</v>
          </cell>
          <cell r="L227" t="str">
            <v>N/A</v>
          </cell>
          <cell r="M227" t="str">
            <v>N/A</v>
          </cell>
          <cell r="N227" t="str">
            <v>N/A</v>
          </cell>
          <cell r="O227" t="str">
            <v>N/A</v>
          </cell>
          <cell r="P227" t="str">
            <v>N/A</v>
          </cell>
          <cell r="Q227" t="str">
            <v>N/A</v>
          </cell>
          <cell r="R227" t="str">
            <v>N/A</v>
          </cell>
          <cell r="S227" t="str">
            <v>N/A</v>
          </cell>
          <cell r="T227" t="str">
            <v>N/A</v>
          </cell>
          <cell r="U227" t="str">
            <v>N/A</v>
          </cell>
          <cell r="V227" t="str">
            <v>N/A</v>
          </cell>
          <cell r="W227" t="str">
            <v>N/A</v>
          </cell>
          <cell r="X227" t="str">
            <v>N/A</v>
          </cell>
          <cell r="Y227" t="str">
            <v>N/A</v>
          </cell>
          <cell r="Z227" t="str">
            <v>N/A</v>
          </cell>
          <cell r="AA227" t="str">
            <v>N/A</v>
          </cell>
          <cell r="AB227" t="str">
            <v>N/A</v>
          </cell>
          <cell r="AC227" t="str">
            <v>N/A</v>
          </cell>
          <cell r="AD227" t="str">
            <v>N/A</v>
          </cell>
          <cell r="AE227" t="str">
            <v>N/A</v>
          </cell>
          <cell r="AF227" t="str">
            <v>N/A</v>
          </cell>
          <cell r="AG227" t="str">
            <v>N/A</v>
          </cell>
          <cell r="AH227">
            <v>0</v>
          </cell>
        </row>
        <row r="228">
          <cell r="A228">
            <v>36688</v>
          </cell>
          <cell r="B228" t="str">
            <v>N/A</v>
          </cell>
          <cell r="C228" t="str">
            <v>N/A</v>
          </cell>
          <cell r="D228" t="str">
            <v>N/A</v>
          </cell>
          <cell r="E228" t="str">
            <v>N/A</v>
          </cell>
          <cell r="F228" t="str">
            <v>N/A</v>
          </cell>
          <cell r="G228" t="str">
            <v>N/A</v>
          </cell>
          <cell r="H228" t="str">
            <v>N/A</v>
          </cell>
          <cell r="I228" t="str">
            <v>N/A</v>
          </cell>
          <cell r="J228" t="str">
            <v>N/A</v>
          </cell>
          <cell r="K228" t="str">
            <v>N/A</v>
          </cell>
          <cell r="L228" t="str">
            <v>N/A</v>
          </cell>
          <cell r="M228" t="str">
            <v>N/A</v>
          </cell>
          <cell r="N228" t="str">
            <v>N/A</v>
          </cell>
          <cell r="O228" t="str">
            <v>N/A</v>
          </cell>
          <cell r="P228" t="str">
            <v>N/A</v>
          </cell>
          <cell r="Q228" t="str">
            <v>N/A</v>
          </cell>
          <cell r="R228" t="str">
            <v>N/A</v>
          </cell>
          <cell r="S228" t="str">
            <v>N/A</v>
          </cell>
          <cell r="T228" t="str">
            <v>N/A</v>
          </cell>
          <cell r="U228" t="str">
            <v>N/A</v>
          </cell>
          <cell r="V228" t="str">
            <v>N/A</v>
          </cell>
          <cell r="W228" t="str">
            <v>N/A</v>
          </cell>
          <cell r="X228" t="str">
            <v>N/A</v>
          </cell>
          <cell r="Y228" t="str">
            <v>N/A</v>
          </cell>
          <cell r="Z228" t="str">
            <v>N/A</v>
          </cell>
          <cell r="AA228" t="str">
            <v>N/A</v>
          </cell>
          <cell r="AB228" t="str">
            <v>N/A</v>
          </cell>
          <cell r="AC228" t="str">
            <v>N/A</v>
          </cell>
          <cell r="AD228" t="str">
            <v>N/A</v>
          </cell>
          <cell r="AE228" t="str">
            <v>N/A</v>
          </cell>
          <cell r="AF228" t="str">
            <v>N/A</v>
          </cell>
          <cell r="AG228" t="str">
            <v>N/A</v>
          </cell>
          <cell r="AH228">
            <v>0</v>
          </cell>
        </row>
        <row r="229">
          <cell r="A229">
            <v>36689</v>
          </cell>
          <cell r="B229" t="str">
            <v>N/A</v>
          </cell>
          <cell r="C229" t="str">
            <v>N/A</v>
          </cell>
          <cell r="D229" t="str">
            <v>N/A</v>
          </cell>
          <cell r="E229" t="str">
            <v>N/A</v>
          </cell>
          <cell r="F229" t="str">
            <v>N/A</v>
          </cell>
          <cell r="G229" t="str">
            <v>N/A</v>
          </cell>
          <cell r="H229" t="str">
            <v>N/A</v>
          </cell>
          <cell r="I229" t="str">
            <v>N/A</v>
          </cell>
          <cell r="J229" t="str">
            <v>N/A</v>
          </cell>
          <cell r="K229" t="str">
            <v>N/A</v>
          </cell>
          <cell r="L229" t="str">
            <v>N/A</v>
          </cell>
          <cell r="M229" t="str">
            <v>N/A</v>
          </cell>
          <cell r="N229" t="str">
            <v>N/A</v>
          </cell>
          <cell r="O229" t="str">
            <v>N/A</v>
          </cell>
          <cell r="P229" t="str">
            <v>N/A</v>
          </cell>
          <cell r="Q229" t="str">
            <v>N/A</v>
          </cell>
          <cell r="R229" t="str">
            <v>N/A</v>
          </cell>
          <cell r="S229" t="str">
            <v>N/A</v>
          </cell>
          <cell r="T229" t="str">
            <v>N/A</v>
          </cell>
          <cell r="U229" t="str">
            <v>N/A</v>
          </cell>
          <cell r="V229" t="str">
            <v>N/A</v>
          </cell>
          <cell r="W229" t="str">
            <v>N/A</v>
          </cell>
          <cell r="X229" t="str">
            <v>N/A</v>
          </cell>
          <cell r="Y229" t="str">
            <v>N/A</v>
          </cell>
          <cell r="Z229" t="str">
            <v>N/A</v>
          </cell>
          <cell r="AA229" t="str">
            <v>N/A</v>
          </cell>
          <cell r="AB229" t="str">
            <v>N/A</v>
          </cell>
          <cell r="AC229" t="str">
            <v>N/A</v>
          </cell>
          <cell r="AD229" t="str">
            <v>N/A</v>
          </cell>
          <cell r="AE229" t="str">
            <v>N/A</v>
          </cell>
          <cell r="AF229" t="str">
            <v>N/A</v>
          </cell>
          <cell r="AG229" t="str">
            <v>N/A</v>
          </cell>
          <cell r="AH229">
            <v>0</v>
          </cell>
        </row>
        <row r="230">
          <cell r="A230">
            <v>36690</v>
          </cell>
          <cell r="B230" t="str">
            <v>N/A</v>
          </cell>
          <cell r="C230" t="str">
            <v>N/A</v>
          </cell>
          <cell r="D230" t="str">
            <v>N/A</v>
          </cell>
          <cell r="E230" t="str">
            <v>N/A</v>
          </cell>
          <cell r="F230" t="str">
            <v>N/A</v>
          </cell>
          <cell r="G230" t="str">
            <v>N/A</v>
          </cell>
          <cell r="H230" t="str">
            <v>N/A</v>
          </cell>
          <cell r="I230" t="str">
            <v>N/A</v>
          </cell>
          <cell r="J230" t="str">
            <v>N/A</v>
          </cell>
          <cell r="K230" t="str">
            <v>N/A</v>
          </cell>
          <cell r="L230" t="str">
            <v>N/A</v>
          </cell>
          <cell r="M230" t="str">
            <v>N/A</v>
          </cell>
          <cell r="N230" t="str">
            <v>N/A</v>
          </cell>
          <cell r="O230" t="str">
            <v>N/A</v>
          </cell>
          <cell r="P230" t="str">
            <v>N/A</v>
          </cell>
          <cell r="Q230" t="str">
            <v>N/A</v>
          </cell>
          <cell r="R230" t="str">
            <v>N/A</v>
          </cell>
          <cell r="S230" t="str">
            <v>N/A</v>
          </cell>
          <cell r="T230" t="str">
            <v>N/A</v>
          </cell>
          <cell r="U230" t="str">
            <v>N/A</v>
          </cell>
          <cell r="V230" t="str">
            <v>N/A</v>
          </cell>
          <cell r="W230" t="str">
            <v>N/A</v>
          </cell>
          <cell r="X230" t="str">
            <v>N/A</v>
          </cell>
          <cell r="Y230" t="str">
            <v>N/A</v>
          </cell>
          <cell r="Z230" t="str">
            <v>N/A</v>
          </cell>
          <cell r="AA230" t="str">
            <v>N/A</v>
          </cell>
          <cell r="AB230" t="str">
            <v>N/A</v>
          </cell>
          <cell r="AC230" t="str">
            <v>N/A</v>
          </cell>
          <cell r="AD230" t="str">
            <v>N/A</v>
          </cell>
          <cell r="AE230" t="str">
            <v>N/A</v>
          </cell>
          <cell r="AF230" t="str">
            <v>N/A</v>
          </cell>
          <cell r="AG230" t="str">
            <v>N/A</v>
          </cell>
          <cell r="AH230">
            <v>0</v>
          </cell>
        </row>
        <row r="231">
          <cell r="A231">
            <v>36691</v>
          </cell>
          <cell r="B231" t="str">
            <v>N/A</v>
          </cell>
          <cell r="C231" t="str">
            <v>N/A</v>
          </cell>
          <cell r="D231" t="str">
            <v>N/A</v>
          </cell>
          <cell r="E231" t="str">
            <v>N/A</v>
          </cell>
          <cell r="F231" t="str">
            <v>N/A</v>
          </cell>
          <cell r="G231" t="str">
            <v>N/A</v>
          </cell>
          <cell r="H231" t="str">
            <v>N/A</v>
          </cell>
          <cell r="I231" t="str">
            <v>N/A</v>
          </cell>
          <cell r="J231" t="str">
            <v>N/A</v>
          </cell>
          <cell r="K231" t="str">
            <v>N/A</v>
          </cell>
          <cell r="L231" t="str">
            <v>N/A</v>
          </cell>
          <cell r="M231" t="str">
            <v>N/A</v>
          </cell>
          <cell r="N231" t="str">
            <v>N/A</v>
          </cell>
          <cell r="O231" t="str">
            <v>N/A</v>
          </cell>
          <cell r="P231" t="str">
            <v>N/A</v>
          </cell>
          <cell r="Q231" t="str">
            <v>N/A</v>
          </cell>
          <cell r="R231" t="str">
            <v>N/A</v>
          </cell>
          <cell r="S231" t="str">
            <v>N/A</v>
          </cell>
          <cell r="T231" t="str">
            <v>N/A</v>
          </cell>
          <cell r="U231" t="str">
            <v>N/A</v>
          </cell>
          <cell r="V231" t="str">
            <v>N/A</v>
          </cell>
          <cell r="W231" t="str">
            <v>N/A</v>
          </cell>
          <cell r="X231" t="str">
            <v>N/A</v>
          </cell>
          <cell r="Y231" t="str">
            <v>N/A</v>
          </cell>
          <cell r="Z231" t="str">
            <v>N/A</v>
          </cell>
          <cell r="AA231" t="str">
            <v>N/A</v>
          </cell>
          <cell r="AB231" t="str">
            <v>N/A</v>
          </cell>
          <cell r="AC231" t="str">
            <v>N/A</v>
          </cell>
          <cell r="AD231" t="str">
            <v>N/A</v>
          </cell>
          <cell r="AE231" t="str">
            <v>N/A</v>
          </cell>
          <cell r="AF231" t="str">
            <v>N/A</v>
          </cell>
          <cell r="AG231" t="str">
            <v>N/A</v>
          </cell>
          <cell r="AH231">
            <v>0</v>
          </cell>
        </row>
        <row r="232">
          <cell r="A232">
            <v>36692</v>
          </cell>
          <cell r="B232" t="str">
            <v>N/A</v>
          </cell>
          <cell r="C232" t="str">
            <v>N/A</v>
          </cell>
          <cell r="D232" t="str">
            <v>N/A</v>
          </cell>
          <cell r="E232" t="str">
            <v>N/A</v>
          </cell>
          <cell r="F232" t="str">
            <v>N/A</v>
          </cell>
          <cell r="G232" t="str">
            <v>N/A</v>
          </cell>
          <cell r="H232" t="str">
            <v>N/A</v>
          </cell>
          <cell r="I232" t="str">
            <v>N/A</v>
          </cell>
          <cell r="J232" t="str">
            <v>N/A</v>
          </cell>
          <cell r="K232" t="str">
            <v>N/A</v>
          </cell>
          <cell r="L232" t="str">
            <v>N/A</v>
          </cell>
          <cell r="M232" t="str">
            <v>N/A</v>
          </cell>
          <cell r="N232" t="str">
            <v>N/A</v>
          </cell>
          <cell r="O232" t="str">
            <v>N/A</v>
          </cell>
          <cell r="P232" t="str">
            <v>N/A</v>
          </cell>
          <cell r="Q232" t="str">
            <v>N/A</v>
          </cell>
          <cell r="R232" t="str">
            <v>N/A</v>
          </cell>
          <cell r="S232" t="str">
            <v>N/A</v>
          </cell>
          <cell r="T232" t="str">
            <v>N/A</v>
          </cell>
          <cell r="U232" t="str">
            <v>N/A</v>
          </cell>
          <cell r="V232" t="str">
            <v>N/A</v>
          </cell>
          <cell r="W232" t="str">
            <v>N/A</v>
          </cell>
          <cell r="X232" t="str">
            <v>N/A</v>
          </cell>
          <cell r="Y232" t="str">
            <v>N/A</v>
          </cell>
          <cell r="Z232" t="str">
            <v>N/A</v>
          </cell>
          <cell r="AA232" t="str">
            <v>N/A</v>
          </cell>
          <cell r="AB232" t="str">
            <v>N/A</v>
          </cell>
          <cell r="AC232" t="str">
            <v>N/A</v>
          </cell>
          <cell r="AD232" t="str">
            <v>N/A</v>
          </cell>
          <cell r="AE232" t="str">
            <v>N/A</v>
          </cell>
          <cell r="AF232" t="str">
            <v>N/A</v>
          </cell>
          <cell r="AG232" t="str">
            <v>N/A</v>
          </cell>
          <cell r="AH232">
            <v>0</v>
          </cell>
        </row>
        <row r="233">
          <cell r="A233">
            <v>36693</v>
          </cell>
          <cell r="B233" t="str">
            <v>N/A</v>
          </cell>
          <cell r="C233" t="str">
            <v>N/A</v>
          </cell>
          <cell r="D233" t="str">
            <v>N/A</v>
          </cell>
          <cell r="E233" t="str">
            <v>N/A</v>
          </cell>
          <cell r="F233" t="str">
            <v>N/A</v>
          </cell>
          <cell r="G233" t="str">
            <v>N/A</v>
          </cell>
          <cell r="H233" t="str">
            <v>N/A</v>
          </cell>
          <cell r="I233" t="str">
            <v>N/A</v>
          </cell>
          <cell r="J233" t="str">
            <v>N/A</v>
          </cell>
          <cell r="K233" t="str">
            <v>N/A</v>
          </cell>
          <cell r="L233" t="str">
            <v>N/A</v>
          </cell>
          <cell r="M233" t="str">
            <v>N/A</v>
          </cell>
          <cell r="N233" t="str">
            <v>N/A</v>
          </cell>
          <cell r="O233" t="str">
            <v>N/A</v>
          </cell>
          <cell r="P233" t="str">
            <v>N/A</v>
          </cell>
          <cell r="Q233" t="str">
            <v>N/A</v>
          </cell>
          <cell r="R233" t="str">
            <v>N/A</v>
          </cell>
          <cell r="S233" t="str">
            <v>N/A</v>
          </cell>
          <cell r="T233" t="str">
            <v>N/A</v>
          </cell>
          <cell r="U233" t="str">
            <v>N/A</v>
          </cell>
          <cell r="V233" t="str">
            <v>N/A</v>
          </cell>
          <cell r="W233" t="str">
            <v>N/A</v>
          </cell>
          <cell r="X233" t="str">
            <v>N/A</v>
          </cell>
          <cell r="Y233" t="str">
            <v>N/A</v>
          </cell>
          <cell r="Z233" t="str">
            <v>N/A</v>
          </cell>
          <cell r="AA233" t="str">
            <v>N/A</v>
          </cell>
          <cell r="AB233" t="str">
            <v>N/A</v>
          </cell>
          <cell r="AC233" t="str">
            <v>N/A</v>
          </cell>
          <cell r="AD233" t="str">
            <v>N/A</v>
          </cell>
          <cell r="AE233" t="str">
            <v>N/A</v>
          </cell>
          <cell r="AF233" t="str">
            <v>N/A</v>
          </cell>
          <cell r="AG233" t="str">
            <v>N/A</v>
          </cell>
          <cell r="AH233">
            <v>0</v>
          </cell>
        </row>
        <row r="234">
          <cell r="A234">
            <v>36694</v>
          </cell>
          <cell r="B234" t="str">
            <v>N/A</v>
          </cell>
          <cell r="C234" t="str">
            <v>N/A</v>
          </cell>
          <cell r="D234" t="str">
            <v>N/A</v>
          </cell>
          <cell r="E234" t="str">
            <v>N/A</v>
          </cell>
          <cell r="F234" t="str">
            <v>N/A</v>
          </cell>
          <cell r="G234" t="str">
            <v>N/A</v>
          </cell>
          <cell r="H234" t="str">
            <v>N/A</v>
          </cell>
          <cell r="I234" t="str">
            <v>N/A</v>
          </cell>
          <cell r="J234" t="str">
            <v>N/A</v>
          </cell>
          <cell r="K234" t="str">
            <v>N/A</v>
          </cell>
          <cell r="L234" t="str">
            <v>N/A</v>
          </cell>
          <cell r="M234" t="str">
            <v>N/A</v>
          </cell>
          <cell r="N234" t="str">
            <v>N/A</v>
          </cell>
          <cell r="O234" t="str">
            <v>N/A</v>
          </cell>
          <cell r="P234" t="str">
            <v>N/A</v>
          </cell>
          <cell r="Q234" t="str">
            <v>N/A</v>
          </cell>
          <cell r="R234" t="str">
            <v>N/A</v>
          </cell>
          <cell r="S234" t="str">
            <v>N/A</v>
          </cell>
          <cell r="T234" t="str">
            <v>N/A</v>
          </cell>
          <cell r="U234" t="str">
            <v>N/A</v>
          </cell>
          <cell r="V234" t="str">
            <v>N/A</v>
          </cell>
          <cell r="W234" t="str">
            <v>N/A</v>
          </cell>
          <cell r="X234" t="str">
            <v>N/A</v>
          </cell>
          <cell r="Y234" t="str">
            <v>N/A</v>
          </cell>
          <cell r="Z234" t="str">
            <v>N/A</v>
          </cell>
          <cell r="AA234" t="str">
            <v>N/A</v>
          </cell>
          <cell r="AB234" t="str">
            <v>N/A</v>
          </cell>
          <cell r="AC234" t="str">
            <v>N/A</v>
          </cell>
          <cell r="AD234" t="str">
            <v>N/A</v>
          </cell>
          <cell r="AE234" t="str">
            <v>N/A</v>
          </cell>
          <cell r="AF234" t="str">
            <v>N/A</v>
          </cell>
          <cell r="AG234" t="str">
            <v>N/A</v>
          </cell>
          <cell r="AH234">
            <v>0</v>
          </cell>
        </row>
        <row r="235">
          <cell r="A235">
            <v>36695</v>
          </cell>
          <cell r="B235" t="str">
            <v>N/A</v>
          </cell>
          <cell r="C235" t="str">
            <v>N/A</v>
          </cell>
          <cell r="D235" t="str">
            <v>N/A</v>
          </cell>
          <cell r="E235" t="str">
            <v>N/A</v>
          </cell>
          <cell r="F235" t="str">
            <v>N/A</v>
          </cell>
          <cell r="G235" t="str">
            <v>N/A</v>
          </cell>
          <cell r="H235" t="str">
            <v>N/A</v>
          </cell>
          <cell r="I235" t="str">
            <v>N/A</v>
          </cell>
          <cell r="J235" t="str">
            <v>N/A</v>
          </cell>
          <cell r="K235" t="str">
            <v>N/A</v>
          </cell>
          <cell r="L235" t="str">
            <v>N/A</v>
          </cell>
          <cell r="M235" t="str">
            <v>N/A</v>
          </cell>
          <cell r="N235" t="str">
            <v>N/A</v>
          </cell>
          <cell r="O235" t="str">
            <v>N/A</v>
          </cell>
          <cell r="P235" t="str">
            <v>N/A</v>
          </cell>
          <cell r="Q235" t="str">
            <v>N/A</v>
          </cell>
          <cell r="R235" t="str">
            <v>N/A</v>
          </cell>
          <cell r="S235" t="str">
            <v>N/A</v>
          </cell>
          <cell r="T235" t="str">
            <v>N/A</v>
          </cell>
          <cell r="U235" t="str">
            <v>N/A</v>
          </cell>
          <cell r="V235" t="str">
            <v>N/A</v>
          </cell>
          <cell r="W235" t="str">
            <v>N/A</v>
          </cell>
          <cell r="X235" t="str">
            <v>N/A</v>
          </cell>
          <cell r="Y235" t="str">
            <v>N/A</v>
          </cell>
          <cell r="Z235" t="str">
            <v>N/A</v>
          </cell>
          <cell r="AA235" t="str">
            <v>N/A</v>
          </cell>
          <cell r="AB235" t="str">
            <v>N/A</v>
          </cell>
          <cell r="AC235" t="str">
            <v>N/A</v>
          </cell>
          <cell r="AD235" t="str">
            <v>N/A</v>
          </cell>
          <cell r="AE235" t="str">
            <v>N/A</v>
          </cell>
          <cell r="AF235" t="str">
            <v>N/A</v>
          </cell>
          <cell r="AG235" t="str">
            <v>N/A</v>
          </cell>
          <cell r="AH235">
            <v>0</v>
          </cell>
        </row>
        <row r="236">
          <cell r="A236">
            <v>36696</v>
          </cell>
          <cell r="B236" t="str">
            <v>N/A</v>
          </cell>
          <cell r="C236" t="str">
            <v>N/A</v>
          </cell>
          <cell r="D236" t="str">
            <v>N/A</v>
          </cell>
          <cell r="E236" t="str">
            <v>N/A</v>
          </cell>
          <cell r="F236" t="str">
            <v>N/A</v>
          </cell>
          <cell r="G236" t="str">
            <v>N/A</v>
          </cell>
          <cell r="H236" t="str">
            <v>N/A</v>
          </cell>
          <cell r="I236" t="str">
            <v>N/A</v>
          </cell>
          <cell r="J236" t="str">
            <v>N/A</v>
          </cell>
          <cell r="K236" t="str">
            <v>N/A</v>
          </cell>
          <cell r="L236" t="str">
            <v>N/A</v>
          </cell>
          <cell r="M236" t="str">
            <v>N/A</v>
          </cell>
          <cell r="N236" t="str">
            <v>N/A</v>
          </cell>
          <cell r="O236" t="str">
            <v>N/A</v>
          </cell>
          <cell r="P236" t="str">
            <v>N/A</v>
          </cell>
          <cell r="Q236" t="str">
            <v>N/A</v>
          </cell>
          <cell r="R236" t="str">
            <v>N/A</v>
          </cell>
          <cell r="S236" t="str">
            <v>N/A</v>
          </cell>
          <cell r="T236" t="str">
            <v>N/A</v>
          </cell>
          <cell r="U236" t="str">
            <v>N/A</v>
          </cell>
          <cell r="V236" t="str">
            <v>N/A</v>
          </cell>
          <cell r="W236" t="str">
            <v>N/A</v>
          </cell>
          <cell r="X236" t="str">
            <v>N/A</v>
          </cell>
          <cell r="Y236" t="str">
            <v>N/A</v>
          </cell>
          <cell r="Z236" t="str">
            <v>N/A</v>
          </cell>
          <cell r="AA236" t="str">
            <v>N/A</v>
          </cell>
          <cell r="AB236" t="str">
            <v>N/A</v>
          </cell>
          <cell r="AC236" t="str">
            <v>N/A</v>
          </cell>
          <cell r="AD236" t="str">
            <v>N/A</v>
          </cell>
          <cell r="AE236" t="str">
            <v>N/A</v>
          </cell>
          <cell r="AF236" t="str">
            <v>N/A</v>
          </cell>
          <cell r="AG236" t="str">
            <v>N/A</v>
          </cell>
          <cell r="AH236">
            <v>0</v>
          </cell>
        </row>
        <row r="237">
          <cell r="A237">
            <v>36697</v>
          </cell>
          <cell r="B237" t="str">
            <v>N/A</v>
          </cell>
          <cell r="C237" t="str">
            <v>N/A</v>
          </cell>
          <cell r="D237" t="str">
            <v>N/A</v>
          </cell>
          <cell r="E237" t="str">
            <v>N/A</v>
          </cell>
          <cell r="F237" t="str">
            <v>N/A</v>
          </cell>
          <cell r="G237" t="str">
            <v>N/A</v>
          </cell>
          <cell r="H237" t="str">
            <v>N/A</v>
          </cell>
          <cell r="I237" t="str">
            <v>N/A</v>
          </cell>
          <cell r="J237" t="str">
            <v>N/A</v>
          </cell>
          <cell r="K237" t="str">
            <v>N/A</v>
          </cell>
          <cell r="L237" t="str">
            <v>N/A</v>
          </cell>
          <cell r="M237" t="str">
            <v>N/A</v>
          </cell>
          <cell r="N237" t="str">
            <v>N/A</v>
          </cell>
          <cell r="O237" t="str">
            <v>N/A</v>
          </cell>
          <cell r="P237" t="str">
            <v>N/A</v>
          </cell>
          <cell r="Q237" t="str">
            <v>N/A</v>
          </cell>
          <cell r="R237" t="str">
            <v>N/A</v>
          </cell>
          <cell r="S237" t="str">
            <v>N/A</v>
          </cell>
          <cell r="T237" t="str">
            <v>N/A</v>
          </cell>
          <cell r="U237" t="str">
            <v>N/A</v>
          </cell>
          <cell r="V237" t="str">
            <v>N/A</v>
          </cell>
          <cell r="W237" t="str">
            <v>N/A</v>
          </cell>
          <cell r="X237" t="str">
            <v>N/A</v>
          </cell>
          <cell r="Y237" t="str">
            <v>N/A</v>
          </cell>
          <cell r="Z237" t="str">
            <v>N/A</v>
          </cell>
          <cell r="AA237" t="str">
            <v>N/A</v>
          </cell>
          <cell r="AB237" t="str">
            <v>N/A</v>
          </cell>
          <cell r="AC237" t="str">
            <v>N/A</v>
          </cell>
          <cell r="AD237" t="str">
            <v>N/A</v>
          </cell>
          <cell r="AE237" t="str">
            <v>N/A</v>
          </cell>
          <cell r="AF237" t="str">
            <v>N/A</v>
          </cell>
          <cell r="AG237" t="str">
            <v>N/A</v>
          </cell>
          <cell r="AH237">
            <v>0</v>
          </cell>
        </row>
        <row r="238">
          <cell r="A238">
            <v>36698</v>
          </cell>
          <cell r="B238" t="str">
            <v>N/A</v>
          </cell>
          <cell r="C238" t="str">
            <v>N/A</v>
          </cell>
          <cell r="D238" t="str">
            <v>N/A</v>
          </cell>
          <cell r="E238" t="str">
            <v>N/A</v>
          </cell>
          <cell r="F238" t="str">
            <v>N/A</v>
          </cell>
          <cell r="G238" t="str">
            <v>N/A</v>
          </cell>
          <cell r="H238" t="str">
            <v>N/A</v>
          </cell>
          <cell r="I238" t="str">
            <v>N/A</v>
          </cell>
          <cell r="J238" t="str">
            <v>N/A</v>
          </cell>
          <cell r="K238" t="str">
            <v>N/A</v>
          </cell>
          <cell r="L238" t="str">
            <v>N/A</v>
          </cell>
          <cell r="M238" t="str">
            <v>N/A</v>
          </cell>
          <cell r="N238" t="str">
            <v>N/A</v>
          </cell>
          <cell r="O238" t="str">
            <v>N/A</v>
          </cell>
          <cell r="P238" t="str">
            <v>N/A</v>
          </cell>
          <cell r="Q238" t="str">
            <v>N/A</v>
          </cell>
          <cell r="R238" t="str">
            <v>N/A</v>
          </cell>
          <cell r="S238" t="str">
            <v>N/A</v>
          </cell>
          <cell r="T238" t="str">
            <v>N/A</v>
          </cell>
          <cell r="U238" t="str">
            <v>N/A</v>
          </cell>
          <cell r="V238" t="str">
            <v>N/A</v>
          </cell>
          <cell r="W238" t="str">
            <v>N/A</v>
          </cell>
          <cell r="X238" t="str">
            <v>N/A</v>
          </cell>
          <cell r="Y238" t="str">
            <v>N/A</v>
          </cell>
          <cell r="Z238" t="str">
            <v>N/A</v>
          </cell>
          <cell r="AA238" t="str">
            <v>N/A</v>
          </cell>
          <cell r="AB238" t="str">
            <v>N/A</v>
          </cell>
          <cell r="AC238" t="str">
            <v>N/A</v>
          </cell>
          <cell r="AD238" t="str">
            <v>N/A</v>
          </cell>
          <cell r="AE238" t="str">
            <v>N/A</v>
          </cell>
          <cell r="AF238" t="str">
            <v>N/A</v>
          </cell>
          <cell r="AG238" t="str">
            <v>N/A</v>
          </cell>
          <cell r="AH238">
            <v>0</v>
          </cell>
        </row>
        <row r="239">
          <cell r="A239">
            <v>36699</v>
          </cell>
          <cell r="B239" t="str">
            <v>N/A</v>
          </cell>
          <cell r="C239" t="str">
            <v>N/A</v>
          </cell>
          <cell r="D239" t="str">
            <v>N/A</v>
          </cell>
          <cell r="E239" t="str">
            <v>N/A</v>
          </cell>
          <cell r="F239" t="str">
            <v>N/A</v>
          </cell>
          <cell r="G239" t="str">
            <v>N/A</v>
          </cell>
          <cell r="H239" t="str">
            <v>N/A</v>
          </cell>
          <cell r="I239" t="str">
            <v>N/A</v>
          </cell>
          <cell r="J239" t="str">
            <v>N/A</v>
          </cell>
          <cell r="K239" t="str">
            <v>N/A</v>
          </cell>
          <cell r="L239" t="str">
            <v>N/A</v>
          </cell>
          <cell r="M239" t="str">
            <v>N/A</v>
          </cell>
          <cell r="N239" t="str">
            <v>N/A</v>
          </cell>
          <cell r="O239" t="str">
            <v>N/A</v>
          </cell>
          <cell r="P239" t="str">
            <v>N/A</v>
          </cell>
          <cell r="Q239" t="str">
            <v>N/A</v>
          </cell>
          <cell r="R239" t="str">
            <v>N/A</v>
          </cell>
          <cell r="S239" t="str">
            <v>N/A</v>
          </cell>
          <cell r="T239" t="str">
            <v>N/A</v>
          </cell>
          <cell r="U239" t="str">
            <v>N/A</v>
          </cell>
          <cell r="V239" t="str">
            <v>N/A</v>
          </cell>
          <cell r="W239" t="str">
            <v>N/A</v>
          </cell>
          <cell r="X239" t="str">
            <v>N/A</v>
          </cell>
          <cell r="Y239" t="str">
            <v>N/A</v>
          </cell>
          <cell r="Z239" t="str">
            <v>N/A</v>
          </cell>
          <cell r="AA239" t="str">
            <v>N/A</v>
          </cell>
          <cell r="AB239" t="str">
            <v>N/A</v>
          </cell>
          <cell r="AC239" t="str">
            <v>N/A</v>
          </cell>
          <cell r="AD239" t="str">
            <v>N/A</v>
          </cell>
          <cell r="AE239" t="str">
            <v>N/A</v>
          </cell>
          <cell r="AF239" t="str">
            <v>N/A</v>
          </cell>
          <cell r="AG239" t="str">
            <v>N/A</v>
          </cell>
          <cell r="AH239">
            <v>0</v>
          </cell>
        </row>
        <row r="240">
          <cell r="A240">
            <v>36700</v>
          </cell>
          <cell r="B240" t="str">
            <v>N/A</v>
          </cell>
          <cell r="C240" t="str">
            <v>N/A</v>
          </cell>
          <cell r="D240" t="str">
            <v>N/A</v>
          </cell>
          <cell r="E240" t="str">
            <v>N/A</v>
          </cell>
          <cell r="F240" t="str">
            <v>N/A</v>
          </cell>
          <cell r="G240" t="str">
            <v>N/A</v>
          </cell>
          <cell r="H240" t="str">
            <v>N/A</v>
          </cell>
          <cell r="I240" t="str">
            <v>N/A</v>
          </cell>
          <cell r="J240" t="str">
            <v>N/A</v>
          </cell>
          <cell r="K240" t="str">
            <v>N/A</v>
          </cell>
          <cell r="L240" t="str">
            <v>N/A</v>
          </cell>
          <cell r="M240" t="str">
            <v>N/A</v>
          </cell>
          <cell r="N240" t="str">
            <v>N/A</v>
          </cell>
          <cell r="O240" t="str">
            <v>N/A</v>
          </cell>
          <cell r="P240" t="str">
            <v>N/A</v>
          </cell>
          <cell r="Q240" t="str">
            <v>N/A</v>
          </cell>
          <cell r="R240" t="str">
            <v>N/A</v>
          </cell>
          <cell r="S240" t="str">
            <v>N/A</v>
          </cell>
          <cell r="T240" t="str">
            <v>N/A</v>
          </cell>
          <cell r="U240" t="str">
            <v>N/A</v>
          </cell>
          <cell r="V240" t="str">
            <v>N/A</v>
          </cell>
          <cell r="W240" t="str">
            <v>N/A</v>
          </cell>
          <cell r="X240" t="str">
            <v>N/A</v>
          </cell>
          <cell r="Y240" t="str">
            <v>N/A</v>
          </cell>
          <cell r="Z240" t="str">
            <v>N/A</v>
          </cell>
          <cell r="AA240" t="str">
            <v>N/A</v>
          </cell>
          <cell r="AB240" t="str">
            <v>N/A</v>
          </cell>
          <cell r="AC240" t="str">
            <v>N/A</v>
          </cell>
          <cell r="AD240" t="str">
            <v>N/A</v>
          </cell>
          <cell r="AE240" t="str">
            <v>N/A</v>
          </cell>
          <cell r="AF240" t="str">
            <v>N/A</v>
          </cell>
          <cell r="AG240" t="str">
            <v>N/A</v>
          </cell>
          <cell r="AH240">
            <v>0</v>
          </cell>
        </row>
        <row r="241">
          <cell r="A241">
            <v>36701</v>
          </cell>
          <cell r="B241" t="str">
            <v>N/A</v>
          </cell>
          <cell r="C241" t="str">
            <v>N/A</v>
          </cell>
          <cell r="D241" t="str">
            <v>N/A</v>
          </cell>
          <cell r="E241" t="str">
            <v>N/A</v>
          </cell>
          <cell r="F241" t="str">
            <v>N/A</v>
          </cell>
          <cell r="G241" t="str">
            <v>N/A</v>
          </cell>
          <cell r="H241" t="str">
            <v>N/A</v>
          </cell>
          <cell r="I241" t="str">
            <v>N/A</v>
          </cell>
          <cell r="J241" t="str">
            <v>N/A</v>
          </cell>
          <cell r="K241" t="str">
            <v>N/A</v>
          </cell>
          <cell r="L241" t="str">
            <v>N/A</v>
          </cell>
          <cell r="M241" t="str">
            <v>N/A</v>
          </cell>
          <cell r="N241" t="str">
            <v>N/A</v>
          </cell>
          <cell r="O241" t="str">
            <v>N/A</v>
          </cell>
          <cell r="P241" t="str">
            <v>N/A</v>
          </cell>
          <cell r="Q241" t="str">
            <v>N/A</v>
          </cell>
          <cell r="R241" t="str">
            <v>N/A</v>
          </cell>
          <cell r="S241" t="str">
            <v>N/A</v>
          </cell>
          <cell r="T241" t="str">
            <v>N/A</v>
          </cell>
          <cell r="U241" t="str">
            <v>N/A</v>
          </cell>
          <cell r="V241" t="str">
            <v>N/A</v>
          </cell>
          <cell r="W241" t="str">
            <v>N/A</v>
          </cell>
          <cell r="X241" t="str">
            <v>N/A</v>
          </cell>
          <cell r="Y241" t="str">
            <v>N/A</v>
          </cell>
          <cell r="Z241" t="str">
            <v>N/A</v>
          </cell>
          <cell r="AA241" t="str">
            <v>N/A</v>
          </cell>
          <cell r="AB241" t="str">
            <v>N/A</v>
          </cell>
          <cell r="AC241" t="str">
            <v>N/A</v>
          </cell>
          <cell r="AD241" t="str">
            <v>N/A</v>
          </cell>
          <cell r="AE241" t="str">
            <v>N/A</v>
          </cell>
          <cell r="AF241" t="str">
            <v>N/A</v>
          </cell>
          <cell r="AG241" t="str">
            <v>N/A</v>
          </cell>
          <cell r="AH241">
            <v>0</v>
          </cell>
        </row>
        <row r="242">
          <cell r="A242">
            <v>36702</v>
          </cell>
          <cell r="B242" t="str">
            <v>N/A</v>
          </cell>
          <cell r="C242" t="str">
            <v>N/A</v>
          </cell>
          <cell r="D242" t="str">
            <v>N/A</v>
          </cell>
          <cell r="E242" t="str">
            <v>N/A</v>
          </cell>
          <cell r="F242" t="str">
            <v>N/A</v>
          </cell>
          <cell r="G242" t="str">
            <v>N/A</v>
          </cell>
          <cell r="H242" t="str">
            <v>N/A</v>
          </cell>
          <cell r="I242" t="str">
            <v>N/A</v>
          </cell>
          <cell r="J242" t="str">
            <v>N/A</v>
          </cell>
          <cell r="K242" t="str">
            <v>N/A</v>
          </cell>
          <cell r="L242" t="str">
            <v>N/A</v>
          </cell>
          <cell r="M242" t="str">
            <v>N/A</v>
          </cell>
          <cell r="N242" t="str">
            <v>N/A</v>
          </cell>
          <cell r="O242" t="str">
            <v>N/A</v>
          </cell>
          <cell r="P242" t="str">
            <v>N/A</v>
          </cell>
          <cell r="Q242" t="str">
            <v>N/A</v>
          </cell>
          <cell r="R242" t="str">
            <v>N/A</v>
          </cell>
          <cell r="S242" t="str">
            <v>N/A</v>
          </cell>
          <cell r="T242" t="str">
            <v>N/A</v>
          </cell>
          <cell r="U242" t="str">
            <v>N/A</v>
          </cell>
          <cell r="V242" t="str">
            <v>N/A</v>
          </cell>
          <cell r="W242" t="str">
            <v>N/A</v>
          </cell>
          <cell r="X242" t="str">
            <v>N/A</v>
          </cell>
          <cell r="Y242" t="str">
            <v>N/A</v>
          </cell>
          <cell r="Z242" t="str">
            <v>N/A</v>
          </cell>
          <cell r="AA242" t="str">
            <v>N/A</v>
          </cell>
          <cell r="AB242" t="str">
            <v>N/A</v>
          </cell>
          <cell r="AC242" t="str">
            <v>N/A</v>
          </cell>
          <cell r="AD242" t="str">
            <v>N/A</v>
          </cell>
          <cell r="AE242" t="str">
            <v>N/A</v>
          </cell>
          <cell r="AF242" t="str">
            <v>N/A</v>
          </cell>
          <cell r="AG242" t="str">
            <v>N/A</v>
          </cell>
          <cell r="AH242">
            <v>0</v>
          </cell>
        </row>
        <row r="243">
          <cell r="A243">
            <v>36703</v>
          </cell>
          <cell r="B243" t="str">
            <v>N/A</v>
          </cell>
          <cell r="C243" t="str">
            <v>N/A</v>
          </cell>
          <cell r="D243" t="str">
            <v>N/A</v>
          </cell>
          <cell r="E243" t="str">
            <v>N/A</v>
          </cell>
          <cell r="F243" t="str">
            <v>N/A</v>
          </cell>
          <cell r="G243" t="str">
            <v>N/A</v>
          </cell>
          <cell r="H243" t="str">
            <v>N/A</v>
          </cell>
          <cell r="I243" t="str">
            <v>N/A</v>
          </cell>
          <cell r="J243" t="str">
            <v>N/A</v>
          </cell>
          <cell r="K243" t="str">
            <v>N/A</v>
          </cell>
          <cell r="L243" t="str">
            <v>N/A</v>
          </cell>
          <cell r="M243" t="str">
            <v>N/A</v>
          </cell>
          <cell r="N243" t="str">
            <v>N/A</v>
          </cell>
          <cell r="O243" t="str">
            <v>N/A</v>
          </cell>
          <cell r="P243" t="str">
            <v>N/A</v>
          </cell>
          <cell r="Q243" t="str">
            <v>N/A</v>
          </cell>
          <cell r="R243" t="str">
            <v>N/A</v>
          </cell>
          <cell r="S243" t="str">
            <v>N/A</v>
          </cell>
          <cell r="T243" t="str">
            <v>N/A</v>
          </cell>
          <cell r="U243" t="str">
            <v>N/A</v>
          </cell>
          <cell r="V243" t="str">
            <v>N/A</v>
          </cell>
          <cell r="W243" t="str">
            <v>N/A</v>
          </cell>
          <cell r="X243" t="str">
            <v>N/A</v>
          </cell>
          <cell r="Y243" t="str">
            <v>N/A</v>
          </cell>
          <cell r="Z243" t="str">
            <v>N/A</v>
          </cell>
          <cell r="AA243" t="str">
            <v>N/A</v>
          </cell>
          <cell r="AB243" t="str">
            <v>N/A</v>
          </cell>
          <cell r="AC243" t="str">
            <v>N/A</v>
          </cell>
          <cell r="AD243" t="str">
            <v>N/A</v>
          </cell>
          <cell r="AE243" t="str">
            <v>N/A</v>
          </cell>
          <cell r="AF243" t="str">
            <v>N/A</v>
          </cell>
          <cell r="AG243" t="str">
            <v>N/A</v>
          </cell>
          <cell r="AH243">
            <v>0</v>
          </cell>
        </row>
        <row r="244">
          <cell r="A244">
            <v>36704</v>
          </cell>
          <cell r="B244" t="str">
            <v>N/A</v>
          </cell>
          <cell r="C244" t="str">
            <v>N/A</v>
          </cell>
          <cell r="D244" t="str">
            <v>N/A</v>
          </cell>
          <cell r="E244" t="str">
            <v>N/A</v>
          </cell>
          <cell r="F244" t="str">
            <v>N/A</v>
          </cell>
          <cell r="G244" t="str">
            <v>N/A</v>
          </cell>
          <cell r="H244" t="str">
            <v>N/A</v>
          </cell>
          <cell r="I244" t="str">
            <v>N/A</v>
          </cell>
          <cell r="J244" t="str">
            <v>N/A</v>
          </cell>
          <cell r="K244" t="str">
            <v>N/A</v>
          </cell>
          <cell r="L244" t="str">
            <v>N/A</v>
          </cell>
          <cell r="M244" t="str">
            <v>N/A</v>
          </cell>
          <cell r="N244" t="str">
            <v>N/A</v>
          </cell>
          <cell r="O244" t="str">
            <v>N/A</v>
          </cell>
          <cell r="P244" t="str">
            <v>N/A</v>
          </cell>
          <cell r="Q244" t="str">
            <v>N/A</v>
          </cell>
          <cell r="R244" t="str">
            <v>N/A</v>
          </cell>
          <cell r="S244" t="str">
            <v>N/A</v>
          </cell>
          <cell r="T244" t="str">
            <v>N/A</v>
          </cell>
          <cell r="U244" t="str">
            <v>N/A</v>
          </cell>
          <cell r="V244" t="str">
            <v>N/A</v>
          </cell>
          <cell r="W244" t="str">
            <v>N/A</v>
          </cell>
          <cell r="X244" t="str">
            <v>N/A</v>
          </cell>
          <cell r="Y244" t="str">
            <v>N/A</v>
          </cell>
          <cell r="Z244" t="str">
            <v>N/A</v>
          </cell>
          <cell r="AA244" t="str">
            <v>N/A</v>
          </cell>
          <cell r="AB244" t="str">
            <v>N/A</v>
          </cell>
          <cell r="AC244" t="str">
            <v>N/A</v>
          </cell>
          <cell r="AD244" t="str">
            <v>N/A</v>
          </cell>
          <cell r="AE244" t="str">
            <v>N/A</v>
          </cell>
          <cell r="AF244" t="str">
            <v>N/A</v>
          </cell>
          <cell r="AG244" t="str">
            <v>N/A</v>
          </cell>
          <cell r="AH244">
            <v>0</v>
          </cell>
        </row>
        <row r="245">
          <cell r="A245">
            <v>36705</v>
          </cell>
          <cell r="B245" t="str">
            <v>N/A</v>
          </cell>
          <cell r="C245" t="str">
            <v>N/A</v>
          </cell>
          <cell r="D245" t="str">
            <v>N/A</v>
          </cell>
          <cell r="E245" t="str">
            <v>N/A</v>
          </cell>
          <cell r="F245" t="str">
            <v>N/A</v>
          </cell>
          <cell r="G245" t="str">
            <v>N/A</v>
          </cell>
          <cell r="H245" t="str">
            <v>N/A</v>
          </cell>
          <cell r="I245" t="str">
            <v>N/A</v>
          </cell>
          <cell r="J245" t="str">
            <v>N/A</v>
          </cell>
          <cell r="K245" t="str">
            <v>N/A</v>
          </cell>
          <cell r="L245" t="str">
            <v>N/A</v>
          </cell>
          <cell r="M245" t="str">
            <v>N/A</v>
          </cell>
          <cell r="N245" t="str">
            <v>N/A</v>
          </cell>
          <cell r="O245" t="str">
            <v>N/A</v>
          </cell>
          <cell r="P245" t="str">
            <v>N/A</v>
          </cell>
          <cell r="Q245" t="str">
            <v>N/A</v>
          </cell>
          <cell r="R245" t="str">
            <v>N/A</v>
          </cell>
          <cell r="S245" t="str">
            <v>N/A</v>
          </cell>
          <cell r="T245" t="str">
            <v>N/A</v>
          </cell>
          <cell r="U245" t="str">
            <v>N/A</v>
          </cell>
          <cell r="V245" t="str">
            <v>N/A</v>
          </cell>
          <cell r="W245" t="str">
            <v>N/A</v>
          </cell>
          <cell r="X245" t="str">
            <v>N/A</v>
          </cell>
          <cell r="Y245" t="str">
            <v>N/A</v>
          </cell>
          <cell r="Z245" t="str">
            <v>N/A</v>
          </cell>
          <cell r="AA245" t="str">
            <v>N/A</v>
          </cell>
          <cell r="AB245" t="str">
            <v>N/A</v>
          </cell>
          <cell r="AC245" t="str">
            <v>N/A</v>
          </cell>
          <cell r="AD245" t="str">
            <v>N/A</v>
          </cell>
          <cell r="AE245" t="str">
            <v>N/A</v>
          </cell>
          <cell r="AF245" t="str">
            <v>N/A</v>
          </cell>
          <cell r="AG245" t="str">
            <v>N/A</v>
          </cell>
          <cell r="AH245">
            <v>0</v>
          </cell>
        </row>
        <row r="246">
          <cell r="A246">
            <v>36706</v>
          </cell>
          <cell r="B246" t="str">
            <v>N/A</v>
          </cell>
          <cell r="C246" t="str">
            <v>N/A</v>
          </cell>
          <cell r="D246" t="str">
            <v>N/A</v>
          </cell>
          <cell r="E246" t="str">
            <v>N/A</v>
          </cell>
          <cell r="F246" t="str">
            <v>N/A</v>
          </cell>
          <cell r="G246" t="str">
            <v>N/A</v>
          </cell>
          <cell r="H246" t="str">
            <v>N/A</v>
          </cell>
          <cell r="I246" t="str">
            <v>N/A</v>
          </cell>
          <cell r="J246" t="str">
            <v>N/A</v>
          </cell>
          <cell r="K246" t="str">
            <v>N/A</v>
          </cell>
          <cell r="L246" t="str">
            <v>N/A</v>
          </cell>
          <cell r="M246" t="str">
            <v>N/A</v>
          </cell>
          <cell r="N246" t="str">
            <v>N/A</v>
          </cell>
          <cell r="O246" t="str">
            <v>N/A</v>
          </cell>
          <cell r="P246" t="str">
            <v>N/A</v>
          </cell>
          <cell r="Q246" t="str">
            <v>N/A</v>
          </cell>
          <cell r="R246" t="str">
            <v>N/A</v>
          </cell>
          <cell r="S246" t="str">
            <v>N/A</v>
          </cell>
          <cell r="T246" t="str">
            <v>N/A</v>
          </cell>
          <cell r="U246" t="str">
            <v>N/A</v>
          </cell>
          <cell r="V246" t="str">
            <v>N/A</v>
          </cell>
          <cell r="W246" t="str">
            <v>N/A</v>
          </cell>
          <cell r="X246" t="str">
            <v>N/A</v>
          </cell>
          <cell r="Y246" t="str">
            <v>N/A</v>
          </cell>
          <cell r="Z246" t="str">
            <v>N/A</v>
          </cell>
          <cell r="AA246" t="str">
            <v>N/A</v>
          </cell>
          <cell r="AB246" t="str">
            <v>N/A</v>
          </cell>
          <cell r="AC246" t="str">
            <v>N/A</v>
          </cell>
          <cell r="AD246" t="str">
            <v>N/A</v>
          </cell>
          <cell r="AE246" t="str">
            <v>N/A</v>
          </cell>
          <cell r="AF246" t="str">
            <v>N/A</v>
          </cell>
          <cell r="AG246" t="str">
            <v>N/A</v>
          </cell>
          <cell r="AH246">
            <v>0</v>
          </cell>
        </row>
        <row r="247">
          <cell r="A247">
            <v>36707</v>
          </cell>
          <cell r="B247" t="str">
            <v>N/A</v>
          </cell>
          <cell r="C247" t="str">
            <v>N/A</v>
          </cell>
          <cell r="D247" t="str">
            <v>N/A</v>
          </cell>
          <cell r="E247" t="str">
            <v>N/A</v>
          </cell>
          <cell r="F247" t="str">
            <v>N/A</v>
          </cell>
          <cell r="G247" t="str">
            <v>N/A</v>
          </cell>
          <cell r="H247" t="str">
            <v>N/A</v>
          </cell>
          <cell r="I247" t="str">
            <v>N/A</v>
          </cell>
          <cell r="J247" t="str">
            <v>N/A</v>
          </cell>
          <cell r="K247" t="str">
            <v>N/A</v>
          </cell>
          <cell r="L247" t="str">
            <v>N/A</v>
          </cell>
          <cell r="M247" t="str">
            <v>N/A</v>
          </cell>
          <cell r="N247" t="str">
            <v>N/A</v>
          </cell>
          <cell r="O247" t="str">
            <v>N/A</v>
          </cell>
          <cell r="P247" t="str">
            <v>N/A</v>
          </cell>
          <cell r="Q247" t="str">
            <v>N/A</v>
          </cell>
          <cell r="R247" t="str">
            <v>N/A</v>
          </cell>
          <cell r="S247" t="str">
            <v>N/A</v>
          </cell>
          <cell r="T247" t="str">
            <v>N/A</v>
          </cell>
          <cell r="U247" t="str">
            <v>N/A</v>
          </cell>
          <cell r="V247" t="str">
            <v>N/A</v>
          </cell>
          <cell r="W247" t="str">
            <v>N/A</v>
          </cell>
          <cell r="X247" t="str">
            <v>N/A</v>
          </cell>
          <cell r="Y247" t="str">
            <v>N/A</v>
          </cell>
          <cell r="Z247" t="str">
            <v>N/A</v>
          </cell>
          <cell r="AA247" t="str">
            <v>N/A</v>
          </cell>
          <cell r="AB247" t="str">
            <v>N/A</v>
          </cell>
          <cell r="AC247" t="str">
            <v>N/A</v>
          </cell>
          <cell r="AD247" t="str">
            <v>N/A</v>
          </cell>
          <cell r="AE247" t="str">
            <v>N/A</v>
          </cell>
          <cell r="AF247" t="str">
            <v>N/A</v>
          </cell>
          <cell r="AG247" t="str">
            <v>N/A</v>
          </cell>
          <cell r="AH247">
            <v>0</v>
          </cell>
        </row>
        <row r="248">
          <cell r="A248">
            <v>36708</v>
          </cell>
          <cell r="B248" t="str">
            <v>N/A</v>
          </cell>
          <cell r="C248" t="str">
            <v>N/A</v>
          </cell>
          <cell r="D248" t="str">
            <v>N/A</v>
          </cell>
          <cell r="E248" t="str">
            <v>N/A</v>
          </cell>
          <cell r="F248" t="str">
            <v>N/A</v>
          </cell>
          <cell r="G248" t="str">
            <v>N/A</v>
          </cell>
          <cell r="H248" t="str">
            <v>N/A</v>
          </cell>
          <cell r="I248" t="str">
            <v>N/A</v>
          </cell>
          <cell r="J248" t="str">
            <v>N/A</v>
          </cell>
          <cell r="K248" t="str">
            <v>N/A</v>
          </cell>
          <cell r="L248" t="str">
            <v>N/A</v>
          </cell>
          <cell r="M248" t="str">
            <v>N/A</v>
          </cell>
          <cell r="N248" t="str">
            <v>N/A</v>
          </cell>
          <cell r="O248" t="str">
            <v>N/A</v>
          </cell>
          <cell r="P248" t="str">
            <v>N/A</v>
          </cell>
          <cell r="Q248" t="str">
            <v>N/A</v>
          </cell>
          <cell r="R248" t="str">
            <v>N/A</v>
          </cell>
          <cell r="S248" t="str">
            <v>N/A</v>
          </cell>
          <cell r="T248" t="str">
            <v>N/A</v>
          </cell>
          <cell r="U248" t="str">
            <v>N/A</v>
          </cell>
          <cell r="V248" t="str">
            <v>N/A</v>
          </cell>
          <cell r="W248" t="str">
            <v>N/A</v>
          </cell>
          <cell r="X248" t="str">
            <v>N/A</v>
          </cell>
          <cell r="Y248" t="str">
            <v>N/A</v>
          </cell>
          <cell r="Z248" t="str">
            <v>N/A</v>
          </cell>
          <cell r="AA248" t="str">
            <v>N/A</v>
          </cell>
          <cell r="AB248" t="str">
            <v>N/A</v>
          </cell>
          <cell r="AC248" t="str">
            <v>N/A</v>
          </cell>
          <cell r="AD248" t="str">
            <v>N/A</v>
          </cell>
          <cell r="AE248" t="str">
            <v>N/A</v>
          </cell>
          <cell r="AF248" t="str">
            <v>N/A</v>
          </cell>
          <cell r="AG248" t="str">
            <v>N/A</v>
          </cell>
          <cell r="AH248">
            <v>0</v>
          </cell>
        </row>
        <row r="249">
          <cell r="A249">
            <v>36709</v>
          </cell>
          <cell r="B249" t="str">
            <v>N/A</v>
          </cell>
          <cell r="C249" t="str">
            <v>N/A</v>
          </cell>
          <cell r="D249" t="str">
            <v>N/A</v>
          </cell>
          <cell r="E249" t="str">
            <v>N/A</v>
          </cell>
          <cell r="F249" t="str">
            <v>N/A</v>
          </cell>
          <cell r="G249" t="str">
            <v>N/A</v>
          </cell>
          <cell r="H249" t="str">
            <v>N/A</v>
          </cell>
          <cell r="I249" t="str">
            <v>N/A</v>
          </cell>
          <cell r="J249" t="str">
            <v>N/A</v>
          </cell>
          <cell r="K249" t="str">
            <v>N/A</v>
          </cell>
          <cell r="L249" t="str">
            <v>N/A</v>
          </cell>
          <cell r="M249" t="str">
            <v>N/A</v>
          </cell>
          <cell r="N249" t="str">
            <v>N/A</v>
          </cell>
          <cell r="O249" t="str">
            <v>N/A</v>
          </cell>
          <cell r="P249" t="str">
            <v>N/A</v>
          </cell>
          <cell r="Q249" t="str">
            <v>N/A</v>
          </cell>
          <cell r="R249" t="str">
            <v>N/A</v>
          </cell>
          <cell r="S249" t="str">
            <v>N/A</v>
          </cell>
          <cell r="T249" t="str">
            <v>N/A</v>
          </cell>
          <cell r="U249" t="str">
            <v>N/A</v>
          </cell>
          <cell r="V249" t="str">
            <v>N/A</v>
          </cell>
          <cell r="W249" t="str">
            <v>N/A</v>
          </cell>
          <cell r="X249" t="str">
            <v>N/A</v>
          </cell>
          <cell r="Y249" t="str">
            <v>N/A</v>
          </cell>
          <cell r="Z249" t="str">
            <v>N/A</v>
          </cell>
          <cell r="AA249" t="str">
            <v>N/A</v>
          </cell>
          <cell r="AB249" t="str">
            <v>N/A</v>
          </cell>
          <cell r="AC249" t="str">
            <v>N/A</v>
          </cell>
          <cell r="AD249" t="str">
            <v>N/A</v>
          </cell>
          <cell r="AE249" t="str">
            <v>N/A</v>
          </cell>
          <cell r="AF249" t="str">
            <v>N/A</v>
          </cell>
          <cell r="AG249" t="str">
            <v>N/A</v>
          </cell>
          <cell r="AH249">
            <v>0</v>
          </cell>
        </row>
        <row r="250">
          <cell r="A250">
            <v>36710</v>
          </cell>
          <cell r="B250" t="str">
            <v>N/A</v>
          </cell>
          <cell r="C250" t="str">
            <v>N/A</v>
          </cell>
          <cell r="D250" t="str">
            <v>N/A</v>
          </cell>
          <cell r="E250" t="str">
            <v>N/A</v>
          </cell>
          <cell r="F250" t="str">
            <v>N/A</v>
          </cell>
          <cell r="G250" t="str">
            <v>N/A</v>
          </cell>
          <cell r="H250" t="str">
            <v>N/A</v>
          </cell>
          <cell r="I250" t="str">
            <v>N/A</v>
          </cell>
          <cell r="J250" t="str">
            <v>N/A</v>
          </cell>
          <cell r="K250" t="str">
            <v>N/A</v>
          </cell>
          <cell r="L250" t="str">
            <v>N/A</v>
          </cell>
          <cell r="M250" t="str">
            <v>N/A</v>
          </cell>
          <cell r="N250" t="str">
            <v>N/A</v>
          </cell>
          <cell r="O250" t="str">
            <v>N/A</v>
          </cell>
          <cell r="P250" t="str">
            <v>N/A</v>
          </cell>
          <cell r="Q250" t="str">
            <v>N/A</v>
          </cell>
          <cell r="R250" t="str">
            <v>N/A</v>
          </cell>
          <cell r="S250" t="str">
            <v>N/A</v>
          </cell>
          <cell r="T250" t="str">
            <v>N/A</v>
          </cell>
          <cell r="U250" t="str">
            <v>N/A</v>
          </cell>
          <cell r="V250" t="str">
            <v>N/A</v>
          </cell>
          <cell r="W250" t="str">
            <v>N/A</v>
          </cell>
          <cell r="X250" t="str">
            <v>N/A</v>
          </cell>
          <cell r="Y250" t="str">
            <v>N/A</v>
          </cell>
          <cell r="Z250" t="str">
            <v>N/A</v>
          </cell>
          <cell r="AA250" t="str">
            <v>N/A</v>
          </cell>
          <cell r="AB250" t="str">
            <v>N/A</v>
          </cell>
          <cell r="AC250" t="str">
            <v>N/A</v>
          </cell>
          <cell r="AD250" t="str">
            <v>N/A</v>
          </cell>
          <cell r="AE250" t="str">
            <v>N/A</v>
          </cell>
          <cell r="AF250" t="str">
            <v>N/A</v>
          </cell>
          <cell r="AG250" t="str">
            <v>N/A</v>
          </cell>
          <cell r="AH250">
            <v>0</v>
          </cell>
        </row>
        <row r="251">
          <cell r="A251">
            <v>36711</v>
          </cell>
          <cell r="B251" t="str">
            <v>N/A</v>
          </cell>
          <cell r="C251" t="str">
            <v>N/A</v>
          </cell>
          <cell r="D251" t="str">
            <v>N/A</v>
          </cell>
          <cell r="E251" t="str">
            <v>N/A</v>
          </cell>
          <cell r="F251" t="str">
            <v>N/A</v>
          </cell>
          <cell r="G251" t="str">
            <v>N/A</v>
          </cell>
          <cell r="H251" t="str">
            <v>N/A</v>
          </cell>
          <cell r="I251" t="str">
            <v>N/A</v>
          </cell>
          <cell r="J251" t="str">
            <v>N/A</v>
          </cell>
          <cell r="K251" t="str">
            <v>N/A</v>
          </cell>
          <cell r="L251" t="str">
            <v>N/A</v>
          </cell>
          <cell r="M251" t="str">
            <v>N/A</v>
          </cell>
          <cell r="N251" t="str">
            <v>N/A</v>
          </cell>
          <cell r="O251" t="str">
            <v>N/A</v>
          </cell>
          <cell r="P251" t="str">
            <v>N/A</v>
          </cell>
          <cell r="Q251" t="str">
            <v>N/A</v>
          </cell>
          <cell r="R251" t="str">
            <v>N/A</v>
          </cell>
          <cell r="S251" t="str">
            <v>N/A</v>
          </cell>
          <cell r="T251" t="str">
            <v>N/A</v>
          </cell>
          <cell r="U251" t="str">
            <v>N/A</v>
          </cell>
          <cell r="V251" t="str">
            <v>N/A</v>
          </cell>
          <cell r="W251" t="str">
            <v>N/A</v>
          </cell>
          <cell r="X251" t="str">
            <v>N/A</v>
          </cell>
          <cell r="Y251" t="str">
            <v>N/A</v>
          </cell>
          <cell r="Z251" t="str">
            <v>N/A</v>
          </cell>
          <cell r="AA251" t="str">
            <v>N/A</v>
          </cell>
          <cell r="AB251" t="str">
            <v>N/A</v>
          </cell>
          <cell r="AC251" t="str">
            <v>N/A</v>
          </cell>
          <cell r="AD251" t="str">
            <v>N/A</v>
          </cell>
          <cell r="AE251" t="str">
            <v>N/A</v>
          </cell>
          <cell r="AF251" t="str">
            <v>N/A</v>
          </cell>
          <cell r="AG251" t="str">
            <v>N/A</v>
          </cell>
          <cell r="AH251">
            <v>0</v>
          </cell>
        </row>
        <row r="252">
          <cell r="A252">
            <v>36712</v>
          </cell>
          <cell r="B252" t="str">
            <v>N/A</v>
          </cell>
          <cell r="C252" t="str">
            <v>N/A</v>
          </cell>
          <cell r="D252" t="str">
            <v>N/A</v>
          </cell>
          <cell r="E252" t="str">
            <v>N/A</v>
          </cell>
          <cell r="F252" t="str">
            <v>N/A</v>
          </cell>
          <cell r="G252" t="str">
            <v>N/A</v>
          </cell>
          <cell r="H252" t="str">
            <v>N/A</v>
          </cell>
          <cell r="I252" t="str">
            <v>N/A</v>
          </cell>
          <cell r="J252" t="str">
            <v>N/A</v>
          </cell>
          <cell r="K252" t="str">
            <v>N/A</v>
          </cell>
          <cell r="L252" t="str">
            <v>N/A</v>
          </cell>
          <cell r="M252" t="str">
            <v>N/A</v>
          </cell>
          <cell r="N252" t="str">
            <v>N/A</v>
          </cell>
          <cell r="O252" t="str">
            <v>N/A</v>
          </cell>
          <cell r="P252" t="str">
            <v>N/A</v>
          </cell>
          <cell r="Q252" t="str">
            <v>N/A</v>
          </cell>
          <cell r="R252" t="str">
            <v>N/A</v>
          </cell>
          <cell r="S252" t="str">
            <v>N/A</v>
          </cell>
          <cell r="T252" t="str">
            <v>N/A</v>
          </cell>
          <cell r="U252" t="str">
            <v>N/A</v>
          </cell>
          <cell r="V252" t="str">
            <v>N/A</v>
          </cell>
          <cell r="W252" t="str">
            <v>N/A</v>
          </cell>
          <cell r="X252" t="str">
            <v>N/A</v>
          </cell>
          <cell r="Y252" t="str">
            <v>N/A</v>
          </cell>
          <cell r="Z252" t="str">
            <v>N/A</v>
          </cell>
          <cell r="AA252" t="str">
            <v>N/A</v>
          </cell>
          <cell r="AB252" t="str">
            <v>N/A</v>
          </cell>
          <cell r="AC252" t="str">
            <v>N/A</v>
          </cell>
          <cell r="AD252" t="str">
            <v>N/A</v>
          </cell>
          <cell r="AE252" t="str">
            <v>N/A</v>
          </cell>
          <cell r="AF252" t="str">
            <v>N/A</v>
          </cell>
          <cell r="AG252" t="str">
            <v>N/A</v>
          </cell>
          <cell r="AH252">
            <v>0</v>
          </cell>
        </row>
        <row r="253">
          <cell r="A253">
            <v>36713</v>
          </cell>
          <cell r="B253" t="str">
            <v>N/A</v>
          </cell>
          <cell r="C253" t="str">
            <v>N/A</v>
          </cell>
          <cell r="D253" t="str">
            <v>N/A</v>
          </cell>
          <cell r="E253" t="str">
            <v>N/A</v>
          </cell>
          <cell r="F253" t="str">
            <v>N/A</v>
          </cell>
          <cell r="G253" t="str">
            <v>N/A</v>
          </cell>
          <cell r="H253" t="str">
            <v>N/A</v>
          </cell>
          <cell r="I253" t="str">
            <v>N/A</v>
          </cell>
          <cell r="J253" t="str">
            <v>N/A</v>
          </cell>
          <cell r="K253" t="str">
            <v>N/A</v>
          </cell>
          <cell r="L253" t="str">
            <v>N/A</v>
          </cell>
          <cell r="M253" t="str">
            <v>N/A</v>
          </cell>
          <cell r="N253" t="str">
            <v>N/A</v>
          </cell>
          <cell r="O253" t="str">
            <v>N/A</v>
          </cell>
          <cell r="P253" t="str">
            <v>N/A</v>
          </cell>
          <cell r="Q253" t="str">
            <v>N/A</v>
          </cell>
          <cell r="R253" t="str">
            <v>N/A</v>
          </cell>
          <cell r="S253" t="str">
            <v>N/A</v>
          </cell>
          <cell r="T253" t="str">
            <v>N/A</v>
          </cell>
          <cell r="U253" t="str">
            <v>N/A</v>
          </cell>
          <cell r="V253" t="str">
            <v>N/A</v>
          </cell>
          <cell r="W253" t="str">
            <v>N/A</v>
          </cell>
          <cell r="X253" t="str">
            <v>N/A</v>
          </cell>
          <cell r="Y253" t="str">
            <v>N/A</v>
          </cell>
          <cell r="Z253" t="str">
            <v>N/A</v>
          </cell>
          <cell r="AA253" t="str">
            <v>N/A</v>
          </cell>
          <cell r="AB253" t="str">
            <v>N/A</v>
          </cell>
          <cell r="AC253" t="str">
            <v>N/A</v>
          </cell>
          <cell r="AD253" t="str">
            <v>N/A</v>
          </cell>
          <cell r="AE253" t="str">
            <v>N/A</v>
          </cell>
          <cell r="AF253" t="str">
            <v>N/A</v>
          </cell>
          <cell r="AG253" t="str">
            <v>N/A</v>
          </cell>
          <cell r="AH253">
            <v>0</v>
          </cell>
        </row>
        <row r="254">
          <cell r="A254">
            <v>36714</v>
          </cell>
          <cell r="B254" t="str">
            <v>N/A</v>
          </cell>
          <cell r="C254" t="str">
            <v>N/A</v>
          </cell>
          <cell r="D254" t="str">
            <v>N/A</v>
          </cell>
          <cell r="E254" t="str">
            <v>N/A</v>
          </cell>
          <cell r="F254" t="str">
            <v>N/A</v>
          </cell>
          <cell r="G254" t="str">
            <v>N/A</v>
          </cell>
          <cell r="H254" t="str">
            <v>N/A</v>
          </cell>
          <cell r="I254" t="str">
            <v>N/A</v>
          </cell>
          <cell r="J254" t="str">
            <v>N/A</v>
          </cell>
          <cell r="K254" t="str">
            <v>N/A</v>
          </cell>
          <cell r="L254" t="str">
            <v>N/A</v>
          </cell>
          <cell r="M254" t="str">
            <v>N/A</v>
          </cell>
          <cell r="N254" t="str">
            <v>N/A</v>
          </cell>
          <cell r="O254" t="str">
            <v>N/A</v>
          </cell>
          <cell r="P254" t="str">
            <v>N/A</v>
          </cell>
          <cell r="Q254" t="str">
            <v>N/A</v>
          </cell>
          <cell r="R254" t="str">
            <v>N/A</v>
          </cell>
          <cell r="S254" t="str">
            <v>N/A</v>
          </cell>
          <cell r="T254" t="str">
            <v>N/A</v>
          </cell>
          <cell r="U254" t="str">
            <v>N/A</v>
          </cell>
          <cell r="V254" t="str">
            <v>N/A</v>
          </cell>
          <cell r="W254" t="str">
            <v>N/A</v>
          </cell>
          <cell r="X254" t="str">
            <v>N/A</v>
          </cell>
          <cell r="Y254" t="str">
            <v>N/A</v>
          </cell>
          <cell r="Z254" t="str">
            <v>N/A</v>
          </cell>
          <cell r="AA254" t="str">
            <v>N/A</v>
          </cell>
          <cell r="AB254" t="str">
            <v>N/A</v>
          </cell>
          <cell r="AC254" t="str">
            <v>N/A</v>
          </cell>
          <cell r="AD254" t="str">
            <v>N/A</v>
          </cell>
          <cell r="AE254" t="str">
            <v>N/A</v>
          </cell>
          <cell r="AF254" t="str">
            <v>N/A</v>
          </cell>
          <cell r="AG254" t="str">
            <v>N/A</v>
          </cell>
          <cell r="AH254">
            <v>0</v>
          </cell>
        </row>
        <row r="255">
          <cell r="A255">
            <v>36715</v>
          </cell>
          <cell r="B255" t="str">
            <v>N/A</v>
          </cell>
          <cell r="C255" t="str">
            <v>N/A</v>
          </cell>
          <cell r="D255" t="str">
            <v>N/A</v>
          </cell>
          <cell r="E255" t="str">
            <v>N/A</v>
          </cell>
          <cell r="F255" t="str">
            <v>N/A</v>
          </cell>
          <cell r="G255" t="str">
            <v>N/A</v>
          </cell>
          <cell r="H255" t="str">
            <v>N/A</v>
          </cell>
          <cell r="I255" t="str">
            <v>N/A</v>
          </cell>
          <cell r="J255" t="str">
            <v>N/A</v>
          </cell>
          <cell r="K255" t="str">
            <v>N/A</v>
          </cell>
          <cell r="L255" t="str">
            <v>N/A</v>
          </cell>
          <cell r="M255" t="str">
            <v>N/A</v>
          </cell>
          <cell r="N255" t="str">
            <v>N/A</v>
          </cell>
          <cell r="O255" t="str">
            <v>N/A</v>
          </cell>
          <cell r="P255" t="str">
            <v>N/A</v>
          </cell>
          <cell r="Q255" t="str">
            <v>N/A</v>
          </cell>
          <cell r="R255" t="str">
            <v>N/A</v>
          </cell>
          <cell r="S255" t="str">
            <v>N/A</v>
          </cell>
          <cell r="T255" t="str">
            <v>N/A</v>
          </cell>
          <cell r="U255" t="str">
            <v>N/A</v>
          </cell>
          <cell r="V255" t="str">
            <v>N/A</v>
          </cell>
          <cell r="W255" t="str">
            <v>N/A</v>
          </cell>
          <cell r="X255" t="str">
            <v>N/A</v>
          </cell>
          <cell r="Y255" t="str">
            <v>N/A</v>
          </cell>
          <cell r="Z255" t="str">
            <v>N/A</v>
          </cell>
          <cell r="AA255" t="str">
            <v>N/A</v>
          </cell>
          <cell r="AB255" t="str">
            <v>N/A</v>
          </cell>
          <cell r="AC255" t="str">
            <v>N/A</v>
          </cell>
          <cell r="AD255" t="str">
            <v>N/A</v>
          </cell>
          <cell r="AE255" t="str">
            <v>N/A</v>
          </cell>
          <cell r="AF255" t="str">
            <v>N/A</v>
          </cell>
          <cell r="AG255" t="str">
            <v>N/A</v>
          </cell>
          <cell r="AH255">
            <v>0</v>
          </cell>
        </row>
        <row r="256">
          <cell r="A256">
            <v>36716</v>
          </cell>
          <cell r="B256" t="str">
            <v>N/A</v>
          </cell>
          <cell r="C256" t="str">
            <v>N/A</v>
          </cell>
          <cell r="D256" t="str">
            <v>N/A</v>
          </cell>
          <cell r="E256" t="str">
            <v>N/A</v>
          </cell>
          <cell r="F256" t="str">
            <v>N/A</v>
          </cell>
          <cell r="G256" t="str">
            <v>N/A</v>
          </cell>
          <cell r="H256" t="str">
            <v>N/A</v>
          </cell>
          <cell r="I256" t="str">
            <v>N/A</v>
          </cell>
          <cell r="J256" t="str">
            <v>N/A</v>
          </cell>
          <cell r="K256" t="str">
            <v>N/A</v>
          </cell>
          <cell r="L256" t="str">
            <v>N/A</v>
          </cell>
          <cell r="M256" t="str">
            <v>N/A</v>
          </cell>
          <cell r="N256" t="str">
            <v>N/A</v>
          </cell>
          <cell r="O256" t="str">
            <v>N/A</v>
          </cell>
          <cell r="P256" t="str">
            <v>N/A</v>
          </cell>
          <cell r="Q256" t="str">
            <v>N/A</v>
          </cell>
          <cell r="R256" t="str">
            <v>N/A</v>
          </cell>
          <cell r="S256" t="str">
            <v>N/A</v>
          </cell>
          <cell r="T256" t="str">
            <v>N/A</v>
          </cell>
          <cell r="U256" t="str">
            <v>N/A</v>
          </cell>
          <cell r="V256" t="str">
            <v>N/A</v>
          </cell>
          <cell r="W256" t="str">
            <v>N/A</v>
          </cell>
          <cell r="X256" t="str">
            <v>N/A</v>
          </cell>
          <cell r="Y256" t="str">
            <v>N/A</v>
          </cell>
          <cell r="Z256" t="str">
            <v>N/A</v>
          </cell>
          <cell r="AA256" t="str">
            <v>N/A</v>
          </cell>
          <cell r="AB256" t="str">
            <v>N/A</v>
          </cell>
          <cell r="AC256" t="str">
            <v>N/A</v>
          </cell>
          <cell r="AD256" t="str">
            <v>N/A</v>
          </cell>
          <cell r="AE256" t="str">
            <v>N/A</v>
          </cell>
          <cell r="AF256" t="str">
            <v>N/A</v>
          </cell>
          <cell r="AG256" t="str">
            <v>N/A</v>
          </cell>
          <cell r="AH256">
            <v>0</v>
          </cell>
        </row>
        <row r="257">
          <cell r="A257">
            <v>36717</v>
          </cell>
          <cell r="B257" t="str">
            <v>N/A</v>
          </cell>
          <cell r="C257" t="str">
            <v>N/A</v>
          </cell>
          <cell r="D257" t="str">
            <v>N/A</v>
          </cell>
          <cell r="E257" t="str">
            <v>N/A</v>
          </cell>
          <cell r="F257" t="str">
            <v>N/A</v>
          </cell>
          <cell r="G257" t="str">
            <v>N/A</v>
          </cell>
          <cell r="H257" t="str">
            <v>N/A</v>
          </cell>
          <cell r="I257" t="str">
            <v>N/A</v>
          </cell>
          <cell r="J257" t="str">
            <v>N/A</v>
          </cell>
          <cell r="K257" t="str">
            <v>N/A</v>
          </cell>
          <cell r="L257" t="str">
            <v>N/A</v>
          </cell>
          <cell r="M257" t="str">
            <v>N/A</v>
          </cell>
          <cell r="N257" t="str">
            <v>N/A</v>
          </cell>
          <cell r="O257" t="str">
            <v>N/A</v>
          </cell>
          <cell r="P257" t="str">
            <v>N/A</v>
          </cell>
          <cell r="Q257" t="str">
            <v>N/A</v>
          </cell>
          <cell r="R257" t="str">
            <v>N/A</v>
          </cell>
          <cell r="S257" t="str">
            <v>N/A</v>
          </cell>
          <cell r="T257" t="str">
            <v>N/A</v>
          </cell>
          <cell r="U257" t="str">
            <v>N/A</v>
          </cell>
          <cell r="V257" t="str">
            <v>N/A</v>
          </cell>
          <cell r="W257" t="str">
            <v>N/A</v>
          </cell>
          <cell r="X257" t="str">
            <v>N/A</v>
          </cell>
          <cell r="Y257" t="str">
            <v>N/A</v>
          </cell>
          <cell r="Z257" t="str">
            <v>N/A</v>
          </cell>
          <cell r="AA257" t="str">
            <v>N/A</v>
          </cell>
          <cell r="AB257" t="str">
            <v>N/A</v>
          </cell>
          <cell r="AC257" t="str">
            <v>N/A</v>
          </cell>
          <cell r="AD257" t="str">
            <v>N/A</v>
          </cell>
          <cell r="AE257" t="str">
            <v>N/A</v>
          </cell>
          <cell r="AF257" t="str">
            <v>N/A</v>
          </cell>
          <cell r="AG257" t="str">
            <v>N/A</v>
          </cell>
          <cell r="AH257">
            <v>0</v>
          </cell>
        </row>
        <row r="258">
          <cell r="A258">
            <v>36718</v>
          </cell>
          <cell r="B258" t="str">
            <v>N/A</v>
          </cell>
          <cell r="C258" t="str">
            <v>N/A</v>
          </cell>
          <cell r="D258" t="str">
            <v>N/A</v>
          </cell>
          <cell r="E258" t="str">
            <v>N/A</v>
          </cell>
          <cell r="F258" t="str">
            <v>N/A</v>
          </cell>
          <cell r="G258" t="str">
            <v>N/A</v>
          </cell>
          <cell r="H258" t="str">
            <v>N/A</v>
          </cell>
          <cell r="I258" t="str">
            <v>N/A</v>
          </cell>
          <cell r="J258" t="str">
            <v>N/A</v>
          </cell>
          <cell r="K258" t="str">
            <v>N/A</v>
          </cell>
          <cell r="L258" t="str">
            <v>N/A</v>
          </cell>
          <cell r="M258" t="str">
            <v>N/A</v>
          </cell>
          <cell r="N258" t="str">
            <v>N/A</v>
          </cell>
          <cell r="O258" t="str">
            <v>N/A</v>
          </cell>
          <cell r="P258" t="str">
            <v>N/A</v>
          </cell>
          <cell r="Q258" t="str">
            <v>N/A</v>
          </cell>
          <cell r="R258" t="str">
            <v>N/A</v>
          </cell>
          <cell r="S258" t="str">
            <v>N/A</v>
          </cell>
          <cell r="T258" t="str">
            <v>N/A</v>
          </cell>
          <cell r="U258" t="str">
            <v>N/A</v>
          </cell>
          <cell r="V258" t="str">
            <v>N/A</v>
          </cell>
          <cell r="W258" t="str">
            <v>N/A</v>
          </cell>
          <cell r="X258" t="str">
            <v>N/A</v>
          </cell>
          <cell r="Y258" t="str">
            <v>N/A</v>
          </cell>
          <cell r="Z258" t="str">
            <v>N/A</v>
          </cell>
          <cell r="AA258" t="str">
            <v>N/A</v>
          </cell>
          <cell r="AB258" t="str">
            <v>N/A</v>
          </cell>
          <cell r="AC258" t="str">
            <v>N/A</v>
          </cell>
          <cell r="AD258" t="str">
            <v>N/A</v>
          </cell>
          <cell r="AE258" t="str">
            <v>N/A</v>
          </cell>
          <cell r="AF258" t="str">
            <v>N/A</v>
          </cell>
          <cell r="AG258" t="str">
            <v>N/A</v>
          </cell>
          <cell r="AH258">
            <v>0</v>
          </cell>
        </row>
        <row r="259">
          <cell r="A259">
            <v>36719</v>
          </cell>
          <cell r="B259" t="str">
            <v>N/A</v>
          </cell>
          <cell r="C259" t="str">
            <v>N/A</v>
          </cell>
          <cell r="D259" t="str">
            <v>N/A</v>
          </cell>
          <cell r="E259" t="str">
            <v>N/A</v>
          </cell>
          <cell r="F259" t="str">
            <v>N/A</v>
          </cell>
          <cell r="G259" t="str">
            <v>N/A</v>
          </cell>
          <cell r="H259" t="str">
            <v>N/A</v>
          </cell>
          <cell r="I259" t="str">
            <v>N/A</v>
          </cell>
          <cell r="J259" t="str">
            <v>N/A</v>
          </cell>
          <cell r="K259" t="str">
            <v>N/A</v>
          </cell>
          <cell r="L259" t="str">
            <v>N/A</v>
          </cell>
          <cell r="M259" t="str">
            <v>N/A</v>
          </cell>
          <cell r="N259" t="str">
            <v>N/A</v>
          </cell>
          <cell r="O259" t="str">
            <v>N/A</v>
          </cell>
          <cell r="P259" t="str">
            <v>N/A</v>
          </cell>
          <cell r="Q259" t="str">
            <v>N/A</v>
          </cell>
          <cell r="R259" t="str">
            <v>N/A</v>
          </cell>
          <cell r="S259" t="str">
            <v>N/A</v>
          </cell>
          <cell r="T259" t="str">
            <v>N/A</v>
          </cell>
          <cell r="U259" t="str">
            <v>N/A</v>
          </cell>
          <cell r="V259" t="str">
            <v>N/A</v>
          </cell>
          <cell r="W259" t="str">
            <v>N/A</v>
          </cell>
          <cell r="X259" t="str">
            <v>N/A</v>
          </cell>
          <cell r="Y259" t="str">
            <v>N/A</v>
          </cell>
          <cell r="Z259" t="str">
            <v>N/A</v>
          </cell>
          <cell r="AA259" t="str">
            <v>N/A</v>
          </cell>
          <cell r="AB259" t="str">
            <v>N/A</v>
          </cell>
          <cell r="AC259" t="str">
            <v>N/A</v>
          </cell>
          <cell r="AD259" t="str">
            <v>N/A</v>
          </cell>
          <cell r="AE259" t="str">
            <v>N/A</v>
          </cell>
          <cell r="AF259" t="str">
            <v>N/A</v>
          </cell>
          <cell r="AG259" t="str">
            <v>N/A</v>
          </cell>
          <cell r="AH259">
            <v>0</v>
          </cell>
        </row>
        <row r="260">
          <cell r="A260">
            <v>36720</v>
          </cell>
          <cell r="B260" t="str">
            <v>N/A</v>
          </cell>
          <cell r="C260" t="str">
            <v>N/A</v>
          </cell>
          <cell r="D260" t="str">
            <v>N/A</v>
          </cell>
          <cell r="E260" t="str">
            <v>N/A</v>
          </cell>
          <cell r="F260" t="str">
            <v>N/A</v>
          </cell>
          <cell r="G260" t="str">
            <v>N/A</v>
          </cell>
          <cell r="H260" t="str">
            <v>N/A</v>
          </cell>
          <cell r="I260" t="str">
            <v>N/A</v>
          </cell>
          <cell r="J260" t="str">
            <v>N/A</v>
          </cell>
          <cell r="K260" t="str">
            <v>N/A</v>
          </cell>
          <cell r="L260" t="str">
            <v>N/A</v>
          </cell>
          <cell r="M260" t="str">
            <v>N/A</v>
          </cell>
          <cell r="N260" t="str">
            <v>N/A</v>
          </cell>
          <cell r="O260" t="str">
            <v>N/A</v>
          </cell>
          <cell r="P260" t="str">
            <v>N/A</v>
          </cell>
          <cell r="Q260" t="str">
            <v>N/A</v>
          </cell>
          <cell r="R260" t="str">
            <v>N/A</v>
          </cell>
          <cell r="S260" t="str">
            <v>N/A</v>
          </cell>
          <cell r="T260" t="str">
            <v>N/A</v>
          </cell>
          <cell r="U260" t="str">
            <v>N/A</v>
          </cell>
          <cell r="V260" t="str">
            <v>N/A</v>
          </cell>
          <cell r="W260" t="str">
            <v>N/A</v>
          </cell>
          <cell r="X260" t="str">
            <v>N/A</v>
          </cell>
          <cell r="Y260" t="str">
            <v>N/A</v>
          </cell>
          <cell r="Z260" t="str">
            <v>N/A</v>
          </cell>
          <cell r="AA260" t="str">
            <v>N/A</v>
          </cell>
          <cell r="AB260" t="str">
            <v>N/A</v>
          </cell>
          <cell r="AC260" t="str">
            <v>N/A</v>
          </cell>
          <cell r="AD260" t="str">
            <v>N/A</v>
          </cell>
          <cell r="AE260" t="str">
            <v>N/A</v>
          </cell>
          <cell r="AF260" t="str">
            <v>N/A</v>
          </cell>
          <cell r="AG260" t="str">
            <v>N/A</v>
          </cell>
          <cell r="AH260">
            <v>0</v>
          </cell>
        </row>
        <row r="261">
          <cell r="A261">
            <v>36721</v>
          </cell>
          <cell r="B261" t="str">
            <v>N/A</v>
          </cell>
          <cell r="C261" t="str">
            <v>N/A</v>
          </cell>
          <cell r="D261" t="str">
            <v>N/A</v>
          </cell>
          <cell r="E261" t="str">
            <v>N/A</v>
          </cell>
          <cell r="F261" t="str">
            <v>N/A</v>
          </cell>
          <cell r="G261" t="str">
            <v>N/A</v>
          </cell>
          <cell r="H261" t="str">
            <v>N/A</v>
          </cell>
          <cell r="I261" t="str">
            <v>N/A</v>
          </cell>
          <cell r="J261" t="str">
            <v>N/A</v>
          </cell>
          <cell r="K261" t="str">
            <v>N/A</v>
          </cell>
          <cell r="L261" t="str">
            <v>N/A</v>
          </cell>
          <cell r="M261" t="str">
            <v>N/A</v>
          </cell>
          <cell r="N261" t="str">
            <v>N/A</v>
          </cell>
          <cell r="O261" t="str">
            <v>N/A</v>
          </cell>
          <cell r="P261" t="str">
            <v>N/A</v>
          </cell>
          <cell r="Q261" t="str">
            <v>N/A</v>
          </cell>
          <cell r="R261" t="str">
            <v>N/A</v>
          </cell>
          <cell r="S261" t="str">
            <v>N/A</v>
          </cell>
          <cell r="T261" t="str">
            <v>N/A</v>
          </cell>
          <cell r="U261" t="str">
            <v>N/A</v>
          </cell>
          <cell r="V261" t="str">
            <v>N/A</v>
          </cell>
          <cell r="W261" t="str">
            <v>N/A</v>
          </cell>
          <cell r="X261" t="str">
            <v>N/A</v>
          </cell>
          <cell r="Y261" t="str">
            <v>N/A</v>
          </cell>
          <cell r="Z261" t="str">
            <v>N/A</v>
          </cell>
          <cell r="AA261" t="str">
            <v>N/A</v>
          </cell>
          <cell r="AB261" t="str">
            <v>N/A</v>
          </cell>
          <cell r="AC261" t="str">
            <v>N/A</v>
          </cell>
          <cell r="AD261" t="str">
            <v>N/A</v>
          </cell>
          <cell r="AE261" t="str">
            <v>N/A</v>
          </cell>
          <cell r="AF261" t="str">
            <v>N/A</v>
          </cell>
          <cell r="AG261" t="str">
            <v>N/A</v>
          </cell>
          <cell r="AH261">
            <v>0</v>
          </cell>
        </row>
        <row r="262">
          <cell r="A262">
            <v>36722</v>
          </cell>
          <cell r="B262" t="str">
            <v>N/A</v>
          </cell>
          <cell r="C262" t="str">
            <v>N/A</v>
          </cell>
          <cell r="D262" t="str">
            <v>N/A</v>
          </cell>
          <cell r="E262" t="str">
            <v>N/A</v>
          </cell>
          <cell r="F262" t="str">
            <v>N/A</v>
          </cell>
          <cell r="G262" t="str">
            <v>N/A</v>
          </cell>
          <cell r="H262" t="str">
            <v>N/A</v>
          </cell>
          <cell r="I262" t="str">
            <v>N/A</v>
          </cell>
          <cell r="J262" t="str">
            <v>N/A</v>
          </cell>
          <cell r="K262" t="str">
            <v>N/A</v>
          </cell>
          <cell r="L262" t="str">
            <v>N/A</v>
          </cell>
          <cell r="M262" t="str">
            <v>N/A</v>
          </cell>
          <cell r="N262" t="str">
            <v>N/A</v>
          </cell>
          <cell r="O262" t="str">
            <v>N/A</v>
          </cell>
          <cell r="P262" t="str">
            <v>N/A</v>
          </cell>
          <cell r="Q262" t="str">
            <v>N/A</v>
          </cell>
          <cell r="R262" t="str">
            <v>N/A</v>
          </cell>
          <cell r="S262" t="str">
            <v>N/A</v>
          </cell>
          <cell r="T262" t="str">
            <v>N/A</v>
          </cell>
          <cell r="U262" t="str">
            <v>N/A</v>
          </cell>
          <cell r="V262" t="str">
            <v>N/A</v>
          </cell>
          <cell r="W262" t="str">
            <v>N/A</v>
          </cell>
          <cell r="X262" t="str">
            <v>N/A</v>
          </cell>
          <cell r="Y262" t="str">
            <v>N/A</v>
          </cell>
          <cell r="Z262" t="str">
            <v>N/A</v>
          </cell>
          <cell r="AA262" t="str">
            <v>N/A</v>
          </cell>
          <cell r="AB262" t="str">
            <v>N/A</v>
          </cell>
          <cell r="AC262" t="str">
            <v>N/A</v>
          </cell>
          <cell r="AD262" t="str">
            <v>N/A</v>
          </cell>
          <cell r="AE262" t="str">
            <v>N/A</v>
          </cell>
          <cell r="AF262" t="str">
            <v>N/A</v>
          </cell>
          <cell r="AG262" t="str">
            <v>N/A</v>
          </cell>
          <cell r="AH262">
            <v>0</v>
          </cell>
        </row>
        <row r="263">
          <cell r="A263">
            <v>36723</v>
          </cell>
          <cell r="B263" t="str">
            <v>N/A</v>
          </cell>
          <cell r="C263" t="str">
            <v>N/A</v>
          </cell>
          <cell r="D263" t="str">
            <v>N/A</v>
          </cell>
          <cell r="E263" t="str">
            <v>N/A</v>
          </cell>
          <cell r="F263" t="str">
            <v>N/A</v>
          </cell>
          <cell r="G263" t="str">
            <v>N/A</v>
          </cell>
          <cell r="H263" t="str">
            <v>N/A</v>
          </cell>
          <cell r="I263" t="str">
            <v>N/A</v>
          </cell>
          <cell r="J263" t="str">
            <v>N/A</v>
          </cell>
          <cell r="K263" t="str">
            <v>N/A</v>
          </cell>
          <cell r="L263" t="str">
            <v>N/A</v>
          </cell>
          <cell r="M263" t="str">
            <v>N/A</v>
          </cell>
          <cell r="N263" t="str">
            <v>N/A</v>
          </cell>
          <cell r="O263" t="str">
            <v>N/A</v>
          </cell>
          <cell r="P263" t="str">
            <v>N/A</v>
          </cell>
          <cell r="Q263" t="str">
            <v>N/A</v>
          </cell>
          <cell r="R263" t="str">
            <v>N/A</v>
          </cell>
          <cell r="S263" t="str">
            <v>N/A</v>
          </cell>
          <cell r="T263" t="str">
            <v>N/A</v>
          </cell>
          <cell r="U263" t="str">
            <v>N/A</v>
          </cell>
          <cell r="V263" t="str">
            <v>N/A</v>
          </cell>
          <cell r="W263" t="str">
            <v>N/A</v>
          </cell>
          <cell r="X263" t="str">
            <v>N/A</v>
          </cell>
          <cell r="Y263" t="str">
            <v>N/A</v>
          </cell>
          <cell r="Z263" t="str">
            <v>N/A</v>
          </cell>
          <cell r="AA263" t="str">
            <v>N/A</v>
          </cell>
          <cell r="AB263" t="str">
            <v>N/A</v>
          </cell>
          <cell r="AC263" t="str">
            <v>N/A</v>
          </cell>
          <cell r="AD263" t="str">
            <v>N/A</v>
          </cell>
          <cell r="AE263" t="str">
            <v>N/A</v>
          </cell>
          <cell r="AF263" t="str">
            <v>N/A</v>
          </cell>
          <cell r="AG263" t="str">
            <v>N/A</v>
          </cell>
          <cell r="AH263">
            <v>0</v>
          </cell>
        </row>
        <row r="264">
          <cell r="A264">
            <v>36724</v>
          </cell>
          <cell r="B264" t="str">
            <v>N/A</v>
          </cell>
          <cell r="C264" t="str">
            <v>N/A</v>
          </cell>
          <cell r="D264" t="str">
            <v>N/A</v>
          </cell>
          <cell r="E264" t="str">
            <v>N/A</v>
          </cell>
          <cell r="F264" t="str">
            <v>N/A</v>
          </cell>
          <cell r="G264" t="str">
            <v>N/A</v>
          </cell>
          <cell r="H264" t="str">
            <v>N/A</v>
          </cell>
          <cell r="I264" t="str">
            <v>N/A</v>
          </cell>
          <cell r="J264" t="str">
            <v>N/A</v>
          </cell>
          <cell r="K264" t="str">
            <v>N/A</v>
          </cell>
          <cell r="L264" t="str">
            <v>N/A</v>
          </cell>
          <cell r="M264" t="str">
            <v>N/A</v>
          </cell>
          <cell r="N264" t="str">
            <v>N/A</v>
          </cell>
          <cell r="O264" t="str">
            <v>N/A</v>
          </cell>
          <cell r="P264" t="str">
            <v>N/A</v>
          </cell>
          <cell r="Q264" t="str">
            <v>N/A</v>
          </cell>
          <cell r="R264" t="str">
            <v>N/A</v>
          </cell>
          <cell r="S264" t="str">
            <v>N/A</v>
          </cell>
          <cell r="T264" t="str">
            <v>N/A</v>
          </cell>
          <cell r="U264" t="str">
            <v>N/A</v>
          </cell>
          <cell r="V264" t="str">
            <v>N/A</v>
          </cell>
          <cell r="W264" t="str">
            <v>N/A</v>
          </cell>
          <cell r="X264" t="str">
            <v>N/A</v>
          </cell>
          <cell r="Y264" t="str">
            <v>N/A</v>
          </cell>
          <cell r="Z264" t="str">
            <v>N/A</v>
          </cell>
          <cell r="AA264" t="str">
            <v>N/A</v>
          </cell>
          <cell r="AB264" t="str">
            <v>N/A</v>
          </cell>
          <cell r="AC264" t="str">
            <v>N/A</v>
          </cell>
          <cell r="AD264" t="str">
            <v>N/A</v>
          </cell>
          <cell r="AE264" t="str">
            <v>N/A</v>
          </cell>
          <cell r="AF264" t="str">
            <v>N/A</v>
          </cell>
          <cell r="AG264" t="str">
            <v>N/A</v>
          </cell>
          <cell r="AH264">
            <v>0</v>
          </cell>
        </row>
        <row r="265">
          <cell r="A265">
            <v>36725</v>
          </cell>
          <cell r="B265" t="str">
            <v>N/A</v>
          </cell>
          <cell r="C265" t="str">
            <v>N/A</v>
          </cell>
          <cell r="D265" t="str">
            <v>N/A</v>
          </cell>
          <cell r="E265" t="str">
            <v>N/A</v>
          </cell>
          <cell r="F265" t="str">
            <v>N/A</v>
          </cell>
          <cell r="G265" t="str">
            <v>N/A</v>
          </cell>
          <cell r="H265" t="str">
            <v>N/A</v>
          </cell>
          <cell r="I265" t="str">
            <v>N/A</v>
          </cell>
          <cell r="J265" t="str">
            <v>N/A</v>
          </cell>
          <cell r="K265" t="str">
            <v>N/A</v>
          </cell>
          <cell r="L265" t="str">
            <v>N/A</v>
          </cell>
          <cell r="M265" t="str">
            <v>N/A</v>
          </cell>
          <cell r="N265" t="str">
            <v>N/A</v>
          </cell>
          <cell r="O265" t="str">
            <v>N/A</v>
          </cell>
          <cell r="P265" t="str">
            <v>N/A</v>
          </cell>
          <cell r="Q265" t="str">
            <v>N/A</v>
          </cell>
          <cell r="R265" t="str">
            <v>N/A</v>
          </cell>
          <cell r="S265" t="str">
            <v>N/A</v>
          </cell>
          <cell r="T265" t="str">
            <v>N/A</v>
          </cell>
          <cell r="U265" t="str">
            <v>N/A</v>
          </cell>
          <cell r="V265" t="str">
            <v>N/A</v>
          </cell>
          <cell r="W265" t="str">
            <v>N/A</v>
          </cell>
          <cell r="X265" t="str">
            <v>N/A</v>
          </cell>
          <cell r="Y265" t="str">
            <v>N/A</v>
          </cell>
          <cell r="Z265" t="str">
            <v>N/A</v>
          </cell>
          <cell r="AA265" t="str">
            <v>N/A</v>
          </cell>
          <cell r="AB265" t="str">
            <v>N/A</v>
          </cell>
          <cell r="AC265" t="str">
            <v>N/A</v>
          </cell>
          <cell r="AD265" t="str">
            <v>N/A</v>
          </cell>
          <cell r="AE265" t="str">
            <v>N/A</v>
          </cell>
          <cell r="AF265" t="str">
            <v>N/A</v>
          </cell>
          <cell r="AG265" t="str">
            <v>N/A</v>
          </cell>
          <cell r="AH265">
            <v>0</v>
          </cell>
        </row>
        <row r="266">
          <cell r="A266">
            <v>36726</v>
          </cell>
          <cell r="B266" t="str">
            <v>N/A</v>
          </cell>
          <cell r="C266" t="str">
            <v>N/A</v>
          </cell>
          <cell r="D266" t="str">
            <v>N/A</v>
          </cell>
          <cell r="E266" t="str">
            <v>N/A</v>
          </cell>
          <cell r="F266" t="str">
            <v>N/A</v>
          </cell>
          <cell r="G266" t="str">
            <v>N/A</v>
          </cell>
          <cell r="H266" t="str">
            <v>N/A</v>
          </cell>
          <cell r="I266" t="str">
            <v>N/A</v>
          </cell>
          <cell r="J266" t="str">
            <v>N/A</v>
          </cell>
          <cell r="K266" t="str">
            <v>N/A</v>
          </cell>
          <cell r="L266" t="str">
            <v>N/A</v>
          </cell>
          <cell r="M266" t="str">
            <v>N/A</v>
          </cell>
          <cell r="N266" t="str">
            <v>N/A</v>
          </cell>
          <cell r="O266" t="str">
            <v>N/A</v>
          </cell>
          <cell r="P266" t="str">
            <v>N/A</v>
          </cell>
          <cell r="Q266" t="str">
            <v>N/A</v>
          </cell>
          <cell r="R266" t="str">
            <v>N/A</v>
          </cell>
          <cell r="S266" t="str">
            <v>N/A</v>
          </cell>
          <cell r="T266" t="str">
            <v>N/A</v>
          </cell>
          <cell r="U266" t="str">
            <v>N/A</v>
          </cell>
          <cell r="V266" t="str">
            <v>N/A</v>
          </cell>
          <cell r="W266" t="str">
            <v>N/A</v>
          </cell>
          <cell r="X266" t="str">
            <v>N/A</v>
          </cell>
          <cell r="Y266" t="str">
            <v>N/A</v>
          </cell>
          <cell r="Z266" t="str">
            <v>N/A</v>
          </cell>
          <cell r="AA266" t="str">
            <v>N/A</v>
          </cell>
          <cell r="AB266" t="str">
            <v>N/A</v>
          </cell>
          <cell r="AC266" t="str">
            <v>N/A</v>
          </cell>
          <cell r="AD266" t="str">
            <v>N/A</v>
          </cell>
          <cell r="AE266" t="str">
            <v>N/A</v>
          </cell>
          <cell r="AF266" t="str">
            <v>N/A</v>
          </cell>
          <cell r="AG266" t="str">
            <v>N/A</v>
          </cell>
          <cell r="AH266">
            <v>0</v>
          </cell>
        </row>
        <row r="267">
          <cell r="A267">
            <v>36727</v>
          </cell>
          <cell r="B267" t="str">
            <v>N/A</v>
          </cell>
          <cell r="C267" t="str">
            <v>N/A</v>
          </cell>
          <cell r="D267" t="str">
            <v>N/A</v>
          </cell>
          <cell r="E267" t="str">
            <v>N/A</v>
          </cell>
          <cell r="F267" t="str">
            <v>N/A</v>
          </cell>
          <cell r="G267" t="str">
            <v>N/A</v>
          </cell>
          <cell r="H267" t="str">
            <v>N/A</v>
          </cell>
          <cell r="I267" t="str">
            <v>N/A</v>
          </cell>
          <cell r="J267" t="str">
            <v>N/A</v>
          </cell>
          <cell r="K267" t="str">
            <v>N/A</v>
          </cell>
          <cell r="L267" t="str">
            <v>N/A</v>
          </cell>
          <cell r="M267" t="str">
            <v>N/A</v>
          </cell>
          <cell r="N267" t="str">
            <v>N/A</v>
          </cell>
          <cell r="O267" t="str">
            <v>N/A</v>
          </cell>
          <cell r="P267" t="str">
            <v>N/A</v>
          </cell>
          <cell r="Q267" t="str">
            <v>N/A</v>
          </cell>
          <cell r="R267" t="str">
            <v>N/A</v>
          </cell>
          <cell r="S267" t="str">
            <v>N/A</v>
          </cell>
          <cell r="T267" t="str">
            <v>N/A</v>
          </cell>
          <cell r="U267" t="str">
            <v>N/A</v>
          </cell>
          <cell r="V267" t="str">
            <v>N/A</v>
          </cell>
          <cell r="W267" t="str">
            <v>N/A</v>
          </cell>
          <cell r="X267" t="str">
            <v>N/A</v>
          </cell>
          <cell r="Y267" t="str">
            <v>N/A</v>
          </cell>
          <cell r="Z267" t="str">
            <v>N/A</v>
          </cell>
          <cell r="AA267" t="str">
            <v>N/A</v>
          </cell>
          <cell r="AB267" t="str">
            <v>N/A</v>
          </cell>
          <cell r="AC267" t="str">
            <v>N/A</v>
          </cell>
          <cell r="AD267" t="str">
            <v>N/A</v>
          </cell>
          <cell r="AE267" t="str">
            <v>N/A</v>
          </cell>
          <cell r="AF267" t="str">
            <v>N/A</v>
          </cell>
          <cell r="AG267" t="str">
            <v>N/A</v>
          </cell>
          <cell r="AH267">
            <v>0</v>
          </cell>
        </row>
        <row r="268">
          <cell r="A268">
            <v>36728</v>
          </cell>
          <cell r="B268" t="str">
            <v>N/A</v>
          </cell>
          <cell r="C268" t="str">
            <v>N/A</v>
          </cell>
          <cell r="D268" t="str">
            <v>N/A</v>
          </cell>
          <cell r="E268" t="str">
            <v>N/A</v>
          </cell>
          <cell r="F268" t="str">
            <v>N/A</v>
          </cell>
          <cell r="G268" t="str">
            <v>N/A</v>
          </cell>
          <cell r="H268" t="str">
            <v>N/A</v>
          </cell>
          <cell r="I268" t="str">
            <v>N/A</v>
          </cell>
          <cell r="J268" t="str">
            <v>N/A</v>
          </cell>
          <cell r="K268" t="str">
            <v>N/A</v>
          </cell>
          <cell r="L268" t="str">
            <v>N/A</v>
          </cell>
          <cell r="M268" t="str">
            <v>N/A</v>
          </cell>
          <cell r="N268" t="str">
            <v>N/A</v>
          </cell>
          <cell r="O268" t="str">
            <v>N/A</v>
          </cell>
          <cell r="P268" t="str">
            <v>N/A</v>
          </cell>
          <cell r="Q268" t="str">
            <v>N/A</v>
          </cell>
          <cell r="R268" t="str">
            <v>N/A</v>
          </cell>
          <cell r="S268" t="str">
            <v>N/A</v>
          </cell>
          <cell r="T268" t="str">
            <v>N/A</v>
          </cell>
          <cell r="U268" t="str">
            <v>N/A</v>
          </cell>
          <cell r="V268" t="str">
            <v>N/A</v>
          </cell>
          <cell r="W268" t="str">
            <v>N/A</v>
          </cell>
          <cell r="X268" t="str">
            <v>N/A</v>
          </cell>
          <cell r="Y268" t="str">
            <v>N/A</v>
          </cell>
          <cell r="Z268" t="str">
            <v>N/A</v>
          </cell>
          <cell r="AA268" t="str">
            <v>N/A</v>
          </cell>
          <cell r="AB268" t="str">
            <v>N/A</v>
          </cell>
          <cell r="AC268" t="str">
            <v>N/A</v>
          </cell>
          <cell r="AD268" t="str">
            <v>N/A</v>
          </cell>
          <cell r="AE268" t="str">
            <v>N/A</v>
          </cell>
          <cell r="AF268" t="str">
            <v>N/A</v>
          </cell>
          <cell r="AG268" t="str">
            <v>N/A</v>
          </cell>
          <cell r="AH268">
            <v>0</v>
          </cell>
        </row>
        <row r="269">
          <cell r="A269">
            <v>36729</v>
          </cell>
          <cell r="B269" t="str">
            <v>N/A</v>
          </cell>
          <cell r="C269" t="str">
            <v>N/A</v>
          </cell>
          <cell r="D269" t="str">
            <v>N/A</v>
          </cell>
          <cell r="E269" t="str">
            <v>N/A</v>
          </cell>
          <cell r="F269" t="str">
            <v>N/A</v>
          </cell>
          <cell r="G269" t="str">
            <v>N/A</v>
          </cell>
          <cell r="H269" t="str">
            <v>N/A</v>
          </cell>
          <cell r="I269" t="str">
            <v>N/A</v>
          </cell>
          <cell r="J269" t="str">
            <v>N/A</v>
          </cell>
          <cell r="K269" t="str">
            <v>N/A</v>
          </cell>
          <cell r="L269" t="str">
            <v>N/A</v>
          </cell>
          <cell r="M269" t="str">
            <v>N/A</v>
          </cell>
          <cell r="N269" t="str">
            <v>N/A</v>
          </cell>
          <cell r="O269" t="str">
            <v>N/A</v>
          </cell>
          <cell r="P269" t="str">
            <v>N/A</v>
          </cell>
          <cell r="Q269" t="str">
            <v>N/A</v>
          </cell>
          <cell r="R269" t="str">
            <v>N/A</v>
          </cell>
          <cell r="S269" t="str">
            <v>N/A</v>
          </cell>
          <cell r="T269" t="str">
            <v>N/A</v>
          </cell>
          <cell r="U269" t="str">
            <v>N/A</v>
          </cell>
          <cell r="V269" t="str">
            <v>N/A</v>
          </cell>
          <cell r="W269" t="str">
            <v>N/A</v>
          </cell>
          <cell r="X269" t="str">
            <v>N/A</v>
          </cell>
          <cell r="Y269" t="str">
            <v>N/A</v>
          </cell>
          <cell r="Z269" t="str">
            <v>N/A</v>
          </cell>
          <cell r="AA269" t="str">
            <v>N/A</v>
          </cell>
          <cell r="AB269" t="str">
            <v>N/A</v>
          </cell>
          <cell r="AC269" t="str">
            <v>N/A</v>
          </cell>
          <cell r="AD269" t="str">
            <v>N/A</v>
          </cell>
          <cell r="AE269" t="str">
            <v>N/A</v>
          </cell>
          <cell r="AF269" t="str">
            <v>N/A</v>
          </cell>
          <cell r="AG269" t="str">
            <v>N/A</v>
          </cell>
          <cell r="AH269">
            <v>0</v>
          </cell>
        </row>
        <row r="270">
          <cell r="A270">
            <v>36730</v>
          </cell>
          <cell r="B270" t="str">
            <v>N/A</v>
          </cell>
          <cell r="C270" t="str">
            <v>N/A</v>
          </cell>
          <cell r="D270" t="str">
            <v>N/A</v>
          </cell>
          <cell r="E270" t="str">
            <v>N/A</v>
          </cell>
          <cell r="F270" t="str">
            <v>N/A</v>
          </cell>
          <cell r="G270" t="str">
            <v>N/A</v>
          </cell>
          <cell r="H270" t="str">
            <v>N/A</v>
          </cell>
          <cell r="I270" t="str">
            <v>N/A</v>
          </cell>
          <cell r="J270" t="str">
            <v>N/A</v>
          </cell>
          <cell r="K270" t="str">
            <v>N/A</v>
          </cell>
          <cell r="L270" t="str">
            <v>N/A</v>
          </cell>
          <cell r="M270" t="str">
            <v>N/A</v>
          </cell>
          <cell r="N270" t="str">
            <v>N/A</v>
          </cell>
          <cell r="O270" t="str">
            <v>N/A</v>
          </cell>
          <cell r="P270" t="str">
            <v>N/A</v>
          </cell>
          <cell r="Q270" t="str">
            <v>N/A</v>
          </cell>
          <cell r="R270" t="str">
            <v>N/A</v>
          </cell>
          <cell r="S270" t="str">
            <v>N/A</v>
          </cell>
          <cell r="T270" t="str">
            <v>N/A</v>
          </cell>
          <cell r="U270" t="str">
            <v>N/A</v>
          </cell>
          <cell r="V270" t="str">
            <v>N/A</v>
          </cell>
          <cell r="W270" t="str">
            <v>N/A</v>
          </cell>
          <cell r="X270" t="str">
            <v>N/A</v>
          </cell>
          <cell r="Y270" t="str">
            <v>N/A</v>
          </cell>
          <cell r="Z270" t="str">
            <v>N/A</v>
          </cell>
          <cell r="AA270" t="str">
            <v>N/A</v>
          </cell>
          <cell r="AB270" t="str">
            <v>N/A</v>
          </cell>
          <cell r="AC270" t="str">
            <v>N/A</v>
          </cell>
          <cell r="AD270" t="str">
            <v>N/A</v>
          </cell>
          <cell r="AE270" t="str">
            <v>N/A</v>
          </cell>
          <cell r="AF270" t="str">
            <v>N/A</v>
          </cell>
          <cell r="AG270" t="str">
            <v>N/A</v>
          </cell>
          <cell r="AH270">
            <v>0</v>
          </cell>
        </row>
        <row r="271">
          <cell r="A271">
            <v>36731</v>
          </cell>
          <cell r="B271" t="str">
            <v>N/A</v>
          </cell>
          <cell r="C271" t="str">
            <v>N/A</v>
          </cell>
          <cell r="D271" t="str">
            <v>N/A</v>
          </cell>
          <cell r="E271" t="str">
            <v>N/A</v>
          </cell>
          <cell r="F271" t="str">
            <v>N/A</v>
          </cell>
          <cell r="G271" t="str">
            <v>N/A</v>
          </cell>
          <cell r="H271" t="str">
            <v>N/A</v>
          </cell>
          <cell r="I271" t="str">
            <v>N/A</v>
          </cell>
          <cell r="J271" t="str">
            <v>N/A</v>
          </cell>
          <cell r="K271" t="str">
            <v>N/A</v>
          </cell>
          <cell r="L271" t="str">
            <v>N/A</v>
          </cell>
          <cell r="M271" t="str">
            <v>N/A</v>
          </cell>
          <cell r="N271" t="str">
            <v>N/A</v>
          </cell>
          <cell r="O271" t="str">
            <v>N/A</v>
          </cell>
          <cell r="P271" t="str">
            <v>N/A</v>
          </cell>
          <cell r="Q271" t="str">
            <v>N/A</v>
          </cell>
          <cell r="R271" t="str">
            <v>N/A</v>
          </cell>
          <cell r="S271" t="str">
            <v>N/A</v>
          </cell>
          <cell r="T271" t="str">
            <v>N/A</v>
          </cell>
          <cell r="U271" t="str">
            <v>N/A</v>
          </cell>
          <cell r="V271" t="str">
            <v>N/A</v>
          </cell>
          <cell r="W271" t="str">
            <v>N/A</v>
          </cell>
          <cell r="X271" t="str">
            <v>N/A</v>
          </cell>
          <cell r="Y271" t="str">
            <v>N/A</v>
          </cell>
          <cell r="Z271" t="str">
            <v>N/A</v>
          </cell>
          <cell r="AA271" t="str">
            <v>N/A</v>
          </cell>
          <cell r="AB271" t="str">
            <v>N/A</v>
          </cell>
          <cell r="AC271" t="str">
            <v>N/A</v>
          </cell>
          <cell r="AD271" t="str">
            <v>N/A</v>
          </cell>
          <cell r="AE271" t="str">
            <v>N/A</v>
          </cell>
          <cell r="AF271" t="str">
            <v>N/A</v>
          </cell>
          <cell r="AG271" t="str">
            <v>N/A</v>
          </cell>
          <cell r="AH271">
            <v>0</v>
          </cell>
        </row>
        <row r="272">
          <cell r="A272">
            <v>36732</v>
          </cell>
          <cell r="B272" t="str">
            <v>N/A</v>
          </cell>
          <cell r="C272" t="str">
            <v>N/A</v>
          </cell>
          <cell r="D272" t="str">
            <v>N/A</v>
          </cell>
          <cell r="E272" t="str">
            <v>N/A</v>
          </cell>
          <cell r="F272" t="str">
            <v>N/A</v>
          </cell>
          <cell r="G272" t="str">
            <v>N/A</v>
          </cell>
          <cell r="H272" t="str">
            <v>N/A</v>
          </cell>
          <cell r="I272" t="str">
            <v>N/A</v>
          </cell>
          <cell r="J272" t="str">
            <v>N/A</v>
          </cell>
          <cell r="K272" t="str">
            <v>N/A</v>
          </cell>
          <cell r="L272" t="str">
            <v>N/A</v>
          </cell>
          <cell r="M272" t="str">
            <v>N/A</v>
          </cell>
          <cell r="N272" t="str">
            <v>N/A</v>
          </cell>
          <cell r="O272" t="str">
            <v>N/A</v>
          </cell>
          <cell r="P272" t="str">
            <v>N/A</v>
          </cell>
          <cell r="Q272" t="str">
            <v>N/A</v>
          </cell>
          <cell r="R272" t="str">
            <v>N/A</v>
          </cell>
          <cell r="S272" t="str">
            <v>N/A</v>
          </cell>
          <cell r="T272" t="str">
            <v>N/A</v>
          </cell>
          <cell r="U272" t="str">
            <v>N/A</v>
          </cell>
          <cell r="V272" t="str">
            <v>N/A</v>
          </cell>
          <cell r="W272" t="str">
            <v>N/A</v>
          </cell>
          <cell r="X272" t="str">
            <v>N/A</v>
          </cell>
          <cell r="Y272" t="str">
            <v>N/A</v>
          </cell>
          <cell r="Z272" t="str">
            <v>N/A</v>
          </cell>
          <cell r="AA272" t="str">
            <v>N/A</v>
          </cell>
          <cell r="AB272" t="str">
            <v>N/A</v>
          </cell>
          <cell r="AC272" t="str">
            <v>N/A</v>
          </cell>
          <cell r="AD272" t="str">
            <v>N/A</v>
          </cell>
          <cell r="AE272" t="str">
            <v>N/A</v>
          </cell>
          <cell r="AF272" t="str">
            <v>N/A</v>
          </cell>
          <cell r="AG272" t="str">
            <v>N/A</v>
          </cell>
          <cell r="AH272">
            <v>0</v>
          </cell>
        </row>
        <row r="273">
          <cell r="A273">
            <v>36733</v>
          </cell>
          <cell r="B273" t="str">
            <v>N/A</v>
          </cell>
          <cell r="C273" t="str">
            <v>N/A</v>
          </cell>
          <cell r="D273" t="str">
            <v>N/A</v>
          </cell>
          <cell r="E273" t="str">
            <v>N/A</v>
          </cell>
          <cell r="F273" t="str">
            <v>N/A</v>
          </cell>
          <cell r="G273" t="str">
            <v>N/A</v>
          </cell>
          <cell r="H273" t="str">
            <v>N/A</v>
          </cell>
          <cell r="I273" t="str">
            <v>N/A</v>
          </cell>
          <cell r="J273" t="str">
            <v>N/A</v>
          </cell>
          <cell r="K273" t="str">
            <v>N/A</v>
          </cell>
          <cell r="L273" t="str">
            <v>N/A</v>
          </cell>
          <cell r="M273" t="str">
            <v>N/A</v>
          </cell>
          <cell r="N273" t="str">
            <v>N/A</v>
          </cell>
          <cell r="O273" t="str">
            <v>N/A</v>
          </cell>
          <cell r="P273" t="str">
            <v>N/A</v>
          </cell>
          <cell r="Q273" t="str">
            <v>N/A</v>
          </cell>
          <cell r="R273" t="str">
            <v>N/A</v>
          </cell>
          <cell r="S273" t="str">
            <v>N/A</v>
          </cell>
          <cell r="T273" t="str">
            <v>N/A</v>
          </cell>
          <cell r="U273" t="str">
            <v>N/A</v>
          </cell>
          <cell r="V273" t="str">
            <v>N/A</v>
          </cell>
          <cell r="W273" t="str">
            <v>N/A</v>
          </cell>
          <cell r="X273" t="str">
            <v>N/A</v>
          </cell>
          <cell r="Y273" t="str">
            <v>N/A</v>
          </cell>
          <cell r="Z273" t="str">
            <v>N/A</v>
          </cell>
          <cell r="AA273" t="str">
            <v>N/A</v>
          </cell>
          <cell r="AB273" t="str">
            <v>N/A</v>
          </cell>
          <cell r="AC273" t="str">
            <v>N/A</v>
          </cell>
          <cell r="AD273" t="str">
            <v>N/A</v>
          </cell>
          <cell r="AE273" t="str">
            <v>N/A</v>
          </cell>
          <cell r="AF273" t="str">
            <v>N/A</v>
          </cell>
          <cell r="AG273" t="str">
            <v>N/A</v>
          </cell>
          <cell r="AH273">
            <v>0</v>
          </cell>
        </row>
        <row r="274">
          <cell r="A274">
            <v>36734</v>
          </cell>
          <cell r="B274" t="str">
            <v>N/A</v>
          </cell>
          <cell r="C274" t="str">
            <v>N/A</v>
          </cell>
          <cell r="D274" t="str">
            <v>N/A</v>
          </cell>
          <cell r="E274" t="str">
            <v>N/A</v>
          </cell>
          <cell r="F274" t="str">
            <v>N/A</v>
          </cell>
          <cell r="G274" t="str">
            <v>N/A</v>
          </cell>
          <cell r="H274" t="str">
            <v>N/A</v>
          </cell>
          <cell r="I274" t="str">
            <v>N/A</v>
          </cell>
          <cell r="J274" t="str">
            <v>N/A</v>
          </cell>
          <cell r="K274" t="str">
            <v>N/A</v>
          </cell>
          <cell r="L274" t="str">
            <v>N/A</v>
          </cell>
          <cell r="M274" t="str">
            <v>N/A</v>
          </cell>
          <cell r="N274" t="str">
            <v>N/A</v>
          </cell>
          <cell r="O274" t="str">
            <v>N/A</v>
          </cell>
          <cell r="P274" t="str">
            <v>N/A</v>
          </cell>
          <cell r="Q274" t="str">
            <v>N/A</v>
          </cell>
          <cell r="R274" t="str">
            <v>N/A</v>
          </cell>
          <cell r="S274" t="str">
            <v>N/A</v>
          </cell>
          <cell r="T274" t="str">
            <v>N/A</v>
          </cell>
          <cell r="U274" t="str">
            <v>N/A</v>
          </cell>
          <cell r="V274" t="str">
            <v>N/A</v>
          </cell>
          <cell r="W274" t="str">
            <v>N/A</v>
          </cell>
          <cell r="X274" t="str">
            <v>N/A</v>
          </cell>
          <cell r="Y274" t="str">
            <v>N/A</v>
          </cell>
          <cell r="Z274" t="str">
            <v>N/A</v>
          </cell>
          <cell r="AA274" t="str">
            <v>N/A</v>
          </cell>
          <cell r="AB274" t="str">
            <v>N/A</v>
          </cell>
          <cell r="AC274" t="str">
            <v>N/A</v>
          </cell>
          <cell r="AD274" t="str">
            <v>N/A</v>
          </cell>
          <cell r="AE274" t="str">
            <v>N/A</v>
          </cell>
          <cell r="AF274" t="str">
            <v>N/A</v>
          </cell>
          <cell r="AG274" t="str">
            <v>N/A</v>
          </cell>
          <cell r="AH274">
            <v>0</v>
          </cell>
        </row>
        <row r="275">
          <cell r="A275">
            <v>36735</v>
          </cell>
          <cell r="B275" t="str">
            <v>N/A</v>
          </cell>
          <cell r="C275" t="str">
            <v>N/A</v>
          </cell>
          <cell r="D275" t="str">
            <v>N/A</v>
          </cell>
          <cell r="E275" t="str">
            <v>N/A</v>
          </cell>
          <cell r="F275" t="str">
            <v>N/A</v>
          </cell>
          <cell r="G275" t="str">
            <v>N/A</v>
          </cell>
          <cell r="H275" t="str">
            <v>N/A</v>
          </cell>
          <cell r="I275" t="str">
            <v>N/A</v>
          </cell>
          <cell r="J275" t="str">
            <v>N/A</v>
          </cell>
          <cell r="K275" t="str">
            <v>N/A</v>
          </cell>
          <cell r="L275" t="str">
            <v>N/A</v>
          </cell>
          <cell r="M275" t="str">
            <v>N/A</v>
          </cell>
          <cell r="N275" t="str">
            <v>N/A</v>
          </cell>
          <cell r="O275" t="str">
            <v>N/A</v>
          </cell>
          <cell r="P275" t="str">
            <v>N/A</v>
          </cell>
          <cell r="Q275" t="str">
            <v>N/A</v>
          </cell>
          <cell r="R275" t="str">
            <v>N/A</v>
          </cell>
          <cell r="S275" t="str">
            <v>N/A</v>
          </cell>
          <cell r="T275" t="str">
            <v>N/A</v>
          </cell>
          <cell r="U275" t="str">
            <v>N/A</v>
          </cell>
          <cell r="V275" t="str">
            <v>N/A</v>
          </cell>
          <cell r="W275" t="str">
            <v>N/A</v>
          </cell>
          <cell r="X275" t="str">
            <v>N/A</v>
          </cell>
          <cell r="Y275" t="str">
            <v>N/A</v>
          </cell>
          <cell r="Z275" t="str">
            <v>N/A</v>
          </cell>
          <cell r="AA275" t="str">
            <v>N/A</v>
          </cell>
          <cell r="AB275" t="str">
            <v>N/A</v>
          </cell>
          <cell r="AC275" t="str">
            <v>N/A</v>
          </cell>
          <cell r="AD275" t="str">
            <v>N/A</v>
          </cell>
          <cell r="AE275" t="str">
            <v>N/A</v>
          </cell>
          <cell r="AF275" t="str">
            <v>N/A</v>
          </cell>
          <cell r="AG275" t="str">
            <v>N/A</v>
          </cell>
          <cell r="AH275">
            <v>0</v>
          </cell>
        </row>
        <row r="276">
          <cell r="A276">
            <v>36736</v>
          </cell>
          <cell r="B276" t="str">
            <v>N/A</v>
          </cell>
          <cell r="C276" t="str">
            <v>N/A</v>
          </cell>
          <cell r="D276" t="str">
            <v>N/A</v>
          </cell>
          <cell r="E276" t="str">
            <v>N/A</v>
          </cell>
          <cell r="F276" t="str">
            <v>N/A</v>
          </cell>
          <cell r="G276" t="str">
            <v>N/A</v>
          </cell>
          <cell r="H276" t="str">
            <v>N/A</v>
          </cell>
          <cell r="I276" t="str">
            <v>N/A</v>
          </cell>
          <cell r="J276" t="str">
            <v>N/A</v>
          </cell>
          <cell r="K276" t="str">
            <v>N/A</v>
          </cell>
          <cell r="L276" t="str">
            <v>N/A</v>
          </cell>
          <cell r="M276" t="str">
            <v>N/A</v>
          </cell>
          <cell r="N276" t="str">
            <v>N/A</v>
          </cell>
          <cell r="O276" t="str">
            <v>N/A</v>
          </cell>
          <cell r="P276" t="str">
            <v>N/A</v>
          </cell>
          <cell r="Q276" t="str">
            <v>N/A</v>
          </cell>
          <cell r="R276" t="str">
            <v>N/A</v>
          </cell>
          <cell r="S276" t="str">
            <v>N/A</v>
          </cell>
          <cell r="T276" t="str">
            <v>N/A</v>
          </cell>
          <cell r="U276" t="str">
            <v>N/A</v>
          </cell>
          <cell r="V276" t="str">
            <v>N/A</v>
          </cell>
          <cell r="W276" t="str">
            <v>N/A</v>
          </cell>
          <cell r="X276" t="str">
            <v>N/A</v>
          </cell>
          <cell r="Y276" t="str">
            <v>N/A</v>
          </cell>
          <cell r="Z276" t="str">
            <v>N/A</v>
          </cell>
          <cell r="AA276" t="str">
            <v>N/A</v>
          </cell>
          <cell r="AB276" t="str">
            <v>N/A</v>
          </cell>
          <cell r="AC276" t="str">
            <v>N/A</v>
          </cell>
          <cell r="AD276" t="str">
            <v>N/A</v>
          </cell>
          <cell r="AE276" t="str">
            <v>N/A</v>
          </cell>
          <cell r="AF276" t="str">
            <v>N/A</v>
          </cell>
          <cell r="AG276" t="str">
            <v>N/A</v>
          </cell>
          <cell r="AH276">
            <v>0</v>
          </cell>
        </row>
        <row r="277">
          <cell r="A277">
            <v>36737</v>
          </cell>
          <cell r="B277" t="str">
            <v>N/A</v>
          </cell>
          <cell r="C277" t="str">
            <v>N/A</v>
          </cell>
          <cell r="D277" t="str">
            <v>N/A</v>
          </cell>
          <cell r="E277" t="str">
            <v>N/A</v>
          </cell>
          <cell r="F277" t="str">
            <v>N/A</v>
          </cell>
          <cell r="G277" t="str">
            <v>N/A</v>
          </cell>
          <cell r="H277" t="str">
            <v>N/A</v>
          </cell>
          <cell r="I277" t="str">
            <v>N/A</v>
          </cell>
          <cell r="J277" t="str">
            <v>N/A</v>
          </cell>
          <cell r="K277" t="str">
            <v>N/A</v>
          </cell>
          <cell r="L277" t="str">
            <v>N/A</v>
          </cell>
          <cell r="M277" t="str">
            <v>N/A</v>
          </cell>
          <cell r="N277" t="str">
            <v>N/A</v>
          </cell>
          <cell r="O277" t="str">
            <v>N/A</v>
          </cell>
          <cell r="P277" t="str">
            <v>N/A</v>
          </cell>
          <cell r="Q277" t="str">
            <v>N/A</v>
          </cell>
          <cell r="R277" t="str">
            <v>N/A</v>
          </cell>
          <cell r="S277" t="str">
            <v>N/A</v>
          </cell>
          <cell r="T277" t="str">
            <v>N/A</v>
          </cell>
          <cell r="U277" t="str">
            <v>N/A</v>
          </cell>
          <cell r="V277" t="str">
            <v>N/A</v>
          </cell>
          <cell r="W277" t="str">
            <v>N/A</v>
          </cell>
          <cell r="X277" t="str">
            <v>N/A</v>
          </cell>
          <cell r="Y277" t="str">
            <v>N/A</v>
          </cell>
          <cell r="Z277" t="str">
            <v>N/A</v>
          </cell>
          <cell r="AA277" t="str">
            <v>N/A</v>
          </cell>
          <cell r="AB277" t="str">
            <v>N/A</v>
          </cell>
          <cell r="AC277" t="str">
            <v>N/A</v>
          </cell>
          <cell r="AD277" t="str">
            <v>N/A</v>
          </cell>
          <cell r="AE277" t="str">
            <v>N/A</v>
          </cell>
          <cell r="AF277" t="str">
            <v>N/A</v>
          </cell>
          <cell r="AG277" t="str">
            <v>N/A</v>
          </cell>
          <cell r="AH277">
            <v>0</v>
          </cell>
        </row>
        <row r="278">
          <cell r="A278">
            <v>36738</v>
          </cell>
          <cell r="B278" t="str">
            <v>N/A</v>
          </cell>
          <cell r="C278" t="str">
            <v>N/A</v>
          </cell>
          <cell r="D278" t="str">
            <v>N/A</v>
          </cell>
          <cell r="E278" t="str">
            <v>N/A</v>
          </cell>
          <cell r="F278" t="str">
            <v>N/A</v>
          </cell>
          <cell r="G278" t="str">
            <v>N/A</v>
          </cell>
          <cell r="H278" t="str">
            <v>N/A</v>
          </cell>
          <cell r="I278" t="str">
            <v>N/A</v>
          </cell>
          <cell r="J278" t="str">
            <v>N/A</v>
          </cell>
          <cell r="K278" t="str">
            <v>N/A</v>
          </cell>
          <cell r="L278" t="str">
            <v>N/A</v>
          </cell>
          <cell r="M278" t="str">
            <v>N/A</v>
          </cell>
          <cell r="N278" t="str">
            <v>N/A</v>
          </cell>
          <cell r="O278" t="str">
            <v>N/A</v>
          </cell>
          <cell r="P278" t="str">
            <v>N/A</v>
          </cell>
          <cell r="Q278" t="str">
            <v>N/A</v>
          </cell>
          <cell r="R278" t="str">
            <v>N/A</v>
          </cell>
          <cell r="S278" t="str">
            <v>N/A</v>
          </cell>
          <cell r="T278" t="str">
            <v>N/A</v>
          </cell>
          <cell r="U278" t="str">
            <v>N/A</v>
          </cell>
          <cell r="V278" t="str">
            <v>N/A</v>
          </cell>
          <cell r="W278" t="str">
            <v>N/A</v>
          </cell>
          <cell r="X278" t="str">
            <v>N/A</v>
          </cell>
          <cell r="Y278" t="str">
            <v>N/A</v>
          </cell>
          <cell r="Z278" t="str">
            <v>N/A</v>
          </cell>
          <cell r="AA278" t="str">
            <v>N/A</v>
          </cell>
          <cell r="AB278" t="str">
            <v>N/A</v>
          </cell>
          <cell r="AC278" t="str">
            <v>N/A</v>
          </cell>
          <cell r="AD278" t="str">
            <v>N/A</v>
          </cell>
          <cell r="AE278" t="str">
            <v>N/A</v>
          </cell>
          <cell r="AF278" t="str">
            <v>N/A</v>
          </cell>
          <cell r="AG278" t="str">
            <v>N/A</v>
          </cell>
          <cell r="AH278">
            <v>0</v>
          </cell>
        </row>
        <row r="279">
          <cell r="A279">
            <v>36739</v>
          </cell>
          <cell r="B279" t="str">
            <v>N/A</v>
          </cell>
          <cell r="C279" t="str">
            <v>N/A</v>
          </cell>
          <cell r="D279" t="str">
            <v>N/A</v>
          </cell>
          <cell r="E279" t="str">
            <v>N/A</v>
          </cell>
          <cell r="F279" t="str">
            <v>N/A</v>
          </cell>
          <cell r="G279" t="str">
            <v>N/A</v>
          </cell>
          <cell r="H279" t="str">
            <v>N/A</v>
          </cell>
          <cell r="I279" t="str">
            <v>N/A</v>
          </cell>
          <cell r="J279" t="str">
            <v>N/A</v>
          </cell>
          <cell r="K279" t="str">
            <v>N/A</v>
          </cell>
          <cell r="L279" t="str">
            <v>N/A</v>
          </cell>
          <cell r="M279" t="str">
            <v>N/A</v>
          </cell>
          <cell r="N279" t="str">
            <v>N/A</v>
          </cell>
          <cell r="O279" t="str">
            <v>N/A</v>
          </cell>
          <cell r="P279" t="str">
            <v>N/A</v>
          </cell>
          <cell r="Q279" t="str">
            <v>N/A</v>
          </cell>
          <cell r="R279" t="str">
            <v>N/A</v>
          </cell>
          <cell r="S279" t="str">
            <v>N/A</v>
          </cell>
          <cell r="T279" t="str">
            <v>N/A</v>
          </cell>
          <cell r="U279" t="str">
            <v>N/A</v>
          </cell>
          <cell r="V279" t="str">
            <v>N/A</v>
          </cell>
          <cell r="W279" t="str">
            <v>N/A</v>
          </cell>
          <cell r="X279" t="str">
            <v>N/A</v>
          </cell>
          <cell r="Y279" t="str">
            <v>N/A</v>
          </cell>
          <cell r="Z279" t="str">
            <v>N/A</v>
          </cell>
          <cell r="AA279" t="str">
            <v>N/A</v>
          </cell>
          <cell r="AB279" t="str">
            <v>N/A</v>
          </cell>
          <cell r="AC279" t="str">
            <v>N/A</v>
          </cell>
          <cell r="AD279" t="str">
            <v>N/A</v>
          </cell>
          <cell r="AE279" t="str">
            <v>N/A</v>
          </cell>
          <cell r="AF279" t="str">
            <v>N/A</v>
          </cell>
          <cell r="AG279" t="str">
            <v>N/A</v>
          </cell>
          <cell r="AH279">
            <v>0</v>
          </cell>
        </row>
        <row r="280">
          <cell r="A280">
            <v>36740</v>
          </cell>
          <cell r="B280" t="str">
            <v>N/A</v>
          </cell>
          <cell r="C280" t="str">
            <v>N/A</v>
          </cell>
          <cell r="D280" t="str">
            <v>N/A</v>
          </cell>
          <cell r="E280" t="str">
            <v>N/A</v>
          </cell>
          <cell r="F280" t="str">
            <v>N/A</v>
          </cell>
          <cell r="G280" t="str">
            <v>N/A</v>
          </cell>
          <cell r="H280" t="str">
            <v>N/A</v>
          </cell>
          <cell r="I280" t="str">
            <v>N/A</v>
          </cell>
          <cell r="J280" t="str">
            <v>N/A</v>
          </cell>
          <cell r="K280" t="str">
            <v>N/A</v>
          </cell>
          <cell r="L280" t="str">
            <v>N/A</v>
          </cell>
          <cell r="M280" t="str">
            <v>N/A</v>
          </cell>
          <cell r="N280" t="str">
            <v>N/A</v>
          </cell>
          <cell r="O280" t="str">
            <v>N/A</v>
          </cell>
          <cell r="P280" t="str">
            <v>N/A</v>
          </cell>
          <cell r="Q280" t="str">
            <v>N/A</v>
          </cell>
          <cell r="R280" t="str">
            <v>N/A</v>
          </cell>
          <cell r="S280" t="str">
            <v>N/A</v>
          </cell>
          <cell r="T280" t="str">
            <v>N/A</v>
          </cell>
          <cell r="U280" t="str">
            <v>N/A</v>
          </cell>
          <cell r="V280" t="str">
            <v>N/A</v>
          </cell>
          <cell r="W280" t="str">
            <v>N/A</v>
          </cell>
          <cell r="X280" t="str">
            <v>N/A</v>
          </cell>
          <cell r="Y280" t="str">
            <v>N/A</v>
          </cell>
          <cell r="Z280" t="str">
            <v>N/A</v>
          </cell>
          <cell r="AA280" t="str">
            <v>N/A</v>
          </cell>
          <cell r="AB280" t="str">
            <v>N/A</v>
          </cell>
          <cell r="AC280" t="str">
            <v>N/A</v>
          </cell>
          <cell r="AD280" t="str">
            <v>N/A</v>
          </cell>
          <cell r="AE280" t="str">
            <v>N/A</v>
          </cell>
          <cell r="AF280" t="str">
            <v>N/A</v>
          </cell>
          <cell r="AG280" t="str">
            <v>N/A</v>
          </cell>
          <cell r="AH280">
            <v>0</v>
          </cell>
        </row>
        <row r="281">
          <cell r="A281">
            <v>36741</v>
          </cell>
          <cell r="B281" t="str">
            <v>N/A</v>
          </cell>
          <cell r="C281" t="str">
            <v>N/A</v>
          </cell>
          <cell r="D281" t="str">
            <v>N/A</v>
          </cell>
          <cell r="E281" t="str">
            <v>N/A</v>
          </cell>
          <cell r="F281" t="str">
            <v>N/A</v>
          </cell>
          <cell r="G281" t="str">
            <v>N/A</v>
          </cell>
          <cell r="H281" t="str">
            <v>N/A</v>
          </cell>
          <cell r="I281" t="str">
            <v>N/A</v>
          </cell>
          <cell r="J281" t="str">
            <v>N/A</v>
          </cell>
          <cell r="K281" t="str">
            <v>N/A</v>
          </cell>
          <cell r="L281" t="str">
            <v>N/A</v>
          </cell>
          <cell r="M281" t="str">
            <v>N/A</v>
          </cell>
          <cell r="N281" t="str">
            <v>N/A</v>
          </cell>
          <cell r="O281" t="str">
            <v>N/A</v>
          </cell>
          <cell r="P281" t="str">
            <v>N/A</v>
          </cell>
          <cell r="Q281" t="str">
            <v>N/A</v>
          </cell>
          <cell r="R281" t="str">
            <v>N/A</v>
          </cell>
          <cell r="S281" t="str">
            <v>N/A</v>
          </cell>
          <cell r="T281" t="str">
            <v>N/A</v>
          </cell>
          <cell r="U281" t="str">
            <v>N/A</v>
          </cell>
          <cell r="V281" t="str">
            <v>N/A</v>
          </cell>
          <cell r="W281" t="str">
            <v>N/A</v>
          </cell>
          <cell r="X281" t="str">
            <v>N/A</v>
          </cell>
          <cell r="Y281" t="str">
            <v>N/A</v>
          </cell>
          <cell r="Z281" t="str">
            <v>N/A</v>
          </cell>
          <cell r="AA281" t="str">
            <v>N/A</v>
          </cell>
          <cell r="AB281" t="str">
            <v>N/A</v>
          </cell>
          <cell r="AC281" t="str">
            <v>N/A</v>
          </cell>
          <cell r="AD281" t="str">
            <v>N/A</v>
          </cell>
          <cell r="AE281" t="str">
            <v>N/A</v>
          </cell>
          <cell r="AF281" t="str">
            <v>N/A</v>
          </cell>
          <cell r="AG281" t="str">
            <v>N/A</v>
          </cell>
          <cell r="AH281">
            <v>0</v>
          </cell>
        </row>
        <row r="282">
          <cell r="A282">
            <v>36742</v>
          </cell>
          <cell r="B282" t="str">
            <v>N/A</v>
          </cell>
          <cell r="C282" t="str">
            <v>N/A</v>
          </cell>
          <cell r="D282" t="str">
            <v>N/A</v>
          </cell>
          <cell r="E282" t="str">
            <v>N/A</v>
          </cell>
          <cell r="F282" t="str">
            <v>N/A</v>
          </cell>
          <cell r="G282" t="str">
            <v>N/A</v>
          </cell>
          <cell r="H282" t="str">
            <v>N/A</v>
          </cell>
          <cell r="I282" t="str">
            <v>N/A</v>
          </cell>
          <cell r="J282" t="str">
            <v>N/A</v>
          </cell>
          <cell r="K282" t="str">
            <v>N/A</v>
          </cell>
          <cell r="L282" t="str">
            <v>N/A</v>
          </cell>
          <cell r="M282" t="str">
            <v>N/A</v>
          </cell>
          <cell r="N282" t="str">
            <v>N/A</v>
          </cell>
          <cell r="O282" t="str">
            <v>N/A</v>
          </cell>
          <cell r="P282" t="str">
            <v>N/A</v>
          </cell>
          <cell r="Q282" t="str">
            <v>N/A</v>
          </cell>
          <cell r="R282" t="str">
            <v>N/A</v>
          </cell>
          <cell r="S282" t="str">
            <v>N/A</v>
          </cell>
          <cell r="T282" t="str">
            <v>N/A</v>
          </cell>
          <cell r="U282" t="str">
            <v>N/A</v>
          </cell>
          <cell r="V282" t="str">
            <v>N/A</v>
          </cell>
          <cell r="W282" t="str">
            <v>N/A</v>
          </cell>
          <cell r="X282" t="str">
            <v>N/A</v>
          </cell>
          <cell r="Y282" t="str">
            <v>N/A</v>
          </cell>
          <cell r="Z282" t="str">
            <v>N/A</v>
          </cell>
          <cell r="AA282" t="str">
            <v>N/A</v>
          </cell>
          <cell r="AB282" t="str">
            <v>N/A</v>
          </cell>
          <cell r="AC282" t="str">
            <v>N/A</v>
          </cell>
          <cell r="AD282" t="str">
            <v>N/A</v>
          </cell>
          <cell r="AE282" t="str">
            <v>N/A</v>
          </cell>
          <cell r="AF282" t="str">
            <v>N/A</v>
          </cell>
          <cell r="AG282" t="str">
            <v>N/A</v>
          </cell>
          <cell r="AH282">
            <v>0</v>
          </cell>
        </row>
        <row r="283">
          <cell r="A283">
            <v>36743</v>
          </cell>
          <cell r="B283" t="str">
            <v>N/A</v>
          </cell>
          <cell r="C283" t="str">
            <v>N/A</v>
          </cell>
          <cell r="D283" t="str">
            <v>N/A</v>
          </cell>
          <cell r="E283" t="str">
            <v>N/A</v>
          </cell>
          <cell r="F283" t="str">
            <v>N/A</v>
          </cell>
          <cell r="G283" t="str">
            <v>N/A</v>
          </cell>
          <cell r="H283" t="str">
            <v>N/A</v>
          </cell>
          <cell r="I283" t="str">
            <v>N/A</v>
          </cell>
          <cell r="J283" t="str">
            <v>N/A</v>
          </cell>
          <cell r="K283" t="str">
            <v>N/A</v>
          </cell>
          <cell r="L283" t="str">
            <v>N/A</v>
          </cell>
          <cell r="M283" t="str">
            <v>N/A</v>
          </cell>
          <cell r="N283" t="str">
            <v>N/A</v>
          </cell>
          <cell r="O283" t="str">
            <v>N/A</v>
          </cell>
          <cell r="P283" t="str">
            <v>N/A</v>
          </cell>
          <cell r="Q283" t="str">
            <v>N/A</v>
          </cell>
          <cell r="R283" t="str">
            <v>N/A</v>
          </cell>
          <cell r="S283" t="str">
            <v>N/A</v>
          </cell>
          <cell r="T283" t="str">
            <v>N/A</v>
          </cell>
          <cell r="U283" t="str">
            <v>N/A</v>
          </cell>
          <cell r="V283" t="str">
            <v>N/A</v>
          </cell>
          <cell r="W283" t="str">
            <v>N/A</v>
          </cell>
          <cell r="X283" t="str">
            <v>N/A</v>
          </cell>
          <cell r="Y283" t="str">
            <v>N/A</v>
          </cell>
          <cell r="Z283" t="str">
            <v>N/A</v>
          </cell>
          <cell r="AA283" t="str">
            <v>N/A</v>
          </cell>
          <cell r="AB283" t="str">
            <v>N/A</v>
          </cell>
          <cell r="AC283" t="str">
            <v>N/A</v>
          </cell>
          <cell r="AD283" t="str">
            <v>N/A</v>
          </cell>
          <cell r="AE283" t="str">
            <v>N/A</v>
          </cell>
          <cell r="AF283" t="str">
            <v>N/A</v>
          </cell>
          <cell r="AG283" t="str">
            <v>N/A</v>
          </cell>
          <cell r="AH283">
            <v>0</v>
          </cell>
        </row>
        <row r="284">
          <cell r="A284">
            <v>36744</v>
          </cell>
          <cell r="B284" t="str">
            <v>N/A</v>
          </cell>
          <cell r="C284" t="str">
            <v>N/A</v>
          </cell>
          <cell r="D284" t="str">
            <v>N/A</v>
          </cell>
          <cell r="E284" t="str">
            <v>N/A</v>
          </cell>
          <cell r="F284" t="str">
            <v>N/A</v>
          </cell>
          <cell r="G284" t="str">
            <v>N/A</v>
          </cell>
          <cell r="H284" t="str">
            <v>N/A</v>
          </cell>
          <cell r="I284" t="str">
            <v>N/A</v>
          </cell>
          <cell r="J284" t="str">
            <v>N/A</v>
          </cell>
          <cell r="K284" t="str">
            <v>N/A</v>
          </cell>
          <cell r="L284" t="str">
            <v>N/A</v>
          </cell>
          <cell r="M284" t="str">
            <v>N/A</v>
          </cell>
          <cell r="N284" t="str">
            <v>N/A</v>
          </cell>
          <cell r="O284" t="str">
            <v>N/A</v>
          </cell>
          <cell r="P284" t="str">
            <v>N/A</v>
          </cell>
          <cell r="Q284" t="str">
            <v>N/A</v>
          </cell>
          <cell r="R284" t="str">
            <v>N/A</v>
          </cell>
          <cell r="S284" t="str">
            <v>N/A</v>
          </cell>
          <cell r="T284" t="str">
            <v>N/A</v>
          </cell>
          <cell r="U284" t="str">
            <v>N/A</v>
          </cell>
          <cell r="V284" t="str">
            <v>N/A</v>
          </cell>
          <cell r="W284" t="str">
            <v>N/A</v>
          </cell>
          <cell r="X284" t="str">
            <v>N/A</v>
          </cell>
          <cell r="Y284" t="str">
            <v>N/A</v>
          </cell>
          <cell r="Z284" t="str">
            <v>N/A</v>
          </cell>
          <cell r="AA284" t="str">
            <v>N/A</v>
          </cell>
          <cell r="AB284" t="str">
            <v>N/A</v>
          </cell>
          <cell r="AC284" t="str">
            <v>N/A</v>
          </cell>
          <cell r="AD284" t="str">
            <v>N/A</v>
          </cell>
          <cell r="AE284" t="str">
            <v>N/A</v>
          </cell>
          <cell r="AF284" t="str">
            <v>N/A</v>
          </cell>
          <cell r="AG284" t="str">
            <v>N/A</v>
          </cell>
          <cell r="AH284">
            <v>0</v>
          </cell>
        </row>
        <row r="285">
          <cell r="A285">
            <v>36745</v>
          </cell>
          <cell r="B285" t="str">
            <v>N/A</v>
          </cell>
          <cell r="C285" t="str">
            <v>N/A</v>
          </cell>
          <cell r="D285" t="str">
            <v>N/A</v>
          </cell>
          <cell r="E285" t="str">
            <v>N/A</v>
          </cell>
          <cell r="F285" t="str">
            <v>N/A</v>
          </cell>
          <cell r="G285" t="str">
            <v>N/A</v>
          </cell>
          <cell r="H285" t="str">
            <v>N/A</v>
          </cell>
          <cell r="I285" t="str">
            <v>N/A</v>
          </cell>
          <cell r="J285" t="str">
            <v>N/A</v>
          </cell>
          <cell r="K285" t="str">
            <v>N/A</v>
          </cell>
          <cell r="L285" t="str">
            <v>N/A</v>
          </cell>
          <cell r="M285" t="str">
            <v>N/A</v>
          </cell>
          <cell r="N285" t="str">
            <v>N/A</v>
          </cell>
          <cell r="O285" t="str">
            <v>N/A</v>
          </cell>
          <cell r="P285" t="str">
            <v>N/A</v>
          </cell>
          <cell r="Q285" t="str">
            <v>N/A</v>
          </cell>
          <cell r="R285" t="str">
            <v>N/A</v>
          </cell>
          <cell r="S285" t="str">
            <v>N/A</v>
          </cell>
          <cell r="T285" t="str">
            <v>N/A</v>
          </cell>
          <cell r="U285" t="str">
            <v>N/A</v>
          </cell>
          <cell r="V285" t="str">
            <v>N/A</v>
          </cell>
          <cell r="W285" t="str">
            <v>N/A</v>
          </cell>
          <cell r="X285" t="str">
            <v>N/A</v>
          </cell>
          <cell r="Y285" t="str">
            <v>N/A</v>
          </cell>
          <cell r="Z285" t="str">
            <v>N/A</v>
          </cell>
          <cell r="AA285" t="str">
            <v>N/A</v>
          </cell>
          <cell r="AB285" t="str">
            <v>N/A</v>
          </cell>
          <cell r="AC285" t="str">
            <v>N/A</v>
          </cell>
          <cell r="AD285" t="str">
            <v>N/A</v>
          </cell>
          <cell r="AE285" t="str">
            <v>N/A</v>
          </cell>
          <cell r="AF285" t="str">
            <v>N/A</v>
          </cell>
          <cell r="AG285" t="str">
            <v>N/A</v>
          </cell>
          <cell r="AH285">
            <v>0</v>
          </cell>
        </row>
        <row r="286">
          <cell r="A286">
            <v>36746</v>
          </cell>
          <cell r="B286" t="str">
            <v>N/A</v>
          </cell>
          <cell r="C286" t="str">
            <v>N/A</v>
          </cell>
          <cell r="D286" t="str">
            <v>N/A</v>
          </cell>
          <cell r="E286" t="str">
            <v>N/A</v>
          </cell>
          <cell r="F286" t="str">
            <v>N/A</v>
          </cell>
          <cell r="G286" t="str">
            <v>N/A</v>
          </cell>
          <cell r="H286" t="str">
            <v>N/A</v>
          </cell>
          <cell r="I286" t="str">
            <v>N/A</v>
          </cell>
          <cell r="J286" t="str">
            <v>N/A</v>
          </cell>
          <cell r="K286" t="str">
            <v>N/A</v>
          </cell>
          <cell r="L286" t="str">
            <v>N/A</v>
          </cell>
          <cell r="M286" t="str">
            <v>N/A</v>
          </cell>
          <cell r="N286" t="str">
            <v>N/A</v>
          </cell>
          <cell r="O286" t="str">
            <v>N/A</v>
          </cell>
          <cell r="P286" t="str">
            <v>N/A</v>
          </cell>
          <cell r="Q286" t="str">
            <v>N/A</v>
          </cell>
          <cell r="R286" t="str">
            <v>N/A</v>
          </cell>
          <cell r="S286" t="str">
            <v>N/A</v>
          </cell>
          <cell r="T286" t="str">
            <v>N/A</v>
          </cell>
          <cell r="U286" t="str">
            <v>N/A</v>
          </cell>
          <cell r="V286" t="str">
            <v>N/A</v>
          </cell>
          <cell r="W286" t="str">
            <v>N/A</v>
          </cell>
          <cell r="X286" t="str">
            <v>N/A</v>
          </cell>
          <cell r="Y286" t="str">
            <v>N/A</v>
          </cell>
          <cell r="Z286" t="str">
            <v>N/A</v>
          </cell>
          <cell r="AA286" t="str">
            <v>N/A</v>
          </cell>
          <cell r="AB286" t="str">
            <v>N/A</v>
          </cell>
          <cell r="AC286" t="str">
            <v>N/A</v>
          </cell>
          <cell r="AD286" t="str">
            <v>N/A</v>
          </cell>
          <cell r="AE286" t="str">
            <v>N/A</v>
          </cell>
          <cell r="AF286" t="str">
            <v>N/A</v>
          </cell>
          <cell r="AG286" t="str">
            <v>N/A</v>
          </cell>
          <cell r="AH286">
            <v>0</v>
          </cell>
        </row>
        <row r="287">
          <cell r="A287">
            <v>36747</v>
          </cell>
          <cell r="B287" t="str">
            <v>N/A</v>
          </cell>
          <cell r="C287" t="str">
            <v>N/A</v>
          </cell>
          <cell r="D287" t="str">
            <v>N/A</v>
          </cell>
          <cell r="E287" t="str">
            <v>N/A</v>
          </cell>
          <cell r="F287" t="str">
            <v>N/A</v>
          </cell>
          <cell r="G287" t="str">
            <v>N/A</v>
          </cell>
          <cell r="H287" t="str">
            <v>N/A</v>
          </cell>
          <cell r="I287" t="str">
            <v>N/A</v>
          </cell>
          <cell r="J287" t="str">
            <v>N/A</v>
          </cell>
          <cell r="K287" t="str">
            <v>N/A</v>
          </cell>
          <cell r="L287" t="str">
            <v>N/A</v>
          </cell>
          <cell r="M287" t="str">
            <v>N/A</v>
          </cell>
          <cell r="N287" t="str">
            <v>N/A</v>
          </cell>
          <cell r="O287" t="str">
            <v>N/A</v>
          </cell>
          <cell r="P287" t="str">
            <v>N/A</v>
          </cell>
          <cell r="Q287" t="str">
            <v>N/A</v>
          </cell>
          <cell r="R287" t="str">
            <v>N/A</v>
          </cell>
          <cell r="S287" t="str">
            <v>N/A</v>
          </cell>
          <cell r="T287" t="str">
            <v>N/A</v>
          </cell>
          <cell r="U287" t="str">
            <v>N/A</v>
          </cell>
          <cell r="V287" t="str">
            <v>N/A</v>
          </cell>
          <cell r="W287" t="str">
            <v>N/A</v>
          </cell>
          <cell r="X287" t="str">
            <v>N/A</v>
          </cell>
          <cell r="Y287" t="str">
            <v>N/A</v>
          </cell>
          <cell r="Z287" t="str">
            <v>N/A</v>
          </cell>
          <cell r="AA287" t="str">
            <v>N/A</v>
          </cell>
          <cell r="AB287" t="str">
            <v>N/A</v>
          </cell>
          <cell r="AC287" t="str">
            <v>N/A</v>
          </cell>
          <cell r="AD287" t="str">
            <v>N/A</v>
          </cell>
          <cell r="AE287" t="str">
            <v>N/A</v>
          </cell>
          <cell r="AF287" t="str">
            <v>N/A</v>
          </cell>
          <cell r="AG287" t="str">
            <v>N/A</v>
          </cell>
          <cell r="AH287">
            <v>0</v>
          </cell>
        </row>
        <row r="288">
          <cell r="A288">
            <v>36748</v>
          </cell>
          <cell r="B288" t="str">
            <v>N/A</v>
          </cell>
          <cell r="C288" t="str">
            <v>N/A</v>
          </cell>
          <cell r="D288" t="str">
            <v>N/A</v>
          </cell>
          <cell r="E288" t="str">
            <v>N/A</v>
          </cell>
          <cell r="F288" t="str">
            <v>N/A</v>
          </cell>
          <cell r="G288" t="str">
            <v>N/A</v>
          </cell>
          <cell r="H288" t="str">
            <v>N/A</v>
          </cell>
          <cell r="I288" t="str">
            <v>N/A</v>
          </cell>
          <cell r="J288" t="str">
            <v>N/A</v>
          </cell>
          <cell r="K288" t="str">
            <v>N/A</v>
          </cell>
          <cell r="L288" t="str">
            <v>N/A</v>
          </cell>
          <cell r="M288" t="str">
            <v>N/A</v>
          </cell>
          <cell r="N288" t="str">
            <v>N/A</v>
          </cell>
          <cell r="O288" t="str">
            <v>N/A</v>
          </cell>
          <cell r="P288" t="str">
            <v>N/A</v>
          </cell>
          <cell r="Q288" t="str">
            <v>N/A</v>
          </cell>
          <cell r="R288" t="str">
            <v>N/A</v>
          </cell>
          <cell r="S288" t="str">
            <v>N/A</v>
          </cell>
          <cell r="T288" t="str">
            <v>N/A</v>
          </cell>
          <cell r="U288" t="str">
            <v>N/A</v>
          </cell>
          <cell r="V288" t="str">
            <v>N/A</v>
          </cell>
          <cell r="W288" t="str">
            <v>N/A</v>
          </cell>
          <cell r="X288" t="str">
            <v>N/A</v>
          </cell>
          <cell r="Y288" t="str">
            <v>N/A</v>
          </cell>
          <cell r="Z288" t="str">
            <v>N/A</v>
          </cell>
          <cell r="AA288" t="str">
            <v>N/A</v>
          </cell>
          <cell r="AB288" t="str">
            <v>N/A</v>
          </cell>
          <cell r="AC288" t="str">
            <v>N/A</v>
          </cell>
          <cell r="AD288" t="str">
            <v>N/A</v>
          </cell>
          <cell r="AE288" t="str">
            <v>N/A</v>
          </cell>
          <cell r="AF288" t="str">
            <v>N/A</v>
          </cell>
          <cell r="AG288" t="str">
            <v>N/A</v>
          </cell>
          <cell r="AH288">
            <v>0</v>
          </cell>
        </row>
        <row r="289">
          <cell r="A289">
            <v>36749</v>
          </cell>
          <cell r="B289" t="str">
            <v>N/A</v>
          </cell>
          <cell r="C289" t="str">
            <v>N/A</v>
          </cell>
          <cell r="D289" t="str">
            <v>N/A</v>
          </cell>
          <cell r="E289" t="str">
            <v>N/A</v>
          </cell>
          <cell r="F289" t="str">
            <v>N/A</v>
          </cell>
          <cell r="G289" t="str">
            <v>N/A</v>
          </cell>
          <cell r="H289" t="str">
            <v>N/A</v>
          </cell>
          <cell r="I289" t="str">
            <v>N/A</v>
          </cell>
          <cell r="J289" t="str">
            <v>N/A</v>
          </cell>
          <cell r="K289" t="str">
            <v>N/A</v>
          </cell>
          <cell r="L289" t="str">
            <v>N/A</v>
          </cell>
          <cell r="M289" t="str">
            <v>N/A</v>
          </cell>
          <cell r="N289" t="str">
            <v>N/A</v>
          </cell>
          <cell r="O289" t="str">
            <v>N/A</v>
          </cell>
          <cell r="P289" t="str">
            <v>N/A</v>
          </cell>
          <cell r="Q289" t="str">
            <v>N/A</v>
          </cell>
          <cell r="R289" t="str">
            <v>N/A</v>
          </cell>
          <cell r="S289" t="str">
            <v>N/A</v>
          </cell>
          <cell r="T289" t="str">
            <v>N/A</v>
          </cell>
          <cell r="U289" t="str">
            <v>N/A</v>
          </cell>
          <cell r="V289" t="str">
            <v>N/A</v>
          </cell>
          <cell r="W289" t="str">
            <v>N/A</v>
          </cell>
          <cell r="X289" t="str">
            <v>N/A</v>
          </cell>
          <cell r="Y289" t="str">
            <v>N/A</v>
          </cell>
          <cell r="Z289" t="str">
            <v>N/A</v>
          </cell>
          <cell r="AA289" t="str">
            <v>N/A</v>
          </cell>
          <cell r="AB289" t="str">
            <v>N/A</v>
          </cell>
          <cell r="AC289" t="str">
            <v>N/A</v>
          </cell>
          <cell r="AD289" t="str">
            <v>N/A</v>
          </cell>
          <cell r="AE289" t="str">
            <v>N/A</v>
          </cell>
          <cell r="AF289" t="str">
            <v>N/A</v>
          </cell>
          <cell r="AG289" t="str">
            <v>N/A</v>
          </cell>
          <cell r="AH289">
            <v>0</v>
          </cell>
        </row>
        <row r="290">
          <cell r="A290">
            <v>36750</v>
          </cell>
          <cell r="B290" t="str">
            <v>N/A</v>
          </cell>
          <cell r="C290" t="str">
            <v>N/A</v>
          </cell>
          <cell r="D290" t="str">
            <v>N/A</v>
          </cell>
          <cell r="E290" t="str">
            <v>N/A</v>
          </cell>
          <cell r="F290" t="str">
            <v>N/A</v>
          </cell>
          <cell r="G290" t="str">
            <v>N/A</v>
          </cell>
          <cell r="H290" t="str">
            <v>N/A</v>
          </cell>
          <cell r="I290" t="str">
            <v>N/A</v>
          </cell>
          <cell r="J290" t="str">
            <v>N/A</v>
          </cell>
          <cell r="K290" t="str">
            <v>N/A</v>
          </cell>
          <cell r="L290" t="str">
            <v>N/A</v>
          </cell>
          <cell r="M290" t="str">
            <v>N/A</v>
          </cell>
          <cell r="N290" t="str">
            <v>N/A</v>
          </cell>
          <cell r="O290" t="str">
            <v>N/A</v>
          </cell>
          <cell r="P290" t="str">
            <v>N/A</v>
          </cell>
          <cell r="Q290" t="str">
            <v>N/A</v>
          </cell>
          <cell r="R290" t="str">
            <v>N/A</v>
          </cell>
          <cell r="S290" t="str">
            <v>N/A</v>
          </cell>
          <cell r="T290" t="str">
            <v>N/A</v>
          </cell>
          <cell r="U290" t="str">
            <v>N/A</v>
          </cell>
          <cell r="V290" t="str">
            <v>N/A</v>
          </cell>
          <cell r="W290" t="str">
            <v>N/A</v>
          </cell>
          <cell r="X290" t="str">
            <v>N/A</v>
          </cell>
          <cell r="Y290" t="str">
            <v>N/A</v>
          </cell>
          <cell r="Z290" t="str">
            <v>N/A</v>
          </cell>
          <cell r="AA290" t="str">
            <v>N/A</v>
          </cell>
          <cell r="AB290" t="str">
            <v>N/A</v>
          </cell>
          <cell r="AC290" t="str">
            <v>N/A</v>
          </cell>
          <cell r="AD290" t="str">
            <v>N/A</v>
          </cell>
          <cell r="AE290" t="str">
            <v>N/A</v>
          </cell>
          <cell r="AF290" t="str">
            <v>N/A</v>
          </cell>
          <cell r="AG290" t="str">
            <v>N/A</v>
          </cell>
          <cell r="AH290">
            <v>0</v>
          </cell>
        </row>
        <row r="291">
          <cell r="A291">
            <v>36751</v>
          </cell>
          <cell r="B291" t="str">
            <v>N/A</v>
          </cell>
          <cell r="C291" t="str">
            <v>N/A</v>
          </cell>
          <cell r="D291" t="str">
            <v>N/A</v>
          </cell>
          <cell r="E291" t="str">
            <v>N/A</v>
          </cell>
          <cell r="F291" t="str">
            <v>N/A</v>
          </cell>
          <cell r="G291" t="str">
            <v>N/A</v>
          </cell>
          <cell r="H291" t="str">
            <v>N/A</v>
          </cell>
          <cell r="I291" t="str">
            <v>N/A</v>
          </cell>
          <cell r="J291" t="str">
            <v>N/A</v>
          </cell>
          <cell r="K291" t="str">
            <v>N/A</v>
          </cell>
          <cell r="L291" t="str">
            <v>N/A</v>
          </cell>
          <cell r="M291" t="str">
            <v>N/A</v>
          </cell>
          <cell r="N291" t="str">
            <v>N/A</v>
          </cell>
          <cell r="O291" t="str">
            <v>N/A</v>
          </cell>
          <cell r="P291" t="str">
            <v>N/A</v>
          </cell>
          <cell r="Q291" t="str">
            <v>N/A</v>
          </cell>
          <cell r="R291" t="str">
            <v>N/A</v>
          </cell>
          <cell r="S291" t="str">
            <v>N/A</v>
          </cell>
          <cell r="T291" t="str">
            <v>N/A</v>
          </cell>
          <cell r="U291" t="str">
            <v>N/A</v>
          </cell>
          <cell r="V291" t="str">
            <v>N/A</v>
          </cell>
          <cell r="W291" t="str">
            <v>N/A</v>
          </cell>
          <cell r="X291" t="str">
            <v>N/A</v>
          </cell>
          <cell r="Y291" t="str">
            <v>N/A</v>
          </cell>
          <cell r="Z291" t="str">
            <v>N/A</v>
          </cell>
          <cell r="AA291" t="str">
            <v>N/A</v>
          </cell>
          <cell r="AB291" t="str">
            <v>N/A</v>
          </cell>
          <cell r="AC291" t="str">
            <v>N/A</v>
          </cell>
          <cell r="AD291" t="str">
            <v>N/A</v>
          </cell>
          <cell r="AE291" t="str">
            <v>N/A</v>
          </cell>
          <cell r="AF291" t="str">
            <v>N/A</v>
          </cell>
          <cell r="AG291" t="str">
            <v>N/A</v>
          </cell>
          <cell r="AH291">
            <v>0</v>
          </cell>
        </row>
        <row r="292">
          <cell r="A292">
            <v>36752</v>
          </cell>
          <cell r="B292" t="str">
            <v>N/A</v>
          </cell>
          <cell r="C292" t="str">
            <v>N/A</v>
          </cell>
          <cell r="D292" t="str">
            <v>N/A</v>
          </cell>
          <cell r="E292" t="str">
            <v>N/A</v>
          </cell>
          <cell r="F292" t="str">
            <v>N/A</v>
          </cell>
          <cell r="G292" t="str">
            <v>N/A</v>
          </cell>
          <cell r="H292" t="str">
            <v>N/A</v>
          </cell>
          <cell r="I292" t="str">
            <v>N/A</v>
          </cell>
          <cell r="J292" t="str">
            <v>N/A</v>
          </cell>
          <cell r="K292" t="str">
            <v>N/A</v>
          </cell>
          <cell r="L292" t="str">
            <v>N/A</v>
          </cell>
          <cell r="M292" t="str">
            <v>N/A</v>
          </cell>
          <cell r="N292" t="str">
            <v>N/A</v>
          </cell>
          <cell r="O292" t="str">
            <v>N/A</v>
          </cell>
          <cell r="P292" t="str">
            <v>N/A</v>
          </cell>
          <cell r="Q292" t="str">
            <v>N/A</v>
          </cell>
          <cell r="R292" t="str">
            <v>N/A</v>
          </cell>
          <cell r="S292" t="str">
            <v>N/A</v>
          </cell>
          <cell r="T292" t="str">
            <v>N/A</v>
          </cell>
          <cell r="U292" t="str">
            <v>N/A</v>
          </cell>
          <cell r="V292" t="str">
            <v>N/A</v>
          </cell>
          <cell r="W292" t="str">
            <v>N/A</v>
          </cell>
          <cell r="X292" t="str">
            <v>N/A</v>
          </cell>
          <cell r="Y292" t="str">
            <v>N/A</v>
          </cell>
          <cell r="Z292" t="str">
            <v>N/A</v>
          </cell>
          <cell r="AA292" t="str">
            <v>N/A</v>
          </cell>
          <cell r="AB292" t="str">
            <v>N/A</v>
          </cell>
          <cell r="AC292" t="str">
            <v>N/A</v>
          </cell>
          <cell r="AD292" t="str">
            <v>N/A</v>
          </cell>
          <cell r="AE292" t="str">
            <v>N/A</v>
          </cell>
          <cell r="AF292" t="str">
            <v>N/A</v>
          </cell>
          <cell r="AG292" t="str">
            <v>N/A</v>
          </cell>
          <cell r="AH292">
            <v>0</v>
          </cell>
        </row>
        <row r="293">
          <cell r="A293">
            <v>36753</v>
          </cell>
          <cell r="B293" t="str">
            <v>N/A</v>
          </cell>
          <cell r="C293" t="str">
            <v>N/A</v>
          </cell>
          <cell r="D293" t="str">
            <v>N/A</v>
          </cell>
          <cell r="E293" t="str">
            <v>N/A</v>
          </cell>
          <cell r="F293" t="str">
            <v>N/A</v>
          </cell>
          <cell r="G293" t="str">
            <v>N/A</v>
          </cell>
          <cell r="H293" t="str">
            <v>N/A</v>
          </cell>
          <cell r="I293" t="str">
            <v>N/A</v>
          </cell>
          <cell r="J293" t="str">
            <v>N/A</v>
          </cell>
          <cell r="K293" t="str">
            <v>N/A</v>
          </cell>
          <cell r="L293" t="str">
            <v>N/A</v>
          </cell>
          <cell r="M293" t="str">
            <v>N/A</v>
          </cell>
          <cell r="N293" t="str">
            <v>N/A</v>
          </cell>
          <cell r="O293" t="str">
            <v>N/A</v>
          </cell>
          <cell r="P293" t="str">
            <v>N/A</v>
          </cell>
          <cell r="Q293" t="str">
            <v>N/A</v>
          </cell>
          <cell r="R293" t="str">
            <v>N/A</v>
          </cell>
          <cell r="S293" t="str">
            <v>N/A</v>
          </cell>
          <cell r="T293" t="str">
            <v>N/A</v>
          </cell>
          <cell r="U293" t="str">
            <v>N/A</v>
          </cell>
          <cell r="V293" t="str">
            <v>N/A</v>
          </cell>
          <cell r="W293" t="str">
            <v>N/A</v>
          </cell>
          <cell r="X293" t="str">
            <v>N/A</v>
          </cell>
          <cell r="Y293" t="str">
            <v>N/A</v>
          </cell>
          <cell r="Z293" t="str">
            <v>N/A</v>
          </cell>
          <cell r="AA293" t="str">
            <v>N/A</v>
          </cell>
          <cell r="AB293" t="str">
            <v>N/A</v>
          </cell>
          <cell r="AC293" t="str">
            <v>N/A</v>
          </cell>
          <cell r="AD293" t="str">
            <v>N/A</v>
          </cell>
          <cell r="AE293" t="str">
            <v>N/A</v>
          </cell>
          <cell r="AF293" t="str">
            <v>N/A</v>
          </cell>
          <cell r="AG293" t="str">
            <v>N/A</v>
          </cell>
          <cell r="AH293">
            <v>0</v>
          </cell>
        </row>
        <row r="294">
          <cell r="A294">
            <v>36754</v>
          </cell>
          <cell r="B294" t="str">
            <v>N/A</v>
          </cell>
          <cell r="C294" t="str">
            <v>N/A</v>
          </cell>
          <cell r="D294" t="str">
            <v>N/A</v>
          </cell>
          <cell r="E294" t="str">
            <v>N/A</v>
          </cell>
          <cell r="F294" t="str">
            <v>N/A</v>
          </cell>
          <cell r="G294" t="str">
            <v>N/A</v>
          </cell>
          <cell r="H294" t="str">
            <v>N/A</v>
          </cell>
          <cell r="I294" t="str">
            <v>N/A</v>
          </cell>
          <cell r="J294" t="str">
            <v>N/A</v>
          </cell>
          <cell r="K294" t="str">
            <v>N/A</v>
          </cell>
          <cell r="L294" t="str">
            <v>N/A</v>
          </cell>
          <cell r="M294" t="str">
            <v>N/A</v>
          </cell>
          <cell r="N294" t="str">
            <v>N/A</v>
          </cell>
          <cell r="O294" t="str">
            <v>N/A</v>
          </cell>
          <cell r="P294" t="str">
            <v>N/A</v>
          </cell>
          <cell r="Q294" t="str">
            <v>N/A</v>
          </cell>
          <cell r="R294" t="str">
            <v>N/A</v>
          </cell>
          <cell r="S294" t="str">
            <v>N/A</v>
          </cell>
          <cell r="T294" t="str">
            <v>N/A</v>
          </cell>
          <cell r="U294" t="str">
            <v>N/A</v>
          </cell>
          <cell r="V294" t="str">
            <v>N/A</v>
          </cell>
          <cell r="W294" t="str">
            <v>N/A</v>
          </cell>
          <cell r="X294" t="str">
            <v>N/A</v>
          </cell>
          <cell r="Y294" t="str">
            <v>N/A</v>
          </cell>
          <cell r="Z294" t="str">
            <v>N/A</v>
          </cell>
          <cell r="AA294" t="str">
            <v>N/A</v>
          </cell>
          <cell r="AB294" t="str">
            <v>N/A</v>
          </cell>
          <cell r="AC294" t="str">
            <v>N/A</v>
          </cell>
          <cell r="AD294" t="str">
            <v>N/A</v>
          </cell>
          <cell r="AE294" t="str">
            <v>N/A</v>
          </cell>
          <cell r="AF294" t="str">
            <v>N/A</v>
          </cell>
          <cell r="AG294" t="str">
            <v>N/A</v>
          </cell>
          <cell r="AH294">
            <v>0</v>
          </cell>
        </row>
        <row r="295">
          <cell r="A295">
            <v>36755</v>
          </cell>
          <cell r="B295" t="str">
            <v>N/A</v>
          </cell>
          <cell r="C295" t="str">
            <v>N/A</v>
          </cell>
          <cell r="D295" t="str">
            <v>N/A</v>
          </cell>
          <cell r="E295" t="str">
            <v>N/A</v>
          </cell>
          <cell r="F295" t="str">
            <v>N/A</v>
          </cell>
          <cell r="G295" t="str">
            <v>N/A</v>
          </cell>
          <cell r="H295" t="str">
            <v>N/A</v>
          </cell>
          <cell r="I295" t="str">
            <v>N/A</v>
          </cell>
          <cell r="J295" t="str">
            <v>N/A</v>
          </cell>
          <cell r="K295" t="str">
            <v>N/A</v>
          </cell>
          <cell r="L295" t="str">
            <v>N/A</v>
          </cell>
          <cell r="M295" t="str">
            <v>N/A</v>
          </cell>
          <cell r="N295" t="str">
            <v>N/A</v>
          </cell>
          <cell r="O295" t="str">
            <v>N/A</v>
          </cell>
          <cell r="P295" t="str">
            <v>N/A</v>
          </cell>
          <cell r="Q295" t="str">
            <v>N/A</v>
          </cell>
          <cell r="R295" t="str">
            <v>N/A</v>
          </cell>
          <cell r="S295" t="str">
            <v>N/A</v>
          </cell>
          <cell r="T295" t="str">
            <v>N/A</v>
          </cell>
          <cell r="U295" t="str">
            <v>N/A</v>
          </cell>
          <cell r="V295" t="str">
            <v>N/A</v>
          </cell>
          <cell r="W295" t="str">
            <v>N/A</v>
          </cell>
          <cell r="X295" t="str">
            <v>N/A</v>
          </cell>
          <cell r="Y295" t="str">
            <v>N/A</v>
          </cell>
          <cell r="Z295" t="str">
            <v>N/A</v>
          </cell>
          <cell r="AA295" t="str">
            <v>N/A</v>
          </cell>
          <cell r="AB295" t="str">
            <v>N/A</v>
          </cell>
          <cell r="AC295" t="str">
            <v>N/A</v>
          </cell>
          <cell r="AD295" t="str">
            <v>N/A</v>
          </cell>
          <cell r="AE295" t="str">
            <v>N/A</v>
          </cell>
          <cell r="AF295" t="str">
            <v>N/A</v>
          </cell>
          <cell r="AG295" t="str">
            <v>N/A</v>
          </cell>
          <cell r="AH295">
            <v>0</v>
          </cell>
        </row>
        <row r="296">
          <cell r="A296">
            <v>36756</v>
          </cell>
          <cell r="B296" t="str">
            <v>N/A</v>
          </cell>
          <cell r="C296" t="str">
            <v>N/A</v>
          </cell>
          <cell r="D296" t="str">
            <v>N/A</v>
          </cell>
          <cell r="E296" t="str">
            <v>N/A</v>
          </cell>
          <cell r="F296" t="str">
            <v>N/A</v>
          </cell>
          <cell r="G296" t="str">
            <v>N/A</v>
          </cell>
          <cell r="H296" t="str">
            <v>N/A</v>
          </cell>
          <cell r="I296" t="str">
            <v>N/A</v>
          </cell>
          <cell r="J296" t="str">
            <v>N/A</v>
          </cell>
          <cell r="K296" t="str">
            <v>N/A</v>
          </cell>
          <cell r="L296" t="str">
            <v>N/A</v>
          </cell>
          <cell r="M296" t="str">
            <v>N/A</v>
          </cell>
          <cell r="N296" t="str">
            <v>N/A</v>
          </cell>
          <cell r="O296" t="str">
            <v>N/A</v>
          </cell>
          <cell r="P296" t="str">
            <v>N/A</v>
          </cell>
          <cell r="Q296" t="str">
            <v>N/A</v>
          </cell>
          <cell r="R296" t="str">
            <v>N/A</v>
          </cell>
          <cell r="S296" t="str">
            <v>N/A</v>
          </cell>
          <cell r="T296" t="str">
            <v>N/A</v>
          </cell>
          <cell r="U296" t="str">
            <v>N/A</v>
          </cell>
          <cell r="V296" t="str">
            <v>N/A</v>
          </cell>
          <cell r="W296" t="str">
            <v>N/A</v>
          </cell>
          <cell r="X296" t="str">
            <v>N/A</v>
          </cell>
          <cell r="Y296" t="str">
            <v>N/A</v>
          </cell>
          <cell r="Z296" t="str">
            <v>N/A</v>
          </cell>
          <cell r="AA296" t="str">
            <v>N/A</v>
          </cell>
          <cell r="AB296" t="str">
            <v>N/A</v>
          </cell>
          <cell r="AC296" t="str">
            <v>N/A</v>
          </cell>
          <cell r="AD296" t="str">
            <v>N/A</v>
          </cell>
          <cell r="AE296" t="str">
            <v>N/A</v>
          </cell>
          <cell r="AF296" t="str">
            <v>N/A</v>
          </cell>
          <cell r="AG296" t="str">
            <v>N/A</v>
          </cell>
          <cell r="AH296">
            <v>0</v>
          </cell>
        </row>
        <row r="297">
          <cell r="A297">
            <v>36757</v>
          </cell>
          <cell r="B297" t="str">
            <v>N/A</v>
          </cell>
          <cell r="C297" t="str">
            <v>N/A</v>
          </cell>
          <cell r="D297" t="str">
            <v>N/A</v>
          </cell>
          <cell r="E297" t="str">
            <v>N/A</v>
          </cell>
          <cell r="F297" t="str">
            <v>N/A</v>
          </cell>
          <cell r="G297" t="str">
            <v>N/A</v>
          </cell>
          <cell r="H297" t="str">
            <v>N/A</v>
          </cell>
          <cell r="I297" t="str">
            <v>N/A</v>
          </cell>
          <cell r="J297" t="str">
            <v>N/A</v>
          </cell>
          <cell r="K297" t="str">
            <v>N/A</v>
          </cell>
          <cell r="L297" t="str">
            <v>N/A</v>
          </cell>
          <cell r="M297" t="str">
            <v>N/A</v>
          </cell>
          <cell r="N297" t="str">
            <v>N/A</v>
          </cell>
          <cell r="O297" t="str">
            <v>N/A</v>
          </cell>
          <cell r="P297" t="str">
            <v>N/A</v>
          </cell>
          <cell r="Q297" t="str">
            <v>N/A</v>
          </cell>
          <cell r="R297" t="str">
            <v>N/A</v>
          </cell>
          <cell r="S297" t="str">
            <v>N/A</v>
          </cell>
          <cell r="T297" t="str">
            <v>N/A</v>
          </cell>
          <cell r="U297" t="str">
            <v>N/A</v>
          </cell>
          <cell r="V297" t="str">
            <v>N/A</v>
          </cell>
          <cell r="W297" t="str">
            <v>N/A</v>
          </cell>
          <cell r="X297" t="str">
            <v>N/A</v>
          </cell>
          <cell r="Y297" t="str">
            <v>N/A</v>
          </cell>
          <cell r="Z297" t="str">
            <v>N/A</v>
          </cell>
          <cell r="AA297" t="str">
            <v>N/A</v>
          </cell>
          <cell r="AB297" t="str">
            <v>N/A</v>
          </cell>
          <cell r="AC297" t="str">
            <v>N/A</v>
          </cell>
          <cell r="AD297" t="str">
            <v>N/A</v>
          </cell>
          <cell r="AE297" t="str">
            <v>N/A</v>
          </cell>
          <cell r="AF297" t="str">
            <v>N/A</v>
          </cell>
          <cell r="AG297" t="str">
            <v>N/A</v>
          </cell>
          <cell r="AH297">
            <v>0</v>
          </cell>
        </row>
        <row r="298">
          <cell r="A298">
            <v>36758</v>
          </cell>
          <cell r="B298" t="str">
            <v>N/A</v>
          </cell>
          <cell r="C298" t="str">
            <v>N/A</v>
          </cell>
          <cell r="D298" t="str">
            <v>N/A</v>
          </cell>
          <cell r="E298" t="str">
            <v>N/A</v>
          </cell>
          <cell r="F298" t="str">
            <v>N/A</v>
          </cell>
          <cell r="G298" t="str">
            <v>N/A</v>
          </cell>
          <cell r="H298" t="str">
            <v>N/A</v>
          </cell>
          <cell r="I298" t="str">
            <v>N/A</v>
          </cell>
          <cell r="J298" t="str">
            <v>N/A</v>
          </cell>
          <cell r="K298" t="str">
            <v>N/A</v>
          </cell>
          <cell r="L298" t="str">
            <v>N/A</v>
          </cell>
          <cell r="M298" t="str">
            <v>N/A</v>
          </cell>
          <cell r="N298" t="str">
            <v>N/A</v>
          </cell>
          <cell r="O298" t="str">
            <v>N/A</v>
          </cell>
          <cell r="P298" t="str">
            <v>N/A</v>
          </cell>
          <cell r="Q298" t="str">
            <v>N/A</v>
          </cell>
          <cell r="R298" t="str">
            <v>N/A</v>
          </cell>
          <cell r="S298" t="str">
            <v>N/A</v>
          </cell>
          <cell r="T298" t="str">
            <v>N/A</v>
          </cell>
          <cell r="U298" t="str">
            <v>N/A</v>
          </cell>
          <cell r="V298" t="str">
            <v>N/A</v>
          </cell>
          <cell r="W298" t="str">
            <v>N/A</v>
          </cell>
          <cell r="X298" t="str">
            <v>N/A</v>
          </cell>
          <cell r="Y298" t="str">
            <v>N/A</v>
          </cell>
          <cell r="Z298" t="str">
            <v>N/A</v>
          </cell>
          <cell r="AA298" t="str">
            <v>N/A</v>
          </cell>
          <cell r="AB298" t="str">
            <v>N/A</v>
          </cell>
          <cell r="AC298" t="str">
            <v>N/A</v>
          </cell>
          <cell r="AD298" t="str">
            <v>N/A</v>
          </cell>
          <cell r="AE298" t="str">
            <v>N/A</v>
          </cell>
          <cell r="AF298" t="str">
            <v>N/A</v>
          </cell>
          <cell r="AG298" t="str">
            <v>N/A</v>
          </cell>
          <cell r="AH298">
            <v>0</v>
          </cell>
        </row>
        <row r="299">
          <cell r="A299">
            <v>36759</v>
          </cell>
          <cell r="B299" t="str">
            <v>N/A</v>
          </cell>
          <cell r="C299" t="str">
            <v>N/A</v>
          </cell>
          <cell r="D299" t="str">
            <v>N/A</v>
          </cell>
          <cell r="E299" t="str">
            <v>N/A</v>
          </cell>
          <cell r="F299" t="str">
            <v>N/A</v>
          </cell>
          <cell r="G299" t="str">
            <v>N/A</v>
          </cell>
          <cell r="H299" t="str">
            <v>N/A</v>
          </cell>
          <cell r="I299" t="str">
            <v>N/A</v>
          </cell>
          <cell r="J299" t="str">
            <v>N/A</v>
          </cell>
          <cell r="K299" t="str">
            <v>N/A</v>
          </cell>
          <cell r="L299" t="str">
            <v>N/A</v>
          </cell>
          <cell r="M299" t="str">
            <v>N/A</v>
          </cell>
          <cell r="N299" t="str">
            <v>N/A</v>
          </cell>
          <cell r="O299" t="str">
            <v>N/A</v>
          </cell>
          <cell r="P299" t="str">
            <v>N/A</v>
          </cell>
          <cell r="Q299" t="str">
            <v>N/A</v>
          </cell>
          <cell r="R299" t="str">
            <v>N/A</v>
          </cell>
          <cell r="S299" t="str">
            <v>N/A</v>
          </cell>
          <cell r="T299" t="str">
            <v>N/A</v>
          </cell>
          <cell r="U299" t="str">
            <v>N/A</v>
          </cell>
          <cell r="V299" t="str">
            <v>N/A</v>
          </cell>
          <cell r="W299" t="str">
            <v>N/A</v>
          </cell>
          <cell r="X299" t="str">
            <v>N/A</v>
          </cell>
          <cell r="Y299" t="str">
            <v>N/A</v>
          </cell>
          <cell r="Z299" t="str">
            <v>N/A</v>
          </cell>
          <cell r="AA299" t="str">
            <v>N/A</v>
          </cell>
          <cell r="AB299" t="str">
            <v>N/A</v>
          </cell>
          <cell r="AC299" t="str">
            <v>N/A</v>
          </cell>
          <cell r="AD299" t="str">
            <v>N/A</v>
          </cell>
          <cell r="AE299" t="str">
            <v>N/A</v>
          </cell>
          <cell r="AF299" t="str">
            <v>N/A</v>
          </cell>
          <cell r="AG299" t="str">
            <v>N/A</v>
          </cell>
          <cell r="AH299">
            <v>0</v>
          </cell>
        </row>
        <row r="300">
          <cell r="A300">
            <v>36760</v>
          </cell>
          <cell r="B300" t="str">
            <v>N/A</v>
          </cell>
          <cell r="C300" t="str">
            <v>N/A</v>
          </cell>
          <cell r="D300" t="str">
            <v>N/A</v>
          </cell>
          <cell r="E300" t="str">
            <v>N/A</v>
          </cell>
          <cell r="F300" t="str">
            <v>N/A</v>
          </cell>
          <cell r="G300" t="str">
            <v>N/A</v>
          </cell>
          <cell r="H300" t="str">
            <v>N/A</v>
          </cell>
          <cell r="I300" t="str">
            <v>N/A</v>
          </cell>
          <cell r="J300" t="str">
            <v>N/A</v>
          </cell>
          <cell r="K300" t="str">
            <v>N/A</v>
          </cell>
          <cell r="L300" t="str">
            <v>N/A</v>
          </cell>
          <cell r="M300" t="str">
            <v>N/A</v>
          </cell>
          <cell r="N300" t="str">
            <v>N/A</v>
          </cell>
          <cell r="O300" t="str">
            <v>N/A</v>
          </cell>
          <cell r="P300" t="str">
            <v>N/A</v>
          </cell>
          <cell r="Q300" t="str">
            <v>N/A</v>
          </cell>
          <cell r="R300" t="str">
            <v>N/A</v>
          </cell>
          <cell r="S300" t="str">
            <v>N/A</v>
          </cell>
          <cell r="T300" t="str">
            <v>N/A</v>
          </cell>
          <cell r="U300" t="str">
            <v>N/A</v>
          </cell>
          <cell r="V300" t="str">
            <v>N/A</v>
          </cell>
          <cell r="W300" t="str">
            <v>N/A</v>
          </cell>
          <cell r="X300" t="str">
            <v>N/A</v>
          </cell>
          <cell r="Y300" t="str">
            <v>N/A</v>
          </cell>
          <cell r="Z300" t="str">
            <v>N/A</v>
          </cell>
          <cell r="AA300" t="str">
            <v>N/A</v>
          </cell>
          <cell r="AB300" t="str">
            <v>N/A</v>
          </cell>
          <cell r="AC300" t="str">
            <v>N/A</v>
          </cell>
          <cell r="AD300" t="str">
            <v>N/A</v>
          </cell>
          <cell r="AE300" t="str">
            <v>N/A</v>
          </cell>
          <cell r="AF300" t="str">
            <v>N/A</v>
          </cell>
          <cell r="AG300" t="str">
            <v>N/A</v>
          </cell>
          <cell r="AH300">
            <v>0</v>
          </cell>
        </row>
        <row r="301">
          <cell r="A301">
            <v>36761</v>
          </cell>
          <cell r="B301" t="str">
            <v>N/A</v>
          </cell>
          <cell r="C301" t="str">
            <v>N/A</v>
          </cell>
          <cell r="D301" t="str">
            <v>N/A</v>
          </cell>
          <cell r="E301" t="str">
            <v>N/A</v>
          </cell>
          <cell r="F301" t="str">
            <v>N/A</v>
          </cell>
          <cell r="G301" t="str">
            <v>N/A</v>
          </cell>
          <cell r="H301" t="str">
            <v>N/A</v>
          </cell>
          <cell r="I301" t="str">
            <v>N/A</v>
          </cell>
          <cell r="J301" t="str">
            <v>N/A</v>
          </cell>
          <cell r="K301" t="str">
            <v>N/A</v>
          </cell>
          <cell r="L301" t="str">
            <v>N/A</v>
          </cell>
          <cell r="M301" t="str">
            <v>N/A</v>
          </cell>
          <cell r="N301" t="str">
            <v>N/A</v>
          </cell>
          <cell r="O301" t="str">
            <v>N/A</v>
          </cell>
          <cell r="P301" t="str">
            <v>N/A</v>
          </cell>
          <cell r="Q301" t="str">
            <v>N/A</v>
          </cell>
          <cell r="R301" t="str">
            <v>N/A</v>
          </cell>
          <cell r="S301" t="str">
            <v>N/A</v>
          </cell>
          <cell r="T301" t="str">
            <v>N/A</v>
          </cell>
          <cell r="U301" t="str">
            <v>N/A</v>
          </cell>
          <cell r="V301" t="str">
            <v>N/A</v>
          </cell>
          <cell r="W301" t="str">
            <v>N/A</v>
          </cell>
          <cell r="X301" t="str">
            <v>N/A</v>
          </cell>
          <cell r="Y301" t="str">
            <v>N/A</v>
          </cell>
          <cell r="Z301" t="str">
            <v>N/A</v>
          </cell>
          <cell r="AA301" t="str">
            <v>N/A</v>
          </cell>
          <cell r="AB301" t="str">
            <v>N/A</v>
          </cell>
          <cell r="AC301" t="str">
            <v>N/A</v>
          </cell>
          <cell r="AD301" t="str">
            <v>N/A</v>
          </cell>
          <cell r="AE301" t="str">
            <v>N/A</v>
          </cell>
          <cell r="AF301" t="str">
            <v>N/A</v>
          </cell>
          <cell r="AG301" t="str">
            <v>N/A</v>
          </cell>
          <cell r="AH301">
            <v>0</v>
          </cell>
        </row>
        <row r="302">
          <cell r="A302">
            <v>36762</v>
          </cell>
          <cell r="B302" t="str">
            <v>N/A</v>
          </cell>
          <cell r="C302" t="str">
            <v>N/A</v>
          </cell>
          <cell r="D302" t="str">
            <v>N/A</v>
          </cell>
          <cell r="E302" t="str">
            <v>N/A</v>
          </cell>
          <cell r="F302" t="str">
            <v>N/A</v>
          </cell>
          <cell r="G302" t="str">
            <v>N/A</v>
          </cell>
          <cell r="H302" t="str">
            <v>N/A</v>
          </cell>
          <cell r="I302" t="str">
            <v>N/A</v>
          </cell>
          <cell r="J302" t="str">
            <v>N/A</v>
          </cell>
          <cell r="K302" t="str">
            <v>N/A</v>
          </cell>
          <cell r="L302" t="str">
            <v>N/A</v>
          </cell>
          <cell r="M302" t="str">
            <v>N/A</v>
          </cell>
          <cell r="N302" t="str">
            <v>N/A</v>
          </cell>
          <cell r="O302" t="str">
            <v>N/A</v>
          </cell>
          <cell r="P302" t="str">
            <v>N/A</v>
          </cell>
          <cell r="Q302" t="str">
            <v>N/A</v>
          </cell>
          <cell r="R302" t="str">
            <v>N/A</v>
          </cell>
          <cell r="S302" t="str">
            <v>N/A</v>
          </cell>
          <cell r="T302" t="str">
            <v>N/A</v>
          </cell>
          <cell r="U302" t="str">
            <v>N/A</v>
          </cell>
          <cell r="V302" t="str">
            <v>N/A</v>
          </cell>
          <cell r="W302" t="str">
            <v>N/A</v>
          </cell>
          <cell r="X302" t="str">
            <v>N/A</v>
          </cell>
          <cell r="Y302" t="str">
            <v>N/A</v>
          </cell>
          <cell r="Z302" t="str">
            <v>N/A</v>
          </cell>
          <cell r="AA302" t="str">
            <v>N/A</v>
          </cell>
          <cell r="AB302" t="str">
            <v>N/A</v>
          </cell>
          <cell r="AC302" t="str">
            <v>N/A</v>
          </cell>
          <cell r="AD302" t="str">
            <v>N/A</v>
          </cell>
          <cell r="AE302" t="str">
            <v>N/A</v>
          </cell>
          <cell r="AF302" t="str">
            <v>N/A</v>
          </cell>
          <cell r="AG302" t="str">
            <v>N/A</v>
          </cell>
          <cell r="AH302">
            <v>0</v>
          </cell>
        </row>
        <row r="303">
          <cell r="A303">
            <v>36763</v>
          </cell>
          <cell r="B303" t="str">
            <v>N/A</v>
          </cell>
          <cell r="C303" t="str">
            <v>N/A</v>
          </cell>
          <cell r="D303" t="str">
            <v>N/A</v>
          </cell>
          <cell r="E303" t="str">
            <v>N/A</v>
          </cell>
          <cell r="F303" t="str">
            <v>N/A</v>
          </cell>
          <cell r="G303" t="str">
            <v>N/A</v>
          </cell>
          <cell r="H303" t="str">
            <v>N/A</v>
          </cell>
          <cell r="I303" t="str">
            <v>N/A</v>
          </cell>
          <cell r="J303" t="str">
            <v>N/A</v>
          </cell>
          <cell r="K303" t="str">
            <v>N/A</v>
          </cell>
          <cell r="L303" t="str">
            <v>N/A</v>
          </cell>
          <cell r="M303" t="str">
            <v>N/A</v>
          </cell>
          <cell r="N303" t="str">
            <v>N/A</v>
          </cell>
          <cell r="O303" t="str">
            <v>N/A</v>
          </cell>
          <cell r="P303" t="str">
            <v>N/A</v>
          </cell>
          <cell r="Q303" t="str">
            <v>N/A</v>
          </cell>
          <cell r="R303" t="str">
            <v>N/A</v>
          </cell>
          <cell r="S303" t="str">
            <v>N/A</v>
          </cell>
          <cell r="T303" t="str">
            <v>N/A</v>
          </cell>
          <cell r="U303" t="str">
            <v>N/A</v>
          </cell>
          <cell r="V303" t="str">
            <v>N/A</v>
          </cell>
          <cell r="W303" t="str">
            <v>N/A</v>
          </cell>
          <cell r="X303" t="str">
            <v>N/A</v>
          </cell>
          <cell r="Y303" t="str">
            <v>N/A</v>
          </cell>
          <cell r="Z303" t="str">
            <v>N/A</v>
          </cell>
          <cell r="AA303" t="str">
            <v>N/A</v>
          </cell>
          <cell r="AB303" t="str">
            <v>N/A</v>
          </cell>
          <cell r="AC303" t="str">
            <v>N/A</v>
          </cell>
          <cell r="AD303" t="str">
            <v>N/A</v>
          </cell>
          <cell r="AE303" t="str">
            <v>N/A</v>
          </cell>
          <cell r="AF303" t="str">
            <v>N/A</v>
          </cell>
          <cell r="AG303" t="str">
            <v>N/A</v>
          </cell>
          <cell r="AH303">
            <v>0</v>
          </cell>
        </row>
        <row r="304">
          <cell r="A304">
            <v>36764</v>
          </cell>
          <cell r="B304" t="str">
            <v>N/A</v>
          </cell>
          <cell r="C304" t="str">
            <v>N/A</v>
          </cell>
          <cell r="D304" t="str">
            <v>N/A</v>
          </cell>
          <cell r="E304" t="str">
            <v>N/A</v>
          </cell>
          <cell r="F304" t="str">
            <v>N/A</v>
          </cell>
          <cell r="G304" t="str">
            <v>N/A</v>
          </cell>
          <cell r="H304" t="str">
            <v>N/A</v>
          </cell>
          <cell r="I304" t="str">
            <v>N/A</v>
          </cell>
          <cell r="J304" t="str">
            <v>N/A</v>
          </cell>
          <cell r="K304" t="str">
            <v>N/A</v>
          </cell>
          <cell r="L304" t="str">
            <v>N/A</v>
          </cell>
          <cell r="M304" t="str">
            <v>N/A</v>
          </cell>
          <cell r="N304" t="str">
            <v>N/A</v>
          </cell>
          <cell r="O304" t="str">
            <v>N/A</v>
          </cell>
          <cell r="P304" t="str">
            <v>N/A</v>
          </cell>
          <cell r="Q304" t="str">
            <v>N/A</v>
          </cell>
          <cell r="R304" t="str">
            <v>N/A</v>
          </cell>
          <cell r="S304" t="str">
            <v>N/A</v>
          </cell>
          <cell r="T304" t="str">
            <v>N/A</v>
          </cell>
          <cell r="U304" t="str">
            <v>N/A</v>
          </cell>
          <cell r="V304" t="str">
            <v>N/A</v>
          </cell>
          <cell r="W304" t="str">
            <v>N/A</v>
          </cell>
          <cell r="X304" t="str">
            <v>N/A</v>
          </cell>
          <cell r="Y304" t="str">
            <v>N/A</v>
          </cell>
          <cell r="Z304" t="str">
            <v>N/A</v>
          </cell>
          <cell r="AA304" t="str">
            <v>N/A</v>
          </cell>
          <cell r="AB304" t="str">
            <v>N/A</v>
          </cell>
          <cell r="AC304" t="str">
            <v>N/A</v>
          </cell>
          <cell r="AD304" t="str">
            <v>N/A</v>
          </cell>
          <cell r="AE304" t="str">
            <v>N/A</v>
          </cell>
          <cell r="AF304" t="str">
            <v>N/A</v>
          </cell>
          <cell r="AG304" t="str">
            <v>N/A</v>
          </cell>
          <cell r="AH304">
            <v>0</v>
          </cell>
        </row>
        <row r="305">
          <cell r="A305">
            <v>36765</v>
          </cell>
          <cell r="B305" t="str">
            <v>N/A</v>
          </cell>
          <cell r="C305" t="str">
            <v>N/A</v>
          </cell>
          <cell r="D305" t="str">
            <v>N/A</v>
          </cell>
          <cell r="E305" t="str">
            <v>N/A</v>
          </cell>
          <cell r="F305" t="str">
            <v>N/A</v>
          </cell>
          <cell r="G305" t="str">
            <v>N/A</v>
          </cell>
          <cell r="H305" t="str">
            <v>N/A</v>
          </cell>
          <cell r="I305" t="str">
            <v>N/A</v>
          </cell>
          <cell r="J305" t="str">
            <v>N/A</v>
          </cell>
          <cell r="K305" t="str">
            <v>N/A</v>
          </cell>
          <cell r="L305" t="str">
            <v>N/A</v>
          </cell>
          <cell r="M305" t="str">
            <v>N/A</v>
          </cell>
          <cell r="N305" t="str">
            <v>N/A</v>
          </cell>
          <cell r="O305" t="str">
            <v>N/A</v>
          </cell>
          <cell r="P305" t="str">
            <v>N/A</v>
          </cell>
          <cell r="Q305" t="str">
            <v>N/A</v>
          </cell>
          <cell r="R305" t="str">
            <v>N/A</v>
          </cell>
          <cell r="S305" t="str">
            <v>N/A</v>
          </cell>
          <cell r="T305" t="str">
            <v>N/A</v>
          </cell>
          <cell r="U305" t="str">
            <v>N/A</v>
          </cell>
          <cell r="V305" t="str">
            <v>N/A</v>
          </cell>
          <cell r="W305" t="str">
            <v>N/A</v>
          </cell>
          <cell r="X305" t="str">
            <v>N/A</v>
          </cell>
          <cell r="Y305" t="str">
            <v>N/A</v>
          </cell>
          <cell r="Z305" t="str">
            <v>N/A</v>
          </cell>
          <cell r="AA305" t="str">
            <v>N/A</v>
          </cell>
          <cell r="AB305" t="str">
            <v>N/A</v>
          </cell>
          <cell r="AC305" t="str">
            <v>N/A</v>
          </cell>
          <cell r="AD305" t="str">
            <v>N/A</v>
          </cell>
          <cell r="AE305" t="str">
            <v>N/A</v>
          </cell>
          <cell r="AF305" t="str">
            <v>N/A</v>
          </cell>
          <cell r="AG305" t="str">
            <v>N/A</v>
          </cell>
          <cell r="AH305">
            <v>0</v>
          </cell>
        </row>
        <row r="306">
          <cell r="A306">
            <v>36766</v>
          </cell>
          <cell r="B306" t="str">
            <v>N/A</v>
          </cell>
          <cell r="C306" t="str">
            <v>N/A</v>
          </cell>
          <cell r="D306" t="str">
            <v>N/A</v>
          </cell>
          <cell r="E306" t="str">
            <v>N/A</v>
          </cell>
          <cell r="F306" t="str">
            <v>N/A</v>
          </cell>
          <cell r="G306" t="str">
            <v>N/A</v>
          </cell>
          <cell r="H306" t="str">
            <v>N/A</v>
          </cell>
          <cell r="I306" t="str">
            <v>N/A</v>
          </cell>
          <cell r="J306" t="str">
            <v>N/A</v>
          </cell>
          <cell r="K306" t="str">
            <v>N/A</v>
          </cell>
          <cell r="L306" t="str">
            <v>N/A</v>
          </cell>
          <cell r="M306" t="str">
            <v>N/A</v>
          </cell>
          <cell r="N306" t="str">
            <v>N/A</v>
          </cell>
          <cell r="O306" t="str">
            <v>N/A</v>
          </cell>
          <cell r="P306" t="str">
            <v>N/A</v>
          </cell>
          <cell r="Q306" t="str">
            <v>N/A</v>
          </cell>
          <cell r="R306" t="str">
            <v>N/A</v>
          </cell>
          <cell r="S306" t="str">
            <v>N/A</v>
          </cell>
          <cell r="T306" t="str">
            <v>N/A</v>
          </cell>
          <cell r="U306" t="str">
            <v>N/A</v>
          </cell>
          <cell r="V306" t="str">
            <v>N/A</v>
          </cell>
          <cell r="W306" t="str">
            <v>N/A</v>
          </cell>
          <cell r="X306" t="str">
            <v>N/A</v>
          </cell>
          <cell r="Y306" t="str">
            <v>N/A</v>
          </cell>
          <cell r="Z306" t="str">
            <v>N/A</v>
          </cell>
          <cell r="AA306" t="str">
            <v>N/A</v>
          </cell>
          <cell r="AB306" t="str">
            <v>N/A</v>
          </cell>
          <cell r="AC306" t="str">
            <v>N/A</v>
          </cell>
          <cell r="AD306" t="str">
            <v>N/A</v>
          </cell>
          <cell r="AE306" t="str">
            <v>N/A</v>
          </cell>
          <cell r="AF306" t="str">
            <v>N/A</v>
          </cell>
          <cell r="AG306" t="str">
            <v>N/A</v>
          </cell>
          <cell r="AH306">
            <v>0</v>
          </cell>
        </row>
        <row r="307">
          <cell r="A307">
            <v>36767</v>
          </cell>
          <cell r="B307" t="str">
            <v>N/A</v>
          </cell>
          <cell r="C307" t="str">
            <v>N/A</v>
          </cell>
          <cell r="D307" t="str">
            <v>N/A</v>
          </cell>
          <cell r="E307" t="str">
            <v>N/A</v>
          </cell>
          <cell r="F307" t="str">
            <v>N/A</v>
          </cell>
          <cell r="G307" t="str">
            <v>N/A</v>
          </cell>
          <cell r="H307" t="str">
            <v>N/A</v>
          </cell>
          <cell r="I307" t="str">
            <v>N/A</v>
          </cell>
          <cell r="J307" t="str">
            <v>N/A</v>
          </cell>
          <cell r="K307" t="str">
            <v>N/A</v>
          </cell>
          <cell r="L307" t="str">
            <v>N/A</v>
          </cell>
          <cell r="M307" t="str">
            <v>N/A</v>
          </cell>
          <cell r="N307" t="str">
            <v>N/A</v>
          </cell>
          <cell r="O307" t="str">
            <v>N/A</v>
          </cell>
          <cell r="P307" t="str">
            <v>N/A</v>
          </cell>
          <cell r="Q307" t="str">
            <v>N/A</v>
          </cell>
          <cell r="R307" t="str">
            <v>N/A</v>
          </cell>
          <cell r="S307" t="str">
            <v>N/A</v>
          </cell>
          <cell r="T307" t="str">
            <v>N/A</v>
          </cell>
          <cell r="U307" t="str">
            <v>N/A</v>
          </cell>
          <cell r="V307" t="str">
            <v>N/A</v>
          </cell>
          <cell r="W307" t="str">
            <v>N/A</v>
          </cell>
          <cell r="X307" t="str">
            <v>N/A</v>
          </cell>
          <cell r="Y307" t="str">
            <v>N/A</v>
          </cell>
          <cell r="Z307" t="str">
            <v>N/A</v>
          </cell>
          <cell r="AA307" t="str">
            <v>N/A</v>
          </cell>
          <cell r="AB307" t="str">
            <v>N/A</v>
          </cell>
          <cell r="AC307" t="str">
            <v>N/A</v>
          </cell>
          <cell r="AD307" t="str">
            <v>N/A</v>
          </cell>
          <cell r="AE307" t="str">
            <v>N/A</v>
          </cell>
          <cell r="AF307" t="str">
            <v>N/A</v>
          </cell>
          <cell r="AG307" t="str">
            <v>N/A</v>
          </cell>
          <cell r="AH307">
            <v>0</v>
          </cell>
        </row>
        <row r="308">
          <cell r="A308">
            <v>36768</v>
          </cell>
          <cell r="B308" t="str">
            <v>N/A</v>
          </cell>
          <cell r="C308" t="str">
            <v>N/A</v>
          </cell>
          <cell r="D308" t="str">
            <v>N/A</v>
          </cell>
          <cell r="E308" t="str">
            <v>N/A</v>
          </cell>
          <cell r="F308" t="str">
            <v>N/A</v>
          </cell>
          <cell r="G308" t="str">
            <v>N/A</v>
          </cell>
          <cell r="H308" t="str">
            <v>N/A</v>
          </cell>
          <cell r="I308" t="str">
            <v>N/A</v>
          </cell>
          <cell r="J308" t="str">
            <v>N/A</v>
          </cell>
          <cell r="K308" t="str">
            <v>N/A</v>
          </cell>
          <cell r="L308" t="str">
            <v>N/A</v>
          </cell>
          <cell r="M308" t="str">
            <v>N/A</v>
          </cell>
          <cell r="N308" t="str">
            <v>N/A</v>
          </cell>
          <cell r="O308" t="str">
            <v>N/A</v>
          </cell>
          <cell r="P308" t="str">
            <v>N/A</v>
          </cell>
          <cell r="Q308" t="str">
            <v>N/A</v>
          </cell>
          <cell r="R308" t="str">
            <v>N/A</v>
          </cell>
          <cell r="S308" t="str">
            <v>N/A</v>
          </cell>
          <cell r="T308" t="str">
            <v>N/A</v>
          </cell>
          <cell r="U308" t="str">
            <v>N/A</v>
          </cell>
          <cell r="V308" t="str">
            <v>N/A</v>
          </cell>
          <cell r="W308" t="str">
            <v>N/A</v>
          </cell>
          <cell r="X308" t="str">
            <v>N/A</v>
          </cell>
          <cell r="Y308" t="str">
            <v>N/A</v>
          </cell>
          <cell r="Z308" t="str">
            <v>N/A</v>
          </cell>
          <cell r="AA308" t="str">
            <v>N/A</v>
          </cell>
          <cell r="AB308" t="str">
            <v>N/A</v>
          </cell>
          <cell r="AC308" t="str">
            <v>N/A</v>
          </cell>
          <cell r="AD308" t="str">
            <v>N/A</v>
          </cell>
          <cell r="AE308" t="str">
            <v>N/A</v>
          </cell>
          <cell r="AF308" t="str">
            <v>N/A</v>
          </cell>
          <cell r="AG308" t="str">
            <v>N/A</v>
          </cell>
          <cell r="AH308">
            <v>0</v>
          </cell>
        </row>
        <row r="309">
          <cell r="A309">
            <v>36769</v>
          </cell>
          <cell r="B309" t="str">
            <v>N/A</v>
          </cell>
          <cell r="C309" t="str">
            <v>N/A</v>
          </cell>
          <cell r="D309" t="str">
            <v>N/A</v>
          </cell>
          <cell r="E309" t="str">
            <v>N/A</v>
          </cell>
          <cell r="F309" t="str">
            <v>N/A</v>
          </cell>
          <cell r="G309" t="str">
            <v>N/A</v>
          </cell>
          <cell r="H309" t="str">
            <v>N/A</v>
          </cell>
          <cell r="I309" t="str">
            <v>N/A</v>
          </cell>
          <cell r="J309" t="str">
            <v>N/A</v>
          </cell>
          <cell r="K309" t="str">
            <v>N/A</v>
          </cell>
          <cell r="L309" t="str">
            <v>N/A</v>
          </cell>
          <cell r="M309" t="str">
            <v>N/A</v>
          </cell>
          <cell r="N309" t="str">
            <v>N/A</v>
          </cell>
          <cell r="O309" t="str">
            <v>N/A</v>
          </cell>
          <cell r="P309" t="str">
            <v>N/A</v>
          </cell>
          <cell r="Q309" t="str">
            <v>N/A</v>
          </cell>
          <cell r="R309" t="str">
            <v>N/A</v>
          </cell>
          <cell r="S309" t="str">
            <v>N/A</v>
          </cell>
          <cell r="T309" t="str">
            <v>N/A</v>
          </cell>
          <cell r="U309" t="str">
            <v>N/A</v>
          </cell>
          <cell r="V309" t="str">
            <v>N/A</v>
          </cell>
          <cell r="W309" t="str">
            <v>N/A</v>
          </cell>
          <cell r="X309" t="str">
            <v>N/A</v>
          </cell>
          <cell r="Y309" t="str">
            <v>N/A</v>
          </cell>
          <cell r="Z309" t="str">
            <v>N/A</v>
          </cell>
          <cell r="AA309" t="str">
            <v>N/A</v>
          </cell>
          <cell r="AB309" t="str">
            <v>N/A</v>
          </cell>
          <cell r="AC309" t="str">
            <v>N/A</v>
          </cell>
          <cell r="AD309" t="str">
            <v>N/A</v>
          </cell>
          <cell r="AE309" t="str">
            <v>N/A</v>
          </cell>
          <cell r="AF309" t="str">
            <v>N/A</v>
          </cell>
          <cell r="AG309" t="str">
            <v>N/A</v>
          </cell>
          <cell r="AH309">
            <v>0</v>
          </cell>
        </row>
        <row r="310">
          <cell r="A310">
            <v>36770</v>
          </cell>
          <cell r="B310" t="str">
            <v>N/A</v>
          </cell>
          <cell r="C310" t="str">
            <v>N/A</v>
          </cell>
          <cell r="D310" t="str">
            <v>N/A</v>
          </cell>
          <cell r="E310" t="str">
            <v>N/A</v>
          </cell>
          <cell r="F310" t="str">
            <v>N/A</v>
          </cell>
          <cell r="G310" t="str">
            <v>N/A</v>
          </cell>
          <cell r="H310" t="str">
            <v>N/A</v>
          </cell>
          <cell r="I310" t="str">
            <v>N/A</v>
          </cell>
          <cell r="J310" t="str">
            <v>N/A</v>
          </cell>
          <cell r="K310" t="str">
            <v>N/A</v>
          </cell>
          <cell r="L310" t="str">
            <v>N/A</v>
          </cell>
          <cell r="M310" t="str">
            <v>N/A</v>
          </cell>
          <cell r="N310" t="str">
            <v>N/A</v>
          </cell>
          <cell r="O310" t="str">
            <v>N/A</v>
          </cell>
          <cell r="P310" t="str">
            <v>N/A</v>
          </cell>
          <cell r="Q310" t="str">
            <v>N/A</v>
          </cell>
          <cell r="R310" t="str">
            <v>N/A</v>
          </cell>
          <cell r="S310" t="str">
            <v>N/A</v>
          </cell>
          <cell r="T310" t="str">
            <v>N/A</v>
          </cell>
          <cell r="U310" t="str">
            <v>N/A</v>
          </cell>
          <cell r="V310" t="str">
            <v>N/A</v>
          </cell>
          <cell r="W310" t="str">
            <v>N/A</v>
          </cell>
          <cell r="X310" t="str">
            <v>N/A</v>
          </cell>
          <cell r="Y310" t="str">
            <v>N/A</v>
          </cell>
          <cell r="Z310" t="str">
            <v>N/A</v>
          </cell>
          <cell r="AA310" t="str">
            <v>N/A</v>
          </cell>
          <cell r="AB310" t="str">
            <v>N/A</v>
          </cell>
          <cell r="AC310" t="str">
            <v>N/A</v>
          </cell>
          <cell r="AD310" t="str">
            <v>N/A</v>
          </cell>
          <cell r="AE310" t="str">
            <v>N/A</v>
          </cell>
          <cell r="AF310" t="str">
            <v>N/A</v>
          </cell>
          <cell r="AG310" t="str">
            <v>N/A</v>
          </cell>
          <cell r="AH310">
            <v>0</v>
          </cell>
        </row>
        <row r="311">
          <cell r="A311">
            <v>36771</v>
          </cell>
          <cell r="B311" t="str">
            <v>N/A</v>
          </cell>
          <cell r="C311" t="str">
            <v>N/A</v>
          </cell>
          <cell r="D311" t="str">
            <v>N/A</v>
          </cell>
          <cell r="E311" t="str">
            <v>N/A</v>
          </cell>
          <cell r="F311" t="str">
            <v>N/A</v>
          </cell>
          <cell r="G311" t="str">
            <v>N/A</v>
          </cell>
          <cell r="H311" t="str">
            <v>N/A</v>
          </cell>
          <cell r="I311" t="str">
            <v>N/A</v>
          </cell>
          <cell r="J311" t="str">
            <v>N/A</v>
          </cell>
          <cell r="K311" t="str">
            <v>N/A</v>
          </cell>
          <cell r="L311" t="str">
            <v>N/A</v>
          </cell>
          <cell r="M311" t="str">
            <v>N/A</v>
          </cell>
          <cell r="N311" t="str">
            <v>N/A</v>
          </cell>
          <cell r="O311" t="str">
            <v>N/A</v>
          </cell>
          <cell r="P311" t="str">
            <v>N/A</v>
          </cell>
          <cell r="Q311" t="str">
            <v>N/A</v>
          </cell>
          <cell r="R311" t="str">
            <v>N/A</v>
          </cell>
          <cell r="S311" t="str">
            <v>N/A</v>
          </cell>
          <cell r="T311" t="str">
            <v>N/A</v>
          </cell>
          <cell r="U311" t="str">
            <v>N/A</v>
          </cell>
          <cell r="V311" t="str">
            <v>N/A</v>
          </cell>
          <cell r="W311" t="str">
            <v>N/A</v>
          </cell>
          <cell r="X311" t="str">
            <v>N/A</v>
          </cell>
          <cell r="Y311" t="str">
            <v>N/A</v>
          </cell>
          <cell r="Z311" t="str">
            <v>N/A</v>
          </cell>
          <cell r="AA311" t="str">
            <v>N/A</v>
          </cell>
          <cell r="AB311" t="str">
            <v>N/A</v>
          </cell>
          <cell r="AC311" t="str">
            <v>N/A</v>
          </cell>
          <cell r="AD311" t="str">
            <v>N/A</v>
          </cell>
          <cell r="AE311" t="str">
            <v>N/A</v>
          </cell>
          <cell r="AF311" t="str">
            <v>N/A</v>
          </cell>
          <cell r="AG311" t="str">
            <v>N/A</v>
          </cell>
          <cell r="AH311">
            <v>0</v>
          </cell>
        </row>
        <row r="312">
          <cell r="A312">
            <v>36772</v>
          </cell>
          <cell r="B312" t="str">
            <v>N/A</v>
          </cell>
          <cell r="C312" t="str">
            <v>N/A</v>
          </cell>
          <cell r="D312" t="str">
            <v>N/A</v>
          </cell>
          <cell r="E312" t="str">
            <v>N/A</v>
          </cell>
          <cell r="F312" t="str">
            <v>N/A</v>
          </cell>
          <cell r="G312" t="str">
            <v>N/A</v>
          </cell>
          <cell r="H312" t="str">
            <v>N/A</v>
          </cell>
          <cell r="I312" t="str">
            <v>N/A</v>
          </cell>
          <cell r="J312" t="str">
            <v>N/A</v>
          </cell>
          <cell r="K312" t="str">
            <v>N/A</v>
          </cell>
          <cell r="L312" t="str">
            <v>N/A</v>
          </cell>
          <cell r="M312" t="str">
            <v>N/A</v>
          </cell>
          <cell r="N312" t="str">
            <v>N/A</v>
          </cell>
          <cell r="O312" t="str">
            <v>N/A</v>
          </cell>
          <cell r="P312" t="str">
            <v>N/A</v>
          </cell>
          <cell r="Q312" t="str">
            <v>N/A</v>
          </cell>
          <cell r="R312" t="str">
            <v>N/A</v>
          </cell>
          <cell r="S312" t="str">
            <v>N/A</v>
          </cell>
          <cell r="T312" t="str">
            <v>N/A</v>
          </cell>
          <cell r="U312" t="str">
            <v>N/A</v>
          </cell>
          <cell r="V312" t="str">
            <v>N/A</v>
          </cell>
          <cell r="W312" t="str">
            <v>N/A</v>
          </cell>
          <cell r="X312" t="str">
            <v>N/A</v>
          </cell>
          <cell r="Y312" t="str">
            <v>N/A</v>
          </cell>
          <cell r="Z312" t="str">
            <v>N/A</v>
          </cell>
          <cell r="AA312" t="str">
            <v>N/A</v>
          </cell>
          <cell r="AB312" t="str">
            <v>N/A</v>
          </cell>
          <cell r="AC312" t="str">
            <v>N/A</v>
          </cell>
          <cell r="AD312" t="str">
            <v>N/A</v>
          </cell>
          <cell r="AE312" t="str">
            <v>N/A</v>
          </cell>
          <cell r="AF312" t="str">
            <v>N/A</v>
          </cell>
          <cell r="AG312" t="str">
            <v>N/A</v>
          </cell>
          <cell r="AH312">
            <v>0</v>
          </cell>
        </row>
        <row r="313">
          <cell r="A313">
            <v>36773</v>
          </cell>
          <cell r="B313" t="str">
            <v>N/A</v>
          </cell>
          <cell r="C313" t="str">
            <v>N/A</v>
          </cell>
          <cell r="D313" t="str">
            <v>N/A</v>
          </cell>
          <cell r="E313" t="str">
            <v>N/A</v>
          </cell>
          <cell r="F313" t="str">
            <v>N/A</v>
          </cell>
          <cell r="G313" t="str">
            <v>N/A</v>
          </cell>
          <cell r="H313" t="str">
            <v>N/A</v>
          </cell>
          <cell r="I313" t="str">
            <v>N/A</v>
          </cell>
          <cell r="J313" t="str">
            <v>N/A</v>
          </cell>
          <cell r="K313" t="str">
            <v>N/A</v>
          </cell>
          <cell r="L313" t="str">
            <v>N/A</v>
          </cell>
          <cell r="M313" t="str">
            <v>N/A</v>
          </cell>
          <cell r="N313" t="str">
            <v>N/A</v>
          </cell>
          <cell r="O313" t="str">
            <v>N/A</v>
          </cell>
          <cell r="P313" t="str">
            <v>N/A</v>
          </cell>
          <cell r="Q313" t="str">
            <v>N/A</v>
          </cell>
          <cell r="R313" t="str">
            <v>N/A</v>
          </cell>
          <cell r="S313" t="str">
            <v>N/A</v>
          </cell>
          <cell r="T313" t="str">
            <v>N/A</v>
          </cell>
          <cell r="U313" t="str">
            <v>N/A</v>
          </cell>
          <cell r="V313" t="str">
            <v>N/A</v>
          </cell>
          <cell r="W313" t="str">
            <v>N/A</v>
          </cell>
          <cell r="X313" t="str">
            <v>N/A</v>
          </cell>
          <cell r="Y313" t="str">
            <v>N/A</v>
          </cell>
          <cell r="Z313" t="str">
            <v>N/A</v>
          </cell>
          <cell r="AA313" t="str">
            <v>N/A</v>
          </cell>
          <cell r="AB313" t="str">
            <v>N/A</v>
          </cell>
          <cell r="AC313" t="str">
            <v>N/A</v>
          </cell>
          <cell r="AD313" t="str">
            <v>N/A</v>
          </cell>
          <cell r="AE313" t="str">
            <v>N/A</v>
          </cell>
          <cell r="AF313" t="str">
            <v>N/A</v>
          </cell>
          <cell r="AG313" t="str">
            <v>N/A</v>
          </cell>
          <cell r="AH313">
            <v>0</v>
          </cell>
        </row>
        <row r="314">
          <cell r="A314">
            <v>36774</v>
          </cell>
          <cell r="B314" t="str">
            <v>N/A</v>
          </cell>
          <cell r="C314" t="str">
            <v>N/A</v>
          </cell>
          <cell r="D314" t="str">
            <v>N/A</v>
          </cell>
          <cell r="E314" t="str">
            <v>N/A</v>
          </cell>
          <cell r="F314" t="str">
            <v>N/A</v>
          </cell>
          <cell r="G314" t="str">
            <v>N/A</v>
          </cell>
          <cell r="H314" t="str">
            <v>N/A</v>
          </cell>
          <cell r="I314" t="str">
            <v>N/A</v>
          </cell>
          <cell r="J314" t="str">
            <v>N/A</v>
          </cell>
          <cell r="K314" t="str">
            <v>N/A</v>
          </cell>
          <cell r="L314" t="str">
            <v>N/A</v>
          </cell>
          <cell r="M314" t="str">
            <v>N/A</v>
          </cell>
          <cell r="N314" t="str">
            <v>N/A</v>
          </cell>
          <cell r="O314" t="str">
            <v>N/A</v>
          </cell>
          <cell r="P314" t="str">
            <v>N/A</v>
          </cell>
          <cell r="Q314" t="str">
            <v>N/A</v>
          </cell>
          <cell r="R314" t="str">
            <v>N/A</v>
          </cell>
          <cell r="S314" t="str">
            <v>N/A</v>
          </cell>
          <cell r="T314" t="str">
            <v>N/A</v>
          </cell>
          <cell r="U314" t="str">
            <v>N/A</v>
          </cell>
          <cell r="V314" t="str">
            <v>N/A</v>
          </cell>
          <cell r="W314" t="str">
            <v>N/A</v>
          </cell>
          <cell r="X314" t="str">
            <v>N/A</v>
          </cell>
          <cell r="Y314" t="str">
            <v>N/A</v>
          </cell>
          <cell r="Z314" t="str">
            <v>N/A</v>
          </cell>
          <cell r="AA314" t="str">
            <v>N/A</v>
          </cell>
          <cell r="AB314" t="str">
            <v>N/A</v>
          </cell>
          <cell r="AC314" t="str">
            <v>N/A</v>
          </cell>
          <cell r="AD314" t="str">
            <v>N/A</v>
          </cell>
          <cell r="AE314" t="str">
            <v>N/A</v>
          </cell>
          <cell r="AF314" t="str">
            <v>N/A</v>
          </cell>
          <cell r="AG314" t="str">
            <v>N/A</v>
          </cell>
          <cell r="AH314">
            <v>0</v>
          </cell>
        </row>
        <row r="315">
          <cell r="A315">
            <v>36775</v>
          </cell>
          <cell r="B315" t="str">
            <v>N/A</v>
          </cell>
          <cell r="C315" t="str">
            <v>N/A</v>
          </cell>
          <cell r="D315" t="str">
            <v>N/A</v>
          </cell>
          <cell r="E315" t="str">
            <v>N/A</v>
          </cell>
          <cell r="F315" t="str">
            <v>N/A</v>
          </cell>
          <cell r="G315" t="str">
            <v>N/A</v>
          </cell>
          <cell r="H315" t="str">
            <v>N/A</v>
          </cell>
          <cell r="I315" t="str">
            <v>N/A</v>
          </cell>
          <cell r="J315" t="str">
            <v>N/A</v>
          </cell>
          <cell r="K315" t="str">
            <v>N/A</v>
          </cell>
          <cell r="L315" t="str">
            <v>N/A</v>
          </cell>
          <cell r="M315" t="str">
            <v>N/A</v>
          </cell>
          <cell r="N315" t="str">
            <v>N/A</v>
          </cell>
          <cell r="O315" t="str">
            <v>N/A</v>
          </cell>
          <cell r="P315" t="str">
            <v>N/A</v>
          </cell>
          <cell r="Q315" t="str">
            <v>N/A</v>
          </cell>
          <cell r="R315" t="str">
            <v>N/A</v>
          </cell>
          <cell r="S315" t="str">
            <v>N/A</v>
          </cell>
          <cell r="T315" t="str">
            <v>N/A</v>
          </cell>
          <cell r="U315" t="str">
            <v>N/A</v>
          </cell>
          <cell r="V315" t="str">
            <v>N/A</v>
          </cell>
          <cell r="W315" t="str">
            <v>N/A</v>
          </cell>
          <cell r="X315" t="str">
            <v>N/A</v>
          </cell>
          <cell r="Y315" t="str">
            <v>N/A</v>
          </cell>
          <cell r="Z315" t="str">
            <v>N/A</v>
          </cell>
          <cell r="AA315" t="str">
            <v>N/A</v>
          </cell>
          <cell r="AB315" t="str">
            <v>N/A</v>
          </cell>
          <cell r="AC315" t="str">
            <v>N/A</v>
          </cell>
          <cell r="AD315" t="str">
            <v>N/A</v>
          </cell>
          <cell r="AE315" t="str">
            <v>N/A</v>
          </cell>
          <cell r="AF315" t="str">
            <v>N/A</v>
          </cell>
          <cell r="AG315" t="str">
            <v>N/A</v>
          </cell>
          <cell r="AH315">
            <v>0</v>
          </cell>
        </row>
        <row r="316">
          <cell r="A316">
            <v>36776</v>
          </cell>
          <cell r="B316" t="str">
            <v>N/A</v>
          </cell>
          <cell r="C316" t="str">
            <v>N/A</v>
          </cell>
          <cell r="D316" t="str">
            <v>N/A</v>
          </cell>
          <cell r="E316" t="str">
            <v>N/A</v>
          </cell>
          <cell r="F316" t="str">
            <v>N/A</v>
          </cell>
          <cell r="G316" t="str">
            <v>N/A</v>
          </cell>
          <cell r="H316" t="str">
            <v>N/A</v>
          </cell>
          <cell r="I316" t="str">
            <v>N/A</v>
          </cell>
          <cell r="J316" t="str">
            <v>N/A</v>
          </cell>
          <cell r="K316" t="str">
            <v>N/A</v>
          </cell>
          <cell r="L316" t="str">
            <v>N/A</v>
          </cell>
          <cell r="M316" t="str">
            <v>N/A</v>
          </cell>
          <cell r="N316" t="str">
            <v>N/A</v>
          </cell>
          <cell r="O316" t="str">
            <v>N/A</v>
          </cell>
          <cell r="P316" t="str">
            <v>N/A</v>
          </cell>
          <cell r="Q316" t="str">
            <v>N/A</v>
          </cell>
          <cell r="R316" t="str">
            <v>N/A</v>
          </cell>
          <cell r="S316" t="str">
            <v>N/A</v>
          </cell>
          <cell r="T316" t="str">
            <v>N/A</v>
          </cell>
          <cell r="U316" t="str">
            <v>N/A</v>
          </cell>
          <cell r="V316" t="str">
            <v>N/A</v>
          </cell>
          <cell r="W316" t="str">
            <v>N/A</v>
          </cell>
          <cell r="X316" t="str">
            <v>N/A</v>
          </cell>
          <cell r="Y316" t="str">
            <v>N/A</v>
          </cell>
          <cell r="Z316" t="str">
            <v>N/A</v>
          </cell>
          <cell r="AA316" t="str">
            <v>N/A</v>
          </cell>
          <cell r="AB316" t="str">
            <v>N/A</v>
          </cell>
          <cell r="AC316" t="str">
            <v>N/A</v>
          </cell>
          <cell r="AD316" t="str">
            <v>N/A</v>
          </cell>
          <cell r="AE316" t="str">
            <v>N/A</v>
          </cell>
          <cell r="AF316" t="str">
            <v>N/A</v>
          </cell>
          <cell r="AG316" t="str">
            <v>N/A</v>
          </cell>
          <cell r="AH316">
            <v>0</v>
          </cell>
        </row>
        <row r="317">
          <cell r="A317">
            <v>36777</v>
          </cell>
          <cell r="B317" t="str">
            <v>N/A</v>
          </cell>
          <cell r="C317" t="str">
            <v>N/A</v>
          </cell>
          <cell r="D317" t="str">
            <v>N/A</v>
          </cell>
          <cell r="E317" t="str">
            <v>N/A</v>
          </cell>
          <cell r="F317" t="str">
            <v>N/A</v>
          </cell>
          <cell r="G317" t="str">
            <v>N/A</v>
          </cell>
          <cell r="H317" t="str">
            <v>N/A</v>
          </cell>
          <cell r="I317" t="str">
            <v>N/A</v>
          </cell>
          <cell r="J317" t="str">
            <v>N/A</v>
          </cell>
          <cell r="K317" t="str">
            <v>N/A</v>
          </cell>
          <cell r="L317" t="str">
            <v>N/A</v>
          </cell>
          <cell r="M317" t="str">
            <v>N/A</v>
          </cell>
          <cell r="N317" t="str">
            <v>N/A</v>
          </cell>
          <cell r="O317" t="str">
            <v>N/A</v>
          </cell>
          <cell r="P317" t="str">
            <v>N/A</v>
          </cell>
          <cell r="Q317" t="str">
            <v>N/A</v>
          </cell>
          <cell r="R317" t="str">
            <v>N/A</v>
          </cell>
          <cell r="S317" t="str">
            <v>N/A</v>
          </cell>
          <cell r="T317" t="str">
            <v>N/A</v>
          </cell>
          <cell r="U317" t="str">
            <v>N/A</v>
          </cell>
          <cell r="V317" t="str">
            <v>N/A</v>
          </cell>
          <cell r="W317" t="str">
            <v>N/A</v>
          </cell>
          <cell r="X317" t="str">
            <v>N/A</v>
          </cell>
          <cell r="Y317" t="str">
            <v>N/A</v>
          </cell>
          <cell r="Z317" t="str">
            <v>N/A</v>
          </cell>
          <cell r="AA317" t="str">
            <v>N/A</v>
          </cell>
          <cell r="AB317" t="str">
            <v>N/A</v>
          </cell>
          <cell r="AC317" t="str">
            <v>N/A</v>
          </cell>
          <cell r="AD317" t="str">
            <v>N/A</v>
          </cell>
          <cell r="AE317" t="str">
            <v>N/A</v>
          </cell>
          <cell r="AF317" t="str">
            <v>N/A</v>
          </cell>
          <cell r="AG317" t="str">
            <v>N/A</v>
          </cell>
          <cell r="AH317">
            <v>0</v>
          </cell>
        </row>
        <row r="318">
          <cell r="A318">
            <v>36778</v>
          </cell>
          <cell r="B318" t="str">
            <v>N/A</v>
          </cell>
          <cell r="C318" t="str">
            <v>N/A</v>
          </cell>
          <cell r="D318" t="str">
            <v>N/A</v>
          </cell>
          <cell r="E318" t="str">
            <v>N/A</v>
          </cell>
          <cell r="F318" t="str">
            <v>N/A</v>
          </cell>
          <cell r="G318" t="str">
            <v>N/A</v>
          </cell>
          <cell r="H318" t="str">
            <v>N/A</v>
          </cell>
          <cell r="I318" t="str">
            <v>N/A</v>
          </cell>
          <cell r="J318" t="str">
            <v>N/A</v>
          </cell>
          <cell r="K318" t="str">
            <v>N/A</v>
          </cell>
          <cell r="L318" t="str">
            <v>N/A</v>
          </cell>
          <cell r="M318" t="str">
            <v>N/A</v>
          </cell>
          <cell r="N318" t="str">
            <v>N/A</v>
          </cell>
          <cell r="O318" t="str">
            <v>N/A</v>
          </cell>
          <cell r="P318" t="str">
            <v>N/A</v>
          </cell>
          <cell r="Q318" t="str">
            <v>N/A</v>
          </cell>
          <cell r="R318" t="str">
            <v>N/A</v>
          </cell>
          <cell r="S318" t="str">
            <v>N/A</v>
          </cell>
          <cell r="T318" t="str">
            <v>N/A</v>
          </cell>
          <cell r="U318" t="str">
            <v>N/A</v>
          </cell>
          <cell r="V318" t="str">
            <v>N/A</v>
          </cell>
          <cell r="W318" t="str">
            <v>N/A</v>
          </cell>
          <cell r="X318" t="str">
            <v>N/A</v>
          </cell>
          <cell r="Y318" t="str">
            <v>N/A</v>
          </cell>
          <cell r="Z318" t="str">
            <v>N/A</v>
          </cell>
          <cell r="AA318" t="str">
            <v>N/A</v>
          </cell>
          <cell r="AB318" t="str">
            <v>N/A</v>
          </cell>
          <cell r="AC318" t="str">
            <v>N/A</v>
          </cell>
          <cell r="AD318" t="str">
            <v>N/A</v>
          </cell>
          <cell r="AE318" t="str">
            <v>N/A</v>
          </cell>
          <cell r="AF318" t="str">
            <v>N/A</v>
          </cell>
          <cell r="AG318" t="str">
            <v>N/A</v>
          </cell>
          <cell r="AH318">
            <v>0</v>
          </cell>
        </row>
        <row r="319">
          <cell r="A319">
            <v>36779</v>
          </cell>
          <cell r="B319" t="str">
            <v>N/A</v>
          </cell>
          <cell r="C319" t="str">
            <v>N/A</v>
          </cell>
          <cell r="D319" t="str">
            <v>N/A</v>
          </cell>
          <cell r="E319" t="str">
            <v>N/A</v>
          </cell>
          <cell r="F319" t="str">
            <v>N/A</v>
          </cell>
          <cell r="G319" t="str">
            <v>N/A</v>
          </cell>
          <cell r="H319" t="str">
            <v>N/A</v>
          </cell>
          <cell r="I319" t="str">
            <v>N/A</v>
          </cell>
          <cell r="J319" t="str">
            <v>N/A</v>
          </cell>
          <cell r="K319" t="str">
            <v>N/A</v>
          </cell>
          <cell r="L319" t="str">
            <v>N/A</v>
          </cell>
          <cell r="M319" t="str">
            <v>N/A</v>
          </cell>
          <cell r="N319" t="str">
            <v>N/A</v>
          </cell>
          <cell r="O319" t="str">
            <v>N/A</v>
          </cell>
          <cell r="P319" t="str">
            <v>N/A</v>
          </cell>
          <cell r="Q319" t="str">
            <v>N/A</v>
          </cell>
          <cell r="R319" t="str">
            <v>N/A</v>
          </cell>
          <cell r="S319" t="str">
            <v>N/A</v>
          </cell>
          <cell r="T319" t="str">
            <v>N/A</v>
          </cell>
          <cell r="U319" t="str">
            <v>N/A</v>
          </cell>
          <cell r="V319" t="str">
            <v>N/A</v>
          </cell>
          <cell r="W319" t="str">
            <v>N/A</v>
          </cell>
          <cell r="X319" t="str">
            <v>N/A</v>
          </cell>
          <cell r="Y319" t="str">
            <v>N/A</v>
          </cell>
          <cell r="Z319" t="str">
            <v>N/A</v>
          </cell>
          <cell r="AA319" t="str">
            <v>N/A</v>
          </cell>
          <cell r="AB319" t="str">
            <v>N/A</v>
          </cell>
          <cell r="AC319" t="str">
            <v>N/A</v>
          </cell>
          <cell r="AD319" t="str">
            <v>N/A</v>
          </cell>
          <cell r="AE319" t="str">
            <v>N/A</v>
          </cell>
          <cell r="AF319" t="str">
            <v>N/A</v>
          </cell>
          <cell r="AG319" t="str">
            <v>N/A</v>
          </cell>
          <cell r="AH319">
            <v>0</v>
          </cell>
        </row>
        <row r="320">
          <cell r="A320">
            <v>36780</v>
          </cell>
          <cell r="B320" t="str">
            <v>N/A</v>
          </cell>
          <cell r="C320" t="str">
            <v>N/A</v>
          </cell>
          <cell r="D320" t="str">
            <v>N/A</v>
          </cell>
          <cell r="E320" t="str">
            <v>N/A</v>
          </cell>
          <cell r="F320" t="str">
            <v>N/A</v>
          </cell>
          <cell r="G320" t="str">
            <v>N/A</v>
          </cell>
          <cell r="H320" t="str">
            <v>N/A</v>
          </cell>
          <cell r="I320" t="str">
            <v>N/A</v>
          </cell>
          <cell r="J320" t="str">
            <v>N/A</v>
          </cell>
          <cell r="K320" t="str">
            <v>N/A</v>
          </cell>
          <cell r="L320" t="str">
            <v>N/A</v>
          </cell>
          <cell r="M320" t="str">
            <v>N/A</v>
          </cell>
          <cell r="N320" t="str">
            <v>N/A</v>
          </cell>
          <cell r="O320" t="str">
            <v>N/A</v>
          </cell>
          <cell r="P320" t="str">
            <v>N/A</v>
          </cell>
          <cell r="Q320" t="str">
            <v>N/A</v>
          </cell>
          <cell r="R320" t="str">
            <v>N/A</v>
          </cell>
          <cell r="S320" t="str">
            <v>N/A</v>
          </cell>
          <cell r="T320" t="str">
            <v>N/A</v>
          </cell>
          <cell r="U320" t="str">
            <v>N/A</v>
          </cell>
          <cell r="V320" t="str">
            <v>N/A</v>
          </cell>
          <cell r="W320" t="str">
            <v>N/A</v>
          </cell>
          <cell r="X320" t="str">
            <v>N/A</v>
          </cell>
          <cell r="Y320" t="str">
            <v>N/A</v>
          </cell>
          <cell r="Z320" t="str">
            <v>N/A</v>
          </cell>
          <cell r="AA320" t="str">
            <v>N/A</v>
          </cell>
          <cell r="AB320" t="str">
            <v>N/A</v>
          </cell>
          <cell r="AC320" t="str">
            <v>N/A</v>
          </cell>
          <cell r="AD320" t="str">
            <v>N/A</v>
          </cell>
          <cell r="AE320" t="str">
            <v>N/A</v>
          </cell>
          <cell r="AF320" t="str">
            <v>N/A</v>
          </cell>
          <cell r="AG320" t="str">
            <v>N/A</v>
          </cell>
          <cell r="AH320">
            <v>0</v>
          </cell>
        </row>
        <row r="321">
          <cell r="A321">
            <v>36781</v>
          </cell>
          <cell r="B321" t="str">
            <v>N/A</v>
          </cell>
          <cell r="C321" t="str">
            <v>N/A</v>
          </cell>
          <cell r="D321" t="str">
            <v>N/A</v>
          </cell>
          <cell r="E321" t="str">
            <v>N/A</v>
          </cell>
          <cell r="F321" t="str">
            <v>N/A</v>
          </cell>
          <cell r="G321" t="str">
            <v>N/A</v>
          </cell>
          <cell r="H321" t="str">
            <v>N/A</v>
          </cell>
          <cell r="I321" t="str">
            <v>N/A</v>
          </cell>
          <cell r="J321" t="str">
            <v>N/A</v>
          </cell>
          <cell r="K321" t="str">
            <v>N/A</v>
          </cell>
          <cell r="L321" t="str">
            <v>N/A</v>
          </cell>
          <cell r="M321" t="str">
            <v>N/A</v>
          </cell>
          <cell r="N321" t="str">
            <v>N/A</v>
          </cell>
          <cell r="O321" t="str">
            <v>N/A</v>
          </cell>
          <cell r="P321" t="str">
            <v>N/A</v>
          </cell>
          <cell r="Q321" t="str">
            <v>N/A</v>
          </cell>
          <cell r="R321" t="str">
            <v>N/A</v>
          </cell>
          <cell r="S321" t="str">
            <v>N/A</v>
          </cell>
          <cell r="T321" t="str">
            <v>N/A</v>
          </cell>
          <cell r="U321" t="str">
            <v>N/A</v>
          </cell>
          <cell r="V321" t="str">
            <v>N/A</v>
          </cell>
          <cell r="W321" t="str">
            <v>N/A</v>
          </cell>
          <cell r="X321" t="str">
            <v>N/A</v>
          </cell>
          <cell r="Y321" t="str">
            <v>N/A</v>
          </cell>
          <cell r="Z321" t="str">
            <v>N/A</v>
          </cell>
          <cell r="AA321" t="str">
            <v>N/A</v>
          </cell>
          <cell r="AB321" t="str">
            <v>N/A</v>
          </cell>
          <cell r="AC321" t="str">
            <v>N/A</v>
          </cell>
          <cell r="AD321" t="str">
            <v>N/A</v>
          </cell>
          <cell r="AE321" t="str">
            <v>N/A</v>
          </cell>
          <cell r="AF321" t="str">
            <v>N/A</v>
          </cell>
          <cell r="AG321" t="str">
            <v>N/A</v>
          </cell>
          <cell r="AH321">
            <v>0</v>
          </cell>
        </row>
        <row r="322">
          <cell r="A322">
            <v>36782</v>
          </cell>
          <cell r="B322" t="str">
            <v>N/A</v>
          </cell>
          <cell r="C322" t="str">
            <v>N/A</v>
          </cell>
          <cell r="D322" t="str">
            <v>N/A</v>
          </cell>
          <cell r="E322" t="str">
            <v>N/A</v>
          </cell>
          <cell r="F322" t="str">
            <v>N/A</v>
          </cell>
          <cell r="G322" t="str">
            <v>N/A</v>
          </cell>
          <cell r="H322" t="str">
            <v>N/A</v>
          </cell>
          <cell r="I322" t="str">
            <v>N/A</v>
          </cell>
          <cell r="J322" t="str">
            <v>N/A</v>
          </cell>
          <cell r="K322" t="str">
            <v>N/A</v>
          </cell>
          <cell r="L322" t="str">
            <v>N/A</v>
          </cell>
          <cell r="M322" t="str">
            <v>N/A</v>
          </cell>
          <cell r="N322" t="str">
            <v>N/A</v>
          </cell>
          <cell r="O322" t="str">
            <v>N/A</v>
          </cell>
          <cell r="P322" t="str">
            <v>N/A</v>
          </cell>
          <cell r="Q322" t="str">
            <v>N/A</v>
          </cell>
          <cell r="R322" t="str">
            <v>N/A</v>
          </cell>
          <cell r="S322" t="str">
            <v>N/A</v>
          </cell>
          <cell r="T322" t="str">
            <v>N/A</v>
          </cell>
          <cell r="U322" t="str">
            <v>N/A</v>
          </cell>
          <cell r="V322" t="str">
            <v>N/A</v>
          </cell>
          <cell r="W322" t="str">
            <v>N/A</v>
          </cell>
          <cell r="X322" t="str">
            <v>N/A</v>
          </cell>
          <cell r="Y322" t="str">
            <v>N/A</v>
          </cell>
          <cell r="Z322" t="str">
            <v>N/A</v>
          </cell>
          <cell r="AA322" t="str">
            <v>N/A</v>
          </cell>
          <cell r="AB322" t="str">
            <v>N/A</v>
          </cell>
          <cell r="AC322" t="str">
            <v>N/A</v>
          </cell>
          <cell r="AD322" t="str">
            <v>N/A</v>
          </cell>
          <cell r="AE322" t="str">
            <v>N/A</v>
          </cell>
          <cell r="AF322" t="str">
            <v>N/A</v>
          </cell>
          <cell r="AG322" t="str">
            <v>N/A</v>
          </cell>
          <cell r="AH322">
            <v>0</v>
          </cell>
        </row>
        <row r="323">
          <cell r="A323">
            <v>36783</v>
          </cell>
          <cell r="B323" t="str">
            <v>N/A</v>
          </cell>
          <cell r="C323" t="str">
            <v>N/A</v>
          </cell>
          <cell r="D323" t="str">
            <v>N/A</v>
          </cell>
          <cell r="E323" t="str">
            <v>N/A</v>
          </cell>
          <cell r="F323" t="str">
            <v>N/A</v>
          </cell>
          <cell r="G323" t="str">
            <v>N/A</v>
          </cell>
          <cell r="H323" t="str">
            <v>N/A</v>
          </cell>
          <cell r="I323" t="str">
            <v>N/A</v>
          </cell>
          <cell r="J323" t="str">
            <v>N/A</v>
          </cell>
          <cell r="K323" t="str">
            <v>N/A</v>
          </cell>
          <cell r="L323" t="str">
            <v>N/A</v>
          </cell>
          <cell r="M323" t="str">
            <v>N/A</v>
          </cell>
          <cell r="N323" t="str">
            <v>N/A</v>
          </cell>
          <cell r="O323" t="str">
            <v>N/A</v>
          </cell>
          <cell r="P323" t="str">
            <v>N/A</v>
          </cell>
          <cell r="Q323" t="str">
            <v>N/A</v>
          </cell>
          <cell r="R323" t="str">
            <v>N/A</v>
          </cell>
          <cell r="S323" t="str">
            <v>N/A</v>
          </cell>
          <cell r="T323" t="str">
            <v>N/A</v>
          </cell>
          <cell r="U323" t="str">
            <v>N/A</v>
          </cell>
          <cell r="V323" t="str">
            <v>N/A</v>
          </cell>
          <cell r="W323" t="str">
            <v>N/A</v>
          </cell>
          <cell r="X323" t="str">
            <v>N/A</v>
          </cell>
          <cell r="Y323" t="str">
            <v>N/A</v>
          </cell>
          <cell r="Z323" t="str">
            <v>N/A</v>
          </cell>
          <cell r="AA323" t="str">
            <v>N/A</v>
          </cell>
          <cell r="AB323" t="str">
            <v>N/A</v>
          </cell>
          <cell r="AC323" t="str">
            <v>N/A</v>
          </cell>
          <cell r="AD323" t="str">
            <v>N/A</v>
          </cell>
          <cell r="AE323" t="str">
            <v>N/A</v>
          </cell>
          <cell r="AF323" t="str">
            <v>N/A</v>
          </cell>
          <cell r="AG323" t="str">
            <v>N/A</v>
          </cell>
          <cell r="AH323">
            <v>0</v>
          </cell>
        </row>
        <row r="324">
          <cell r="A324">
            <v>36784</v>
          </cell>
          <cell r="B324" t="str">
            <v>N/A</v>
          </cell>
          <cell r="C324" t="str">
            <v>N/A</v>
          </cell>
          <cell r="D324" t="str">
            <v>N/A</v>
          </cell>
          <cell r="E324" t="str">
            <v>N/A</v>
          </cell>
          <cell r="F324" t="str">
            <v>N/A</v>
          </cell>
          <cell r="G324" t="str">
            <v>N/A</v>
          </cell>
          <cell r="H324" t="str">
            <v>N/A</v>
          </cell>
          <cell r="I324" t="str">
            <v>N/A</v>
          </cell>
          <cell r="J324" t="str">
            <v>N/A</v>
          </cell>
          <cell r="K324" t="str">
            <v>N/A</v>
          </cell>
          <cell r="L324" t="str">
            <v>N/A</v>
          </cell>
          <cell r="M324" t="str">
            <v>N/A</v>
          </cell>
          <cell r="N324" t="str">
            <v>N/A</v>
          </cell>
          <cell r="O324" t="str">
            <v>N/A</v>
          </cell>
          <cell r="P324" t="str">
            <v>N/A</v>
          </cell>
          <cell r="Q324" t="str">
            <v>N/A</v>
          </cell>
          <cell r="R324" t="str">
            <v>N/A</v>
          </cell>
          <cell r="S324" t="str">
            <v>N/A</v>
          </cell>
          <cell r="T324" t="str">
            <v>N/A</v>
          </cell>
          <cell r="U324" t="str">
            <v>N/A</v>
          </cell>
          <cell r="V324" t="str">
            <v>N/A</v>
          </cell>
          <cell r="W324" t="str">
            <v>N/A</v>
          </cell>
          <cell r="X324" t="str">
            <v>N/A</v>
          </cell>
          <cell r="Y324" t="str">
            <v>N/A</v>
          </cell>
          <cell r="Z324" t="str">
            <v>N/A</v>
          </cell>
          <cell r="AA324" t="str">
            <v>N/A</v>
          </cell>
          <cell r="AB324" t="str">
            <v>N/A</v>
          </cell>
          <cell r="AC324" t="str">
            <v>N/A</v>
          </cell>
          <cell r="AD324" t="str">
            <v>N/A</v>
          </cell>
          <cell r="AE324" t="str">
            <v>N/A</v>
          </cell>
          <cell r="AF324" t="str">
            <v>N/A</v>
          </cell>
          <cell r="AG324" t="str">
            <v>N/A</v>
          </cell>
          <cell r="AH324">
            <v>0</v>
          </cell>
        </row>
        <row r="325">
          <cell r="A325">
            <v>36785</v>
          </cell>
          <cell r="B325" t="str">
            <v>N/A</v>
          </cell>
          <cell r="C325" t="str">
            <v>N/A</v>
          </cell>
          <cell r="D325" t="str">
            <v>N/A</v>
          </cell>
          <cell r="E325" t="str">
            <v>N/A</v>
          </cell>
          <cell r="F325" t="str">
            <v>N/A</v>
          </cell>
          <cell r="G325" t="str">
            <v>N/A</v>
          </cell>
          <cell r="H325" t="str">
            <v>N/A</v>
          </cell>
          <cell r="I325" t="str">
            <v>N/A</v>
          </cell>
          <cell r="J325" t="str">
            <v>N/A</v>
          </cell>
          <cell r="K325" t="str">
            <v>N/A</v>
          </cell>
          <cell r="L325" t="str">
            <v>N/A</v>
          </cell>
          <cell r="M325" t="str">
            <v>N/A</v>
          </cell>
          <cell r="N325" t="str">
            <v>N/A</v>
          </cell>
          <cell r="O325" t="str">
            <v>N/A</v>
          </cell>
          <cell r="P325" t="str">
            <v>N/A</v>
          </cell>
          <cell r="Q325" t="str">
            <v>N/A</v>
          </cell>
          <cell r="R325" t="str">
            <v>N/A</v>
          </cell>
          <cell r="S325" t="str">
            <v>N/A</v>
          </cell>
          <cell r="T325" t="str">
            <v>N/A</v>
          </cell>
          <cell r="U325" t="str">
            <v>N/A</v>
          </cell>
          <cell r="V325" t="str">
            <v>N/A</v>
          </cell>
          <cell r="W325" t="str">
            <v>N/A</v>
          </cell>
          <cell r="X325" t="str">
            <v>N/A</v>
          </cell>
          <cell r="Y325" t="str">
            <v>N/A</v>
          </cell>
          <cell r="Z325" t="str">
            <v>N/A</v>
          </cell>
          <cell r="AA325" t="str">
            <v>N/A</v>
          </cell>
          <cell r="AB325" t="str">
            <v>N/A</v>
          </cell>
          <cell r="AC325" t="str">
            <v>N/A</v>
          </cell>
          <cell r="AD325" t="str">
            <v>N/A</v>
          </cell>
          <cell r="AE325" t="str">
            <v>N/A</v>
          </cell>
          <cell r="AF325" t="str">
            <v>N/A</v>
          </cell>
          <cell r="AG325" t="str">
            <v>N/A</v>
          </cell>
          <cell r="AH325">
            <v>0</v>
          </cell>
        </row>
        <row r="326">
          <cell r="A326">
            <v>36786</v>
          </cell>
          <cell r="B326" t="str">
            <v>N/A</v>
          </cell>
          <cell r="C326" t="str">
            <v>N/A</v>
          </cell>
          <cell r="D326" t="str">
            <v>N/A</v>
          </cell>
          <cell r="E326" t="str">
            <v>N/A</v>
          </cell>
          <cell r="F326" t="str">
            <v>N/A</v>
          </cell>
          <cell r="G326" t="str">
            <v>N/A</v>
          </cell>
          <cell r="H326" t="str">
            <v>N/A</v>
          </cell>
          <cell r="I326" t="str">
            <v>N/A</v>
          </cell>
          <cell r="J326" t="str">
            <v>N/A</v>
          </cell>
          <cell r="K326" t="str">
            <v>N/A</v>
          </cell>
          <cell r="L326" t="str">
            <v>N/A</v>
          </cell>
          <cell r="M326" t="str">
            <v>N/A</v>
          </cell>
          <cell r="N326" t="str">
            <v>N/A</v>
          </cell>
          <cell r="O326" t="str">
            <v>N/A</v>
          </cell>
          <cell r="P326" t="str">
            <v>N/A</v>
          </cell>
          <cell r="Q326" t="str">
            <v>N/A</v>
          </cell>
          <cell r="R326" t="str">
            <v>N/A</v>
          </cell>
          <cell r="S326" t="str">
            <v>N/A</v>
          </cell>
          <cell r="T326" t="str">
            <v>N/A</v>
          </cell>
          <cell r="U326" t="str">
            <v>N/A</v>
          </cell>
          <cell r="V326" t="str">
            <v>N/A</v>
          </cell>
          <cell r="W326" t="str">
            <v>N/A</v>
          </cell>
          <cell r="X326" t="str">
            <v>N/A</v>
          </cell>
          <cell r="Y326" t="str">
            <v>N/A</v>
          </cell>
          <cell r="Z326" t="str">
            <v>N/A</v>
          </cell>
          <cell r="AA326" t="str">
            <v>N/A</v>
          </cell>
          <cell r="AB326" t="str">
            <v>N/A</v>
          </cell>
          <cell r="AC326" t="str">
            <v>N/A</v>
          </cell>
          <cell r="AD326" t="str">
            <v>N/A</v>
          </cell>
          <cell r="AE326" t="str">
            <v>N/A</v>
          </cell>
          <cell r="AF326" t="str">
            <v>N/A</v>
          </cell>
          <cell r="AG326" t="str">
            <v>N/A</v>
          </cell>
          <cell r="AH326">
            <v>0</v>
          </cell>
        </row>
        <row r="327">
          <cell r="A327">
            <v>36787</v>
          </cell>
          <cell r="B327" t="str">
            <v>N/A</v>
          </cell>
          <cell r="C327" t="str">
            <v>N/A</v>
          </cell>
          <cell r="D327" t="str">
            <v>N/A</v>
          </cell>
          <cell r="E327" t="str">
            <v>N/A</v>
          </cell>
          <cell r="F327" t="str">
            <v>N/A</v>
          </cell>
          <cell r="G327" t="str">
            <v>N/A</v>
          </cell>
          <cell r="H327" t="str">
            <v>N/A</v>
          </cell>
          <cell r="I327" t="str">
            <v>N/A</v>
          </cell>
          <cell r="J327" t="str">
            <v>N/A</v>
          </cell>
          <cell r="K327" t="str">
            <v>N/A</v>
          </cell>
          <cell r="L327" t="str">
            <v>N/A</v>
          </cell>
          <cell r="M327" t="str">
            <v>N/A</v>
          </cell>
          <cell r="N327" t="str">
            <v>N/A</v>
          </cell>
          <cell r="O327" t="str">
            <v>N/A</v>
          </cell>
          <cell r="P327" t="str">
            <v>N/A</v>
          </cell>
          <cell r="Q327" t="str">
            <v>N/A</v>
          </cell>
          <cell r="R327" t="str">
            <v>N/A</v>
          </cell>
          <cell r="S327" t="str">
            <v>N/A</v>
          </cell>
          <cell r="T327" t="str">
            <v>N/A</v>
          </cell>
          <cell r="U327" t="str">
            <v>N/A</v>
          </cell>
          <cell r="V327" t="str">
            <v>N/A</v>
          </cell>
          <cell r="W327" t="str">
            <v>N/A</v>
          </cell>
          <cell r="X327" t="str">
            <v>N/A</v>
          </cell>
          <cell r="Y327" t="str">
            <v>N/A</v>
          </cell>
          <cell r="Z327" t="str">
            <v>N/A</v>
          </cell>
          <cell r="AA327" t="str">
            <v>N/A</v>
          </cell>
          <cell r="AB327" t="str">
            <v>N/A</v>
          </cell>
          <cell r="AC327" t="str">
            <v>N/A</v>
          </cell>
          <cell r="AD327" t="str">
            <v>N/A</v>
          </cell>
          <cell r="AE327" t="str">
            <v>N/A</v>
          </cell>
          <cell r="AF327" t="str">
            <v>N/A</v>
          </cell>
          <cell r="AG327" t="str">
            <v>N/A</v>
          </cell>
          <cell r="AH327">
            <v>0</v>
          </cell>
        </row>
        <row r="328">
          <cell r="A328">
            <v>36788</v>
          </cell>
          <cell r="B328" t="str">
            <v>N/A</v>
          </cell>
          <cell r="C328" t="str">
            <v>N/A</v>
          </cell>
          <cell r="D328" t="str">
            <v>N/A</v>
          </cell>
          <cell r="E328" t="str">
            <v>N/A</v>
          </cell>
          <cell r="F328" t="str">
            <v>N/A</v>
          </cell>
          <cell r="G328" t="str">
            <v>N/A</v>
          </cell>
          <cell r="H328" t="str">
            <v>N/A</v>
          </cell>
          <cell r="I328" t="str">
            <v>N/A</v>
          </cell>
          <cell r="J328" t="str">
            <v>N/A</v>
          </cell>
          <cell r="K328" t="str">
            <v>N/A</v>
          </cell>
          <cell r="L328" t="str">
            <v>N/A</v>
          </cell>
          <cell r="M328" t="str">
            <v>N/A</v>
          </cell>
          <cell r="N328" t="str">
            <v>N/A</v>
          </cell>
          <cell r="O328" t="str">
            <v>N/A</v>
          </cell>
          <cell r="P328" t="str">
            <v>N/A</v>
          </cell>
          <cell r="Q328" t="str">
            <v>N/A</v>
          </cell>
          <cell r="R328" t="str">
            <v>N/A</v>
          </cell>
          <cell r="S328" t="str">
            <v>N/A</v>
          </cell>
          <cell r="T328" t="str">
            <v>N/A</v>
          </cell>
          <cell r="U328" t="str">
            <v>N/A</v>
          </cell>
          <cell r="V328" t="str">
            <v>N/A</v>
          </cell>
          <cell r="W328" t="str">
            <v>N/A</v>
          </cell>
          <cell r="X328" t="str">
            <v>N/A</v>
          </cell>
          <cell r="Y328" t="str">
            <v>N/A</v>
          </cell>
          <cell r="Z328" t="str">
            <v>N/A</v>
          </cell>
          <cell r="AA328" t="str">
            <v>N/A</v>
          </cell>
          <cell r="AB328" t="str">
            <v>N/A</v>
          </cell>
          <cell r="AC328" t="str">
            <v>N/A</v>
          </cell>
          <cell r="AD328" t="str">
            <v>N/A</v>
          </cell>
          <cell r="AE328" t="str">
            <v>N/A</v>
          </cell>
          <cell r="AF328" t="str">
            <v>N/A</v>
          </cell>
          <cell r="AG328" t="str">
            <v>N/A</v>
          </cell>
          <cell r="AH328">
            <v>0</v>
          </cell>
        </row>
        <row r="329">
          <cell r="A329">
            <v>36789</v>
          </cell>
          <cell r="B329" t="str">
            <v>N/A</v>
          </cell>
          <cell r="C329" t="str">
            <v>N/A</v>
          </cell>
          <cell r="D329" t="str">
            <v>N/A</v>
          </cell>
          <cell r="E329" t="str">
            <v>N/A</v>
          </cell>
          <cell r="F329" t="str">
            <v>N/A</v>
          </cell>
          <cell r="G329" t="str">
            <v>N/A</v>
          </cell>
          <cell r="H329" t="str">
            <v>N/A</v>
          </cell>
          <cell r="I329" t="str">
            <v>N/A</v>
          </cell>
          <cell r="J329" t="str">
            <v>N/A</v>
          </cell>
          <cell r="K329" t="str">
            <v>N/A</v>
          </cell>
          <cell r="L329" t="str">
            <v>N/A</v>
          </cell>
          <cell r="M329" t="str">
            <v>N/A</v>
          </cell>
          <cell r="N329" t="str">
            <v>N/A</v>
          </cell>
          <cell r="O329" t="str">
            <v>N/A</v>
          </cell>
          <cell r="P329" t="str">
            <v>N/A</v>
          </cell>
          <cell r="Q329" t="str">
            <v>N/A</v>
          </cell>
          <cell r="R329" t="str">
            <v>N/A</v>
          </cell>
          <cell r="S329" t="str">
            <v>N/A</v>
          </cell>
          <cell r="T329" t="str">
            <v>N/A</v>
          </cell>
          <cell r="U329" t="str">
            <v>N/A</v>
          </cell>
          <cell r="V329" t="str">
            <v>N/A</v>
          </cell>
          <cell r="W329" t="str">
            <v>N/A</v>
          </cell>
          <cell r="X329" t="str">
            <v>N/A</v>
          </cell>
          <cell r="Y329" t="str">
            <v>N/A</v>
          </cell>
          <cell r="Z329" t="str">
            <v>N/A</v>
          </cell>
          <cell r="AA329" t="str">
            <v>N/A</v>
          </cell>
          <cell r="AB329" t="str">
            <v>N/A</v>
          </cell>
          <cell r="AC329" t="str">
            <v>N/A</v>
          </cell>
          <cell r="AD329" t="str">
            <v>N/A</v>
          </cell>
          <cell r="AE329" t="str">
            <v>N/A</v>
          </cell>
          <cell r="AF329" t="str">
            <v>N/A</v>
          </cell>
          <cell r="AG329" t="str">
            <v>N/A</v>
          </cell>
          <cell r="AH329">
            <v>0</v>
          </cell>
        </row>
        <row r="330">
          <cell r="A330">
            <v>36790</v>
          </cell>
          <cell r="B330" t="str">
            <v>N/A</v>
          </cell>
          <cell r="C330" t="str">
            <v>N/A</v>
          </cell>
          <cell r="D330" t="str">
            <v>N/A</v>
          </cell>
          <cell r="E330" t="str">
            <v>N/A</v>
          </cell>
          <cell r="F330" t="str">
            <v>N/A</v>
          </cell>
          <cell r="G330" t="str">
            <v>N/A</v>
          </cell>
          <cell r="H330" t="str">
            <v>N/A</v>
          </cell>
          <cell r="I330" t="str">
            <v>N/A</v>
          </cell>
          <cell r="J330" t="str">
            <v>N/A</v>
          </cell>
          <cell r="K330" t="str">
            <v>N/A</v>
          </cell>
          <cell r="L330" t="str">
            <v>N/A</v>
          </cell>
          <cell r="M330" t="str">
            <v>N/A</v>
          </cell>
          <cell r="N330" t="str">
            <v>N/A</v>
          </cell>
          <cell r="O330" t="str">
            <v>N/A</v>
          </cell>
          <cell r="P330" t="str">
            <v>N/A</v>
          </cell>
          <cell r="Q330" t="str">
            <v>N/A</v>
          </cell>
          <cell r="R330" t="str">
            <v>N/A</v>
          </cell>
          <cell r="S330" t="str">
            <v>N/A</v>
          </cell>
          <cell r="T330" t="str">
            <v>N/A</v>
          </cell>
          <cell r="U330" t="str">
            <v>N/A</v>
          </cell>
          <cell r="V330" t="str">
            <v>N/A</v>
          </cell>
          <cell r="W330" t="str">
            <v>N/A</v>
          </cell>
          <cell r="X330" t="str">
            <v>N/A</v>
          </cell>
          <cell r="Y330" t="str">
            <v>N/A</v>
          </cell>
          <cell r="Z330" t="str">
            <v>N/A</v>
          </cell>
          <cell r="AA330" t="str">
            <v>N/A</v>
          </cell>
          <cell r="AB330" t="str">
            <v>N/A</v>
          </cell>
          <cell r="AC330" t="str">
            <v>N/A</v>
          </cell>
          <cell r="AD330" t="str">
            <v>N/A</v>
          </cell>
          <cell r="AE330" t="str">
            <v>N/A</v>
          </cell>
          <cell r="AF330" t="str">
            <v>N/A</v>
          </cell>
          <cell r="AG330" t="str">
            <v>N/A</v>
          </cell>
          <cell r="AH330">
            <v>0</v>
          </cell>
        </row>
        <row r="331">
          <cell r="A331">
            <v>36791</v>
          </cell>
          <cell r="B331" t="str">
            <v>N/A</v>
          </cell>
          <cell r="C331" t="str">
            <v>N/A</v>
          </cell>
          <cell r="D331" t="str">
            <v>N/A</v>
          </cell>
          <cell r="E331" t="str">
            <v>N/A</v>
          </cell>
          <cell r="F331" t="str">
            <v>N/A</v>
          </cell>
          <cell r="G331" t="str">
            <v>N/A</v>
          </cell>
          <cell r="H331" t="str">
            <v>N/A</v>
          </cell>
          <cell r="I331" t="str">
            <v>N/A</v>
          </cell>
          <cell r="J331" t="str">
            <v>N/A</v>
          </cell>
          <cell r="K331" t="str">
            <v>N/A</v>
          </cell>
          <cell r="L331" t="str">
            <v>N/A</v>
          </cell>
          <cell r="M331" t="str">
            <v>N/A</v>
          </cell>
          <cell r="N331" t="str">
            <v>N/A</v>
          </cell>
          <cell r="O331" t="str">
            <v>N/A</v>
          </cell>
          <cell r="P331" t="str">
            <v>N/A</v>
          </cell>
          <cell r="Q331" t="str">
            <v>N/A</v>
          </cell>
          <cell r="R331" t="str">
            <v>N/A</v>
          </cell>
          <cell r="S331" t="str">
            <v>N/A</v>
          </cell>
          <cell r="T331" t="str">
            <v>N/A</v>
          </cell>
          <cell r="U331" t="str">
            <v>N/A</v>
          </cell>
          <cell r="V331" t="str">
            <v>N/A</v>
          </cell>
          <cell r="W331" t="str">
            <v>N/A</v>
          </cell>
          <cell r="X331" t="str">
            <v>N/A</v>
          </cell>
          <cell r="Y331" t="str">
            <v>N/A</v>
          </cell>
          <cell r="Z331" t="str">
            <v>N/A</v>
          </cell>
          <cell r="AA331" t="str">
            <v>N/A</v>
          </cell>
          <cell r="AB331" t="str">
            <v>N/A</v>
          </cell>
          <cell r="AC331" t="str">
            <v>N/A</v>
          </cell>
          <cell r="AD331" t="str">
            <v>N/A</v>
          </cell>
          <cell r="AE331" t="str">
            <v>N/A</v>
          </cell>
          <cell r="AF331" t="str">
            <v>N/A</v>
          </cell>
          <cell r="AG331" t="str">
            <v>N/A</v>
          </cell>
          <cell r="AH331">
            <v>0</v>
          </cell>
        </row>
        <row r="332">
          <cell r="A332">
            <v>36792</v>
          </cell>
          <cell r="B332" t="str">
            <v>N/A</v>
          </cell>
          <cell r="C332" t="str">
            <v>N/A</v>
          </cell>
          <cell r="D332" t="str">
            <v>N/A</v>
          </cell>
          <cell r="E332" t="str">
            <v>N/A</v>
          </cell>
          <cell r="F332" t="str">
            <v>N/A</v>
          </cell>
          <cell r="G332" t="str">
            <v>N/A</v>
          </cell>
          <cell r="H332" t="str">
            <v>N/A</v>
          </cell>
          <cell r="I332" t="str">
            <v>N/A</v>
          </cell>
          <cell r="J332" t="str">
            <v>N/A</v>
          </cell>
          <cell r="K332" t="str">
            <v>N/A</v>
          </cell>
          <cell r="L332" t="str">
            <v>N/A</v>
          </cell>
          <cell r="M332" t="str">
            <v>N/A</v>
          </cell>
          <cell r="N332" t="str">
            <v>N/A</v>
          </cell>
          <cell r="O332" t="str">
            <v>N/A</v>
          </cell>
          <cell r="P332" t="str">
            <v>N/A</v>
          </cell>
          <cell r="Q332" t="str">
            <v>N/A</v>
          </cell>
          <cell r="R332" t="str">
            <v>N/A</v>
          </cell>
          <cell r="S332" t="str">
            <v>N/A</v>
          </cell>
          <cell r="T332" t="str">
            <v>N/A</v>
          </cell>
          <cell r="U332" t="str">
            <v>N/A</v>
          </cell>
          <cell r="V332" t="str">
            <v>N/A</v>
          </cell>
          <cell r="W332" t="str">
            <v>N/A</v>
          </cell>
          <cell r="X332" t="str">
            <v>N/A</v>
          </cell>
          <cell r="Y332" t="str">
            <v>N/A</v>
          </cell>
          <cell r="Z332" t="str">
            <v>N/A</v>
          </cell>
          <cell r="AA332" t="str">
            <v>N/A</v>
          </cell>
          <cell r="AB332" t="str">
            <v>N/A</v>
          </cell>
          <cell r="AC332" t="str">
            <v>N/A</v>
          </cell>
          <cell r="AD332" t="str">
            <v>N/A</v>
          </cell>
          <cell r="AE332" t="str">
            <v>N/A</v>
          </cell>
          <cell r="AF332" t="str">
            <v>N/A</v>
          </cell>
          <cell r="AG332" t="str">
            <v>N/A</v>
          </cell>
          <cell r="AH332">
            <v>0</v>
          </cell>
        </row>
        <row r="333">
          <cell r="A333">
            <v>36793</v>
          </cell>
          <cell r="B333" t="str">
            <v>N/A</v>
          </cell>
          <cell r="C333" t="str">
            <v>N/A</v>
          </cell>
          <cell r="D333" t="str">
            <v>N/A</v>
          </cell>
          <cell r="E333" t="str">
            <v>N/A</v>
          </cell>
          <cell r="F333" t="str">
            <v>N/A</v>
          </cell>
          <cell r="G333" t="str">
            <v>N/A</v>
          </cell>
          <cell r="H333" t="str">
            <v>N/A</v>
          </cell>
          <cell r="I333" t="str">
            <v>N/A</v>
          </cell>
          <cell r="J333" t="str">
            <v>N/A</v>
          </cell>
          <cell r="K333" t="str">
            <v>N/A</v>
          </cell>
          <cell r="L333" t="str">
            <v>N/A</v>
          </cell>
          <cell r="M333" t="str">
            <v>N/A</v>
          </cell>
          <cell r="N333" t="str">
            <v>N/A</v>
          </cell>
          <cell r="O333" t="str">
            <v>N/A</v>
          </cell>
          <cell r="P333" t="str">
            <v>N/A</v>
          </cell>
          <cell r="Q333" t="str">
            <v>N/A</v>
          </cell>
          <cell r="R333" t="str">
            <v>N/A</v>
          </cell>
          <cell r="S333" t="str">
            <v>N/A</v>
          </cell>
          <cell r="T333" t="str">
            <v>N/A</v>
          </cell>
          <cell r="U333" t="str">
            <v>N/A</v>
          </cell>
          <cell r="V333" t="str">
            <v>N/A</v>
          </cell>
          <cell r="W333" t="str">
            <v>N/A</v>
          </cell>
          <cell r="X333" t="str">
            <v>N/A</v>
          </cell>
          <cell r="Y333" t="str">
            <v>N/A</v>
          </cell>
          <cell r="Z333" t="str">
            <v>N/A</v>
          </cell>
          <cell r="AA333" t="str">
            <v>N/A</v>
          </cell>
          <cell r="AB333" t="str">
            <v>N/A</v>
          </cell>
          <cell r="AC333" t="str">
            <v>N/A</v>
          </cell>
          <cell r="AD333" t="str">
            <v>N/A</v>
          </cell>
          <cell r="AE333" t="str">
            <v>N/A</v>
          </cell>
          <cell r="AF333" t="str">
            <v>N/A</v>
          </cell>
          <cell r="AG333" t="str">
            <v>N/A</v>
          </cell>
          <cell r="AH333">
            <v>0</v>
          </cell>
        </row>
        <row r="334">
          <cell r="A334">
            <v>36794</v>
          </cell>
          <cell r="B334" t="str">
            <v>N/A</v>
          </cell>
          <cell r="C334" t="str">
            <v>N/A</v>
          </cell>
          <cell r="D334" t="str">
            <v>N/A</v>
          </cell>
          <cell r="E334" t="str">
            <v>N/A</v>
          </cell>
          <cell r="F334" t="str">
            <v>N/A</v>
          </cell>
          <cell r="G334" t="str">
            <v>N/A</v>
          </cell>
          <cell r="H334" t="str">
            <v>N/A</v>
          </cell>
          <cell r="I334" t="str">
            <v>N/A</v>
          </cell>
          <cell r="J334" t="str">
            <v>N/A</v>
          </cell>
          <cell r="K334" t="str">
            <v>N/A</v>
          </cell>
          <cell r="L334" t="str">
            <v>N/A</v>
          </cell>
          <cell r="M334" t="str">
            <v>N/A</v>
          </cell>
          <cell r="N334" t="str">
            <v>N/A</v>
          </cell>
          <cell r="O334" t="str">
            <v>N/A</v>
          </cell>
          <cell r="P334" t="str">
            <v>N/A</v>
          </cell>
          <cell r="Q334" t="str">
            <v>N/A</v>
          </cell>
          <cell r="R334" t="str">
            <v>N/A</v>
          </cell>
          <cell r="S334" t="str">
            <v>N/A</v>
          </cell>
          <cell r="T334" t="str">
            <v>N/A</v>
          </cell>
          <cell r="U334" t="str">
            <v>N/A</v>
          </cell>
          <cell r="V334" t="str">
            <v>N/A</v>
          </cell>
          <cell r="W334" t="str">
            <v>N/A</v>
          </cell>
          <cell r="X334" t="str">
            <v>N/A</v>
          </cell>
          <cell r="Y334" t="str">
            <v>N/A</v>
          </cell>
          <cell r="Z334" t="str">
            <v>N/A</v>
          </cell>
          <cell r="AA334" t="str">
            <v>N/A</v>
          </cell>
          <cell r="AB334" t="str">
            <v>N/A</v>
          </cell>
          <cell r="AC334" t="str">
            <v>N/A</v>
          </cell>
          <cell r="AD334" t="str">
            <v>N/A</v>
          </cell>
          <cell r="AE334" t="str">
            <v>N/A</v>
          </cell>
          <cell r="AF334" t="str">
            <v>N/A</v>
          </cell>
          <cell r="AG334" t="str">
            <v>N/A</v>
          </cell>
          <cell r="AH334">
            <v>0</v>
          </cell>
        </row>
        <row r="335">
          <cell r="A335">
            <v>36795</v>
          </cell>
          <cell r="B335" t="str">
            <v>N/A</v>
          </cell>
          <cell r="C335" t="str">
            <v>N/A</v>
          </cell>
          <cell r="D335" t="str">
            <v>N/A</v>
          </cell>
          <cell r="E335" t="str">
            <v>N/A</v>
          </cell>
          <cell r="F335" t="str">
            <v>N/A</v>
          </cell>
          <cell r="G335" t="str">
            <v>N/A</v>
          </cell>
          <cell r="H335" t="str">
            <v>N/A</v>
          </cell>
          <cell r="I335" t="str">
            <v>N/A</v>
          </cell>
          <cell r="J335" t="str">
            <v>N/A</v>
          </cell>
          <cell r="K335" t="str">
            <v>N/A</v>
          </cell>
          <cell r="L335" t="str">
            <v>N/A</v>
          </cell>
          <cell r="M335" t="str">
            <v>N/A</v>
          </cell>
          <cell r="N335" t="str">
            <v>N/A</v>
          </cell>
          <cell r="O335" t="str">
            <v>N/A</v>
          </cell>
          <cell r="P335" t="str">
            <v>N/A</v>
          </cell>
          <cell r="Q335" t="str">
            <v>N/A</v>
          </cell>
          <cell r="R335" t="str">
            <v>N/A</v>
          </cell>
          <cell r="S335" t="str">
            <v>N/A</v>
          </cell>
          <cell r="T335" t="str">
            <v>N/A</v>
          </cell>
          <cell r="U335" t="str">
            <v>N/A</v>
          </cell>
          <cell r="V335" t="str">
            <v>N/A</v>
          </cell>
          <cell r="W335" t="str">
            <v>N/A</v>
          </cell>
          <cell r="X335" t="str">
            <v>N/A</v>
          </cell>
          <cell r="Y335" t="str">
            <v>N/A</v>
          </cell>
          <cell r="Z335" t="str">
            <v>N/A</v>
          </cell>
          <cell r="AA335" t="str">
            <v>N/A</v>
          </cell>
          <cell r="AB335" t="str">
            <v>N/A</v>
          </cell>
          <cell r="AC335" t="str">
            <v>N/A</v>
          </cell>
          <cell r="AD335" t="str">
            <v>N/A</v>
          </cell>
          <cell r="AE335" t="str">
            <v>N/A</v>
          </cell>
          <cell r="AF335" t="str">
            <v>N/A</v>
          </cell>
          <cell r="AG335" t="str">
            <v>N/A</v>
          </cell>
          <cell r="AH335">
            <v>0</v>
          </cell>
        </row>
        <row r="336">
          <cell r="A336">
            <v>36796</v>
          </cell>
          <cell r="B336" t="str">
            <v>N/A</v>
          </cell>
          <cell r="C336" t="str">
            <v>N/A</v>
          </cell>
          <cell r="D336" t="str">
            <v>N/A</v>
          </cell>
          <cell r="E336" t="str">
            <v>N/A</v>
          </cell>
          <cell r="F336" t="str">
            <v>N/A</v>
          </cell>
          <cell r="G336" t="str">
            <v>N/A</v>
          </cell>
          <cell r="H336" t="str">
            <v>N/A</v>
          </cell>
          <cell r="I336" t="str">
            <v>N/A</v>
          </cell>
          <cell r="J336" t="str">
            <v>N/A</v>
          </cell>
          <cell r="K336" t="str">
            <v>N/A</v>
          </cell>
          <cell r="L336" t="str">
            <v>N/A</v>
          </cell>
          <cell r="M336" t="str">
            <v>N/A</v>
          </cell>
          <cell r="N336" t="str">
            <v>N/A</v>
          </cell>
          <cell r="O336" t="str">
            <v>N/A</v>
          </cell>
          <cell r="P336" t="str">
            <v>N/A</v>
          </cell>
          <cell r="Q336" t="str">
            <v>N/A</v>
          </cell>
          <cell r="R336" t="str">
            <v>N/A</v>
          </cell>
          <cell r="S336" t="str">
            <v>N/A</v>
          </cell>
          <cell r="T336" t="str">
            <v>N/A</v>
          </cell>
          <cell r="U336" t="str">
            <v>N/A</v>
          </cell>
          <cell r="V336" t="str">
            <v>N/A</v>
          </cell>
          <cell r="W336" t="str">
            <v>N/A</v>
          </cell>
          <cell r="X336" t="str">
            <v>N/A</v>
          </cell>
          <cell r="Y336" t="str">
            <v>N/A</v>
          </cell>
          <cell r="Z336" t="str">
            <v>N/A</v>
          </cell>
          <cell r="AA336" t="str">
            <v>N/A</v>
          </cell>
          <cell r="AB336" t="str">
            <v>N/A</v>
          </cell>
          <cell r="AC336" t="str">
            <v>N/A</v>
          </cell>
          <cell r="AD336" t="str">
            <v>N/A</v>
          </cell>
          <cell r="AE336" t="str">
            <v>N/A</v>
          </cell>
          <cell r="AF336" t="str">
            <v>N/A</v>
          </cell>
          <cell r="AG336" t="str">
            <v>N/A</v>
          </cell>
          <cell r="AH336">
            <v>0</v>
          </cell>
        </row>
        <row r="337">
          <cell r="A337">
            <v>36797</v>
          </cell>
          <cell r="B337" t="str">
            <v>N/A</v>
          </cell>
          <cell r="C337" t="str">
            <v>N/A</v>
          </cell>
          <cell r="D337" t="str">
            <v>N/A</v>
          </cell>
          <cell r="E337" t="str">
            <v>N/A</v>
          </cell>
          <cell r="F337" t="str">
            <v>N/A</v>
          </cell>
          <cell r="G337" t="str">
            <v>N/A</v>
          </cell>
          <cell r="H337" t="str">
            <v>N/A</v>
          </cell>
          <cell r="I337" t="str">
            <v>N/A</v>
          </cell>
          <cell r="J337" t="str">
            <v>N/A</v>
          </cell>
          <cell r="K337" t="str">
            <v>N/A</v>
          </cell>
          <cell r="L337" t="str">
            <v>N/A</v>
          </cell>
          <cell r="M337" t="str">
            <v>N/A</v>
          </cell>
          <cell r="N337" t="str">
            <v>N/A</v>
          </cell>
          <cell r="O337" t="str">
            <v>N/A</v>
          </cell>
          <cell r="P337" t="str">
            <v>N/A</v>
          </cell>
          <cell r="Q337" t="str">
            <v>N/A</v>
          </cell>
          <cell r="R337" t="str">
            <v>N/A</v>
          </cell>
          <cell r="S337" t="str">
            <v>N/A</v>
          </cell>
          <cell r="T337" t="str">
            <v>N/A</v>
          </cell>
          <cell r="U337" t="str">
            <v>N/A</v>
          </cell>
          <cell r="V337" t="str">
            <v>N/A</v>
          </cell>
          <cell r="W337" t="str">
            <v>N/A</v>
          </cell>
          <cell r="X337" t="str">
            <v>N/A</v>
          </cell>
          <cell r="Y337" t="str">
            <v>N/A</v>
          </cell>
          <cell r="Z337" t="str">
            <v>N/A</v>
          </cell>
          <cell r="AA337" t="str">
            <v>N/A</v>
          </cell>
          <cell r="AB337" t="str">
            <v>N/A</v>
          </cell>
          <cell r="AC337" t="str">
            <v>N/A</v>
          </cell>
          <cell r="AD337" t="str">
            <v>N/A</v>
          </cell>
          <cell r="AE337" t="str">
            <v>N/A</v>
          </cell>
          <cell r="AF337" t="str">
            <v>N/A</v>
          </cell>
          <cell r="AG337" t="str">
            <v>N/A</v>
          </cell>
          <cell r="AH337">
            <v>0</v>
          </cell>
        </row>
        <row r="338">
          <cell r="A338">
            <v>36798</v>
          </cell>
          <cell r="B338" t="str">
            <v>N/A</v>
          </cell>
          <cell r="C338" t="str">
            <v>N/A</v>
          </cell>
          <cell r="D338" t="str">
            <v>N/A</v>
          </cell>
          <cell r="E338" t="str">
            <v>N/A</v>
          </cell>
          <cell r="F338" t="str">
            <v>N/A</v>
          </cell>
          <cell r="G338" t="str">
            <v>N/A</v>
          </cell>
          <cell r="H338" t="str">
            <v>N/A</v>
          </cell>
          <cell r="I338" t="str">
            <v>N/A</v>
          </cell>
          <cell r="J338" t="str">
            <v>N/A</v>
          </cell>
          <cell r="K338" t="str">
            <v>N/A</v>
          </cell>
          <cell r="L338" t="str">
            <v>N/A</v>
          </cell>
          <cell r="M338" t="str">
            <v>N/A</v>
          </cell>
          <cell r="N338" t="str">
            <v>N/A</v>
          </cell>
          <cell r="O338" t="str">
            <v>N/A</v>
          </cell>
          <cell r="P338" t="str">
            <v>N/A</v>
          </cell>
          <cell r="Q338" t="str">
            <v>N/A</v>
          </cell>
          <cell r="R338" t="str">
            <v>N/A</v>
          </cell>
          <cell r="S338" t="str">
            <v>N/A</v>
          </cell>
          <cell r="T338" t="str">
            <v>N/A</v>
          </cell>
          <cell r="U338" t="str">
            <v>N/A</v>
          </cell>
          <cell r="V338" t="str">
            <v>N/A</v>
          </cell>
          <cell r="W338" t="str">
            <v>N/A</v>
          </cell>
          <cell r="X338" t="str">
            <v>N/A</v>
          </cell>
          <cell r="Y338" t="str">
            <v>N/A</v>
          </cell>
          <cell r="Z338" t="str">
            <v>N/A</v>
          </cell>
          <cell r="AA338" t="str">
            <v>N/A</v>
          </cell>
          <cell r="AB338" t="str">
            <v>N/A</v>
          </cell>
          <cell r="AC338" t="str">
            <v>N/A</v>
          </cell>
          <cell r="AD338" t="str">
            <v>N/A</v>
          </cell>
          <cell r="AE338" t="str">
            <v>N/A</v>
          </cell>
          <cell r="AF338" t="str">
            <v>N/A</v>
          </cell>
          <cell r="AG338" t="str">
            <v>N/A</v>
          </cell>
          <cell r="AH338">
            <v>0</v>
          </cell>
        </row>
        <row r="339">
          <cell r="A339">
            <v>36799</v>
          </cell>
          <cell r="B339" t="str">
            <v>N/A</v>
          </cell>
          <cell r="C339" t="str">
            <v>N/A</v>
          </cell>
          <cell r="D339" t="str">
            <v>N/A</v>
          </cell>
          <cell r="E339" t="str">
            <v>N/A</v>
          </cell>
          <cell r="F339" t="str">
            <v>N/A</v>
          </cell>
          <cell r="G339" t="str">
            <v>N/A</v>
          </cell>
          <cell r="H339" t="str">
            <v>N/A</v>
          </cell>
          <cell r="I339" t="str">
            <v>N/A</v>
          </cell>
          <cell r="J339" t="str">
            <v>N/A</v>
          </cell>
          <cell r="K339" t="str">
            <v>N/A</v>
          </cell>
          <cell r="L339" t="str">
            <v>N/A</v>
          </cell>
          <cell r="M339" t="str">
            <v>N/A</v>
          </cell>
          <cell r="N339" t="str">
            <v>N/A</v>
          </cell>
          <cell r="O339" t="str">
            <v>N/A</v>
          </cell>
          <cell r="P339" t="str">
            <v>N/A</v>
          </cell>
          <cell r="Q339" t="str">
            <v>N/A</v>
          </cell>
          <cell r="R339" t="str">
            <v>N/A</v>
          </cell>
          <cell r="S339" t="str">
            <v>N/A</v>
          </cell>
          <cell r="T339" t="str">
            <v>N/A</v>
          </cell>
          <cell r="U339" t="str">
            <v>N/A</v>
          </cell>
          <cell r="V339" t="str">
            <v>N/A</v>
          </cell>
          <cell r="W339" t="str">
            <v>N/A</v>
          </cell>
          <cell r="X339" t="str">
            <v>N/A</v>
          </cell>
          <cell r="Y339" t="str">
            <v>N/A</v>
          </cell>
          <cell r="Z339" t="str">
            <v>N/A</v>
          </cell>
          <cell r="AA339" t="str">
            <v>N/A</v>
          </cell>
          <cell r="AB339" t="str">
            <v>N/A</v>
          </cell>
          <cell r="AC339" t="str">
            <v>N/A</v>
          </cell>
          <cell r="AD339" t="str">
            <v>N/A</v>
          </cell>
          <cell r="AE339" t="str">
            <v>N/A</v>
          </cell>
          <cell r="AF339" t="str">
            <v>N/A</v>
          </cell>
          <cell r="AG339" t="str">
            <v>N/A</v>
          </cell>
          <cell r="AH339">
            <v>0</v>
          </cell>
        </row>
        <row r="340">
          <cell r="A340">
            <v>36800</v>
          </cell>
          <cell r="B340" t="str">
            <v>N/A</v>
          </cell>
          <cell r="C340" t="str">
            <v>N/A</v>
          </cell>
          <cell r="D340" t="str">
            <v>N/A</v>
          </cell>
          <cell r="E340" t="str">
            <v>N/A</v>
          </cell>
          <cell r="F340" t="str">
            <v>N/A</v>
          </cell>
          <cell r="G340" t="str">
            <v>N/A</v>
          </cell>
          <cell r="H340" t="str">
            <v>N/A</v>
          </cell>
          <cell r="I340" t="str">
            <v>N/A</v>
          </cell>
          <cell r="J340" t="str">
            <v>N/A</v>
          </cell>
          <cell r="K340" t="str">
            <v>N/A</v>
          </cell>
          <cell r="L340" t="str">
            <v>N/A</v>
          </cell>
          <cell r="M340" t="str">
            <v>N/A</v>
          </cell>
          <cell r="N340" t="str">
            <v>N/A</v>
          </cell>
          <cell r="O340" t="str">
            <v>N/A</v>
          </cell>
          <cell r="P340" t="str">
            <v>N/A</v>
          </cell>
          <cell r="Q340" t="str">
            <v>N/A</v>
          </cell>
          <cell r="R340" t="str">
            <v>N/A</v>
          </cell>
          <cell r="S340" t="str">
            <v>N/A</v>
          </cell>
          <cell r="T340" t="str">
            <v>N/A</v>
          </cell>
          <cell r="U340" t="str">
            <v>N/A</v>
          </cell>
          <cell r="V340" t="str">
            <v>N/A</v>
          </cell>
          <cell r="W340" t="str">
            <v>N/A</v>
          </cell>
          <cell r="X340" t="str">
            <v>N/A</v>
          </cell>
          <cell r="Y340" t="str">
            <v>N/A</v>
          </cell>
          <cell r="Z340" t="str">
            <v>N/A</v>
          </cell>
          <cell r="AA340" t="str">
            <v>N/A</v>
          </cell>
          <cell r="AB340" t="str">
            <v>N/A</v>
          </cell>
          <cell r="AC340" t="str">
            <v>N/A</v>
          </cell>
          <cell r="AD340" t="str">
            <v>N/A</v>
          </cell>
          <cell r="AE340" t="str">
            <v>N/A</v>
          </cell>
          <cell r="AF340" t="str">
            <v>N/A</v>
          </cell>
          <cell r="AG340" t="str">
            <v>N/A</v>
          </cell>
          <cell r="AH340">
            <v>0</v>
          </cell>
        </row>
        <row r="341">
          <cell r="A341">
            <v>36801</v>
          </cell>
          <cell r="B341" t="str">
            <v>N/A</v>
          </cell>
          <cell r="C341" t="str">
            <v>N/A</v>
          </cell>
          <cell r="D341" t="str">
            <v>N/A</v>
          </cell>
          <cell r="E341" t="str">
            <v>N/A</v>
          </cell>
          <cell r="F341" t="str">
            <v>N/A</v>
          </cell>
          <cell r="G341" t="str">
            <v>N/A</v>
          </cell>
          <cell r="H341" t="str">
            <v>N/A</v>
          </cell>
          <cell r="I341" t="str">
            <v>N/A</v>
          </cell>
          <cell r="J341" t="str">
            <v>N/A</v>
          </cell>
          <cell r="K341" t="str">
            <v>N/A</v>
          </cell>
          <cell r="L341" t="str">
            <v>N/A</v>
          </cell>
          <cell r="M341" t="str">
            <v>N/A</v>
          </cell>
          <cell r="N341" t="str">
            <v>N/A</v>
          </cell>
          <cell r="O341" t="str">
            <v>N/A</v>
          </cell>
          <cell r="P341" t="str">
            <v>N/A</v>
          </cell>
          <cell r="Q341" t="str">
            <v>N/A</v>
          </cell>
          <cell r="R341" t="str">
            <v>N/A</v>
          </cell>
          <cell r="S341" t="str">
            <v>N/A</v>
          </cell>
          <cell r="T341" t="str">
            <v>N/A</v>
          </cell>
          <cell r="U341" t="str">
            <v>N/A</v>
          </cell>
          <cell r="V341" t="str">
            <v>N/A</v>
          </cell>
          <cell r="W341" t="str">
            <v>N/A</v>
          </cell>
          <cell r="X341" t="str">
            <v>N/A</v>
          </cell>
          <cell r="Y341" t="str">
            <v>N/A</v>
          </cell>
          <cell r="Z341" t="str">
            <v>N/A</v>
          </cell>
          <cell r="AA341" t="str">
            <v>N/A</v>
          </cell>
          <cell r="AB341" t="str">
            <v>N/A</v>
          </cell>
          <cell r="AC341" t="str">
            <v>N/A</v>
          </cell>
          <cell r="AD341" t="str">
            <v>N/A</v>
          </cell>
          <cell r="AE341" t="str">
            <v>N/A</v>
          </cell>
          <cell r="AF341" t="str">
            <v>N/A</v>
          </cell>
          <cell r="AG341" t="str">
            <v>N/A</v>
          </cell>
          <cell r="AH341">
            <v>0</v>
          </cell>
        </row>
        <row r="342">
          <cell r="A342">
            <v>36802</v>
          </cell>
          <cell r="B342" t="str">
            <v>N/A</v>
          </cell>
          <cell r="C342" t="str">
            <v>N/A</v>
          </cell>
          <cell r="D342" t="str">
            <v>N/A</v>
          </cell>
          <cell r="E342" t="str">
            <v>N/A</v>
          </cell>
          <cell r="F342" t="str">
            <v>N/A</v>
          </cell>
          <cell r="G342" t="str">
            <v>N/A</v>
          </cell>
          <cell r="H342" t="str">
            <v>N/A</v>
          </cell>
          <cell r="I342" t="str">
            <v>N/A</v>
          </cell>
          <cell r="J342" t="str">
            <v>N/A</v>
          </cell>
          <cell r="K342" t="str">
            <v>N/A</v>
          </cell>
          <cell r="L342" t="str">
            <v>N/A</v>
          </cell>
          <cell r="M342" t="str">
            <v>N/A</v>
          </cell>
          <cell r="N342" t="str">
            <v>N/A</v>
          </cell>
          <cell r="O342" t="str">
            <v>N/A</v>
          </cell>
          <cell r="P342" t="str">
            <v>N/A</v>
          </cell>
          <cell r="Q342" t="str">
            <v>N/A</v>
          </cell>
          <cell r="R342" t="str">
            <v>N/A</v>
          </cell>
          <cell r="S342" t="str">
            <v>N/A</v>
          </cell>
          <cell r="T342" t="str">
            <v>N/A</v>
          </cell>
          <cell r="U342" t="str">
            <v>N/A</v>
          </cell>
          <cell r="V342" t="str">
            <v>N/A</v>
          </cell>
          <cell r="W342" t="str">
            <v>N/A</v>
          </cell>
          <cell r="X342" t="str">
            <v>N/A</v>
          </cell>
          <cell r="Y342" t="str">
            <v>N/A</v>
          </cell>
          <cell r="Z342" t="str">
            <v>N/A</v>
          </cell>
          <cell r="AA342" t="str">
            <v>N/A</v>
          </cell>
          <cell r="AB342" t="str">
            <v>N/A</v>
          </cell>
          <cell r="AC342" t="str">
            <v>N/A</v>
          </cell>
          <cell r="AD342" t="str">
            <v>N/A</v>
          </cell>
          <cell r="AE342" t="str">
            <v>N/A</v>
          </cell>
          <cell r="AF342" t="str">
            <v>N/A</v>
          </cell>
          <cell r="AG342" t="str">
            <v>N/A</v>
          </cell>
          <cell r="AH342">
            <v>0</v>
          </cell>
        </row>
        <row r="343">
          <cell r="A343">
            <v>36803</v>
          </cell>
          <cell r="B343" t="str">
            <v>N/A</v>
          </cell>
          <cell r="C343" t="str">
            <v>N/A</v>
          </cell>
          <cell r="D343" t="str">
            <v>N/A</v>
          </cell>
          <cell r="E343" t="str">
            <v>N/A</v>
          </cell>
          <cell r="F343" t="str">
            <v>N/A</v>
          </cell>
          <cell r="G343" t="str">
            <v>N/A</v>
          </cell>
          <cell r="H343" t="str">
            <v>N/A</v>
          </cell>
          <cell r="I343" t="str">
            <v>N/A</v>
          </cell>
          <cell r="J343" t="str">
            <v>N/A</v>
          </cell>
          <cell r="K343" t="str">
            <v>N/A</v>
          </cell>
          <cell r="L343" t="str">
            <v>N/A</v>
          </cell>
          <cell r="M343" t="str">
            <v>N/A</v>
          </cell>
          <cell r="N343" t="str">
            <v>N/A</v>
          </cell>
          <cell r="O343" t="str">
            <v>N/A</v>
          </cell>
          <cell r="P343" t="str">
            <v>N/A</v>
          </cell>
          <cell r="Q343" t="str">
            <v>N/A</v>
          </cell>
          <cell r="R343" t="str">
            <v>N/A</v>
          </cell>
          <cell r="S343" t="str">
            <v>N/A</v>
          </cell>
          <cell r="T343" t="str">
            <v>N/A</v>
          </cell>
          <cell r="U343" t="str">
            <v>N/A</v>
          </cell>
          <cell r="V343" t="str">
            <v>N/A</v>
          </cell>
          <cell r="W343" t="str">
            <v>N/A</v>
          </cell>
          <cell r="X343" t="str">
            <v>N/A</v>
          </cell>
          <cell r="Y343" t="str">
            <v>N/A</v>
          </cell>
          <cell r="Z343" t="str">
            <v>N/A</v>
          </cell>
          <cell r="AA343" t="str">
            <v>N/A</v>
          </cell>
          <cell r="AB343" t="str">
            <v>N/A</v>
          </cell>
          <cell r="AC343" t="str">
            <v>N/A</v>
          </cell>
          <cell r="AD343" t="str">
            <v>N/A</v>
          </cell>
          <cell r="AE343" t="str">
            <v>N/A</v>
          </cell>
          <cell r="AF343" t="str">
            <v>N/A</v>
          </cell>
          <cell r="AG343" t="str">
            <v>N/A</v>
          </cell>
          <cell r="AH343">
            <v>0</v>
          </cell>
        </row>
        <row r="344">
          <cell r="A344">
            <v>36804</v>
          </cell>
          <cell r="B344" t="str">
            <v>N/A</v>
          </cell>
          <cell r="C344" t="str">
            <v>N/A</v>
          </cell>
          <cell r="D344" t="str">
            <v>N/A</v>
          </cell>
          <cell r="E344" t="str">
            <v>N/A</v>
          </cell>
          <cell r="F344" t="str">
            <v>N/A</v>
          </cell>
          <cell r="G344" t="str">
            <v>N/A</v>
          </cell>
          <cell r="H344" t="str">
            <v>N/A</v>
          </cell>
          <cell r="I344" t="str">
            <v>N/A</v>
          </cell>
          <cell r="J344" t="str">
            <v>N/A</v>
          </cell>
          <cell r="K344" t="str">
            <v>N/A</v>
          </cell>
          <cell r="L344" t="str">
            <v>N/A</v>
          </cell>
          <cell r="M344" t="str">
            <v>N/A</v>
          </cell>
          <cell r="N344" t="str">
            <v>N/A</v>
          </cell>
          <cell r="O344" t="str">
            <v>N/A</v>
          </cell>
          <cell r="P344" t="str">
            <v>N/A</v>
          </cell>
          <cell r="Q344" t="str">
            <v>N/A</v>
          </cell>
          <cell r="R344" t="str">
            <v>N/A</v>
          </cell>
          <cell r="S344" t="str">
            <v>N/A</v>
          </cell>
          <cell r="T344" t="str">
            <v>N/A</v>
          </cell>
          <cell r="U344" t="str">
            <v>N/A</v>
          </cell>
          <cell r="V344" t="str">
            <v>N/A</v>
          </cell>
          <cell r="W344" t="str">
            <v>N/A</v>
          </cell>
          <cell r="X344" t="str">
            <v>N/A</v>
          </cell>
          <cell r="Y344" t="str">
            <v>N/A</v>
          </cell>
          <cell r="Z344" t="str">
            <v>N/A</v>
          </cell>
          <cell r="AA344" t="str">
            <v>N/A</v>
          </cell>
          <cell r="AB344" t="str">
            <v>N/A</v>
          </cell>
          <cell r="AC344" t="str">
            <v>N/A</v>
          </cell>
          <cell r="AD344" t="str">
            <v>N/A</v>
          </cell>
          <cell r="AE344" t="str">
            <v>N/A</v>
          </cell>
          <cell r="AF344" t="str">
            <v>N/A</v>
          </cell>
          <cell r="AG344" t="str">
            <v>N/A</v>
          </cell>
          <cell r="AH344">
            <v>0</v>
          </cell>
        </row>
        <row r="345">
          <cell r="A345">
            <v>36805</v>
          </cell>
          <cell r="B345" t="str">
            <v>N/A</v>
          </cell>
          <cell r="C345" t="str">
            <v>N/A</v>
          </cell>
          <cell r="D345" t="str">
            <v>N/A</v>
          </cell>
          <cell r="E345" t="str">
            <v>N/A</v>
          </cell>
          <cell r="F345" t="str">
            <v>N/A</v>
          </cell>
          <cell r="G345" t="str">
            <v>N/A</v>
          </cell>
          <cell r="H345" t="str">
            <v>N/A</v>
          </cell>
          <cell r="I345" t="str">
            <v>N/A</v>
          </cell>
          <cell r="J345" t="str">
            <v>N/A</v>
          </cell>
          <cell r="K345" t="str">
            <v>N/A</v>
          </cell>
          <cell r="L345" t="str">
            <v>N/A</v>
          </cell>
          <cell r="M345" t="str">
            <v>N/A</v>
          </cell>
          <cell r="N345" t="str">
            <v>N/A</v>
          </cell>
          <cell r="O345" t="str">
            <v>N/A</v>
          </cell>
          <cell r="P345" t="str">
            <v>N/A</v>
          </cell>
          <cell r="Q345" t="str">
            <v>N/A</v>
          </cell>
          <cell r="R345" t="str">
            <v>N/A</v>
          </cell>
          <cell r="S345" t="str">
            <v>N/A</v>
          </cell>
          <cell r="T345" t="str">
            <v>N/A</v>
          </cell>
          <cell r="U345" t="str">
            <v>N/A</v>
          </cell>
          <cell r="V345" t="str">
            <v>N/A</v>
          </cell>
          <cell r="W345" t="str">
            <v>N/A</v>
          </cell>
          <cell r="X345" t="str">
            <v>N/A</v>
          </cell>
          <cell r="Y345" t="str">
            <v>N/A</v>
          </cell>
          <cell r="Z345" t="str">
            <v>N/A</v>
          </cell>
          <cell r="AA345" t="str">
            <v>N/A</v>
          </cell>
          <cell r="AB345" t="str">
            <v>N/A</v>
          </cell>
          <cell r="AC345" t="str">
            <v>N/A</v>
          </cell>
          <cell r="AD345" t="str">
            <v>N/A</v>
          </cell>
          <cell r="AE345" t="str">
            <v>N/A</v>
          </cell>
          <cell r="AF345" t="str">
            <v>N/A</v>
          </cell>
          <cell r="AG345" t="str">
            <v>N/A</v>
          </cell>
          <cell r="AH345">
            <v>0</v>
          </cell>
        </row>
        <row r="346">
          <cell r="A346">
            <v>36806</v>
          </cell>
          <cell r="B346" t="str">
            <v>N/A</v>
          </cell>
          <cell r="C346" t="str">
            <v>N/A</v>
          </cell>
          <cell r="D346" t="str">
            <v>N/A</v>
          </cell>
          <cell r="E346" t="str">
            <v>N/A</v>
          </cell>
          <cell r="F346" t="str">
            <v>N/A</v>
          </cell>
          <cell r="G346" t="str">
            <v>N/A</v>
          </cell>
          <cell r="H346" t="str">
            <v>N/A</v>
          </cell>
          <cell r="I346" t="str">
            <v>N/A</v>
          </cell>
          <cell r="J346" t="str">
            <v>N/A</v>
          </cell>
          <cell r="K346" t="str">
            <v>N/A</v>
          </cell>
          <cell r="L346" t="str">
            <v>N/A</v>
          </cell>
          <cell r="M346" t="str">
            <v>N/A</v>
          </cell>
          <cell r="N346" t="str">
            <v>N/A</v>
          </cell>
          <cell r="O346" t="str">
            <v>N/A</v>
          </cell>
          <cell r="P346" t="str">
            <v>N/A</v>
          </cell>
          <cell r="Q346" t="str">
            <v>N/A</v>
          </cell>
          <cell r="R346" t="str">
            <v>N/A</v>
          </cell>
          <cell r="S346" t="str">
            <v>N/A</v>
          </cell>
          <cell r="T346" t="str">
            <v>N/A</v>
          </cell>
          <cell r="U346" t="str">
            <v>N/A</v>
          </cell>
          <cell r="V346" t="str">
            <v>N/A</v>
          </cell>
          <cell r="W346" t="str">
            <v>N/A</v>
          </cell>
          <cell r="X346" t="str">
            <v>N/A</v>
          </cell>
          <cell r="Y346" t="str">
            <v>N/A</v>
          </cell>
          <cell r="Z346" t="str">
            <v>N/A</v>
          </cell>
          <cell r="AA346" t="str">
            <v>N/A</v>
          </cell>
          <cell r="AB346" t="str">
            <v>N/A</v>
          </cell>
          <cell r="AC346" t="str">
            <v>N/A</v>
          </cell>
          <cell r="AD346" t="str">
            <v>N/A</v>
          </cell>
          <cell r="AE346" t="str">
            <v>N/A</v>
          </cell>
          <cell r="AF346" t="str">
            <v>N/A</v>
          </cell>
          <cell r="AG346" t="str">
            <v>N/A</v>
          </cell>
          <cell r="AH346">
            <v>0</v>
          </cell>
        </row>
        <row r="347">
          <cell r="A347">
            <v>36807</v>
          </cell>
          <cell r="B347" t="str">
            <v>N/A</v>
          </cell>
          <cell r="C347" t="str">
            <v>N/A</v>
          </cell>
          <cell r="D347" t="str">
            <v>N/A</v>
          </cell>
          <cell r="E347" t="str">
            <v>N/A</v>
          </cell>
          <cell r="F347" t="str">
            <v>N/A</v>
          </cell>
          <cell r="G347" t="str">
            <v>N/A</v>
          </cell>
          <cell r="H347" t="str">
            <v>N/A</v>
          </cell>
          <cell r="I347" t="str">
            <v>N/A</v>
          </cell>
          <cell r="J347" t="str">
            <v>N/A</v>
          </cell>
          <cell r="K347" t="str">
            <v>N/A</v>
          </cell>
          <cell r="L347" t="str">
            <v>N/A</v>
          </cell>
          <cell r="M347" t="str">
            <v>N/A</v>
          </cell>
          <cell r="N347" t="str">
            <v>N/A</v>
          </cell>
          <cell r="O347" t="str">
            <v>N/A</v>
          </cell>
          <cell r="P347" t="str">
            <v>N/A</v>
          </cell>
          <cell r="Q347" t="str">
            <v>N/A</v>
          </cell>
          <cell r="R347" t="str">
            <v>N/A</v>
          </cell>
          <cell r="S347" t="str">
            <v>N/A</v>
          </cell>
          <cell r="T347" t="str">
            <v>N/A</v>
          </cell>
          <cell r="U347" t="str">
            <v>N/A</v>
          </cell>
          <cell r="V347" t="str">
            <v>N/A</v>
          </cell>
          <cell r="W347" t="str">
            <v>N/A</v>
          </cell>
          <cell r="X347" t="str">
            <v>N/A</v>
          </cell>
          <cell r="Y347" t="str">
            <v>N/A</v>
          </cell>
          <cell r="Z347" t="str">
            <v>N/A</v>
          </cell>
          <cell r="AA347" t="str">
            <v>N/A</v>
          </cell>
          <cell r="AB347" t="str">
            <v>N/A</v>
          </cell>
          <cell r="AC347" t="str">
            <v>N/A</v>
          </cell>
          <cell r="AD347" t="str">
            <v>N/A</v>
          </cell>
          <cell r="AE347" t="str">
            <v>N/A</v>
          </cell>
          <cell r="AF347" t="str">
            <v>N/A</v>
          </cell>
          <cell r="AG347" t="str">
            <v>N/A</v>
          </cell>
          <cell r="AH347">
            <v>0</v>
          </cell>
        </row>
        <row r="348">
          <cell r="A348">
            <v>36808</v>
          </cell>
          <cell r="B348" t="str">
            <v>N/A</v>
          </cell>
          <cell r="C348" t="str">
            <v>N/A</v>
          </cell>
          <cell r="D348" t="str">
            <v>N/A</v>
          </cell>
          <cell r="E348" t="str">
            <v>N/A</v>
          </cell>
          <cell r="F348" t="str">
            <v>N/A</v>
          </cell>
          <cell r="G348" t="str">
            <v>N/A</v>
          </cell>
          <cell r="H348" t="str">
            <v>N/A</v>
          </cell>
          <cell r="I348" t="str">
            <v>N/A</v>
          </cell>
          <cell r="J348" t="str">
            <v>N/A</v>
          </cell>
          <cell r="K348" t="str">
            <v>N/A</v>
          </cell>
          <cell r="L348" t="str">
            <v>N/A</v>
          </cell>
          <cell r="M348" t="str">
            <v>N/A</v>
          </cell>
          <cell r="N348" t="str">
            <v>N/A</v>
          </cell>
          <cell r="O348" t="str">
            <v>N/A</v>
          </cell>
          <cell r="P348" t="str">
            <v>N/A</v>
          </cell>
          <cell r="Q348" t="str">
            <v>N/A</v>
          </cell>
          <cell r="R348" t="str">
            <v>N/A</v>
          </cell>
          <cell r="S348" t="str">
            <v>N/A</v>
          </cell>
          <cell r="T348" t="str">
            <v>N/A</v>
          </cell>
          <cell r="U348" t="str">
            <v>N/A</v>
          </cell>
          <cell r="V348" t="str">
            <v>N/A</v>
          </cell>
          <cell r="W348" t="str">
            <v>N/A</v>
          </cell>
          <cell r="X348" t="str">
            <v>N/A</v>
          </cell>
          <cell r="Y348" t="str">
            <v>N/A</v>
          </cell>
          <cell r="Z348" t="str">
            <v>N/A</v>
          </cell>
          <cell r="AA348" t="str">
            <v>N/A</v>
          </cell>
          <cell r="AB348" t="str">
            <v>N/A</v>
          </cell>
          <cell r="AC348" t="str">
            <v>N/A</v>
          </cell>
          <cell r="AD348" t="str">
            <v>N/A</v>
          </cell>
          <cell r="AE348" t="str">
            <v>N/A</v>
          </cell>
          <cell r="AF348" t="str">
            <v>N/A</v>
          </cell>
          <cell r="AG348" t="str">
            <v>N/A</v>
          </cell>
          <cell r="AH348">
            <v>0</v>
          </cell>
        </row>
        <row r="349">
          <cell r="A349">
            <v>36809</v>
          </cell>
          <cell r="B349" t="str">
            <v>N/A</v>
          </cell>
          <cell r="C349" t="str">
            <v>N/A</v>
          </cell>
          <cell r="D349" t="str">
            <v>N/A</v>
          </cell>
          <cell r="E349" t="str">
            <v>N/A</v>
          </cell>
          <cell r="F349" t="str">
            <v>N/A</v>
          </cell>
          <cell r="G349" t="str">
            <v>N/A</v>
          </cell>
          <cell r="H349" t="str">
            <v>N/A</v>
          </cell>
          <cell r="I349" t="str">
            <v>N/A</v>
          </cell>
          <cell r="J349" t="str">
            <v>N/A</v>
          </cell>
          <cell r="K349" t="str">
            <v>N/A</v>
          </cell>
          <cell r="L349" t="str">
            <v>N/A</v>
          </cell>
          <cell r="M349" t="str">
            <v>N/A</v>
          </cell>
          <cell r="N349" t="str">
            <v>N/A</v>
          </cell>
          <cell r="O349" t="str">
            <v>N/A</v>
          </cell>
          <cell r="P349" t="str">
            <v>N/A</v>
          </cell>
          <cell r="Q349" t="str">
            <v>N/A</v>
          </cell>
          <cell r="R349" t="str">
            <v>N/A</v>
          </cell>
          <cell r="S349" t="str">
            <v>N/A</v>
          </cell>
          <cell r="T349" t="str">
            <v>N/A</v>
          </cell>
          <cell r="U349" t="str">
            <v>N/A</v>
          </cell>
          <cell r="V349" t="str">
            <v>N/A</v>
          </cell>
          <cell r="W349" t="str">
            <v>N/A</v>
          </cell>
          <cell r="X349" t="str">
            <v>N/A</v>
          </cell>
          <cell r="Y349" t="str">
            <v>N/A</v>
          </cell>
          <cell r="Z349" t="str">
            <v>N/A</v>
          </cell>
          <cell r="AA349" t="str">
            <v>N/A</v>
          </cell>
          <cell r="AB349" t="str">
            <v>N/A</v>
          </cell>
          <cell r="AC349" t="str">
            <v>N/A</v>
          </cell>
          <cell r="AD349" t="str">
            <v>N/A</v>
          </cell>
          <cell r="AE349" t="str">
            <v>N/A</v>
          </cell>
          <cell r="AF349" t="str">
            <v>N/A</v>
          </cell>
          <cell r="AG349" t="str">
            <v>N/A</v>
          </cell>
          <cell r="AH349">
            <v>0</v>
          </cell>
        </row>
        <row r="350">
          <cell r="A350">
            <v>36810</v>
          </cell>
          <cell r="B350" t="str">
            <v>N/A</v>
          </cell>
          <cell r="C350" t="str">
            <v>N/A</v>
          </cell>
          <cell r="D350" t="str">
            <v>N/A</v>
          </cell>
          <cell r="E350" t="str">
            <v>N/A</v>
          </cell>
          <cell r="F350" t="str">
            <v>N/A</v>
          </cell>
          <cell r="G350" t="str">
            <v>N/A</v>
          </cell>
          <cell r="H350" t="str">
            <v>N/A</v>
          </cell>
          <cell r="I350" t="str">
            <v>N/A</v>
          </cell>
          <cell r="J350" t="str">
            <v>N/A</v>
          </cell>
          <cell r="K350" t="str">
            <v>N/A</v>
          </cell>
          <cell r="L350" t="str">
            <v>N/A</v>
          </cell>
          <cell r="M350" t="str">
            <v>N/A</v>
          </cell>
          <cell r="N350" t="str">
            <v>N/A</v>
          </cell>
          <cell r="O350" t="str">
            <v>N/A</v>
          </cell>
          <cell r="P350" t="str">
            <v>N/A</v>
          </cell>
          <cell r="Q350" t="str">
            <v>N/A</v>
          </cell>
          <cell r="R350" t="str">
            <v>N/A</v>
          </cell>
          <cell r="S350" t="str">
            <v>N/A</v>
          </cell>
          <cell r="T350" t="str">
            <v>N/A</v>
          </cell>
          <cell r="U350" t="str">
            <v>N/A</v>
          </cell>
          <cell r="V350" t="str">
            <v>N/A</v>
          </cell>
          <cell r="W350" t="str">
            <v>N/A</v>
          </cell>
          <cell r="X350" t="str">
            <v>N/A</v>
          </cell>
          <cell r="Y350" t="str">
            <v>N/A</v>
          </cell>
          <cell r="Z350" t="str">
            <v>N/A</v>
          </cell>
          <cell r="AA350" t="str">
            <v>N/A</v>
          </cell>
          <cell r="AB350" t="str">
            <v>N/A</v>
          </cell>
          <cell r="AC350" t="str">
            <v>N/A</v>
          </cell>
          <cell r="AD350" t="str">
            <v>N/A</v>
          </cell>
          <cell r="AE350" t="str">
            <v>N/A</v>
          </cell>
          <cell r="AF350" t="str">
            <v>N/A</v>
          </cell>
          <cell r="AG350" t="str">
            <v>N/A</v>
          </cell>
          <cell r="AH350">
            <v>0</v>
          </cell>
        </row>
        <row r="351">
          <cell r="A351">
            <v>36811</v>
          </cell>
          <cell r="B351" t="str">
            <v>N/A</v>
          </cell>
          <cell r="C351" t="str">
            <v>N/A</v>
          </cell>
          <cell r="D351" t="str">
            <v>N/A</v>
          </cell>
          <cell r="E351" t="str">
            <v>N/A</v>
          </cell>
          <cell r="F351" t="str">
            <v>N/A</v>
          </cell>
          <cell r="G351" t="str">
            <v>N/A</v>
          </cell>
          <cell r="H351" t="str">
            <v>N/A</v>
          </cell>
          <cell r="I351" t="str">
            <v>N/A</v>
          </cell>
          <cell r="J351" t="str">
            <v>N/A</v>
          </cell>
          <cell r="K351" t="str">
            <v>N/A</v>
          </cell>
          <cell r="L351" t="str">
            <v>N/A</v>
          </cell>
          <cell r="M351" t="str">
            <v>N/A</v>
          </cell>
          <cell r="N351" t="str">
            <v>N/A</v>
          </cell>
          <cell r="O351" t="str">
            <v>N/A</v>
          </cell>
          <cell r="P351" t="str">
            <v>N/A</v>
          </cell>
          <cell r="Q351" t="str">
            <v>N/A</v>
          </cell>
          <cell r="R351" t="str">
            <v>N/A</v>
          </cell>
          <cell r="S351" t="str">
            <v>N/A</v>
          </cell>
          <cell r="T351" t="str">
            <v>N/A</v>
          </cell>
          <cell r="U351" t="str">
            <v>N/A</v>
          </cell>
          <cell r="V351" t="str">
            <v>N/A</v>
          </cell>
          <cell r="W351" t="str">
            <v>N/A</v>
          </cell>
          <cell r="X351" t="str">
            <v>N/A</v>
          </cell>
          <cell r="Y351" t="str">
            <v>N/A</v>
          </cell>
          <cell r="Z351" t="str">
            <v>N/A</v>
          </cell>
          <cell r="AA351" t="str">
            <v>N/A</v>
          </cell>
          <cell r="AB351" t="str">
            <v>N/A</v>
          </cell>
          <cell r="AC351" t="str">
            <v>N/A</v>
          </cell>
          <cell r="AD351" t="str">
            <v>N/A</v>
          </cell>
          <cell r="AE351" t="str">
            <v>N/A</v>
          </cell>
          <cell r="AF351" t="str">
            <v>N/A</v>
          </cell>
          <cell r="AG351" t="str">
            <v>N/A</v>
          </cell>
          <cell r="AH351">
            <v>0</v>
          </cell>
        </row>
        <row r="352">
          <cell r="A352">
            <v>36812</v>
          </cell>
          <cell r="B352" t="str">
            <v>N/A</v>
          </cell>
          <cell r="C352" t="str">
            <v>N/A</v>
          </cell>
          <cell r="D352" t="str">
            <v>N/A</v>
          </cell>
          <cell r="E352" t="str">
            <v>N/A</v>
          </cell>
          <cell r="F352" t="str">
            <v>N/A</v>
          </cell>
          <cell r="G352" t="str">
            <v>N/A</v>
          </cell>
          <cell r="H352" t="str">
            <v>N/A</v>
          </cell>
          <cell r="I352" t="str">
            <v>N/A</v>
          </cell>
          <cell r="J352" t="str">
            <v>N/A</v>
          </cell>
          <cell r="K352" t="str">
            <v>N/A</v>
          </cell>
          <cell r="L352" t="str">
            <v>N/A</v>
          </cell>
          <cell r="M352" t="str">
            <v>N/A</v>
          </cell>
          <cell r="N352" t="str">
            <v>N/A</v>
          </cell>
          <cell r="O352" t="str">
            <v>N/A</v>
          </cell>
          <cell r="P352" t="str">
            <v>N/A</v>
          </cell>
          <cell r="Q352" t="str">
            <v>N/A</v>
          </cell>
          <cell r="R352" t="str">
            <v>N/A</v>
          </cell>
          <cell r="S352" t="str">
            <v>N/A</v>
          </cell>
          <cell r="T352" t="str">
            <v>N/A</v>
          </cell>
          <cell r="U352" t="str">
            <v>N/A</v>
          </cell>
          <cell r="V352" t="str">
            <v>N/A</v>
          </cell>
          <cell r="W352" t="str">
            <v>N/A</v>
          </cell>
          <cell r="X352" t="str">
            <v>N/A</v>
          </cell>
          <cell r="Y352" t="str">
            <v>N/A</v>
          </cell>
          <cell r="Z352" t="str">
            <v>N/A</v>
          </cell>
          <cell r="AA352" t="str">
            <v>N/A</v>
          </cell>
          <cell r="AB352" t="str">
            <v>N/A</v>
          </cell>
          <cell r="AC352" t="str">
            <v>N/A</v>
          </cell>
          <cell r="AD352" t="str">
            <v>N/A</v>
          </cell>
          <cell r="AE352" t="str">
            <v>N/A</v>
          </cell>
          <cell r="AF352" t="str">
            <v>N/A</v>
          </cell>
          <cell r="AG352" t="str">
            <v>N/A</v>
          </cell>
          <cell r="AH352">
            <v>0</v>
          </cell>
        </row>
        <row r="353">
          <cell r="A353">
            <v>36813</v>
          </cell>
          <cell r="B353" t="str">
            <v>N/A</v>
          </cell>
          <cell r="C353" t="str">
            <v>N/A</v>
          </cell>
          <cell r="D353" t="str">
            <v>N/A</v>
          </cell>
          <cell r="E353" t="str">
            <v>N/A</v>
          </cell>
          <cell r="F353" t="str">
            <v>N/A</v>
          </cell>
          <cell r="G353" t="str">
            <v>N/A</v>
          </cell>
          <cell r="H353" t="str">
            <v>N/A</v>
          </cell>
          <cell r="I353" t="str">
            <v>N/A</v>
          </cell>
          <cell r="J353" t="str">
            <v>N/A</v>
          </cell>
          <cell r="K353" t="str">
            <v>N/A</v>
          </cell>
          <cell r="L353" t="str">
            <v>N/A</v>
          </cell>
          <cell r="M353" t="str">
            <v>N/A</v>
          </cell>
          <cell r="N353" t="str">
            <v>N/A</v>
          </cell>
          <cell r="O353" t="str">
            <v>N/A</v>
          </cell>
          <cell r="P353" t="str">
            <v>N/A</v>
          </cell>
          <cell r="Q353" t="str">
            <v>N/A</v>
          </cell>
          <cell r="R353" t="str">
            <v>N/A</v>
          </cell>
          <cell r="S353" t="str">
            <v>N/A</v>
          </cell>
          <cell r="T353" t="str">
            <v>N/A</v>
          </cell>
          <cell r="U353" t="str">
            <v>N/A</v>
          </cell>
          <cell r="V353" t="str">
            <v>N/A</v>
          </cell>
          <cell r="W353" t="str">
            <v>N/A</v>
          </cell>
          <cell r="X353" t="str">
            <v>N/A</v>
          </cell>
          <cell r="Y353" t="str">
            <v>N/A</v>
          </cell>
          <cell r="Z353" t="str">
            <v>N/A</v>
          </cell>
          <cell r="AA353" t="str">
            <v>N/A</v>
          </cell>
          <cell r="AB353" t="str">
            <v>N/A</v>
          </cell>
          <cell r="AC353" t="str">
            <v>N/A</v>
          </cell>
          <cell r="AD353" t="str">
            <v>N/A</v>
          </cell>
          <cell r="AE353" t="str">
            <v>N/A</v>
          </cell>
          <cell r="AF353" t="str">
            <v>N/A</v>
          </cell>
          <cell r="AG353" t="str">
            <v>N/A</v>
          </cell>
          <cell r="AH353">
            <v>0</v>
          </cell>
        </row>
        <row r="354">
          <cell r="A354">
            <v>36814</v>
          </cell>
          <cell r="B354" t="str">
            <v>N/A</v>
          </cell>
          <cell r="C354" t="str">
            <v>N/A</v>
          </cell>
          <cell r="D354" t="str">
            <v>N/A</v>
          </cell>
          <cell r="E354" t="str">
            <v>N/A</v>
          </cell>
          <cell r="F354" t="str">
            <v>N/A</v>
          </cell>
          <cell r="G354" t="str">
            <v>N/A</v>
          </cell>
          <cell r="H354" t="str">
            <v>N/A</v>
          </cell>
          <cell r="I354" t="str">
            <v>N/A</v>
          </cell>
          <cell r="J354" t="str">
            <v>N/A</v>
          </cell>
          <cell r="K354" t="str">
            <v>N/A</v>
          </cell>
          <cell r="L354" t="str">
            <v>N/A</v>
          </cell>
          <cell r="M354" t="str">
            <v>N/A</v>
          </cell>
          <cell r="N354" t="str">
            <v>N/A</v>
          </cell>
          <cell r="O354" t="str">
            <v>N/A</v>
          </cell>
          <cell r="P354" t="str">
            <v>N/A</v>
          </cell>
          <cell r="Q354" t="str">
            <v>N/A</v>
          </cell>
          <cell r="R354" t="str">
            <v>N/A</v>
          </cell>
          <cell r="S354" t="str">
            <v>N/A</v>
          </cell>
          <cell r="T354" t="str">
            <v>N/A</v>
          </cell>
          <cell r="U354" t="str">
            <v>N/A</v>
          </cell>
          <cell r="V354" t="str">
            <v>N/A</v>
          </cell>
          <cell r="W354" t="str">
            <v>N/A</v>
          </cell>
          <cell r="X354" t="str">
            <v>N/A</v>
          </cell>
          <cell r="Y354" t="str">
            <v>N/A</v>
          </cell>
          <cell r="Z354" t="str">
            <v>N/A</v>
          </cell>
          <cell r="AA354" t="str">
            <v>N/A</v>
          </cell>
          <cell r="AB354" t="str">
            <v>N/A</v>
          </cell>
          <cell r="AC354" t="str">
            <v>N/A</v>
          </cell>
          <cell r="AD354" t="str">
            <v>N/A</v>
          </cell>
          <cell r="AE354" t="str">
            <v>N/A</v>
          </cell>
          <cell r="AF354" t="str">
            <v>N/A</v>
          </cell>
          <cell r="AG354" t="str">
            <v>N/A</v>
          </cell>
          <cell r="AH354">
            <v>0</v>
          </cell>
        </row>
        <row r="355">
          <cell r="A355">
            <v>36815</v>
          </cell>
          <cell r="B355" t="str">
            <v>N/A</v>
          </cell>
          <cell r="C355" t="str">
            <v>N/A</v>
          </cell>
          <cell r="D355" t="str">
            <v>N/A</v>
          </cell>
          <cell r="E355" t="str">
            <v>N/A</v>
          </cell>
          <cell r="F355" t="str">
            <v>N/A</v>
          </cell>
          <cell r="G355" t="str">
            <v>N/A</v>
          </cell>
          <cell r="H355" t="str">
            <v>N/A</v>
          </cell>
          <cell r="I355" t="str">
            <v>N/A</v>
          </cell>
          <cell r="J355" t="str">
            <v>N/A</v>
          </cell>
          <cell r="K355" t="str">
            <v>N/A</v>
          </cell>
          <cell r="L355" t="str">
            <v>N/A</v>
          </cell>
          <cell r="M355" t="str">
            <v>N/A</v>
          </cell>
          <cell r="N355" t="str">
            <v>N/A</v>
          </cell>
          <cell r="O355" t="str">
            <v>N/A</v>
          </cell>
          <cell r="P355" t="str">
            <v>N/A</v>
          </cell>
          <cell r="Q355" t="str">
            <v>N/A</v>
          </cell>
          <cell r="R355" t="str">
            <v>N/A</v>
          </cell>
          <cell r="S355" t="str">
            <v>N/A</v>
          </cell>
          <cell r="T355" t="str">
            <v>N/A</v>
          </cell>
          <cell r="U355" t="str">
            <v>N/A</v>
          </cell>
          <cell r="V355" t="str">
            <v>N/A</v>
          </cell>
          <cell r="W355" t="str">
            <v>N/A</v>
          </cell>
          <cell r="X355" t="str">
            <v>N/A</v>
          </cell>
          <cell r="Y355" t="str">
            <v>N/A</v>
          </cell>
          <cell r="Z355" t="str">
            <v>N/A</v>
          </cell>
          <cell r="AA355" t="str">
            <v>N/A</v>
          </cell>
          <cell r="AB355" t="str">
            <v>N/A</v>
          </cell>
          <cell r="AC355" t="str">
            <v>N/A</v>
          </cell>
          <cell r="AD355" t="str">
            <v>N/A</v>
          </cell>
          <cell r="AE355" t="str">
            <v>N/A</v>
          </cell>
          <cell r="AF355" t="str">
            <v>N/A</v>
          </cell>
          <cell r="AG355" t="str">
            <v>N/A</v>
          </cell>
          <cell r="AH355">
            <v>0</v>
          </cell>
        </row>
        <row r="356">
          <cell r="A356">
            <v>36816</v>
          </cell>
          <cell r="B356" t="str">
            <v>N/A</v>
          </cell>
          <cell r="C356" t="str">
            <v>N/A</v>
          </cell>
          <cell r="D356" t="str">
            <v>N/A</v>
          </cell>
          <cell r="E356" t="str">
            <v>N/A</v>
          </cell>
          <cell r="F356" t="str">
            <v>N/A</v>
          </cell>
          <cell r="G356" t="str">
            <v>N/A</v>
          </cell>
          <cell r="H356" t="str">
            <v>N/A</v>
          </cell>
          <cell r="I356" t="str">
            <v>N/A</v>
          </cell>
          <cell r="J356" t="str">
            <v>N/A</v>
          </cell>
          <cell r="K356" t="str">
            <v>N/A</v>
          </cell>
          <cell r="L356" t="str">
            <v>N/A</v>
          </cell>
          <cell r="M356" t="str">
            <v>N/A</v>
          </cell>
          <cell r="N356" t="str">
            <v>N/A</v>
          </cell>
          <cell r="O356" t="str">
            <v>N/A</v>
          </cell>
          <cell r="P356" t="str">
            <v>N/A</v>
          </cell>
          <cell r="Q356" t="str">
            <v>N/A</v>
          </cell>
          <cell r="R356" t="str">
            <v>N/A</v>
          </cell>
          <cell r="S356" t="str">
            <v>N/A</v>
          </cell>
          <cell r="T356" t="str">
            <v>N/A</v>
          </cell>
          <cell r="U356" t="str">
            <v>N/A</v>
          </cell>
          <cell r="V356" t="str">
            <v>N/A</v>
          </cell>
          <cell r="W356" t="str">
            <v>N/A</v>
          </cell>
          <cell r="X356" t="str">
            <v>N/A</v>
          </cell>
          <cell r="Y356" t="str">
            <v>N/A</v>
          </cell>
          <cell r="Z356" t="str">
            <v>N/A</v>
          </cell>
          <cell r="AA356" t="str">
            <v>N/A</v>
          </cell>
          <cell r="AB356" t="str">
            <v>N/A</v>
          </cell>
          <cell r="AC356" t="str">
            <v>N/A</v>
          </cell>
          <cell r="AD356" t="str">
            <v>N/A</v>
          </cell>
          <cell r="AE356" t="str">
            <v>N/A</v>
          </cell>
          <cell r="AF356" t="str">
            <v>N/A</v>
          </cell>
          <cell r="AG356" t="str">
            <v>N/A</v>
          </cell>
          <cell r="AH356">
            <v>0</v>
          </cell>
        </row>
        <row r="357">
          <cell r="A357">
            <v>36817</v>
          </cell>
          <cell r="B357" t="str">
            <v>N/A</v>
          </cell>
          <cell r="C357" t="str">
            <v>N/A</v>
          </cell>
          <cell r="D357" t="str">
            <v>N/A</v>
          </cell>
          <cell r="E357" t="str">
            <v>N/A</v>
          </cell>
          <cell r="F357" t="str">
            <v>N/A</v>
          </cell>
          <cell r="G357" t="str">
            <v>N/A</v>
          </cell>
          <cell r="H357" t="str">
            <v>N/A</v>
          </cell>
          <cell r="I357" t="str">
            <v>N/A</v>
          </cell>
          <cell r="J357" t="str">
            <v>N/A</v>
          </cell>
          <cell r="K357" t="str">
            <v>N/A</v>
          </cell>
          <cell r="L357" t="str">
            <v>N/A</v>
          </cell>
          <cell r="M357" t="str">
            <v>N/A</v>
          </cell>
          <cell r="N357" t="str">
            <v>N/A</v>
          </cell>
          <cell r="O357" t="str">
            <v>N/A</v>
          </cell>
          <cell r="P357" t="str">
            <v>N/A</v>
          </cell>
          <cell r="Q357" t="str">
            <v>N/A</v>
          </cell>
          <cell r="R357" t="str">
            <v>N/A</v>
          </cell>
          <cell r="S357" t="str">
            <v>N/A</v>
          </cell>
          <cell r="T357" t="str">
            <v>N/A</v>
          </cell>
          <cell r="U357" t="str">
            <v>N/A</v>
          </cell>
          <cell r="V357" t="str">
            <v>N/A</v>
          </cell>
          <cell r="W357" t="str">
            <v>N/A</v>
          </cell>
          <cell r="X357" t="str">
            <v>N/A</v>
          </cell>
          <cell r="Y357" t="str">
            <v>N/A</v>
          </cell>
          <cell r="Z357" t="str">
            <v>N/A</v>
          </cell>
          <cell r="AA357" t="str">
            <v>N/A</v>
          </cell>
          <cell r="AB357" t="str">
            <v>N/A</v>
          </cell>
          <cell r="AC357" t="str">
            <v>N/A</v>
          </cell>
          <cell r="AD357" t="str">
            <v>N/A</v>
          </cell>
          <cell r="AE357" t="str">
            <v>N/A</v>
          </cell>
          <cell r="AF357" t="str">
            <v>N/A</v>
          </cell>
          <cell r="AG357" t="str">
            <v>N/A</v>
          </cell>
          <cell r="AH357">
            <v>0</v>
          </cell>
        </row>
        <row r="358">
          <cell r="A358">
            <v>36818</v>
          </cell>
          <cell r="B358" t="str">
            <v>N/A</v>
          </cell>
          <cell r="C358" t="str">
            <v>N/A</v>
          </cell>
          <cell r="D358" t="str">
            <v>N/A</v>
          </cell>
          <cell r="E358" t="str">
            <v>N/A</v>
          </cell>
          <cell r="F358" t="str">
            <v>N/A</v>
          </cell>
          <cell r="G358" t="str">
            <v>N/A</v>
          </cell>
          <cell r="H358" t="str">
            <v>N/A</v>
          </cell>
          <cell r="I358" t="str">
            <v>N/A</v>
          </cell>
          <cell r="J358" t="str">
            <v>N/A</v>
          </cell>
          <cell r="K358" t="str">
            <v>N/A</v>
          </cell>
          <cell r="L358" t="str">
            <v>N/A</v>
          </cell>
          <cell r="M358" t="str">
            <v>N/A</v>
          </cell>
          <cell r="N358" t="str">
            <v>N/A</v>
          </cell>
          <cell r="O358" t="str">
            <v>N/A</v>
          </cell>
          <cell r="P358" t="str">
            <v>N/A</v>
          </cell>
          <cell r="Q358" t="str">
            <v>N/A</v>
          </cell>
          <cell r="R358" t="str">
            <v>N/A</v>
          </cell>
          <cell r="S358" t="str">
            <v>N/A</v>
          </cell>
          <cell r="T358" t="str">
            <v>N/A</v>
          </cell>
          <cell r="U358" t="str">
            <v>N/A</v>
          </cell>
          <cell r="V358" t="str">
            <v>N/A</v>
          </cell>
          <cell r="W358" t="str">
            <v>N/A</v>
          </cell>
          <cell r="X358" t="str">
            <v>N/A</v>
          </cell>
          <cell r="Y358" t="str">
            <v>N/A</v>
          </cell>
          <cell r="Z358" t="str">
            <v>N/A</v>
          </cell>
          <cell r="AA358" t="str">
            <v>N/A</v>
          </cell>
          <cell r="AB358" t="str">
            <v>N/A</v>
          </cell>
          <cell r="AC358" t="str">
            <v>N/A</v>
          </cell>
          <cell r="AD358" t="str">
            <v>N/A</v>
          </cell>
          <cell r="AE358" t="str">
            <v>N/A</v>
          </cell>
          <cell r="AF358" t="str">
            <v>N/A</v>
          </cell>
          <cell r="AG358" t="str">
            <v>N/A</v>
          </cell>
          <cell r="AH358">
            <v>0</v>
          </cell>
        </row>
        <row r="359">
          <cell r="A359">
            <v>36819</v>
          </cell>
          <cell r="B359" t="str">
            <v>N/A</v>
          </cell>
          <cell r="C359" t="str">
            <v>N/A</v>
          </cell>
          <cell r="D359" t="str">
            <v>N/A</v>
          </cell>
          <cell r="E359" t="str">
            <v>N/A</v>
          </cell>
          <cell r="F359" t="str">
            <v>N/A</v>
          </cell>
          <cell r="G359" t="str">
            <v>N/A</v>
          </cell>
          <cell r="H359" t="str">
            <v>N/A</v>
          </cell>
          <cell r="I359" t="str">
            <v>N/A</v>
          </cell>
          <cell r="J359" t="str">
            <v>N/A</v>
          </cell>
          <cell r="K359" t="str">
            <v>N/A</v>
          </cell>
          <cell r="L359" t="str">
            <v>N/A</v>
          </cell>
          <cell r="M359" t="str">
            <v>N/A</v>
          </cell>
          <cell r="N359" t="str">
            <v>N/A</v>
          </cell>
          <cell r="O359" t="str">
            <v>N/A</v>
          </cell>
          <cell r="P359" t="str">
            <v>N/A</v>
          </cell>
          <cell r="Q359" t="str">
            <v>N/A</v>
          </cell>
          <cell r="R359" t="str">
            <v>N/A</v>
          </cell>
          <cell r="S359" t="str">
            <v>N/A</v>
          </cell>
          <cell r="T359" t="str">
            <v>N/A</v>
          </cell>
          <cell r="U359" t="str">
            <v>N/A</v>
          </cell>
          <cell r="V359" t="str">
            <v>N/A</v>
          </cell>
          <cell r="W359" t="str">
            <v>N/A</v>
          </cell>
          <cell r="X359" t="str">
            <v>N/A</v>
          </cell>
          <cell r="Y359" t="str">
            <v>N/A</v>
          </cell>
          <cell r="Z359" t="str">
            <v>N/A</v>
          </cell>
          <cell r="AA359" t="str">
            <v>N/A</v>
          </cell>
          <cell r="AB359" t="str">
            <v>N/A</v>
          </cell>
          <cell r="AC359" t="str">
            <v>N/A</v>
          </cell>
          <cell r="AD359" t="str">
            <v>N/A</v>
          </cell>
          <cell r="AE359" t="str">
            <v>N/A</v>
          </cell>
          <cell r="AF359" t="str">
            <v>N/A</v>
          </cell>
          <cell r="AG359" t="str">
            <v>N/A</v>
          </cell>
          <cell r="AH359">
            <v>0</v>
          </cell>
        </row>
        <row r="360">
          <cell r="A360">
            <v>36820</v>
          </cell>
          <cell r="B360" t="str">
            <v>N/A</v>
          </cell>
          <cell r="C360" t="str">
            <v>N/A</v>
          </cell>
          <cell r="D360" t="str">
            <v>N/A</v>
          </cell>
          <cell r="E360" t="str">
            <v>N/A</v>
          </cell>
          <cell r="F360" t="str">
            <v>N/A</v>
          </cell>
          <cell r="G360" t="str">
            <v>N/A</v>
          </cell>
          <cell r="H360" t="str">
            <v>N/A</v>
          </cell>
          <cell r="I360" t="str">
            <v>N/A</v>
          </cell>
          <cell r="J360" t="str">
            <v>N/A</v>
          </cell>
          <cell r="K360" t="str">
            <v>N/A</v>
          </cell>
          <cell r="L360" t="str">
            <v>N/A</v>
          </cell>
          <cell r="M360" t="str">
            <v>N/A</v>
          </cell>
          <cell r="N360" t="str">
            <v>N/A</v>
          </cell>
          <cell r="O360" t="str">
            <v>N/A</v>
          </cell>
          <cell r="P360" t="str">
            <v>N/A</v>
          </cell>
          <cell r="Q360" t="str">
            <v>N/A</v>
          </cell>
          <cell r="R360" t="str">
            <v>N/A</v>
          </cell>
          <cell r="S360" t="str">
            <v>N/A</v>
          </cell>
          <cell r="T360" t="str">
            <v>N/A</v>
          </cell>
          <cell r="U360" t="str">
            <v>N/A</v>
          </cell>
          <cell r="V360" t="str">
            <v>N/A</v>
          </cell>
          <cell r="W360" t="str">
            <v>N/A</v>
          </cell>
          <cell r="X360" t="str">
            <v>N/A</v>
          </cell>
          <cell r="Y360" t="str">
            <v>N/A</v>
          </cell>
          <cell r="Z360" t="str">
            <v>N/A</v>
          </cell>
          <cell r="AA360" t="str">
            <v>N/A</v>
          </cell>
          <cell r="AB360" t="str">
            <v>N/A</v>
          </cell>
          <cell r="AC360" t="str">
            <v>N/A</v>
          </cell>
          <cell r="AD360" t="str">
            <v>N/A</v>
          </cell>
          <cell r="AE360" t="str">
            <v>N/A</v>
          </cell>
          <cell r="AF360" t="str">
            <v>N/A</v>
          </cell>
          <cell r="AG360" t="str">
            <v>N/A</v>
          </cell>
          <cell r="AH360">
            <v>0</v>
          </cell>
        </row>
        <row r="361">
          <cell r="A361">
            <v>36821</v>
          </cell>
          <cell r="B361" t="str">
            <v>N/A</v>
          </cell>
          <cell r="C361" t="str">
            <v>N/A</v>
          </cell>
          <cell r="D361" t="str">
            <v>N/A</v>
          </cell>
          <cell r="E361" t="str">
            <v>N/A</v>
          </cell>
          <cell r="F361" t="str">
            <v>N/A</v>
          </cell>
          <cell r="G361" t="str">
            <v>N/A</v>
          </cell>
          <cell r="H361" t="str">
            <v>N/A</v>
          </cell>
          <cell r="I361" t="str">
            <v>N/A</v>
          </cell>
          <cell r="J361" t="str">
            <v>N/A</v>
          </cell>
          <cell r="K361" t="str">
            <v>N/A</v>
          </cell>
          <cell r="L361" t="str">
            <v>N/A</v>
          </cell>
          <cell r="M361" t="str">
            <v>N/A</v>
          </cell>
          <cell r="N361" t="str">
            <v>N/A</v>
          </cell>
          <cell r="O361" t="str">
            <v>N/A</v>
          </cell>
          <cell r="P361" t="str">
            <v>N/A</v>
          </cell>
          <cell r="Q361" t="str">
            <v>N/A</v>
          </cell>
          <cell r="R361" t="str">
            <v>N/A</v>
          </cell>
          <cell r="S361" t="str">
            <v>N/A</v>
          </cell>
          <cell r="T361" t="str">
            <v>N/A</v>
          </cell>
          <cell r="U361" t="str">
            <v>N/A</v>
          </cell>
          <cell r="V361" t="str">
            <v>N/A</v>
          </cell>
          <cell r="W361" t="str">
            <v>N/A</v>
          </cell>
          <cell r="X361" t="str">
            <v>N/A</v>
          </cell>
          <cell r="Y361" t="str">
            <v>N/A</v>
          </cell>
          <cell r="Z361" t="str">
            <v>N/A</v>
          </cell>
          <cell r="AA361" t="str">
            <v>N/A</v>
          </cell>
          <cell r="AB361" t="str">
            <v>N/A</v>
          </cell>
          <cell r="AC361" t="str">
            <v>N/A</v>
          </cell>
          <cell r="AD361" t="str">
            <v>N/A</v>
          </cell>
          <cell r="AE361" t="str">
            <v>N/A</v>
          </cell>
          <cell r="AF361" t="str">
            <v>N/A</v>
          </cell>
          <cell r="AG361" t="str">
            <v>N/A</v>
          </cell>
          <cell r="AH361">
            <v>0</v>
          </cell>
        </row>
        <row r="362">
          <cell r="A362">
            <v>36822</v>
          </cell>
          <cell r="B362" t="str">
            <v>N/A</v>
          </cell>
          <cell r="C362" t="str">
            <v>N/A</v>
          </cell>
          <cell r="D362" t="str">
            <v>N/A</v>
          </cell>
          <cell r="E362" t="str">
            <v>N/A</v>
          </cell>
          <cell r="F362" t="str">
            <v>N/A</v>
          </cell>
          <cell r="G362" t="str">
            <v>N/A</v>
          </cell>
          <cell r="H362" t="str">
            <v>N/A</v>
          </cell>
          <cell r="I362" t="str">
            <v>N/A</v>
          </cell>
          <cell r="J362" t="str">
            <v>N/A</v>
          </cell>
          <cell r="K362" t="str">
            <v>N/A</v>
          </cell>
          <cell r="L362" t="str">
            <v>N/A</v>
          </cell>
          <cell r="M362" t="str">
            <v>N/A</v>
          </cell>
          <cell r="N362" t="str">
            <v>N/A</v>
          </cell>
          <cell r="O362" t="str">
            <v>N/A</v>
          </cell>
          <cell r="P362" t="str">
            <v>N/A</v>
          </cell>
          <cell r="Q362" t="str">
            <v>N/A</v>
          </cell>
          <cell r="R362" t="str">
            <v>N/A</v>
          </cell>
          <cell r="S362" t="str">
            <v>N/A</v>
          </cell>
          <cell r="T362" t="str">
            <v>N/A</v>
          </cell>
          <cell r="U362" t="str">
            <v>N/A</v>
          </cell>
          <cell r="V362" t="str">
            <v>N/A</v>
          </cell>
          <cell r="W362" t="str">
            <v>N/A</v>
          </cell>
          <cell r="X362" t="str">
            <v>N/A</v>
          </cell>
          <cell r="Y362" t="str">
            <v>N/A</v>
          </cell>
          <cell r="Z362" t="str">
            <v>N/A</v>
          </cell>
          <cell r="AA362" t="str">
            <v>N/A</v>
          </cell>
          <cell r="AB362" t="str">
            <v>N/A</v>
          </cell>
          <cell r="AC362" t="str">
            <v>N/A</v>
          </cell>
          <cell r="AD362" t="str">
            <v>N/A</v>
          </cell>
          <cell r="AE362" t="str">
            <v>N/A</v>
          </cell>
          <cell r="AF362" t="str">
            <v>N/A</v>
          </cell>
          <cell r="AG362" t="str">
            <v>N/A</v>
          </cell>
          <cell r="AH362">
            <v>0</v>
          </cell>
        </row>
        <row r="363">
          <cell r="A363">
            <v>36823</v>
          </cell>
          <cell r="B363" t="str">
            <v>N/A</v>
          </cell>
          <cell r="C363" t="str">
            <v>N/A</v>
          </cell>
          <cell r="D363" t="str">
            <v>N/A</v>
          </cell>
          <cell r="E363" t="str">
            <v>N/A</v>
          </cell>
          <cell r="F363" t="str">
            <v>N/A</v>
          </cell>
          <cell r="G363" t="str">
            <v>N/A</v>
          </cell>
          <cell r="H363" t="str">
            <v>N/A</v>
          </cell>
          <cell r="I363" t="str">
            <v>N/A</v>
          </cell>
          <cell r="J363" t="str">
            <v>N/A</v>
          </cell>
          <cell r="K363" t="str">
            <v>N/A</v>
          </cell>
          <cell r="L363" t="str">
            <v>N/A</v>
          </cell>
          <cell r="M363" t="str">
            <v>N/A</v>
          </cell>
          <cell r="N363" t="str">
            <v>N/A</v>
          </cell>
          <cell r="O363" t="str">
            <v>N/A</v>
          </cell>
          <cell r="P363" t="str">
            <v>N/A</v>
          </cell>
          <cell r="Q363" t="str">
            <v>N/A</v>
          </cell>
          <cell r="R363" t="str">
            <v>N/A</v>
          </cell>
          <cell r="S363" t="str">
            <v>N/A</v>
          </cell>
          <cell r="T363" t="str">
            <v>N/A</v>
          </cell>
          <cell r="U363" t="str">
            <v>N/A</v>
          </cell>
          <cell r="V363" t="str">
            <v>N/A</v>
          </cell>
          <cell r="W363" t="str">
            <v>N/A</v>
          </cell>
          <cell r="X363" t="str">
            <v>N/A</v>
          </cell>
          <cell r="Y363" t="str">
            <v>N/A</v>
          </cell>
          <cell r="Z363" t="str">
            <v>N/A</v>
          </cell>
          <cell r="AA363" t="str">
            <v>N/A</v>
          </cell>
          <cell r="AB363" t="str">
            <v>N/A</v>
          </cell>
          <cell r="AC363" t="str">
            <v>N/A</v>
          </cell>
          <cell r="AD363" t="str">
            <v>N/A</v>
          </cell>
          <cell r="AE363" t="str">
            <v>N/A</v>
          </cell>
          <cell r="AF363" t="str">
            <v>N/A</v>
          </cell>
          <cell r="AG363" t="str">
            <v>N/A</v>
          </cell>
          <cell r="AH363">
            <v>0</v>
          </cell>
        </row>
        <row r="364">
          <cell r="A364">
            <v>36824</v>
          </cell>
          <cell r="B364" t="str">
            <v>N/A</v>
          </cell>
          <cell r="C364" t="str">
            <v>N/A</v>
          </cell>
          <cell r="D364" t="str">
            <v>N/A</v>
          </cell>
          <cell r="E364" t="str">
            <v>N/A</v>
          </cell>
          <cell r="F364" t="str">
            <v>N/A</v>
          </cell>
          <cell r="G364" t="str">
            <v>N/A</v>
          </cell>
          <cell r="H364" t="str">
            <v>N/A</v>
          </cell>
          <cell r="I364" t="str">
            <v>N/A</v>
          </cell>
          <cell r="J364" t="str">
            <v>N/A</v>
          </cell>
          <cell r="K364" t="str">
            <v>N/A</v>
          </cell>
          <cell r="L364" t="str">
            <v>N/A</v>
          </cell>
          <cell r="M364" t="str">
            <v>N/A</v>
          </cell>
          <cell r="N364" t="str">
            <v>N/A</v>
          </cell>
          <cell r="O364" t="str">
            <v>N/A</v>
          </cell>
          <cell r="P364" t="str">
            <v>N/A</v>
          </cell>
          <cell r="Q364" t="str">
            <v>N/A</v>
          </cell>
          <cell r="R364" t="str">
            <v>N/A</v>
          </cell>
          <cell r="S364" t="str">
            <v>N/A</v>
          </cell>
          <cell r="T364" t="str">
            <v>N/A</v>
          </cell>
          <cell r="U364" t="str">
            <v>N/A</v>
          </cell>
          <cell r="V364" t="str">
            <v>N/A</v>
          </cell>
          <cell r="W364" t="str">
            <v>N/A</v>
          </cell>
          <cell r="X364" t="str">
            <v>N/A</v>
          </cell>
          <cell r="Y364" t="str">
            <v>N/A</v>
          </cell>
          <cell r="Z364" t="str">
            <v>N/A</v>
          </cell>
          <cell r="AA364" t="str">
            <v>N/A</v>
          </cell>
          <cell r="AB364" t="str">
            <v>N/A</v>
          </cell>
          <cell r="AC364" t="str">
            <v>N/A</v>
          </cell>
          <cell r="AD364" t="str">
            <v>N/A</v>
          </cell>
          <cell r="AE364" t="str">
            <v>N/A</v>
          </cell>
          <cell r="AF364" t="str">
            <v>N/A</v>
          </cell>
          <cell r="AG364" t="str">
            <v>N/A</v>
          </cell>
          <cell r="AH364">
            <v>0</v>
          </cell>
        </row>
        <row r="365">
          <cell r="A365">
            <v>36825</v>
          </cell>
          <cell r="B365" t="str">
            <v>N/A</v>
          </cell>
          <cell r="C365" t="str">
            <v>N/A</v>
          </cell>
          <cell r="D365" t="str">
            <v>N/A</v>
          </cell>
          <cell r="E365" t="str">
            <v>N/A</v>
          </cell>
          <cell r="F365" t="str">
            <v>N/A</v>
          </cell>
          <cell r="G365" t="str">
            <v>N/A</v>
          </cell>
          <cell r="H365" t="str">
            <v>N/A</v>
          </cell>
          <cell r="I365" t="str">
            <v>N/A</v>
          </cell>
          <cell r="J365" t="str">
            <v>N/A</v>
          </cell>
          <cell r="K365" t="str">
            <v>N/A</v>
          </cell>
          <cell r="L365" t="str">
            <v>N/A</v>
          </cell>
          <cell r="M365" t="str">
            <v>N/A</v>
          </cell>
          <cell r="N365" t="str">
            <v>N/A</v>
          </cell>
          <cell r="O365" t="str">
            <v>N/A</v>
          </cell>
          <cell r="P365" t="str">
            <v>N/A</v>
          </cell>
          <cell r="Q365" t="str">
            <v>N/A</v>
          </cell>
          <cell r="R365" t="str">
            <v>N/A</v>
          </cell>
          <cell r="S365" t="str">
            <v>N/A</v>
          </cell>
          <cell r="T365" t="str">
            <v>N/A</v>
          </cell>
          <cell r="U365" t="str">
            <v>N/A</v>
          </cell>
          <cell r="V365" t="str">
            <v>N/A</v>
          </cell>
          <cell r="W365" t="str">
            <v>N/A</v>
          </cell>
          <cell r="X365" t="str">
            <v>N/A</v>
          </cell>
          <cell r="Y365" t="str">
            <v>N/A</v>
          </cell>
          <cell r="Z365" t="str">
            <v>N/A</v>
          </cell>
          <cell r="AA365" t="str">
            <v>N/A</v>
          </cell>
          <cell r="AB365" t="str">
            <v>N/A</v>
          </cell>
          <cell r="AC365" t="str">
            <v>N/A</v>
          </cell>
          <cell r="AD365" t="str">
            <v>N/A</v>
          </cell>
          <cell r="AE365" t="str">
            <v>N/A</v>
          </cell>
          <cell r="AF365" t="str">
            <v>N/A</v>
          </cell>
          <cell r="AG365" t="str">
            <v>N/A</v>
          </cell>
          <cell r="AH365">
            <v>0</v>
          </cell>
        </row>
        <row r="366">
          <cell r="A366">
            <v>36826</v>
          </cell>
          <cell r="B366" t="str">
            <v>N/A</v>
          </cell>
          <cell r="C366" t="str">
            <v>N/A</v>
          </cell>
          <cell r="D366" t="str">
            <v>N/A</v>
          </cell>
          <cell r="E366" t="str">
            <v>N/A</v>
          </cell>
          <cell r="F366" t="str">
            <v>N/A</v>
          </cell>
          <cell r="G366" t="str">
            <v>N/A</v>
          </cell>
          <cell r="H366" t="str">
            <v>N/A</v>
          </cell>
          <cell r="I366" t="str">
            <v>N/A</v>
          </cell>
          <cell r="J366" t="str">
            <v>N/A</v>
          </cell>
          <cell r="K366" t="str">
            <v>N/A</v>
          </cell>
          <cell r="L366" t="str">
            <v>N/A</v>
          </cell>
          <cell r="M366" t="str">
            <v>N/A</v>
          </cell>
          <cell r="N366" t="str">
            <v>N/A</v>
          </cell>
          <cell r="O366" t="str">
            <v>N/A</v>
          </cell>
          <cell r="P366" t="str">
            <v>N/A</v>
          </cell>
          <cell r="Q366" t="str">
            <v>N/A</v>
          </cell>
          <cell r="R366" t="str">
            <v>N/A</v>
          </cell>
          <cell r="S366" t="str">
            <v>N/A</v>
          </cell>
          <cell r="T366" t="str">
            <v>N/A</v>
          </cell>
          <cell r="U366" t="str">
            <v>N/A</v>
          </cell>
          <cell r="V366" t="str">
            <v>N/A</v>
          </cell>
          <cell r="W366" t="str">
            <v>N/A</v>
          </cell>
          <cell r="X366" t="str">
            <v>N/A</v>
          </cell>
          <cell r="Y366" t="str">
            <v>N/A</v>
          </cell>
          <cell r="Z366" t="str">
            <v>N/A</v>
          </cell>
          <cell r="AA366" t="str">
            <v>N/A</v>
          </cell>
          <cell r="AB366" t="str">
            <v>N/A</v>
          </cell>
          <cell r="AC366" t="str">
            <v>N/A</v>
          </cell>
          <cell r="AD366" t="str">
            <v>N/A</v>
          </cell>
          <cell r="AE366" t="str">
            <v>N/A</v>
          </cell>
          <cell r="AF366" t="str">
            <v>N/A</v>
          </cell>
          <cell r="AG366" t="str">
            <v>N/A</v>
          </cell>
          <cell r="AH366">
            <v>0</v>
          </cell>
        </row>
        <row r="367">
          <cell r="A367">
            <v>36827</v>
          </cell>
          <cell r="B367" t="str">
            <v>N/A</v>
          </cell>
          <cell r="C367" t="str">
            <v>N/A</v>
          </cell>
          <cell r="D367" t="str">
            <v>N/A</v>
          </cell>
          <cell r="E367" t="str">
            <v>N/A</v>
          </cell>
          <cell r="F367" t="str">
            <v>N/A</v>
          </cell>
          <cell r="G367" t="str">
            <v>N/A</v>
          </cell>
          <cell r="H367" t="str">
            <v>N/A</v>
          </cell>
          <cell r="I367" t="str">
            <v>N/A</v>
          </cell>
          <cell r="J367" t="str">
            <v>N/A</v>
          </cell>
          <cell r="K367" t="str">
            <v>N/A</v>
          </cell>
          <cell r="L367" t="str">
            <v>N/A</v>
          </cell>
          <cell r="M367" t="str">
            <v>N/A</v>
          </cell>
          <cell r="N367" t="str">
            <v>N/A</v>
          </cell>
          <cell r="O367" t="str">
            <v>N/A</v>
          </cell>
          <cell r="P367" t="str">
            <v>N/A</v>
          </cell>
          <cell r="Q367" t="str">
            <v>N/A</v>
          </cell>
          <cell r="R367" t="str">
            <v>N/A</v>
          </cell>
          <cell r="S367" t="str">
            <v>N/A</v>
          </cell>
          <cell r="T367" t="str">
            <v>N/A</v>
          </cell>
          <cell r="U367" t="str">
            <v>N/A</v>
          </cell>
          <cell r="V367" t="str">
            <v>N/A</v>
          </cell>
          <cell r="W367" t="str">
            <v>N/A</v>
          </cell>
          <cell r="X367" t="str">
            <v>N/A</v>
          </cell>
          <cell r="Y367" t="str">
            <v>N/A</v>
          </cell>
          <cell r="Z367" t="str">
            <v>N/A</v>
          </cell>
          <cell r="AA367" t="str">
            <v>N/A</v>
          </cell>
          <cell r="AB367" t="str">
            <v>N/A</v>
          </cell>
          <cell r="AC367" t="str">
            <v>N/A</v>
          </cell>
          <cell r="AD367" t="str">
            <v>N/A</v>
          </cell>
          <cell r="AE367" t="str">
            <v>N/A</v>
          </cell>
          <cell r="AF367" t="str">
            <v>N/A</v>
          </cell>
          <cell r="AG367" t="str">
            <v>N/A</v>
          </cell>
          <cell r="AH367">
            <v>0</v>
          </cell>
        </row>
        <row r="368">
          <cell r="A368">
            <v>36828</v>
          </cell>
          <cell r="B368" t="str">
            <v>N/A</v>
          </cell>
          <cell r="C368" t="str">
            <v>N/A</v>
          </cell>
          <cell r="D368" t="str">
            <v>N/A</v>
          </cell>
          <cell r="E368" t="str">
            <v>N/A</v>
          </cell>
          <cell r="F368" t="str">
            <v>N/A</v>
          </cell>
          <cell r="G368" t="str">
            <v>N/A</v>
          </cell>
          <cell r="H368" t="str">
            <v>N/A</v>
          </cell>
          <cell r="I368" t="str">
            <v>N/A</v>
          </cell>
          <cell r="J368" t="str">
            <v>N/A</v>
          </cell>
          <cell r="K368" t="str">
            <v>N/A</v>
          </cell>
          <cell r="L368" t="str">
            <v>N/A</v>
          </cell>
          <cell r="M368" t="str">
            <v>N/A</v>
          </cell>
          <cell r="N368" t="str">
            <v>N/A</v>
          </cell>
          <cell r="O368" t="str">
            <v>N/A</v>
          </cell>
          <cell r="P368" t="str">
            <v>N/A</v>
          </cell>
          <cell r="Q368" t="str">
            <v>N/A</v>
          </cell>
          <cell r="R368" t="str">
            <v>N/A</v>
          </cell>
          <cell r="S368" t="str">
            <v>N/A</v>
          </cell>
          <cell r="T368" t="str">
            <v>N/A</v>
          </cell>
          <cell r="U368" t="str">
            <v>N/A</v>
          </cell>
          <cell r="V368" t="str">
            <v>N/A</v>
          </cell>
          <cell r="W368" t="str">
            <v>N/A</v>
          </cell>
          <cell r="X368" t="str">
            <v>N/A</v>
          </cell>
          <cell r="Y368" t="str">
            <v>N/A</v>
          </cell>
          <cell r="Z368" t="str">
            <v>N/A</v>
          </cell>
          <cell r="AA368" t="str">
            <v>N/A</v>
          </cell>
          <cell r="AB368" t="str">
            <v>N/A</v>
          </cell>
          <cell r="AC368" t="str">
            <v>N/A</v>
          </cell>
          <cell r="AD368" t="str">
            <v>N/A</v>
          </cell>
          <cell r="AE368" t="str">
            <v>N/A</v>
          </cell>
          <cell r="AF368" t="str">
            <v>N/A</v>
          </cell>
          <cell r="AG368" t="str">
            <v>N/A</v>
          </cell>
          <cell r="AH368">
            <v>0</v>
          </cell>
        </row>
        <row r="369">
          <cell r="A369">
            <v>36829</v>
          </cell>
          <cell r="B369" t="str">
            <v>N/A</v>
          </cell>
          <cell r="C369" t="str">
            <v>N/A</v>
          </cell>
          <cell r="D369" t="str">
            <v>N/A</v>
          </cell>
          <cell r="E369" t="str">
            <v>N/A</v>
          </cell>
          <cell r="F369" t="str">
            <v>N/A</v>
          </cell>
          <cell r="G369" t="str">
            <v>N/A</v>
          </cell>
          <cell r="H369" t="str">
            <v>N/A</v>
          </cell>
          <cell r="I369" t="str">
            <v>N/A</v>
          </cell>
          <cell r="J369" t="str">
            <v>N/A</v>
          </cell>
          <cell r="K369" t="str">
            <v>N/A</v>
          </cell>
          <cell r="L369" t="str">
            <v>N/A</v>
          </cell>
          <cell r="M369" t="str">
            <v>N/A</v>
          </cell>
          <cell r="N369" t="str">
            <v>N/A</v>
          </cell>
          <cell r="O369" t="str">
            <v>N/A</v>
          </cell>
          <cell r="P369" t="str">
            <v>N/A</v>
          </cell>
          <cell r="Q369" t="str">
            <v>N/A</v>
          </cell>
          <cell r="R369" t="str">
            <v>N/A</v>
          </cell>
          <cell r="S369" t="str">
            <v>N/A</v>
          </cell>
          <cell r="T369" t="str">
            <v>N/A</v>
          </cell>
          <cell r="U369" t="str">
            <v>N/A</v>
          </cell>
          <cell r="V369" t="str">
            <v>N/A</v>
          </cell>
          <cell r="W369" t="str">
            <v>N/A</v>
          </cell>
          <cell r="X369" t="str">
            <v>N/A</v>
          </cell>
          <cell r="Y369" t="str">
            <v>N/A</v>
          </cell>
          <cell r="Z369" t="str">
            <v>N/A</v>
          </cell>
          <cell r="AA369" t="str">
            <v>N/A</v>
          </cell>
          <cell r="AB369" t="str">
            <v>N/A</v>
          </cell>
          <cell r="AC369" t="str">
            <v>N/A</v>
          </cell>
          <cell r="AD369" t="str">
            <v>N/A</v>
          </cell>
          <cell r="AE369" t="str">
            <v>N/A</v>
          </cell>
          <cell r="AF369" t="str">
            <v>N/A</v>
          </cell>
          <cell r="AG369" t="str">
            <v>N/A</v>
          </cell>
          <cell r="AH369">
            <v>0</v>
          </cell>
        </row>
        <row r="370">
          <cell r="A370">
            <v>36830</v>
          </cell>
          <cell r="B370" t="str">
            <v>N/A</v>
          </cell>
          <cell r="C370" t="str">
            <v>N/A</v>
          </cell>
          <cell r="D370" t="str">
            <v>N/A</v>
          </cell>
          <cell r="E370" t="str">
            <v>N/A</v>
          </cell>
          <cell r="F370" t="str">
            <v>N/A</v>
          </cell>
          <cell r="G370" t="str">
            <v>N/A</v>
          </cell>
          <cell r="H370" t="str">
            <v>N/A</v>
          </cell>
          <cell r="I370" t="str">
            <v>N/A</v>
          </cell>
          <cell r="J370" t="str">
            <v>N/A</v>
          </cell>
          <cell r="K370" t="str">
            <v>N/A</v>
          </cell>
          <cell r="L370" t="str">
            <v>N/A</v>
          </cell>
          <cell r="M370" t="str">
            <v>N/A</v>
          </cell>
          <cell r="N370" t="str">
            <v>N/A</v>
          </cell>
          <cell r="O370" t="str">
            <v>N/A</v>
          </cell>
          <cell r="P370" t="str">
            <v>N/A</v>
          </cell>
          <cell r="Q370" t="str">
            <v>N/A</v>
          </cell>
          <cell r="R370" t="str">
            <v>N/A</v>
          </cell>
          <cell r="S370" t="str">
            <v>N/A</v>
          </cell>
          <cell r="T370" t="str">
            <v>N/A</v>
          </cell>
          <cell r="U370" t="str">
            <v>N/A</v>
          </cell>
          <cell r="V370" t="str">
            <v>N/A</v>
          </cell>
          <cell r="W370" t="str">
            <v>N/A</v>
          </cell>
          <cell r="X370" t="str">
            <v>N/A</v>
          </cell>
          <cell r="Y370" t="str">
            <v>N/A</v>
          </cell>
          <cell r="Z370" t="str">
            <v>N/A</v>
          </cell>
          <cell r="AA370" t="str">
            <v>N/A</v>
          </cell>
          <cell r="AB370" t="str">
            <v>N/A</v>
          </cell>
          <cell r="AC370" t="str">
            <v>N/A</v>
          </cell>
          <cell r="AD370" t="str">
            <v>N/A</v>
          </cell>
          <cell r="AE370" t="str">
            <v>N/A</v>
          </cell>
          <cell r="AF370" t="str">
            <v>N/A</v>
          </cell>
          <cell r="AG370" t="str">
            <v>N/A</v>
          </cell>
          <cell r="AH370">
            <v>0</v>
          </cell>
        </row>
        <row r="371">
          <cell r="A371">
            <v>36831</v>
          </cell>
          <cell r="B371" t="str">
            <v>N/A</v>
          </cell>
          <cell r="C371" t="str">
            <v>N/A</v>
          </cell>
          <cell r="D371" t="str">
            <v>N/A</v>
          </cell>
          <cell r="E371" t="str">
            <v>N/A</v>
          </cell>
          <cell r="F371" t="str">
            <v>N/A</v>
          </cell>
          <cell r="G371" t="str">
            <v>N/A</v>
          </cell>
          <cell r="H371" t="str">
            <v>N/A</v>
          </cell>
          <cell r="I371" t="str">
            <v>N/A</v>
          </cell>
          <cell r="J371" t="str">
            <v>N/A</v>
          </cell>
          <cell r="K371" t="str">
            <v>N/A</v>
          </cell>
          <cell r="L371" t="str">
            <v>N/A</v>
          </cell>
          <cell r="M371" t="str">
            <v>N/A</v>
          </cell>
          <cell r="N371" t="str">
            <v>N/A</v>
          </cell>
          <cell r="O371" t="str">
            <v>N/A</v>
          </cell>
          <cell r="P371" t="str">
            <v>N/A</v>
          </cell>
          <cell r="Q371" t="str">
            <v>N/A</v>
          </cell>
          <cell r="R371" t="str">
            <v>N/A</v>
          </cell>
          <cell r="S371" t="str">
            <v>N/A</v>
          </cell>
          <cell r="T371" t="str">
            <v>N/A</v>
          </cell>
          <cell r="U371" t="str">
            <v>N/A</v>
          </cell>
          <cell r="V371" t="str">
            <v>N/A</v>
          </cell>
          <cell r="W371" t="str">
            <v>N/A</v>
          </cell>
          <cell r="X371" t="str">
            <v>N/A</v>
          </cell>
          <cell r="Y371" t="str">
            <v>N/A</v>
          </cell>
          <cell r="Z371" t="str">
            <v>N/A</v>
          </cell>
          <cell r="AA371" t="str">
            <v>N/A</v>
          </cell>
          <cell r="AB371" t="str">
            <v>N/A</v>
          </cell>
          <cell r="AC371" t="str">
            <v>N/A</v>
          </cell>
          <cell r="AD371" t="str">
            <v>N/A</v>
          </cell>
          <cell r="AE371" t="str">
            <v>N/A</v>
          </cell>
          <cell r="AF371" t="str">
            <v>N/A</v>
          </cell>
          <cell r="AG371" t="str">
            <v>N/A</v>
          </cell>
          <cell r="AH371">
            <v>0</v>
          </cell>
        </row>
        <row r="372">
          <cell r="A372">
            <v>36832</v>
          </cell>
          <cell r="B372" t="str">
            <v>N/A</v>
          </cell>
          <cell r="C372" t="str">
            <v>N/A</v>
          </cell>
          <cell r="D372" t="str">
            <v>N/A</v>
          </cell>
          <cell r="E372" t="str">
            <v>N/A</v>
          </cell>
          <cell r="F372" t="str">
            <v>N/A</v>
          </cell>
          <cell r="G372" t="str">
            <v>N/A</v>
          </cell>
          <cell r="H372" t="str">
            <v>N/A</v>
          </cell>
          <cell r="I372" t="str">
            <v>N/A</v>
          </cell>
          <cell r="J372" t="str">
            <v>N/A</v>
          </cell>
          <cell r="K372" t="str">
            <v>N/A</v>
          </cell>
          <cell r="L372" t="str">
            <v>N/A</v>
          </cell>
          <cell r="M372" t="str">
            <v>N/A</v>
          </cell>
          <cell r="N372" t="str">
            <v>N/A</v>
          </cell>
          <cell r="O372" t="str">
            <v>N/A</v>
          </cell>
          <cell r="P372" t="str">
            <v>N/A</v>
          </cell>
          <cell r="Q372" t="str">
            <v>N/A</v>
          </cell>
          <cell r="R372" t="str">
            <v>N/A</v>
          </cell>
          <cell r="S372" t="str">
            <v>N/A</v>
          </cell>
          <cell r="T372" t="str">
            <v>N/A</v>
          </cell>
          <cell r="U372" t="str">
            <v>N/A</v>
          </cell>
          <cell r="V372" t="str">
            <v>N/A</v>
          </cell>
          <cell r="W372" t="str">
            <v>N/A</v>
          </cell>
          <cell r="X372" t="str">
            <v>N/A</v>
          </cell>
          <cell r="Y372" t="str">
            <v>N/A</v>
          </cell>
          <cell r="Z372" t="str">
            <v>N/A</v>
          </cell>
          <cell r="AA372" t="str">
            <v>N/A</v>
          </cell>
          <cell r="AB372" t="str">
            <v>N/A</v>
          </cell>
          <cell r="AC372" t="str">
            <v>N/A</v>
          </cell>
          <cell r="AD372" t="str">
            <v>N/A</v>
          </cell>
          <cell r="AE372" t="str">
            <v>N/A</v>
          </cell>
          <cell r="AF372" t="str">
            <v>N/A</v>
          </cell>
          <cell r="AG372" t="str">
            <v>N/A</v>
          </cell>
          <cell r="AH372">
            <v>0</v>
          </cell>
        </row>
        <row r="373">
          <cell r="A373">
            <v>36833</v>
          </cell>
          <cell r="B373" t="str">
            <v>N/A</v>
          </cell>
          <cell r="C373" t="str">
            <v>N/A</v>
          </cell>
          <cell r="D373" t="str">
            <v>N/A</v>
          </cell>
          <cell r="E373" t="str">
            <v>N/A</v>
          </cell>
          <cell r="F373" t="str">
            <v>N/A</v>
          </cell>
          <cell r="G373" t="str">
            <v>N/A</v>
          </cell>
          <cell r="H373" t="str">
            <v>N/A</v>
          </cell>
          <cell r="I373" t="str">
            <v>N/A</v>
          </cell>
          <cell r="J373" t="str">
            <v>N/A</v>
          </cell>
          <cell r="K373" t="str">
            <v>N/A</v>
          </cell>
          <cell r="L373" t="str">
            <v>N/A</v>
          </cell>
          <cell r="M373" t="str">
            <v>N/A</v>
          </cell>
          <cell r="N373" t="str">
            <v>N/A</v>
          </cell>
          <cell r="O373" t="str">
            <v>N/A</v>
          </cell>
          <cell r="P373" t="str">
            <v>N/A</v>
          </cell>
          <cell r="Q373" t="str">
            <v>N/A</v>
          </cell>
          <cell r="R373" t="str">
            <v>N/A</v>
          </cell>
          <cell r="S373" t="str">
            <v>N/A</v>
          </cell>
          <cell r="T373" t="str">
            <v>N/A</v>
          </cell>
          <cell r="U373" t="str">
            <v>N/A</v>
          </cell>
          <cell r="V373" t="str">
            <v>N/A</v>
          </cell>
          <cell r="W373" t="str">
            <v>N/A</v>
          </cell>
          <cell r="X373" t="str">
            <v>N/A</v>
          </cell>
          <cell r="Y373" t="str">
            <v>N/A</v>
          </cell>
          <cell r="Z373" t="str">
            <v>N/A</v>
          </cell>
          <cell r="AA373" t="str">
            <v>N/A</v>
          </cell>
          <cell r="AB373" t="str">
            <v>N/A</v>
          </cell>
          <cell r="AC373" t="str">
            <v>N/A</v>
          </cell>
          <cell r="AD373" t="str">
            <v>N/A</v>
          </cell>
          <cell r="AE373" t="str">
            <v>N/A</v>
          </cell>
          <cell r="AF373" t="str">
            <v>N/A</v>
          </cell>
          <cell r="AG373" t="str">
            <v>N/A</v>
          </cell>
          <cell r="AH373">
            <v>0</v>
          </cell>
        </row>
        <row r="374">
          <cell r="A374">
            <v>36834</v>
          </cell>
          <cell r="B374" t="str">
            <v>N/A</v>
          </cell>
          <cell r="C374" t="str">
            <v>N/A</v>
          </cell>
          <cell r="D374" t="str">
            <v>N/A</v>
          </cell>
          <cell r="E374" t="str">
            <v>N/A</v>
          </cell>
          <cell r="F374" t="str">
            <v>N/A</v>
          </cell>
          <cell r="G374" t="str">
            <v>N/A</v>
          </cell>
          <cell r="H374" t="str">
            <v>N/A</v>
          </cell>
          <cell r="I374" t="str">
            <v>N/A</v>
          </cell>
          <cell r="J374" t="str">
            <v>N/A</v>
          </cell>
          <cell r="K374" t="str">
            <v>N/A</v>
          </cell>
          <cell r="L374" t="str">
            <v>N/A</v>
          </cell>
          <cell r="M374" t="str">
            <v>N/A</v>
          </cell>
          <cell r="N374" t="str">
            <v>N/A</v>
          </cell>
          <cell r="O374" t="str">
            <v>N/A</v>
          </cell>
          <cell r="P374" t="str">
            <v>N/A</v>
          </cell>
          <cell r="Q374" t="str">
            <v>N/A</v>
          </cell>
          <cell r="R374" t="str">
            <v>N/A</v>
          </cell>
          <cell r="S374" t="str">
            <v>N/A</v>
          </cell>
          <cell r="T374" t="str">
            <v>N/A</v>
          </cell>
          <cell r="U374" t="str">
            <v>N/A</v>
          </cell>
          <cell r="V374" t="str">
            <v>N/A</v>
          </cell>
          <cell r="W374" t="str">
            <v>N/A</v>
          </cell>
          <cell r="X374" t="str">
            <v>N/A</v>
          </cell>
          <cell r="Y374" t="str">
            <v>N/A</v>
          </cell>
          <cell r="Z374" t="str">
            <v>N/A</v>
          </cell>
          <cell r="AA374" t="str">
            <v>N/A</v>
          </cell>
          <cell r="AB374" t="str">
            <v>N/A</v>
          </cell>
          <cell r="AC374" t="str">
            <v>N/A</v>
          </cell>
          <cell r="AD374" t="str">
            <v>N/A</v>
          </cell>
          <cell r="AE374" t="str">
            <v>N/A</v>
          </cell>
          <cell r="AF374" t="str">
            <v>N/A</v>
          </cell>
          <cell r="AG374" t="str">
            <v>N/A</v>
          </cell>
          <cell r="AH374">
            <v>0</v>
          </cell>
        </row>
        <row r="375">
          <cell r="A375">
            <v>36835</v>
          </cell>
          <cell r="B375" t="str">
            <v>N/A</v>
          </cell>
          <cell r="C375" t="str">
            <v>N/A</v>
          </cell>
          <cell r="D375" t="str">
            <v>N/A</v>
          </cell>
          <cell r="E375" t="str">
            <v>N/A</v>
          </cell>
          <cell r="F375" t="str">
            <v>N/A</v>
          </cell>
          <cell r="G375" t="str">
            <v>N/A</v>
          </cell>
          <cell r="H375" t="str">
            <v>N/A</v>
          </cell>
          <cell r="I375" t="str">
            <v>N/A</v>
          </cell>
          <cell r="J375" t="str">
            <v>N/A</v>
          </cell>
          <cell r="K375" t="str">
            <v>N/A</v>
          </cell>
          <cell r="L375" t="str">
            <v>N/A</v>
          </cell>
          <cell r="M375" t="str">
            <v>N/A</v>
          </cell>
          <cell r="N375" t="str">
            <v>N/A</v>
          </cell>
          <cell r="O375" t="str">
            <v>N/A</v>
          </cell>
          <cell r="P375" t="str">
            <v>N/A</v>
          </cell>
          <cell r="Q375" t="str">
            <v>N/A</v>
          </cell>
          <cell r="R375" t="str">
            <v>N/A</v>
          </cell>
          <cell r="S375" t="str">
            <v>N/A</v>
          </cell>
          <cell r="T375" t="str">
            <v>N/A</v>
          </cell>
          <cell r="U375" t="str">
            <v>N/A</v>
          </cell>
          <cell r="V375" t="str">
            <v>N/A</v>
          </cell>
          <cell r="W375" t="str">
            <v>N/A</v>
          </cell>
          <cell r="X375" t="str">
            <v>N/A</v>
          </cell>
          <cell r="Y375" t="str">
            <v>N/A</v>
          </cell>
          <cell r="Z375" t="str">
            <v>N/A</v>
          </cell>
          <cell r="AA375" t="str">
            <v>N/A</v>
          </cell>
          <cell r="AB375" t="str">
            <v>N/A</v>
          </cell>
          <cell r="AC375" t="str">
            <v>N/A</v>
          </cell>
          <cell r="AD375" t="str">
            <v>N/A</v>
          </cell>
          <cell r="AE375" t="str">
            <v>N/A</v>
          </cell>
          <cell r="AF375" t="str">
            <v>N/A</v>
          </cell>
          <cell r="AG375" t="str">
            <v>N/A</v>
          </cell>
          <cell r="AH375">
            <v>0</v>
          </cell>
        </row>
        <row r="376">
          <cell r="A376">
            <v>36836</v>
          </cell>
          <cell r="B376" t="str">
            <v>N/A</v>
          </cell>
          <cell r="C376" t="str">
            <v>N/A</v>
          </cell>
          <cell r="D376" t="str">
            <v>N/A</v>
          </cell>
          <cell r="E376" t="str">
            <v>N/A</v>
          </cell>
          <cell r="F376" t="str">
            <v>N/A</v>
          </cell>
          <cell r="G376" t="str">
            <v>N/A</v>
          </cell>
          <cell r="H376" t="str">
            <v>N/A</v>
          </cell>
          <cell r="I376" t="str">
            <v>N/A</v>
          </cell>
          <cell r="J376" t="str">
            <v>N/A</v>
          </cell>
          <cell r="K376" t="str">
            <v>N/A</v>
          </cell>
          <cell r="L376" t="str">
            <v>N/A</v>
          </cell>
          <cell r="M376" t="str">
            <v>N/A</v>
          </cell>
          <cell r="N376" t="str">
            <v>N/A</v>
          </cell>
          <cell r="O376" t="str">
            <v>N/A</v>
          </cell>
          <cell r="P376" t="str">
            <v>N/A</v>
          </cell>
          <cell r="Q376" t="str">
            <v>N/A</v>
          </cell>
          <cell r="R376" t="str">
            <v>N/A</v>
          </cell>
          <cell r="S376" t="str">
            <v>N/A</v>
          </cell>
          <cell r="T376" t="str">
            <v>N/A</v>
          </cell>
          <cell r="U376" t="str">
            <v>N/A</v>
          </cell>
          <cell r="V376" t="str">
            <v>N/A</v>
          </cell>
          <cell r="W376" t="str">
            <v>N/A</v>
          </cell>
          <cell r="X376" t="str">
            <v>N/A</v>
          </cell>
          <cell r="Y376" t="str">
            <v>N/A</v>
          </cell>
          <cell r="Z376" t="str">
            <v>N/A</v>
          </cell>
          <cell r="AA376" t="str">
            <v>N/A</v>
          </cell>
          <cell r="AB376" t="str">
            <v>N/A</v>
          </cell>
          <cell r="AC376" t="str">
            <v>N/A</v>
          </cell>
          <cell r="AD376" t="str">
            <v>N/A</v>
          </cell>
          <cell r="AE376" t="str">
            <v>N/A</v>
          </cell>
          <cell r="AF376" t="str">
            <v>N/A</v>
          </cell>
          <cell r="AG376" t="str">
            <v>N/A</v>
          </cell>
          <cell r="AH376">
            <v>0</v>
          </cell>
        </row>
        <row r="377">
          <cell r="A377">
            <v>36837</v>
          </cell>
          <cell r="B377" t="str">
            <v>N/A</v>
          </cell>
          <cell r="C377" t="str">
            <v>N/A</v>
          </cell>
          <cell r="D377" t="str">
            <v>N/A</v>
          </cell>
          <cell r="E377" t="str">
            <v>N/A</v>
          </cell>
          <cell r="F377" t="str">
            <v>N/A</v>
          </cell>
          <cell r="G377" t="str">
            <v>N/A</v>
          </cell>
          <cell r="H377" t="str">
            <v>N/A</v>
          </cell>
          <cell r="I377" t="str">
            <v>N/A</v>
          </cell>
          <cell r="J377" t="str">
            <v>N/A</v>
          </cell>
          <cell r="K377" t="str">
            <v>N/A</v>
          </cell>
          <cell r="L377" t="str">
            <v>N/A</v>
          </cell>
          <cell r="M377" t="str">
            <v>N/A</v>
          </cell>
          <cell r="N377" t="str">
            <v>N/A</v>
          </cell>
          <cell r="O377" t="str">
            <v>N/A</v>
          </cell>
          <cell r="P377" t="str">
            <v>N/A</v>
          </cell>
          <cell r="Q377" t="str">
            <v>N/A</v>
          </cell>
          <cell r="R377" t="str">
            <v>N/A</v>
          </cell>
          <cell r="S377" t="str">
            <v>N/A</v>
          </cell>
          <cell r="T377" t="str">
            <v>N/A</v>
          </cell>
          <cell r="U377" t="str">
            <v>N/A</v>
          </cell>
          <cell r="V377" t="str">
            <v>N/A</v>
          </cell>
          <cell r="W377" t="str">
            <v>N/A</v>
          </cell>
          <cell r="X377" t="str">
            <v>N/A</v>
          </cell>
          <cell r="Y377" t="str">
            <v>N/A</v>
          </cell>
          <cell r="Z377" t="str">
            <v>N/A</v>
          </cell>
          <cell r="AA377" t="str">
            <v>N/A</v>
          </cell>
          <cell r="AB377" t="str">
            <v>N/A</v>
          </cell>
          <cell r="AC377" t="str">
            <v>N/A</v>
          </cell>
          <cell r="AD377" t="str">
            <v>N/A</v>
          </cell>
          <cell r="AE377" t="str">
            <v>N/A</v>
          </cell>
          <cell r="AF377" t="str">
            <v>N/A</v>
          </cell>
          <cell r="AG377" t="str">
            <v>N/A</v>
          </cell>
          <cell r="AH377">
            <v>0</v>
          </cell>
        </row>
        <row r="378">
          <cell r="A378">
            <v>36838</v>
          </cell>
          <cell r="B378" t="str">
            <v>N/A</v>
          </cell>
          <cell r="C378" t="str">
            <v>N/A</v>
          </cell>
          <cell r="D378" t="str">
            <v>N/A</v>
          </cell>
          <cell r="E378" t="str">
            <v>N/A</v>
          </cell>
          <cell r="F378" t="str">
            <v>N/A</v>
          </cell>
          <cell r="G378" t="str">
            <v>N/A</v>
          </cell>
          <cell r="H378" t="str">
            <v>N/A</v>
          </cell>
          <cell r="I378" t="str">
            <v>N/A</v>
          </cell>
          <cell r="J378" t="str">
            <v>N/A</v>
          </cell>
          <cell r="K378" t="str">
            <v>N/A</v>
          </cell>
          <cell r="L378" t="str">
            <v>N/A</v>
          </cell>
          <cell r="M378" t="str">
            <v>N/A</v>
          </cell>
          <cell r="N378" t="str">
            <v>N/A</v>
          </cell>
          <cell r="O378" t="str">
            <v>N/A</v>
          </cell>
          <cell r="P378" t="str">
            <v>N/A</v>
          </cell>
          <cell r="Q378" t="str">
            <v>N/A</v>
          </cell>
          <cell r="R378" t="str">
            <v>N/A</v>
          </cell>
          <cell r="S378" t="str">
            <v>N/A</v>
          </cell>
          <cell r="T378" t="str">
            <v>N/A</v>
          </cell>
          <cell r="U378" t="str">
            <v>N/A</v>
          </cell>
          <cell r="V378" t="str">
            <v>N/A</v>
          </cell>
          <cell r="W378" t="str">
            <v>N/A</v>
          </cell>
          <cell r="X378" t="str">
            <v>N/A</v>
          </cell>
          <cell r="Y378" t="str">
            <v>N/A</v>
          </cell>
          <cell r="Z378" t="str">
            <v>N/A</v>
          </cell>
          <cell r="AA378" t="str">
            <v>N/A</v>
          </cell>
          <cell r="AB378" t="str">
            <v>N/A</v>
          </cell>
          <cell r="AC378" t="str">
            <v>N/A</v>
          </cell>
          <cell r="AD378" t="str">
            <v>N/A</v>
          </cell>
          <cell r="AE378" t="str">
            <v>N/A</v>
          </cell>
          <cell r="AF378" t="str">
            <v>N/A</v>
          </cell>
          <cell r="AG378" t="str">
            <v>N/A</v>
          </cell>
          <cell r="AH378">
            <v>0</v>
          </cell>
        </row>
        <row r="379">
          <cell r="A379">
            <v>36839</v>
          </cell>
          <cell r="B379" t="str">
            <v>N/A</v>
          </cell>
          <cell r="C379" t="str">
            <v>N/A</v>
          </cell>
          <cell r="D379" t="str">
            <v>N/A</v>
          </cell>
          <cell r="E379" t="str">
            <v>N/A</v>
          </cell>
          <cell r="F379" t="str">
            <v>N/A</v>
          </cell>
          <cell r="G379" t="str">
            <v>N/A</v>
          </cell>
          <cell r="H379" t="str">
            <v>N/A</v>
          </cell>
          <cell r="I379" t="str">
            <v>N/A</v>
          </cell>
          <cell r="J379" t="str">
            <v>N/A</v>
          </cell>
          <cell r="K379" t="str">
            <v>N/A</v>
          </cell>
          <cell r="L379" t="str">
            <v>N/A</v>
          </cell>
          <cell r="M379" t="str">
            <v>N/A</v>
          </cell>
          <cell r="N379" t="str">
            <v>N/A</v>
          </cell>
          <cell r="O379" t="str">
            <v>N/A</v>
          </cell>
          <cell r="P379" t="str">
            <v>N/A</v>
          </cell>
          <cell r="Q379" t="str">
            <v>N/A</v>
          </cell>
          <cell r="R379" t="str">
            <v>N/A</v>
          </cell>
          <cell r="S379" t="str">
            <v>N/A</v>
          </cell>
          <cell r="T379" t="str">
            <v>N/A</v>
          </cell>
          <cell r="U379" t="str">
            <v>N/A</v>
          </cell>
          <cell r="V379" t="str">
            <v>N/A</v>
          </cell>
          <cell r="W379" t="str">
            <v>N/A</v>
          </cell>
          <cell r="X379" t="str">
            <v>N/A</v>
          </cell>
          <cell r="Y379" t="str">
            <v>N/A</v>
          </cell>
          <cell r="Z379" t="str">
            <v>N/A</v>
          </cell>
          <cell r="AA379" t="str">
            <v>N/A</v>
          </cell>
          <cell r="AB379" t="str">
            <v>N/A</v>
          </cell>
          <cell r="AC379" t="str">
            <v>N/A</v>
          </cell>
          <cell r="AD379" t="str">
            <v>N/A</v>
          </cell>
          <cell r="AE379" t="str">
            <v>N/A</v>
          </cell>
          <cell r="AF379" t="str">
            <v>N/A</v>
          </cell>
          <cell r="AG379" t="str">
            <v>N/A</v>
          </cell>
          <cell r="AH379">
            <v>0</v>
          </cell>
        </row>
        <row r="380">
          <cell r="A380">
            <v>36840</v>
          </cell>
          <cell r="B380" t="str">
            <v>N/A</v>
          </cell>
          <cell r="C380" t="str">
            <v>N/A</v>
          </cell>
          <cell r="D380" t="str">
            <v>N/A</v>
          </cell>
          <cell r="E380" t="str">
            <v>N/A</v>
          </cell>
          <cell r="F380" t="str">
            <v>N/A</v>
          </cell>
          <cell r="G380" t="str">
            <v>N/A</v>
          </cell>
          <cell r="H380" t="str">
            <v>N/A</v>
          </cell>
          <cell r="I380" t="str">
            <v>N/A</v>
          </cell>
          <cell r="J380" t="str">
            <v>N/A</v>
          </cell>
          <cell r="K380" t="str">
            <v>N/A</v>
          </cell>
          <cell r="L380" t="str">
            <v>N/A</v>
          </cell>
          <cell r="M380" t="str">
            <v>N/A</v>
          </cell>
          <cell r="N380" t="str">
            <v>N/A</v>
          </cell>
          <cell r="O380" t="str">
            <v>N/A</v>
          </cell>
          <cell r="P380" t="str">
            <v>N/A</v>
          </cell>
          <cell r="Q380" t="str">
            <v>N/A</v>
          </cell>
          <cell r="R380" t="str">
            <v>N/A</v>
          </cell>
          <cell r="S380" t="str">
            <v>N/A</v>
          </cell>
          <cell r="T380" t="str">
            <v>N/A</v>
          </cell>
          <cell r="U380" t="str">
            <v>N/A</v>
          </cell>
          <cell r="V380" t="str">
            <v>N/A</v>
          </cell>
          <cell r="W380" t="str">
            <v>N/A</v>
          </cell>
          <cell r="X380" t="str">
            <v>N/A</v>
          </cell>
          <cell r="Y380" t="str">
            <v>N/A</v>
          </cell>
          <cell r="Z380" t="str">
            <v>N/A</v>
          </cell>
          <cell r="AA380" t="str">
            <v>N/A</v>
          </cell>
          <cell r="AB380" t="str">
            <v>N/A</v>
          </cell>
          <cell r="AC380" t="str">
            <v>N/A</v>
          </cell>
          <cell r="AD380" t="str">
            <v>N/A</v>
          </cell>
          <cell r="AE380" t="str">
            <v>N/A</v>
          </cell>
          <cell r="AF380" t="str">
            <v>N/A</v>
          </cell>
          <cell r="AG380" t="str">
            <v>N/A</v>
          </cell>
          <cell r="AH380">
            <v>0</v>
          </cell>
        </row>
        <row r="381">
          <cell r="A381">
            <v>36841</v>
          </cell>
          <cell r="B381" t="str">
            <v>N/A</v>
          </cell>
          <cell r="C381" t="str">
            <v>N/A</v>
          </cell>
          <cell r="D381" t="str">
            <v>N/A</v>
          </cell>
          <cell r="E381" t="str">
            <v>N/A</v>
          </cell>
          <cell r="F381" t="str">
            <v>N/A</v>
          </cell>
          <cell r="G381" t="str">
            <v>N/A</v>
          </cell>
          <cell r="H381" t="str">
            <v>N/A</v>
          </cell>
          <cell r="I381" t="str">
            <v>N/A</v>
          </cell>
          <cell r="J381" t="str">
            <v>N/A</v>
          </cell>
          <cell r="K381" t="str">
            <v>N/A</v>
          </cell>
          <cell r="L381" t="str">
            <v>N/A</v>
          </cell>
          <cell r="M381" t="str">
            <v>N/A</v>
          </cell>
          <cell r="N381" t="str">
            <v>N/A</v>
          </cell>
          <cell r="O381" t="str">
            <v>N/A</v>
          </cell>
          <cell r="P381" t="str">
            <v>N/A</v>
          </cell>
          <cell r="Q381" t="str">
            <v>N/A</v>
          </cell>
          <cell r="R381" t="str">
            <v>N/A</v>
          </cell>
          <cell r="S381" t="str">
            <v>N/A</v>
          </cell>
          <cell r="T381" t="str">
            <v>N/A</v>
          </cell>
          <cell r="U381" t="str">
            <v>N/A</v>
          </cell>
          <cell r="V381" t="str">
            <v>N/A</v>
          </cell>
          <cell r="W381" t="str">
            <v>N/A</v>
          </cell>
          <cell r="X381" t="str">
            <v>N/A</v>
          </cell>
          <cell r="Y381" t="str">
            <v>N/A</v>
          </cell>
          <cell r="Z381" t="str">
            <v>N/A</v>
          </cell>
          <cell r="AA381" t="str">
            <v>N/A</v>
          </cell>
          <cell r="AB381" t="str">
            <v>N/A</v>
          </cell>
          <cell r="AC381" t="str">
            <v>N/A</v>
          </cell>
          <cell r="AD381" t="str">
            <v>N/A</v>
          </cell>
          <cell r="AE381" t="str">
            <v>N/A</v>
          </cell>
          <cell r="AF381" t="str">
            <v>N/A</v>
          </cell>
          <cell r="AG381" t="str">
            <v>N/A</v>
          </cell>
          <cell r="AH381">
            <v>0</v>
          </cell>
        </row>
        <row r="382">
          <cell r="A382">
            <v>36842</v>
          </cell>
          <cell r="B382" t="str">
            <v>N/A</v>
          </cell>
          <cell r="C382" t="str">
            <v>N/A</v>
          </cell>
          <cell r="D382" t="str">
            <v>N/A</v>
          </cell>
          <cell r="E382" t="str">
            <v>N/A</v>
          </cell>
          <cell r="F382" t="str">
            <v>N/A</v>
          </cell>
          <cell r="G382" t="str">
            <v>N/A</v>
          </cell>
          <cell r="H382" t="str">
            <v>N/A</v>
          </cell>
          <cell r="I382" t="str">
            <v>N/A</v>
          </cell>
          <cell r="J382" t="str">
            <v>N/A</v>
          </cell>
          <cell r="K382" t="str">
            <v>N/A</v>
          </cell>
          <cell r="L382" t="str">
            <v>N/A</v>
          </cell>
          <cell r="M382" t="str">
            <v>N/A</v>
          </cell>
          <cell r="N382" t="str">
            <v>N/A</v>
          </cell>
          <cell r="O382" t="str">
            <v>N/A</v>
          </cell>
          <cell r="P382" t="str">
            <v>N/A</v>
          </cell>
          <cell r="Q382" t="str">
            <v>N/A</v>
          </cell>
          <cell r="R382" t="str">
            <v>N/A</v>
          </cell>
          <cell r="S382" t="str">
            <v>N/A</v>
          </cell>
          <cell r="T382" t="str">
            <v>N/A</v>
          </cell>
          <cell r="U382" t="str">
            <v>N/A</v>
          </cell>
          <cell r="V382" t="str">
            <v>N/A</v>
          </cell>
          <cell r="W382" t="str">
            <v>N/A</v>
          </cell>
          <cell r="X382" t="str">
            <v>N/A</v>
          </cell>
          <cell r="Y382" t="str">
            <v>N/A</v>
          </cell>
          <cell r="Z382" t="str">
            <v>N/A</v>
          </cell>
          <cell r="AA382" t="str">
            <v>N/A</v>
          </cell>
          <cell r="AB382" t="str">
            <v>N/A</v>
          </cell>
          <cell r="AC382" t="str">
            <v>N/A</v>
          </cell>
          <cell r="AD382" t="str">
            <v>N/A</v>
          </cell>
          <cell r="AE382" t="str">
            <v>N/A</v>
          </cell>
          <cell r="AF382" t="str">
            <v>N/A</v>
          </cell>
          <cell r="AG382" t="str">
            <v>N/A</v>
          </cell>
          <cell r="AH382">
            <v>0</v>
          </cell>
        </row>
        <row r="383">
          <cell r="A383">
            <v>36843</v>
          </cell>
          <cell r="B383" t="str">
            <v>N/A</v>
          </cell>
          <cell r="C383" t="str">
            <v>N/A</v>
          </cell>
          <cell r="D383" t="str">
            <v>N/A</v>
          </cell>
          <cell r="E383" t="str">
            <v>N/A</v>
          </cell>
          <cell r="F383" t="str">
            <v>N/A</v>
          </cell>
          <cell r="G383" t="str">
            <v>N/A</v>
          </cell>
          <cell r="H383" t="str">
            <v>N/A</v>
          </cell>
          <cell r="I383" t="str">
            <v>N/A</v>
          </cell>
          <cell r="J383" t="str">
            <v>N/A</v>
          </cell>
          <cell r="K383" t="str">
            <v>N/A</v>
          </cell>
          <cell r="L383" t="str">
            <v>N/A</v>
          </cell>
          <cell r="M383" t="str">
            <v>N/A</v>
          </cell>
          <cell r="N383" t="str">
            <v>N/A</v>
          </cell>
          <cell r="O383" t="str">
            <v>N/A</v>
          </cell>
          <cell r="P383" t="str">
            <v>N/A</v>
          </cell>
          <cell r="Q383" t="str">
            <v>N/A</v>
          </cell>
          <cell r="R383" t="str">
            <v>N/A</v>
          </cell>
          <cell r="S383" t="str">
            <v>N/A</v>
          </cell>
          <cell r="T383" t="str">
            <v>N/A</v>
          </cell>
          <cell r="U383" t="str">
            <v>N/A</v>
          </cell>
          <cell r="V383" t="str">
            <v>N/A</v>
          </cell>
          <cell r="W383" t="str">
            <v>N/A</v>
          </cell>
          <cell r="X383" t="str">
            <v>N/A</v>
          </cell>
          <cell r="Y383" t="str">
            <v>N/A</v>
          </cell>
          <cell r="Z383" t="str">
            <v>N/A</v>
          </cell>
          <cell r="AA383" t="str">
            <v>N/A</v>
          </cell>
          <cell r="AB383" t="str">
            <v>N/A</v>
          </cell>
          <cell r="AC383" t="str">
            <v>N/A</v>
          </cell>
          <cell r="AD383" t="str">
            <v>N/A</v>
          </cell>
          <cell r="AE383" t="str">
            <v>N/A</v>
          </cell>
          <cell r="AF383" t="str">
            <v>N/A</v>
          </cell>
          <cell r="AG383" t="str">
            <v>N/A</v>
          </cell>
          <cell r="AH383">
            <v>0</v>
          </cell>
        </row>
        <row r="384">
          <cell r="A384">
            <v>36844</v>
          </cell>
          <cell r="B384" t="str">
            <v>N/A</v>
          </cell>
          <cell r="C384" t="str">
            <v>N/A</v>
          </cell>
          <cell r="D384" t="str">
            <v>N/A</v>
          </cell>
          <cell r="E384" t="str">
            <v>N/A</v>
          </cell>
          <cell r="F384" t="str">
            <v>N/A</v>
          </cell>
          <cell r="G384" t="str">
            <v>N/A</v>
          </cell>
          <cell r="H384" t="str">
            <v>N/A</v>
          </cell>
          <cell r="I384" t="str">
            <v>N/A</v>
          </cell>
          <cell r="J384" t="str">
            <v>N/A</v>
          </cell>
          <cell r="K384" t="str">
            <v>N/A</v>
          </cell>
          <cell r="L384" t="str">
            <v>N/A</v>
          </cell>
          <cell r="M384" t="str">
            <v>N/A</v>
          </cell>
          <cell r="N384" t="str">
            <v>N/A</v>
          </cell>
          <cell r="O384" t="str">
            <v>N/A</v>
          </cell>
          <cell r="P384" t="str">
            <v>N/A</v>
          </cell>
          <cell r="Q384" t="str">
            <v>N/A</v>
          </cell>
          <cell r="R384" t="str">
            <v>N/A</v>
          </cell>
          <cell r="S384" t="str">
            <v>N/A</v>
          </cell>
          <cell r="T384" t="str">
            <v>N/A</v>
          </cell>
          <cell r="U384" t="str">
            <v>N/A</v>
          </cell>
          <cell r="V384" t="str">
            <v>N/A</v>
          </cell>
          <cell r="W384" t="str">
            <v>N/A</v>
          </cell>
          <cell r="X384" t="str">
            <v>N/A</v>
          </cell>
          <cell r="Y384" t="str">
            <v>N/A</v>
          </cell>
          <cell r="Z384" t="str">
            <v>N/A</v>
          </cell>
          <cell r="AA384" t="str">
            <v>N/A</v>
          </cell>
          <cell r="AB384" t="str">
            <v>N/A</v>
          </cell>
          <cell r="AC384" t="str">
            <v>N/A</v>
          </cell>
          <cell r="AD384" t="str">
            <v>N/A</v>
          </cell>
          <cell r="AE384" t="str">
            <v>N/A</v>
          </cell>
          <cell r="AF384" t="str">
            <v>N/A</v>
          </cell>
          <cell r="AG384" t="str">
            <v>N/A</v>
          </cell>
          <cell r="AH384">
            <v>0</v>
          </cell>
        </row>
        <row r="385">
          <cell r="A385">
            <v>36845</v>
          </cell>
          <cell r="B385" t="str">
            <v>N/A</v>
          </cell>
          <cell r="C385" t="str">
            <v>N/A</v>
          </cell>
          <cell r="D385" t="str">
            <v>N/A</v>
          </cell>
          <cell r="E385" t="str">
            <v>N/A</v>
          </cell>
          <cell r="F385" t="str">
            <v>N/A</v>
          </cell>
          <cell r="G385" t="str">
            <v>N/A</v>
          </cell>
          <cell r="H385" t="str">
            <v>N/A</v>
          </cell>
          <cell r="I385" t="str">
            <v>N/A</v>
          </cell>
          <cell r="J385" t="str">
            <v>N/A</v>
          </cell>
          <cell r="K385" t="str">
            <v>N/A</v>
          </cell>
          <cell r="L385" t="str">
            <v>N/A</v>
          </cell>
          <cell r="M385" t="str">
            <v>N/A</v>
          </cell>
          <cell r="N385" t="str">
            <v>N/A</v>
          </cell>
          <cell r="O385" t="str">
            <v>N/A</v>
          </cell>
          <cell r="P385" t="str">
            <v>N/A</v>
          </cell>
          <cell r="Q385" t="str">
            <v>N/A</v>
          </cell>
          <cell r="R385" t="str">
            <v>N/A</v>
          </cell>
          <cell r="S385" t="str">
            <v>N/A</v>
          </cell>
          <cell r="T385" t="str">
            <v>N/A</v>
          </cell>
          <cell r="U385" t="str">
            <v>N/A</v>
          </cell>
          <cell r="V385" t="str">
            <v>N/A</v>
          </cell>
          <cell r="W385" t="str">
            <v>N/A</v>
          </cell>
          <cell r="X385" t="str">
            <v>N/A</v>
          </cell>
          <cell r="Y385" t="str">
            <v>N/A</v>
          </cell>
          <cell r="Z385" t="str">
            <v>N/A</v>
          </cell>
          <cell r="AA385" t="str">
            <v>N/A</v>
          </cell>
          <cell r="AB385" t="str">
            <v>N/A</v>
          </cell>
          <cell r="AC385" t="str">
            <v>N/A</v>
          </cell>
          <cell r="AD385" t="str">
            <v>N/A</v>
          </cell>
          <cell r="AE385" t="str">
            <v>N/A</v>
          </cell>
          <cell r="AF385" t="str">
            <v>N/A</v>
          </cell>
          <cell r="AG385" t="str">
            <v>N/A</v>
          </cell>
          <cell r="AH385">
            <v>0</v>
          </cell>
        </row>
        <row r="386">
          <cell r="A386">
            <v>36846</v>
          </cell>
          <cell r="B386" t="str">
            <v>N/A</v>
          </cell>
          <cell r="C386" t="str">
            <v>N/A</v>
          </cell>
          <cell r="D386" t="str">
            <v>N/A</v>
          </cell>
          <cell r="E386" t="str">
            <v>N/A</v>
          </cell>
          <cell r="F386" t="str">
            <v>N/A</v>
          </cell>
          <cell r="G386" t="str">
            <v>N/A</v>
          </cell>
          <cell r="H386" t="str">
            <v>N/A</v>
          </cell>
          <cell r="I386" t="str">
            <v>N/A</v>
          </cell>
          <cell r="J386" t="str">
            <v>N/A</v>
          </cell>
          <cell r="K386" t="str">
            <v>N/A</v>
          </cell>
          <cell r="L386" t="str">
            <v>N/A</v>
          </cell>
          <cell r="M386" t="str">
            <v>N/A</v>
          </cell>
          <cell r="N386" t="str">
            <v>N/A</v>
          </cell>
          <cell r="O386" t="str">
            <v>N/A</v>
          </cell>
          <cell r="P386" t="str">
            <v>N/A</v>
          </cell>
          <cell r="Q386" t="str">
            <v>N/A</v>
          </cell>
          <cell r="R386" t="str">
            <v>N/A</v>
          </cell>
          <cell r="S386" t="str">
            <v>N/A</v>
          </cell>
          <cell r="T386" t="str">
            <v>N/A</v>
          </cell>
          <cell r="U386" t="str">
            <v>N/A</v>
          </cell>
          <cell r="V386" t="str">
            <v>N/A</v>
          </cell>
          <cell r="W386" t="str">
            <v>N/A</v>
          </cell>
          <cell r="X386" t="str">
            <v>N/A</v>
          </cell>
          <cell r="Y386" t="str">
            <v>N/A</v>
          </cell>
          <cell r="Z386" t="str">
            <v>N/A</v>
          </cell>
          <cell r="AA386" t="str">
            <v>N/A</v>
          </cell>
          <cell r="AB386" t="str">
            <v>N/A</v>
          </cell>
          <cell r="AC386" t="str">
            <v>N/A</v>
          </cell>
          <cell r="AD386" t="str">
            <v>N/A</v>
          </cell>
          <cell r="AE386" t="str">
            <v>N/A</v>
          </cell>
          <cell r="AF386" t="str">
            <v>N/A</v>
          </cell>
          <cell r="AG386" t="str">
            <v>N/A</v>
          </cell>
          <cell r="AH386">
            <v>0</v>
          </cell>
        </row>
        <row r="387">
          <cell r="A387">
            <v>36847</v>
          </cell>
          <cell r="B387" t="str">
            <v>N/A</v>
          </cell>
          <cell r="C387" t="str">
            <v>N/A</v>
          </cell>
          <cell r="D387" t="str">
            <v>N/A</v>
          </cell>
          <cell r="E387" t="str">
            <v>N/A</v>
          </cell>
          <cell r="F387" t="str">
            <v>N/A</v>
          </cell>
          <cell r="G387" t="str">
            <v>N/A</v>
          </cell>
          <cell r="H387" t="str">
            <v>N/A</v>
          </cell>
          <cell r="I387" t="str">
            <v>N/A</v>
          </cell>
          <cell r="J387" t="str">
            <v>N/A</v>
          </cell>
          <cell r="K387" t="str">
            <v>N/A</v>
          </cell>
          <cell r="L387" t="str">
            <v>N/A</v>
          </cell>
          <cell r="M387" t="str">
            <v>N/A</v>
          </cell>
          <cell r="N387" t="str">
            <v>N/A</v>
          </cell>
          <cell r="O387" t="str">
            <v>N/A</v>
          </cell>
          <cell r="P387" t="str">
            <v>N/A</v>
          </cell>
          <cell r="Q387" t="str">
            <v>N/A</v>
          </cell>
          <cell r="R387" t="str">
            <v>N/A</v>
          </cell>
          <cell r="S387" t="str">
            <v>N/A</v>
          </cell>
          <cell r="T387" t="str">
            <v>N/A</v>
          </cell>
          <cell r="U387" t="str">
            <v>N/A</v>
          </cell>
          <cell r="V387" t="str">
            <v>N/A</v>
          </cell>
          <cell r="W387" t="str">
            <v>N/A</v>
          </cell>
          <cell r="X387" t="str">
            <v>N/A</v>
          </cell>
          <cell r="Y387" t="str">
            <v>N/A</v>
          </cell>
          <cell r="Z387" t="str">
            <v>N/A</v>
          </cell>
          <cell r="AA387" t="str">
            <v>N/A</v>
          </cell>
          <cell r="AB387" t="str">
            <v>N/A</v>
          </cell>
          <cell r="AC387" t="str">
            <v>N/A</v>
          </cell>
          <cell r="AD387" t="str">
            <v>N/A</v>
          </cell>
          <cell r="AE387" t="str">
            <v>N/A</v>
          </cell>
          <cell r="AF387" t="str">
            <v>N/A</v>
          </cell>
          <cell r="AG387" t="str">
            <v>N/A</v>
          </cell>
          <cell r="AH387">
            <v>0</v>
          </cell>
        </row>
        <row r="388">
          <cell r="A388">
            <v>36848</v>
          </cell>
          <cell r="B388" t="str">
            <v>N/A</v>
          </cell>
          <cell r="C388" t="str">
            <v>N/A</v>
          </cell>
          <cell r="D388" t="str">
            <v>N/A</v>
          </cell>
          <cell r="E388" t="str">
            <v>N/A</v>
          </cell>
          <cell r="F388" t="str">
            <v>N/A</v>
          </cell>
          <cell r="G388" t="str">
            <v>N/A</v>
          </cell>
          <cell r="H388" t="str">
            <v>N/A</v>
          </cell>
          <cell r="I388" t="str">
            <v>N/A</v>
          </cell>
          <cell r="J388" t="str">
            <v>N/A</v>
          </cell>
          <cell r="K388" t="str">
            <v>N/A</v>
          </cell>
          <cell r="L388" t="str">
            <v>N/A</v>
          </cell>
          <cell r="M388" t="str">
            <v>N/A</v>
          </cell>
          <cell r="N388" t="str">
            <v>N/A</v>
          </cell>
          <cell r="O388" t="str">
            <v>N/A</v>
          </cell>
          <cell r="P388" t="str">
            <v>N/A</v>
          </cell>
          <cell r="Q388" t="str">
            <v>N/A</v>
          </cell>
          <cell r="R388" t="str">
            <v>N/A</v>
          </cell>
          <cell r="S388" t="str">
            <v>N/A</v>
          </cell>
          <cell r="T388" t="str">
            <v>N/A</v>
          </cell>
          <cell r="U388" t="str">
            <v>N/A</v>
          </cell>
          <cell r="V388" t="str">
            <v>N/A</v>
          </cell>
          <cell r="W388" t="str">
            <v>N/A</v>
          </cell>
          <cell r="X388" t="str">
            <v>N/A</v>
          </cell>
          <cell r="Y388" t="str">
            <v>N/A</v>
          </cell>
          <cell r="Z388" t="str">
            <v>N/A</v>
          </cell>
          <cell r="AA388" t="str">
            <v>N/A</v>
          </cell>
          <cell r="AB388" t="str">
            <v>N/A</v>
          </cell>
          <cell r="AC388" t="str">
            <v>N/A</v>
          </cell>
          <cell r="AD388" t="str">
            <v>N/A</v>
          </cell>
          <cell r="AE388" t="str">
            <v>N/A</v>
          </cell>
          <cell r="AF388" t="str">
            <v>N/A</v>
          </cell>
          <cell r="AG388" t="str">
            <v>N/A</v>
          </cell>
          <cell r="AH388">
            <v>0</v>
          </cell>
        </row>
        <row r="389">
          <cell r="A389">
            <v>36849</v>
          </cell>
          <cell r="B389" t="str">
            <v>N/A</v>
          </cell>
          <cell r="C389" t="str">
            <v>N/A</v>
          </cell>
          <cell r="D389" t="str">
            <v>N/A</v>
          </cell>
          <cell r="E389" t="str">
            <v>N/A</v>
          </cell>
          <cell r="F389" t="str">
            <v>N/A</v>
          </cell>
          <cell r="G389" t="str">
            <v>N/A</v>
          </cell>
          <cell r="H389" t="str">
            <v>N/A</v>
          </cell>
          <cell r="I389" t="str">
            <v>N/A</v>
          </cell>
          <cell r="J389" t="str">
            <v>N/A</v>
          </cell>
          <cell r="K389" t="str">
            <v>N/A</v>
          </cell>
          <cell r="L389" t="str">
            <v>N/A</v>
          </cell>
          <cell r="M389" t="str">
            <v>N/A</v>
          </cell>
          <cell r="N389" t="str">
            <v>N/A</v>
          </cell>
          <cell r="O389" t="str">
            <v>N/A</v>
          </cell>
          <cell r="P389" t="str">
            <v>N/A</v>
          </cell>
          <cell r="Q389" t="str">
            <v>N/A</v>
          </cell>
          <cell r="R389" t="str">
            <v>N/A</v>
          </cell>
          <cell r="S389" t="str">
            <v>N/A</v>
          </cell>
          <cell r="T389" t="str">
            <v>N/A</v>
          </cell>
          <cell r="U389" t="str">
            <v>N/A</v>
          </cell>
          <cell r="V389" t="str">
            <v>N/A</v>
          </cell>
          <cell r="W389" t="str">
            <v>N/A</v>
          </cell>
          <cell r="X389" t="str">
            <v>N/A</v>
          </cell>
          <cell r="Y389" t="str">
            <v>N/A</v>
          </cell>
          <cell r="Z389" t="str">
            <v>N/A</v>
          </cell>
          <cell r="AA389" t="str">
            <v>N/A</v>
          </cell>
          <cell r="AB389" t="str">
            <v>N/A</v>
          </cell>
          <cell r="AC389" t="str">
            <v>N/A</v>
          </cell>
          <cell r="AD389" t="str">
            <v>N/A</v>
          </cell>
          <cell r="AE389" t="str">
            <v>N/A</v>
          </cell>
          <cell r="AF389" t="str">
            <v>N/A</v>
          </cell>
          <cell r="AG389" t="str">
            <v>N/A</v>
          </cell>
          <cell r="AH389">
            <v>0</v>
          </cell>
        </row>
        <row r="390">
          <cell r="A390">
            <v>36850</v>
          </cell>
          <cell r="B390" t="str">
            <v>N/A</v>
          </cell>
          <cell r="C390" t="str">
            <v>N/A</v>
          </cell>
          <cell r="D390" t="str">
            <v>N/A</v>
          </cell>
          <cell r="E390" t="str">
            <v>N/A</v>
          </cell>
          <cell r="F390" t="str">
            <v>N/A</v>
          </cell>
          <cell r="G390" t="str">
            <v>N/A</v>
          </cell>
          <cell r="H390" t="str">
            <v>N/A</v>
          </cell>
          <cell r="I390" t="str">
            <v>N/A</v>
          </cell>
          <cell r="J390" t="str">
            <v>N/A</v>
          </cell>
          <cell r="K390" t="str">
            <v>N/A</v>
          </cell>
          <cell r="L390" t="str">
            <v>N/A</v>
          </cell>
          <cell r="M390" t="str">
            <v>N/A</v>
          </cell>
          <cell r="N390" t="str">
            <v>N/A</v>
          </cell>
          <cell r="O390" t="str">
            <v>N/A</v>
          </cell>
          <cell r="P390" t="str">
            <v>N/A</v>
          </cell>
          <cell r="Q390" t="str">
            <v>N/A</v>
          </cell>
          <cell r="R390" t="str">
            <v>N/A</v>
          </cell>
          <cell r="S390" t="str">
            <v>N/A</v>
          </cell>
          <cell r="T390" t="str">
            <v>N/A</v>
          </cell>
          <cell r="U390" t="str">
            <v>N/A</v>
          </cell>
          <cell r="V390" t="str">
            <v>N/A</v>
          </cell>
          <cell r="W390" t="str">
            <v>N/A</v>
          </cell>
          <cell r="X390" t="str">
            <v>N/A</v>
          </cell>
          <cell r="Y390" t="str">
            <v>N/A</v>
          </cell>
          <cell r="Z390" t="str">
            <v>N/A</v>
          </cell>
          <cell r="AA390" t="str">
            <v>N/A</v>
          </cell>
          <cell r="AB390" t="str">
            <v>N/A</v>
          </cell>
          <cell r="AC390" t="str">
            <v>N/A</v>
          </cell>
          <cell r="AD390" t="str">
            <v>N/A</v>
          </cell>
          <cell r="AE390" t="str">
            <v>N/A</v>
          </cell>
          <cell r="AF390" t="str">
            <v>N/A</v>
          </cell>
          <cell r="AG390" t="str">
            <v>N/A</v>
          </cell>
          <cell r="AH390">
            <v>0</v>
          </cell>
        </row>
        <row r="391">
          <cell r="A391">
            <v>36851</v>
          </cell>
          <cell r="B391" t="str">
            <v>N/A</v>
          </cell>
          <cell r="C391" t="str">
            <v>N/A</v>
          </cell>
          <cell r="D391" t="str">
            <v>N/A</v>
          </cell>
          <cell r="E391" t="str">
            <v>N/A</v>
          </cell>
          <cell r="F391" t="str">
            <v>N/A</v>
          </cell>
          <cell r="G391" t="str">
            <v>N/A</v>
          </cell>
          <cell r="H391" t="str">
            <v>N/A</v>
          </cell>
          <cell r="I391" t="str">
            <v>N/A</v>
          </cell>
          <cell r="J391" t="str">
            <v>N/A</v>
          </cell>
          <cell r="K391" t="str">
            <v>N/A</v>
          </cell>
          <cell r="L391" t="str">
            <v>N/A</v>
          </cell>
          <cell r="M391" t="str">
            <v>N/A</v>
          </cell>
          <cell r="N391" t="str">
            <v>N/A</v>
          </cell>
          <cell r="O391" t="str">
            <v>N/A</v>
          </cell>
          <cell r="P391" t="str">
            <v>N/A</v>
          </cell>
          <cell r="Q391" t="str">
            <v>N/A</v>
          </cell>
          <cell r="R391" t="str">
            <v>N/A</v>
          </cell>
          <cell r="S391" t="str">
            <v>N/A</v>
          </cell>
          <cell r="T391" t="str">
            <v>N/A</v>
          </cell>
          <cell r="U391" t="str">
            <v>N/A</v>
          </cell>
          <cell r="V391" t="str">
            <v>N/A</v>
          </cell>
          <cell r="W391" t="str">
            <v>N/A</v>
          </cell>
          <cell r="X391" t="str">
            <v>N/A</v>
          </cell>
          <cell r="Y391" t="str">
            <v>N/A</v>
          </cell>
          <cell r="Z391" t="str">
            <v>N/A</v>
          </cell>
          <cell r="AA391" t="str">
            <v>N/A</v>
          </cell>
          <cell r="AB391" t="str">
            <v>N/A</v>
          </cell>
          <cell r="AC391" t="str">
            <v>N/A</v>
          </cell>
          <cell r="AD391" t="str">
            <v>N/A</v>
          </cell>
          <cell r="AE391" t="str">
            <v>N/A</v>
          </cell>
          <cell r="AF391" t="str">
            <v>N/A</v>
          </cell>
          <cell r="AG391" t="str">
            <v>N/A</v>
          </cell>
          <cell r="AH391">
            <v>0</v>
          </cell>
        </row>
        <row r="392">
          <cell r="A392">
            <v>36852</v>
          </cell>
          <cell r="B392" t="str">
            <v>N/A</v>
          </cell>
          <cell r="C392" t="str">
            <v>N/A</v>
          </cell>
          <cell r="D392" t="str">
            <v>N/A</v>
          </cell>
          <cell r="E392" t="str">
            <v>N/A</v>
          </cell>
          <cell r="F392" t="str">
            <v>N/A</v>
          </cell>
          <cell r="G392" t="str">
            <v>N/A</v>
          </cell>
          <cell r="H392" t="str">
            <v>N/A</v>
          </cell>
          <cell r="I392" t="str">
            <v>N/A</v>
          </cell>
          <cell r="J392" t="str">
            <v>N/A</v>
          </cell>
          <cell r="K392" t="str">
            <v>N/A</v>
          </cell>
          <cell r="L392" t="str">
            <v>N/A</v>
          </cell>
          <cell r="M392" t="str">
            <v>N/A</v>
          </cell>
          <cell r="N392" t="str">
            <v>N/A</v>
          </cell>
          <cell r="O392" t="str">
            <v>N/A</v>
          </cell>
          <cell r="P392" t="str">
            <v>N/A</v>
          </cell>
          <cell r="Q392" t="str">
            <v>N/A</v>
          </cell>
          <cell r="R392" t="str">
            <v>N/A</v>
          </cell>
          <cell r="S392" t="str">
            <v>N/A</v>
          </cell>
          <cell r="T392" t="str">
            <v>N/A</v>
          </cell>
          <cell r="U392" t="str">
            <v>N/A</v>
          </cell>
          <cell r="V392" t="str">
            <v>N/A</v>
          </cell>
          <cell r="W392" t="str">
            <v>N/A</v>
          </cell>
          <cell r="X392" t="str">
            <v>N/A</v>
          </cell>
          <cell r="Y392" t="str">
            <v>N/A</v>
          </cell>
          <cell r="Z392" t="str">
            <v>N/A</v>
          </cell>
          <cell r="AA392" t="str">
            <v>N/A</v>
          </cell>
          <cell r="AB392" t="str">
            <v>N/A</v>
          </cell>
          <cell r="AC392" t="str">
            <v>N/A</v>
          </cell>
          <cell r="AD392" t="str">
            <v>N/A</v>
          </cell>
          <cell r="AE392" t="str">
            <v>N/A</v>
          </cell>
          <cell r="AF392" t="str">
            <v>N/A</v>
          </cell>
          <cell r="AG392" t="str">
            <v>N/A</v>
          </cell>
          <cell r="AH392">
            <v>0</v>
          </cell>
        </row>
        <row r="393">
          <cell r="A393">
            <v>36853</v>
          </cell>
          <cell r="B393" t="str">
            <v>N/A</v>
          </cell>
          <cell r="C393" t="str">
            <v>N/A</v>
          </cell>
          <cell r="D393" t="str">
            <v>N/A</v>
          </cell>
          <cell r="E393" t="str">
            <v>N/A</v>
          </cell>
          <cell r="F393" t="str">
            <v>N/A</v>
          </cell>
          <cell r="G393" t="str">
            <v>N/A</v>
          </cell>
          <cell r="H393" t="str">
            <v>N/A</v>
          </cell>
          <cell r="I393" t="str">
            <v>N/A</v>
          </cell>
          <cell r="J393" t="str">
            <v>N/A</v>
          </cell>
          <cell r="K393" t="str">
            <v>N/A</v>
          </cell>
          <cell r="L393" t="str">
            <v>N/A</v>
          </cell>
          <cell r="M393" t="str">
            <v>N/A</v>
          </cell>
          <cell r="N393" t="str">
            <v>N/A</v>
          </cell>
          <cell r="O393" t="str">
            <v>N/A</v>
          </cell>
          <cell r="P393" t="str">
            <v>N/A</v>
          </cell>
          <cell r="Q393" t="str">
            <v>N/A</v>
          </cell>
          <cell r="R393" t="str">
            <v>N/A</v>
          </cell>
          <cell r="S393" t="str">
            <v>N/A</v>
          </cell>
          <cell r="T393" t="str">
            <v>N/A</v>
          </cell>
          <cell r="U393" t="str">
            <v>N/A</v>
          </cell>
          <cell r="V393" t="str">
            <v>N/A</v>
          </cell>
          <cell r="W393" t="str">
            <v>N/A</v>
          </cell>
          <cell r="X393" t="str">
            <v>N/A</v>
          </cell>
          <cell r="Y393" t="str">
            <v>N/A</v>
          </cell>
          <cell r="Z393" t="str">
            <v>N/A</v>
          </cell>
          <cell r="AA393" t="str">
            <v>N/A</v>
          </cell>
          <cell r="AB393" t="str">
            <v>N/A</v>
          </cell>
          <cell r="AC393" t="str">
            <v>N/A</v>
          </cell>
          <cell r="AD393" t="str">
            <v>N/A</v>
          </cell>
          <cell r="AE393" t="str">
            <v>N/A</v>
          </cell>
          <cell r="AF393" t="str">
            <v>N/A</v>
          </cell>
          <cell r="AG393" t="str">
            <v>N/A</v>
          </cell>
          <cell r="AH393">
            <v>0</v>
          </cell>
        </row>
        <row r="394">
          <cell r="A394">
            <v>36854</v>
          </cell>
          <cell r="B394" t="str">
            <v>N/A</v>
          </cell>
          <cell r="C394" t="str">
            <v>N/A</v>
          </cell>
          <cell r="D394" t="str">
            <v>N/A</v>
          </cell>
          <cell r="E394" t="str">
            <v>N/A</v>
          </cell>
          <cell r="F394" t="str">
            <v>N/A</v>
          </cell>
          <cell r="G394" t="str">
            <v>N/A</v>
          </cell>
          <cell r="H394" t="str">
            <v>N/A</v>
          </cell>
          <cell r="I394" t="str">
            <v>N/A</v>
          </cell>
          <cell r="J394" t="str">
            <v>N/A</v>
          </cell>
          <cell r="K394" t="str">
            <v>N/A</v>
          </cell>
          <cell r="L394" t="str">
            <v>N/A</v>
          </cell>
          <cell r="M394" t="str">
            <v>N/A</v>
          </cell>
          <cell r="N394" t="str">
            <v>N/A</v>
          </cell>
          <cell r="O394" t="str">
            <v>N/A</v>
          </cell>
          <cell r="P394" t="str">
            <v>N/A</v>
          </cell>
          <cell r="Q394" t="str">
            <v>N/A</v>
          </cell>
          <cell r="R394" t="str">
            <v>N/A</v>
          </cell>
          <cell r="S394" t="str">
            <v>N/A</v>
          </cell>
          <cell r="T394" t="str">
            <v>N/A</v>
          </cell>
          <cell r="U394" t="str">
            <v>N/A</v>
          </cell>
          <cell r="V394" t="str">
            <v>N/A</v>
          </cell>
          <cell r="W394" t="str">
            <v>N/A</v>
          </cell>
          <cell r="X394" t="str">
            <v>N/A</v>
          </cell>
          <cell r="Y394" t="str">
            <v>N/A</v>
          </cell>
          <cell r="Z394" t="str">
            <v>N/A</v>
          </cell>
          <cell r="AA394" t="str">
            <v>N/A</v>
          </cell>
          <cell r="AB394" t="str">
            <v>N/A</v>
          </cell>
          <cell r="AC394" t="str">
            <v>N/A</v>
          </cell>
          <cell r="AD394" t="str">
            <v>N/A</v>
          </cell>
          <cell r="AE394" t="str">
            <v>N/A</v>
          </cell>
          <cell r="AF394" t="str">
            <v>N/A</v>
          </cell>
          <cell r="AG394" t="str">
            <v>N/A</v>
          </cell>
          <cell r="AH394">
            <v>0</v>
          </cell>
        </row>
        <row r="395">
          <cell r="A395">
            <v>36855</v>
          </cell>
          <cell r="B395" t="str">
            <v>N/A</v>
          </cell>
          <cell r="C395" t="str">
            <v>N/A</v>
          </cell>
          <cell r="D395" t="str">
            <v>N/A</v>
          </cell>
          <cell r="E395" t="str">
            <v>N/A</v>
          </cell>
          <cell r="F395" t="str">
            <v>N/A</v>
          </cell>
          <cell r="G395" t="str">
            <v>N/A</v>
          </cell>
          <cell r="H395" t="str">
            <v>N/A</v>
          </cell>
          <cell r="I395" t="str">
            <v>N/A</v>
          </cell>
          <cell r="J395" t="str">
            <v>N/A</v>
          </cell>
          <cell r="K395" t="str">
            <v>N/A</v>
          </cell>
          <cell r="L395" t="str">
            <v>N/A</v>
          </cell>
          <cell r="M395" t="str">
            <v>N/A</v>
          </cell>
          <cell r="N395" t="str">
            <v>N/A</v>
          </cell>
          <cell r="O395" t="str">
            <v>N/A</v>
          </cell>
          <cell r="P395" t="str">
            <v>N/A</v>
          </cell>
          <cell r="Q395" t="str">
            <v>N/A</v>
          </cell>
          <cell r="R395" t="str">
            <v>N/A</v>
          </cell>
          <cell r="S395" t="str">
            <v>N/A</v>
          </cell>
          <cell r="T395" t="str">
            <v>N/A</v>
          </cell>
          <cell r="U395" t="str">
            <v>N/A</v>
          </cell>
          <cell r="V395" t="str">
            <v>N/A</v>
          </cell>
          <cell r="W395" t="str">
            <v>N/A</v>
          </cell>
          <cell r="X395" t="str">
            <v>N/A</v>
          </cell>
          <cell r="Y395" t="str">
            <v>N/A</v>
          </cell>
          <cell r="Z395" t="str">
            <v>N/A</v>
          </cell>
          <cell r="AA395" t="str">
            <v>N/A</v>
          </cell>
          <cell r="AB395" t="str">
            <v>N/A</v>
          </cell>
          <cell r="AC395" t="str">
            <v>N/A</v>
          </cell>
          <cell r="AD395" t="str">
            <v>N/A</v>
          </cell>
          <cell r="AE395" t="str">
            <v>N/A</v>
          </cell>
          <cell r="AF395" t="str">
            <v>N/A</v>
          </cell>
          <cell r="AG395" t="str">
            <v>N/A</v>
          </cell>
          <cell r="AH395">
            <v>0</v>
          </cell>
        </row>
        <row r="396">
          <cell r="A396">
            <v>36856</v>
          </cell>
          <cell r="B396" t="str">
            <v>N/A</v>
          </cell>
          <cell r="C396" t="str">
            <v>N/A</v>
          </cell>
          <cell r="D396" t="str">
            <v>N/A</v>
          </cell>
          <cell r="E396" t="str">
            <v>N/A</v>
          </cell>
          <cell r="F396" t="str">
            <v>N/A</v>
          </cell>
          <cell r="G396" t="str">
            <v>N/A</v>
          </cell>
          <cell r="H396" t="str">
            <v>N/A</v>
          </cell>
          <cell r="I396" t="str">
            <v>N/A</v>
          </cell>
          <cell r="J396" t="str">
            <v>N/A</v>
          </cell>
          <cell r="K396" t="str">
            <v>N/A</v>
          </cell>
          <cell r="L396" t="str">
            <v>N/A</v>
          </cell>
          <cell r="M396" t="str">
            <v>N/A</v>
          </cell>
          <cell r="N396" t="str">
            <v>N/A</v>
          </cell>
          <cell r="O396" t="str">
            <v>N/A</v>
          </cell>
          <cell r="P396" t="str">
            <v>N/A</v>
          </cell>
          <cell r="Q396" t="str">
            <v>N/A</v>
          </cell>
          <cell r="R396" t="str">
            <v>N/A</v>
          </cell>
          <cell r="S396" t="str">
            <v>N/A</v>
          </cell>
          <cell r="T396" t="str">
            <v>N/A</v>
          </cell>
          <cell r="U396" t="str">
            <v>N/A</v>
          </cell>
          <cell r="V396" t="str">
            <v>N/A</v>
          </cell>
          <cell r="W396" t="str">
            <v>N/A</v>
          </cell>
          <cell r="X396" t="str">
            <v>N/A</v>
          </cell>
          <cell r="Y396" t="str">
            <v>N/A</v>
          </cell>
          <cell r="Z396" t="str">
            <v>N/A</v>
          </cell>
          <cell r="AA396" t="str">
            <v>N/A</v>
          </cell>
          <cell r="AB396" t="str">
            <v>N/A</v>
          </cell>
          <cell r="AC396" t="str">
            <v>N/A</v>
          </cell>
          <cell r="AD396" t="str">
            <v>N/A</v>
          </cell>
          <cell r="AE396" t="str">
            <v>N/A</v>
          </cell>
          <cell r="AF396" t="str">
            <v>N/A</v>
          </cell>
          <cell r="AG396" t="str">
            <v>N/A</v>
          </cell>
          <cell r="AH396">
            <v>0</v>
          </cell>
        </row>
        <row r="397">
          <cell r="A397">
            <v>36857</v>
          </cell>
          <cell r="B397" t="str">
            <v>N/A</v>
          </cell>
          <cell r="C397" t="str">
            <v>N/A</v>
          </cell>
          <cell r="D397" t="str">
            <v>N/A</v>
          </cell>
          <cell r="E397" t="str">
            <v>N/A</v>
          </cell>
          <cell r="F397" t="str">
            <v>N/A</v>
          </cell>
          <cell r="G397" t="str">
            <v>N/A</v>
          </cell>
          <cell r="H397" t="str">
            <v>N/A</v>
          </cell>
          <cell r="I397" t="str">
            <v>N/A</v>
          </cell>
          <cell r="J397" t="str">
            <v>N/A</v>
          </cell>
          <cell r="K397" t="str">
            <v>N/A</v>
          </cell>
          <cell r="L397" t="str">
            <v>N/A</v>
          </cell>
          <cell r="M397" t="str">
            <v>N/A</v>
          </cell>
          <cell r="N397" t="str">
            <v>N/A</v>
          </cell>
          <cell r="O397" t="str">
            <v>N/A</v>
          </cell>
          <cell r="P397" t="str">
            <v>N/A</v>
          </cell>
          <cell r="Q397" t="str">
            <v>N/A</v>
          </cell>
          <cell r="R397" t="str">
            <v>N/A</v>
          </cell>
          <cell r="S397" t="str">
            <v>N/A</v>
          </cell>
          <cell r="T397" t="str">
            <v>N/A</v>
          </cell>
          <cell r="U397" t="str">
            <v>N/A</v>
          </cell>
          <cell r="V397" t="str">
            <v>N/A</v>
          </cell>
          <cell r="W397" t="str">
            <v>N/A</v>
          </cell>
          <cell r="X397" t="str">
            <v>N/A</v>
          </cell>
          <cell r="Y397" t="str">
            <v>N/A</v>
          </cell>
          <cell r="Z397" t="str">
            <v>N/A</v>
          </cell>
          <cell r="AA397" t="str">
            <v>N/A</v>
          </cell>
          <cell r="AB397" t="str">
            <v>N/A</v>
          </cell>
          <cell r="AC397" t="str">
            <v>N/A</v>
          </cell>
          <cell r="AD397" t="str">
            <v>N/A</v>
          </cell>
          <cell r="AE397" t="str">
            <v>N/A</v>
          </cell>
          <cell r="AF397" t="str">
            <v>N/A</v>
          </cell>
          <cell r="AG397" t="str">
            <v>N/A</v>
          </cell>
          <cell r="AH397">
            <v>0</v>
          </cell>
        </row>
        <row r="398">
          <cell r="A398">
            <v>36858</v>
          </cell>
          <cell r="B398" t="str">
            <v>N/A</v>
          </cell>
          <cell r="C398" t="str">
            <v>N/A</v>
          </cell>
          <cell r="D398" t="str">
            <v>N/A</v>
          </cell>
          <cell r="E398" t="str">
            <v>N/A</v>
          </cell>
          <cell r="F398" t="str">
            <v>N/A</v>
          </cell>
          <cell r="G398" t="str">
            <v>N/A</v>
          </cell>
          <cell r="H398" t="str">
            <v>N/A</v>
          </cell>
          <cell r="I398" t="str">
            <v>N/A</v>
          </cell>
          <cell r="J398" t="str">
            <v>N/A</v>
          </cell>
          <cell r="K398" t="str">
            <v>N/A</v>
          </cell>
          <cell r="L398" t="str">
            <v>N/A</v>
          </cell>
          <cell r="M398" t="str">
            <v>N/A</v>
          </cell>
          <cell r="N398" t="str">
            <v>N/A</v>
          </cell>
          <cell r="O398" t="str">
            <v>N/A</v>
          </cell>
          <cell r="P398" t="str">
            <v>N/A</v>
          </cell>
          <cell r="Q398" t="str">
            <v>N/A</v>
          </cell>
          <cell r="R398" t="str">
            <v>N/A</v>
          </cell>
          <cell r="S398" t="str">
            <v>N/A</v>
          </cell>
          <cell r="T398" t="str">
            <v>N/A</v>
          </cell>
          <cell r="U398" t="str">
            <v>N/A</v>
          </cell>
          <cell r="V398" t="str">
            <v>N/A</v>
          </cell>
          <cell r="W398" t="str">
            <v>N/A</v>
          </cell>
          <cell r="X398" t="str">
            <v>N/A</v>
          </cell>
          <cell r="Y398" t="str">
            <v>N/A</v>
          </cell>
          <cell r="Z398" t="str">
            <v>N/A</v>
          </cell>
          <cell r="AA398" t="str">
            <v>N/A</v>
          </cell>
          <cell r="AB398" t="str">
            <v>N/A</v>
          </cell>
          <cell r="AC398" t="str">
            <v>N/A</v>
          </cell>
          <cell r="AD398" t="str">
            <v>N/A</v>
          </cell>
          <cell r="AE398" t="str">
            <v>N/A</v>
          </cell>
          <cell r="AF398" t="str">
            <v>N/A</v>
          </cell>
          <cell r="AG398" t="str">
            <v>N/A</v>
          </cell>
          <cell r="AH398">
            <v>0</v>
          </cell>
        </row>
        <row r="399">
          <cell r="A399">
            <v>36859</v>
          </cell>
          <cell r="B399" t="str">
            <v>N/A</v>
          </cell>
          <cell r="C399" t="str">
            <v>N/A</v>
          </cell>
          <cell r="D399" t="str">
            <v>N/A</v>
          </cell>
          <cell r="E399" t="str">
            <v>N/A</v>
          </cell>
          <cell r="F399" t="str">
            <v>N/A</v>
          </cell>
          <cell r="G399" t="str">
            <v>N/A</v>
          </cell>
          <cell r="H399" t="str">
            <v>N/A</v>
          </cell>
          <cell r="I399" t="str">
            <v>N/A</v>
          </cell>
          <cell r="J399" t="str">
            <v>N/A</v>
          </cell>
          <cell r="K399" t="str">
            <v>N/A</v>
          </cell>
          <cell r="L399" t="str">
            <v>N/A</v>
          </cell>
          <cell r="M399" t="str">
            <v>N/A</v>
          </cell>
          <cell r="N399" t="str">
            <v>N/A</v>
          </cell>
          <cell r="O399" t="str">
            <v>N/A</v>
          </cell>
          <cell r="P399" t="str">
            <v>N/A</v>
          </cell>
          <cell r="Q399" t="str">
            <v>N/A</v>
          </cell>
          <cell r="R399" t="str">
            <v>N/A</v>
          </cell>
          <cell r="S399" t="str">
            <v>N/A</v>
          </cell>
          <cell r="T399" t="str">
            <v>N/A</v>
          </cell>
          <cell r="U399" t="str">
            <v>N/A</v>
          </cell>
          <cell r="V399" t="str">
            <v>N/A</v>
          </cell>
          <cell r="W399" t="str">
            <v>N/A</v>
          </cell>
          <cell r="X399" t="str">
            <v>N/A</v>
          </cell>
          <cell r="Y399" t="str">
            <v>N/A</v>
          </cell>
          <cell r="Z399" t="str">
            <v>N/A</v>
          </cell>
          <cell r="AA399" t="str">
            <v>N/A</v>
          </cell>
          <cell r="AB399" t="str">
            <v>N/A</v>
          </cell>
          <cell r="AC399" t="str">
            <v>N/A</v>
          </cell>
          <cell r="AD399" t="str">
            <v>N/A</v>
          </cell>
          <cell r="AE399" t="str">
            <v>N/A</v>
          </cell>
          <cell r="AF399" t="str">
            <v>N/A</v>
          </cell>
          <cell r="AG399" t="str">
            <v>N/A</v>
          </cell>
          <cell r="AH399">
            <v>0</v>
          </cell>
        </row>
        <row r="400">
          <cell r="A400">
            <v>36860</v>
          </cell>
          <cell r="B400" t="str">
            <v>N/A</v>
          </cell>
          <cell r="C400" t="str">
            <v>N/A</v>
          </cell>
          <cell r="D400" t="str">
            <v>N/A</v>
          </cell>
          <cell r="E400" t="str">
            <v>N/A</v>
          </cell>
          <cell r="F400" t="str">
            <v>N/A</v>
          </cell>
          <cell r="G400" t="str">
            <v>N/A</v>
          </cell>
          <cell r="H400" t="str">
            <v>N/A</v>
          </cell>
          <cell r="I400" t="str">
            <v>N/A</v>
          </cell>
          <cell r="J400" t="str">
            <v>N/A</v>
          </cell>
          <cell r="K400" t="str">
            <v>N/A</v>
          </cell>
          <cell r="L400" t="str">
            <v>N/A</v>
          </cell>
          <cell r="M400" t="str">
            <v>N/A</v>
          </cell>
          <cell r="N400" t="str">
            <v>N/A</v>
          </cell>
          <cell r="O400" t="str">
            <v>N/A</v>
          </cell>
          <cell r="P400" t="str">
            <v>N/A</v>
          </cell>
          <cell r="Q400" t="str">
            <v>N/A</v>
          </cell>
          <cell r="R400" t="str">
            <v>N/A</v>
          </cell>
          <cell r="S400" t="str">
            <v>N/A</v>
          </cell>
          <cell r="T400" t="str">
            <v>N/A</v>
          </cell>
          <cell r="U400" t="str">
            <v>N/A</v>
          </cell>
          <cell r="V400" t="str">
            <v>N/A</v>
          </cell>
          <cell r="W400" t="str">
            <v>N/A</v>
          </cell>
          <cell r="X400" t="str">
            <v>N/A</v>
          </cell>
          <cell r="Y400" t="str">
            <v>N/A</v>
          </cell>
          <cell r="Z400" t="str">
            <v>N/A</v>
          </cell>
          <cell r="AA400" t="str">
            <v>N/A</v>
          </cell>
          <cell r="AB400" t="str">
            <v>N/A</v>
          </cell>
          <cell r="AC400" t="str">
            <v>N/A</v>
          </cell>
          <cell r="AD400" t="str">
            <v>N/A</v>
          </cell>
          <cell r="AE400" t="str">
            <v>N/A</v>
          </cell>
          <cell r="AF400" t="str">
            <v>N/A</v>
          </cell>
          <cell r="AG400" t="str">
            <v>N/A</v>
          </cell>
          <cell r="AH400">
            <v>0</v>
          </cell>
        </row>
        <row r="401">
          <cell r="A401">
            <v>36861</v>
          </cell>
          <cell r="B401" t="str">
            <v>N/A</v>
          </cell>
          <cell r="C401" t="str">
            <v>N/A</v>
          </cell>
          <cell r="D401" t="str">
            <v>N/A</v>
          </cell>
          <cell r="E401" t="str">
            <v>N/A</v>
          </cell>
          <cell r="F401" t="str">
            <v>N/A</v>
          </cell>
          <cell r="G401" t="str">
            <v>N/A</v>
          </cell>
          <cell r="H401" t="str">
            <v>N/A</v>
          </cell>
          <cell r="I401" t="str">
            <v>N/A</v>
          </cell>
          <cell r="J401" t="str">
            <v>N/A</v>
          </cell>
          <cell r="K401" t="str">
            <v>N/A</v>
          </cell>
          <cell r="L401" t="str">
            <v>N/A</v>
          </cell>
          <cell r="M401" t="str">
            <v>N/A</v>
          </cell>
          <cell r="N401" t="str">
            <v>N/A</v>
          </cell>
          <cell r="O401" t="str">
            <v>N/A</v>
          </cell>
          <cell r="P401" t="str">
            <v>N/A</v>
          </cell>
          <cell r="Q401" t="str">
            <v>N/A</v>
          </cell>
          <cell r="R401" t="str">
            <v>N/A</v>
          </cell>
          <cell r="S401" t="str">
            <v>N/A</v>
          </cell>
          <cell r="T401" t="str">
            <v>N/A</v>
          </cell>
          <cell r="U401" t="str">
            <v>N/A</v>
          </cell>
          <cell r="V401" t="str">
            <v>N/A</v>
          </cell>
          <cell r="W401" t="str">
            <v>N/A</v>
          </cell>
          <cell r="X401" t="str">
            <v>N/A</v>
          </cell>
          <cell r="Y401" t="str">
            <v>N/A</v>
          </cell>
          <cell r="Z401" t="str">
            <v>N/A</v>
          </cell>
          <cell r="AA401" t="str">
            <v>N/A</v>
          </cell>
          <cell r="AB401" t="str">
            <v>N/A</v>
          </cell>
          <cell r="AC401" t="str">
            <v>N/A</v>
          </cell>
          <cell r="AD401" t="str">
            <v>N/A</v>
          </cell>
          <cell r="AE401" t="str">
            <v>N/A</v>
          </cell>
          <cell r="AF401" t="str">
            <v>N/A</v>
          </cell>
          <cell r="AG401" t="str">
            <v>N/A</v>
          </cell>
          <cell r="AH401">
            <v>0</v>
          </cell>
        </row>
        <row r="402">
          <cell r="A402">
            <v>36862</v>
          </cell>
          <cell r="B402" t="str">
            <v>N/A</v>
          </cell>
          <cell r="C402" t="str">
            <v>N/A</v>
          </cell>
          <cell r="D402" t="str">
            <v>N/A</v>
          </cell>
          <cell r="E402" t="str">
            <v>N/A</v>
          </cell>
          <cell r="F402" t="str">
            <v>N/A</v>
          </cell>
          <cell r="G402" t="str">
            <v>N/A</v>
          </cell>
          <cell r="H402" t="str">
            <v>N/A</v>
          </cell>
          <cell r="I402" t="str">
            <v>N/A</v>
          </cell>
          <cell r="J402" t="str">
            <v>N/A</v>
          </cell>
          <cell r="K402" t="str">
            <v>N/A</v>
          </cell>
          <cell r="L402" t="str">
            <v>N/A</v>
          </cell>
          <cell r="M402" t="str">
            <v>N/A</v>
          </cell>
          <cell r="N402" t="str">
            <v>N/A</v>
          </cell>
          <cell r="O402" t="str">
            <v>N/A</v>
          </cell>
          <cell r="P402" t="str">
            <v>N/A</v>
          </cell>
          <cell r="Q402" t="str">
            <v>N/A</v>
          </cell>
          <cell r="R402" t="str">
            <v>N/A</v>
          </cell>
          <cell r="S402" t="str">
            <v>N/A</v>
          </cell>
          <cell r="T402" t="str">
            <v>N/A</v>
          </cell>
          <cell r="U402" t="str">
            <v>N/A</v>
          </cell>
          <cell r="V402" t="str">
            <v>N/A</v>
          </cell>
          <cell r="W402" t="str">
            <v>N/A</v>
          </cell>
          <cell r="X402" t="str">
            <v>N/A</v>
          </cell>
          <cell r="Y402" t="str">
            <v>N/A</v>
          </cell>
          <cell r="Z402" t="str">
            <v>N/A</v>
          </cell>
          <cell r="AA402" t="str">
            <v>N/A</v>
          </cell>
          <cell r="AB402" t="str">
            <v>N/A</v>
          </cell>
          <cell r="AC402" t="str">
            <v>N/A</v>
          </cell>
          <cell r="AD402" t="str">
            <v>N/A</v>
          </cell>
          <cell r="AE402" t="str">
            <v>N/A</v>
          </cell>
          <cell r="AF402" t="str">
            <v>N/A</v>
          </cell>
          <cell r="AG402" t="str">
            <v>N/A</v>
          </cell>
          <cell r="AH402">
            <v>0</v>
          </cell>
        </row>
        <row r="403">
          <cell r="A403">
            <v>36863</v>
          </cell>
          <cell r="B403" t="str">
            <v>N/A</v>
          </cell>
          <cell r="C403" t="str">
            <v>N/A</v>
          </cell>
          <cell r="D403" t="str">
            <v>N/A</v>
          </cell>
          <cell r="E403" t="str">
            <v>N/A</v>
          </cell>
          <cell r="F403" t="str">
            <v>N/A</v>
          </cell>
          <cell r="G403" t="str">
            <v>N/A</v>
          </cell>
          <cell r="H403" t="str">
            <v>N/A</v>
          </cell>
          <cell r="I403" t="str">
            <v>N/A</v>
          </cell>
          <cell r="J403" t="str">
            <v>N/A</v>
          </cell>
          <cell r="K403" t="str">
            <v>N/A</v>
          </cell>
          <cell r="L403" t="str">
            <v>N/A</v>
          </cell>
          <cell r="M403" t="str">
            <v>N/A</v>
          </cell>
          <cell r="N403" t="str">
            <v>N/A</v>
          </cell>
          <cell r="O403" t="str">
            <v>N/A</v>
          </cell>
          <cell r="P403" t="str">
            <v>N/A</v>
          </cell>
          <cell r="Q403" t="str">
            <v>N/A</v>
          </cell>
          <cell r="R403" t="str">
            <v>N/A</v>
          </cell>
          <cell r="S403" t="str">
            <v>N/A</v>
          </cell>
          <cell r="T403" t="str">
            <v>N/A</v>
          </cell>
          <cell r="U403" t="str">
            <v>N/A</v>
          </cell>
          <cell r="V403" t="str">
            <v>N/A</v>
          </cell>
          <cell r="W403" t="str">
            <v>N/A</v>
          </cell>
          <cell r="X403" t="str">
            <v>N/A</v>
          </cell>
          <cell r="Y403" t="str">
            <v>N/A</v>
          </cell>
          <cell r="Z403" t="str">
            <v>N/A</v>
          </cell>
          <cell r="AA403" t="str">
            <v>N/A</v>
          </cell>
          <cell r="AB403" t="str">
            <v>N/A</v>
          </cell>
          <cell r="AC403" t="str">
            <v>N/A</v>
          </cell>
          <cell r="AD403" t="str">
            <v>N/A</v>
          </cell>
          <cell r="AE403" t="str">
            <v>N/A</v>
          </cell>
          <cell r="AF403" t="str">
            <v>N/A</v>
          </cell>
          <cell r="AG403" t="str">
            <v>N/A</v>
          </cell>
          <cell r="AH403">
            <v>0</v>
          </cell>
        </row>
        <row r="404">
          <cell r="A404">
            <v>36864</v>
          </cell>
          <cell r="B404" t="str">
            <v>N/A</v>
          </cell>
          <cell r="C404" t="str">
            <v>N/A</v>
          </cell>
          <cell r="D404" t="str">
            <v>N/A</v>
          </cell>
          <cell r="E404" t="str">
            <v>N/A</v>
          </cell>
          <cell r="F404" t="str">
            <v>N/A</v>
          </cell>
          <cell r="G404" t="str">
            <v>N/A</v>
          </cell>
          <cell r="H404" t="str">
            <v>N/A</v>
          </cell>
          <cell r="I404" t="str">
            <v>N/A</v>
          </cell>
          <cell r="J404" t="str">
            <v>N/A</v>
          </cell>
          <cell r="K404" t="str">
            <v>N/A</v>
          </cell>
          <cell r="L404" t="str">
            <v>N/A</v>
          </cell>
          <cell r="M404" t="str">
            <v>N/A</v>
          </cell>
          <cell r="N404" t="str">
            <v>N/A</v>
          </cell>
          <cell r="O404" t="str">
            <v>N/A</v>
          </cell>
          <cell r="P404" t="str">
            <v>N/A</v>
          </cell>
          <cell r="Q404" t="str">
            <v>N/A</v>
          </cell>
          <cell r="R404" t="str">
            <v>N/A</v>
          </cell>
          <cell r="S404" t="str">
            <v>N/A</v>
          </cell>
          <cell r="T404" t="str">
            <v>N/A</v>
          </cell>
          <cell r="U404" t="str">
            <v>N/A</v>
          </cell>
          <cell r="V404" t="str">
            <v>N/A</v>
          </cell>
          <cell r="W404" t="str">
            <v>N/A</v>
          </cell>
          <cell r="X404" t="str">
            <v>N/A</v>
          </cell>
          <cell r="Y404" t="str">
            <v>N/A</v>
          </cell>
          <cell r="Z404" t="str">
            <v>N/A</v>
          </cell>
          <cell r="AA404" t="str">
            <v>N/A</v>
          </cell>
          <cell r="AB404" t="str">
            <v>N/A</v>
          </cell>
          <cell r="AC404" t="str">
            <v>N/A</v>
          </cell>
          <cell r="AD404" t="str">
            <v>N/A</v>
          </cell>
          <cell r="AE404" t="str">
            <v>N/A</v>
          </cell>
          <cell r="AF404" t="str">
            <v>N/A</v>
          </cell>
          <cell r="AG404" t="str">
            <v>N/A</v>
          </cell>
          <cell r="AH404">
            <v>0</v>
          </cell>
        </row>
        <row r="405">
          <cell r="A405">
            <v>36865</v>
          </cell>
          <cell r="B405" t="str">
            <v>N/A</v>
          </cell>
          <cell r="C405" t="str">
            <v>N/A</v>
          </cell>
          <cell r="D405" t="str">
            <v>N/A</v>
          </cell>
          <cell r="E405" t="str">
            <v>N/A</v>
          </cell>
          <cell r="F405" t="str">
            <v>N/A</v>
          </cell>
          <cell r="G405" t="str">
            <v>N/A</v>
          </cell>
          <cell r="H405" t="str">
            <v>N/A</v>
          </cell>
          <cell r="I405" t="str">
            <v>N/A</v>
          </cell>
          <cell r="J405" t="str">
            <v>N/A</v>
          </cell>
          <cell r="K405" t="str">
            <v>N/A</v>
          </cell>
          <cell r="L405" t="str">
            <v>N/A</v>
          </cell>
          <cell r="M405" t="str">
            <v>N/A</v>
          </cell>
          <cell r="N405" t="str">
            <v>N/A</v>
          </cell>
          <cell r="O405" t="str">
            <v>N/A</v>
          </cell>
          <cell r="P405" t="str">
            <v>N/A</v>
          </cell>
          <cell r="Q405" t="str">
            <v>N/A</v>
          </cell>
          <cell r="R405" t="str">
            <v>N/A</v>
          </cell>
          <cell r="S405" t="str">
            <v>N/A</v>
          </cell>
          <cell r="T405" t="str">
            <v>N/A</v>
          </cell>
          <cell r="U405" t="str">
            <v>N/A</v>
          </cell>
          <cell r="V405" t="str">
            <v>N/A</v>
          </cell>
          <cell r="W405" t="str">
            <v>N/A</v>
          </cell>
          <cell r="X405" t="str">
            <v>N/A</v>
          </cell>
          <cell r="Y405" t="str">
            <v>N/A</v>
          </cell>
          <cell r="Z405" t="str">
            <v>N/A</v>
          </cell>
          <cell r="AA405" t="str">
            <v>N/A</v>
          </cell>
          <cell r="AB405" t="str">
            <v>N/A</v>
          </cell>
          <cell r="AC405" t="str">
            <v>N/A</v>
          </cell>
          <cell r="AD405" t="str">
            <v>N/A</v>
          </cell>
          <cell r="AE405" t="str">
            <v>N/A</v>
          </cell>
          <cell r="AF405" t="str">
            <v>N/A</v>
          </cell>
          <cell r="AG405" t="str">
            <v>N/A</v>
          </cell>
          <cell r="AH405">
            <v>0</v>
          </cell>
        </row>
        <row r="406">
          <cell r="A406">
            <v>36866</v>
          </cell>
          <cell r="B406" t="str">
            <v>N/A</v>
          </cell>
          <cell r="C406" t="str">
            <v>N/A</v>
          </cell>
          <cell r="D406" t="str">
            <v>N/A</v>
          </cell>
          <cell r="E406" t="str">
            <v>N/A</v>
          </cell>
          <cell r="F406" t="str">
            <v>N/A</v>
          </cell>
          <cell r="G406" t="str">
            <v>N/A</v>
          </cell>
          <cell r="H406" t="str">
            <v>N/A</v>
          </cell>
          <cell r="I406" t="str">
            <v>N/A</v>
          </cell>
          <cell r="J406" t="str">
            <v>N/A</v>
          </cell>
          <cell r="K406" t="str">
            <v>N/A</v>
          </cell>
          <cell r="L406" t="str">
            <v>N/A</v>
          </cell>
          <cell r="M406" t="str">
            <v>N/A</v>
          </cell>
          <cell r="N406" t="str">
            <v>N/A</v>
          </cell>
          <cell r="O406" t="str">
            <v>N/A</v>
          </cell>
          <cell r="P406" t="str">
            <v>N/A</v>
          </cell>
          <cell r="Q406" t="str">
            <v>N/A</v>
          </cell>
          <cell r="R406" t="str">
            <v>N/A</v>
          </cell>
          <cell r="S406" t="str">
            <v>N/A</v>
          </cell>
          <cell r="T406" t="str">
            <v>N/A</v>
          </cell>
          <cell r="U406" t="str">
            <v>N/A</v>
          </cell>
          <cell r="V406" t="str">
            <v>N/A</v>
          </cell>
          <cell r="W406" t="str">
            <v>N/A</v>
          </cell>
          <cell r="X406" t="str">
            <v>N/A</v>
          </cell>
          <cell r="Y406" t="str">
            <v>N/A</v>
          </cell>
          <cell r="Z406" t="str">
            <v>N/A</v>
          </cell>
          <cell r="AA406" t="str">
            <v>N/A</v>
          </cell>
          <cell r="AB406" t="str">
            <v>N/A</v>
          </cell>
          <cell r="AC406" t="str">
            <v>N/A</v>
          </cell>
          <cell r="AD406" t="str">
            <v>N/A</v>
          </cell>
          <cell r="AE406" t="str">
            <v>N/A</v>
          </cell>
          <cell r="AF406" t="str">
            <v>N/A</v>
          </cell>
          <cell r="AG406" t="str">
            <v>N/A</v>
          </cell>
          <cell r="AH406">
            <v>0</v>
          </cell>
        </row>
        <row r="407">
          <cell r="A407">
            <v>36867</v>
          </cell>
          <cell r="B407" t="str">
            <v>N/A</v>
          </cell>
          <cell r="C407" t="str">
            <v>N/A</v>
          </cell>
          <cell r="D407" t="str">
            <v>N/A</v>
          </cell>
          <cell r="E407" t="str">
            <v>N/A</v>
          </cell>
          <cell r="F407" t="str">
            <v>N/A</v>
          </cell>
          <cell r="G407" t="str">
            <v>N/A</v>
          </cell>
          <cell r="H407" t="str">
            <v>N/A</v>
          </cell>
          <cell r="I407" t="str">
            <v>N/A</v>
          </cell>
          <cell r="J407" t="str">
            <v>N/A</v>
          </cell>
          <cell r="K407" t="str">
            <v>N/A</v>
          </cell>
          <cell r="L407" t="str">
            <v>N/A</v>
          </cell>
          <cell r="M407" t="str">
            <v>N/A</v>
          </cell>
          <cell r="N407" t="str">
            <v>N/A</v>
          </cell>
          <cell r="O407" t="str">
            <v>N/A</v>
          </cell>
          <cell r="P407" t="str">
            <v>N/A</v>
          </cell>
          <cell r="Q407" t="str">
            <v>N/A</v>
          </cell>
          <cell r="R407" t="str">
            <v>N/A</v>
          </cell>
          <cell r="S407" t="str">
            <v>N/A</v>
          </cell>
          <cell r="T407" t="str">
            <v>N/A</v>
          </cell>
          <cell r="U407" t="str">
            <v>N/A</v>
          </cell>
          <cell r="V407" t="str">
            <v>N/A</v>
          </cell>
          <cell r="W407" t="str">
            <v>N/A</v>
          </cell>
          <cell r="X407" t="str">
            <v>N/A</v>
          </cell>
          <cell r="Y407" t="str">
            <v>N/A</v>
          </cell>
          <cell r="Z407" t="str">
            <v>N/A</v>
          </cell>
          <cell r="AA407" t="str">
            <v>N/A</v>
          </cell>
          <cell r="AB407" t="str">
            <v>N/A</v>
          </cell>
          <cell r="AC407" t="str">
            <v>N/A</v>
          </cell>
          <cell r="AD407" t="str">
            <v>N/A</v>
          </cell>
          <cell r="AE407" t="str">
            <v>N/A</v>
          </cell>
          <cell r="AF407" t="str">
            <v>N/A</v>
          </cell>
          <cell r="AG407" t="str">
            <v>N/A</v>
          </cell>
          <cell r="AH407">
            <v>0</v>
          </cell>
        </row>
        <row r="408">
          <cell r="A408">
            <v>36868</v>
          </cell>
          <cell r="B408" t="str">
            <v>N/A</v>
          </cell>
          <cell r="C408" t="str">
            <v>N/A</v>
          </cell>
          <cell r="D408" t="str">
            <v>N/A</v>
          </cell>
          <cell r="E408" t="str">
            <v>N/A</v>
          </cell>
          <cell r="F408" t="str">
            <v>N/A</v>
          </cell>
          <cell r="G408" t="str">
            <v>N/A</v>
          </cell>
          <cell r="H408" t="str">
            <v>N/A</v>
          </cell>
          <cell r="I408" t="str">
            <v>N/A</v>
          </cell>
          <cell r="J408" t="str">
            <v>N/A</v>
          </cell>
          <cell r="K408" t="str">
            <v>N/A</v>
          </cell>
          <cell r="L408" t="str">
            <v>N/A</v>
          </cell>
          <cell r="M408" t="str">
            <v>N/A</v>
          </cell>
          <cell r="N408" t="str">
            <v>N/A</v>
          </cell>
          <cell r="O408" t="str">
            <v>N/A</v>
          </cell>
          <cell r="P408" t="str">
            <v>N/A</v>
          </cell>
          <cell r="Q408" t="str">
            <v>N/A</v>
          </cell>
          <cell r="R408" t="str">
            <v>N/A</v>
          </cell>
          <cell r="S408" t="str">
            <v>N/A</v>
          </cell>
          <cell r="T408" t="str">
            <v>N/A</v>
          </cell>
          <cell r="U408" t="str">
            <v>N/A</v>
          </cell>
          <cell r="V408" t="str">
            <v>N/A</v>
          </cell>
          <cell r="W408" t="str">
            <v>N/A</v>
          </cell>
          <cell r="X408" t="str">
            <v>N/A</v>
          </cell>
          <cell r="Y408" t="str">
            <v>N/A</v>
          </cell>
          <cell r="Z408" t="str">
            <v>N/A</v>
          </cell>
          <cell r="AA408" t="str">
            <v>N/A</v>
          </cell>
          <cell r="AB408" t="str">
            <v>N/A</v>
          </cell>
          <cell r="AC408" t="str">
            <v>N/A</v>
          </cell>
          <cell r="AD408" t="str">
            <v>N/A</v>
          </cell>
          <cell r="AE408" t="str">
            <v>N/A</v>
          </cell>
          <cell r="AF408" t="str">
            <v>N/A</v>
          </cell>
          <cell r="AG408" t="str">
            <v>N/A</v>
          </cell>
          <cell r="AH408">
            <v>0</v>
          </cell>
        </row>
        <row r="409">
          <cell r="A409">
            <v>36869</v>
          </cell>
          <cell r="B409" t="str">
            <v>N/A</v>
          </cell>
          <cell r="C409" t="str">
            <v>N/A</v>
          </cell>
          <cell r="D409" t="str">
            <v>N/A</v>
          </cell>
          <cell r="E409" t="str">
            <v>N/A</v>
          </cell>
          <cell r="F409" t="str">
            <v>N/A</v>
          </cell>
          <cell r="G409" t="str">
            <v>N/A</v>
          </cell>
          <cell r="H409" t="str">
            <v>N/A</v>
          </cell>
          <cell r="I409" t="str">
            <v>N/A</v>
          </cell>
          <cell r="J409" t="str">
            <v>N/A</v>
          </cell>
          <cell r="K409" t="str">
            <v>N/A</v>
          </cell>
          <cell r="L409" t="str">
            <v>N/A</v>
          </cell>
          <cell r="M409" t="str">
            <v>N/A</v>
          </cell>
          <cell r="N409" t="str">
            <v>N/A</v>
          </cell>
          <cell r="O409" t="str">
            <v>N/A</v>
          </cell>
          <cell r="P409" t="str">
            <v>N/A</v>
          </cell>
          <cell r="Q409" t="str">
            <v>N/A</v>
          </cell>
          <cell r="R409" t="str">
            <v>N/A</v>
          </cell>
          <cell r="S409" t="str">
            <v>N/A</v>
          </cell>
          <cell r="T409" t="str">
            <v>N/A</v>
          </cell>
          <cell r="U409" t="str">
            <v>N/A</v>
          </cell>
          <cell r="V409" t="str">
            <v>N/A</v>
          </cell>
          <cell r="W409" t="str">
            <v>N/A</v>
          </cell>
          <cell r="X409" t="str">
            <v>N/A</v>
          </cell>
          <cell r="Y409" t="str">
            <v>N/A</v>
          </cell>
          <cell r="Z409" t="str">
            <v>N/A</v>
          </cell>
          <cell r="AA409" t="str">
            <v>N/A</v>
          </cell>
          <cell r="AB409" t="str">
            <v>N/A</v>
          </cell>
          <cell r="AC409" t="str">
            <v>N/A</v>
          </cell>
          <cell r="AD409" t="str">
            <v>N/A</v>
          </cell>
          <cell r="AE409" t="str">
            <v>N/A</v>
          </cell>
          <cell r="AF409" t="str">
            <v>N/A</v>
          </cell>
          <cell r="AG409" t="str">
            <v>N/A</v>
          </cell>
          <cell r="AH409">
            <v>0</v>
          </cell>
        </row>
        <row r="410">
          <cell r="A410">
            <v>36870</v>
          </cell>
          <cell r="B410" t="str">
            <v>N/A</v>
          </cell>
          <cell r="C410" t="str">
            <v>N/A</v>
          </cell>
          <cell r="D410" t="str">
            <v>N/A</v>
          </cell>
          <cell r="E410" t="str">
            <v>N/A</v>
          </cell>
          <cell r="F410" t="str">
            <v>N/A</v>
          </cell>
          <cell r="G410" t="str">
            <v>N/A</v>
          </cell>
          <cell r="H410" t="str">
            <v>N/A</v>
          </cell>
          <cell r="I410" t="str">
            <v>N/A</v>
          </cell>
          <cell r="J410" t="str">
            <v>N/A</v>
          </cell>
          <cell r="K410" t="str">
            <v>N/A</v>
          </cell>
          <cell r="L410" t="str">
            <v>N/A</v>
          </cell>
          <cell r="M410" t="str">
            <v>N/A</v>
          </cell>
          <cell r="N410" t="str">
            <v>N/A</v>
          </cell>
          <cell r="O410" t="str">
            <v>N/A</v>
          </cell>
          <cell r="P410" t="str">
            <v>N/A</v>
          </cell>
          <cell r="Q410" t="str">
            <v>N/A</v>
          </cell>
          <cell r="R410" t="str">
            <v>N/A</v>
          </cell>
          <cell r="S410" t="str">
            <v>N/A</v>
          </cell>
          <cell r="T410" t="str">
            <v>N/A</v>
          </cell>
          <cell r="U410" t="str">
            <v>N/A</v>
          </cell>
          <cell r="V410" t="str">
            <v>N/A</v>
          </cell>
          <cell r="W410" t="str">
            <v>N/A</v>
          </cell>
          <cell r="X410" t="str">
            <v>N/A</v>
          </cell>
          <cell r="Y410" t="str">
            <v>N/A</v>
          </cell>
          <cell r="Z410" t="str">
            <v>N/A</v>
          </cell>
          <cell r="AA410" t="str">
            <v>N/A</v>
          </cell>
          <cell r="AB410" t="str">
            <v>N/A</v>
          </cell>
          <cell r="AC410" t="str">
            <v>N/A</v>
          </cell>
          <cell r="AD410" t="str">
            <v>N/A</v>
          </cell>
          <cell r="AE410" t="str">
            <v>N/A</v>
          </cell>
          <cell r="AF410" t="str">
            <v>N/A</v>
          </cell>
          <cell r="AG410" t="str">
            <v>N/A</v>
          </cell>
          <cell r="AH410">
            <v>0</v>
          </cell>
        </row>
        <row r="411">
          <cell r="A411">
            <v>36871</v>
          </cell>
          <cell r="B411" t="str">
            <v>N/A</v>
          </cell>
          <cell r="C411" t="str">
            <v>N/A</v>
          </cell>
          <cell r="D411" t="str">
            <v>N/A</v>
          </cell>
          <cell r="E411" t="str">
            <v>N/A</v>
          </cell>
          <cell r="F411" t="str">
            <v>N/A</v>
          </cell>
          <cell r="G411" t="str">
            <v>N/A</v>
          </cell>
          <cell r="H411" t="str">
            <v>N/A</v>
          </cell>
          <cell r="I411" t="str">
            <v>N/A</v>
          </cell>
          <cell r="J411" t="str">
            <v>N/A</v>
          </cell>
          <cell r="K411" t="str">
            <v>N/A</v>
          </cell>
          <cell r="L411" t="str">
            <v>N/A</v>
          </cell>
          <cell r="M411" t="str">
            <v>N/A</v>
          </cell>
          <cell r="N411" t="str">
            <v>N/A</v>
          </cell>
          <cell r="O411" t="str">
            <v>N/A</v>
          </cell>
          <cell r="P411" t="str">
            <v>N/A</v>
          </cell>
          <cell r="Q411" t="str">
            <v>N/A</v>
          </cell>
          <cell r="R411" t="str">
            <v>N/A</v>
          </cell>
          <cell r="S411" t="str">
            <v>N/A</v>
          </cell>
          <cell r="T411" t="str">
            <v>N/A</v>
          </cell>
          <cell r="U411" t="str">
            <v>N/A</v>
          </cell>
          <cell r="V411" t="str">
            <v>N/A</v>
          </cell>
          <cell r="W411" t="str">
            <v>N/A</v>
          </cell>
          <cell r="X411" t="str">
            <v>N/A</v>
          </cell>
          <cell r="Y411" t="str">
            <v>N/A</v>
          </cell>
          <cell r="Z411" t="str">
            <v>N/A</v>
          </cell>
          <cell r="AA411" t="str">
            <v>N/A</v>
          </cell>
          <cell r="AB411" t="str">
            <v>N/A</v>
          </cell>
          <cell r="AC411" t="str">
            <v>N/A</v>
          </cell>
          <cell r="AD411" t="str">
            <v>N/A</v>
          </cell>
          <cell r="AE411" t="str">
            <v>N/A</v>
          </cell>
          <cell r="AF411" t="str">
            <v>N/A</v>
          </cell>
          <cell r="AG411" t="str">
            <v>N/A</v>
          </cell>
          <cell r="AH411">
            <v>0</v>
          </cell>
        </row>
        <row r="412">
          <cell r="A412">
            <v>36872</v>
          </cell>
          <cell r="B412" t="str">
            <v>N/A</v>
          </cell>
          <cell r="C412" t="str">
            <v>N/A</v>
          </cell>
          <cell r="D412" t="str">
            <v>N/A</v>
          </cell>
          <cell r="E412" t="str">
            <v>N/A</v>
          </cell>
          <cell r="F412" t="str">
            <v>N/A</v>
          </cell>
          <cell r="G412" t="str">
            <v>N/A</v>
          </cell>
          <cell r="H412" t="str">
            <v>N/A</v>
          </cell>
          <cell r="I412" t="str">
            <v>N/A</v>
          </cell>
          <cell r="J412" t="str">
            <v>N/A</v>
          </cell>
          <cell r="K412" t="str">
            <v>N/A</v>
          </cell>
          <cell r="L412" t="str">
            <v>N/A</v>
          </cell>
          <cell r="M412" t="str">
            <v>N/A</v>
          </cell>
          <cell r="N412" t="str">
            <v>N/A</v>
          </cell>
          <cell r="O412" t="str">
            <v>N/A</v>
          </cell>
          <cell r="P412" t="str">
            <v>N/A</v>
          </cell>
          <cell r="Q412" t="str">
            <v>N/A</v>
          </cell>
          <cell r="R412" t="str">
            <v>N/A</v>
          </cell>
          <cell r="S412" t="str">
            <v>N/A</v>
          </cell>
          <cell r="T412" t="str">
            <v>N/A</v>
          </cell>
          <cell r="U412" t="str">
            <v>N/A</v>
          </cell>
          <cell r="V412" t="str">
            <v>N/A</v>
          </cell>
          <cell r="W412" t="str">
            <v>N/A</v>
          </cell>
          <cell r="X412" t="str">
            <v>N/A</v>
          </cell>
          <cell r="Y412" t="str">
            <v>N/A</v>
          </cell>
          <cell r="Z412" t="str">
            <v>N/A</v>
          </cell>
          <cell r="AA412" t="str">
            <v>N/A</v>
          </cell>
          <cell r="AB412" t="str">
            <v>N/A</v>
          </cell>
          <cell r="AC412" t="str">
            <v>N/A</v>
          </cell>
          <cell r="AD412" t="str">
            <v>N/A</v>
          </cell>
          <cell r="AE412" t="str">
            <v>N/A</v>
          </cell>
          <cell r="AF412" t="str">
            <v>N/A</v>
          </cell>
          <cell r="AG412" t="str">
            <v>N/A</v>
          </cell>
          <cell r="AH412">
            <v>0</v>
          </cell>
        </row>
        <row r="413">
          <cell r="A413">
            <v>36873</v>
          </cell>
          <cell r="B413" t="str">
            <v>N/A</v>
          </cell>
          <cell r="C413" t="str">
            <v>N/A</v>
          </cell>
          <cell r="D413" t="str">
            <v>N/A</v>
          </cell>
          <cell r="E413" t="str">
            <v>N/A</v>
          </cell>
          <cell r="F413" t="str">
            <v>N/A</v>
          </cell>
          <cell r="G413" t="str">
            <v>N/A</v>
          </cell>
          <cell r="H413" t="str">
            <v>N/A</v>
          </cell>
          <cell r="I413" t="str">
            <v>N/A</v>
          </cell>
          <cell r="J413" t="str">
            <v>N/A</v>
          </cell>
          <cell r="K413" t="str">
            <v>N/A</v>
          </cell>
          <cell r="L413" t="str">
            <v>N/A</v>
          </cell>
          <cell r="M413" t="str">
            <v>N/A</v>
          </cell>
          <cell r="N413" t="str">
            <v>N/A</v>
          </cell>
          <cell r="O413" t="str">
            <v>N/A</v>
          </cell>
          <cell r="P413" t="str">
            <v>N/A</v>
          </cell>
          <cell r="Q413" t="str">
            <v>N/A</v>
          </cell>
          <cell r="R413" t="str">
            <v>N/A</v>
          </cell>
          <cell r="S413" t="str">
            <v>N/A</v>
          </cell>
          <cell r="T413" t="str">
            <v>N/A</v>
          </cell>
          <cell r="U413" t="str">
            <v>N/A</v>
          </cell>
          <cell r="V413" t="str">
            <v>N/A</v>
          </cell>
          <cell r="W413" t="str">
            <v>N/A</v>
          </cell>
          <cell r="X413" t="str">
            <v>N/A</v>
          </cell>
          <cell r="Y413" t="str">
            <v>N/A</v>
          </cell>
          <cell r="Z413" t="str">
            <v>N/A</v>
          </cell>
          <cell r="AA413" t="str">
            <v>N/A</v>
          </cell>
          <cell r="AB413" t="str">
            <v>N/A</v>
          </cell>
          <cell r="AC413" t="str">
            <v>N/A</v>
          </cell>
          <cell r="AD413" t="str">
            <v>N/A</v>
          </cell>
          <cell r="AE413" t="str">
            <v>N/A</v>
          </cell>
          <cell r="AF413" t="str">
            <v>N/A</v>
          </cell>
          <cell r="AG413" t="str">
            <v>N/A</v>
          </cell>
          <cell r="AH413">
            <v>0</v>
          </cell>
        </row>
        <row r="414">
          <cell r="A414">
            <v>36874</v>
          </cell>
          <cell r="B414" t="str">
            <v>N/A</v>
          </cell>
          <cell r="C414" t="str">
            <v>N/A</v>
          </cell>
          <cell r="D414" t="str">
            <v>N/A</v>
          </cell>
          <cell r="E414" t="str">
            <v>N/A</v>
          </cell>
          <cell r="F414" t="str">
            <v>N/A</v>
          </cell>
          <cell r="G414" t="str">
            <v>N/A</v>
          </cell>
          <cell r="H414" t="str">
            <v>N/A</v>
          </cell>
          <cell r="I414" t="str">
            <v>N/A</v>
          </cell>
          <cell r="J414" t="str">
            <v>N/A</v>
          </cell>
          <cell r="K414" t="str">
            <v>N/A</v>
          </cell>
          <cell r="L414" t="str">
            <v>N/A</v>
          </cell>
          <cell r="M414" t="str">
            <v>N/A</v>
          </cell>
          <cell r="N414" t="str">
            <v>N/A</v>
          </cell>
          <cell r="O414" t="str">
            <v>N/A</v>
          </cell>
          <cell r="P414" t="str">
            <v>N/A</v>
          </cell>
          <cell r="Q414" t="str">
            <v>N/A</v>
          </cell>
          <cell r="R414" t="str">
            <v>N/A</v>
          </cell>
          <cell r="S414" t="str">
            <v>N/A</v>
          </cell>
          <cell r="T414" t="str">
            <v>N/A</v>
          </cell>
          <cell r="U414" t="str">
            <v>N/A</v>
          </cell>
          <cell r="V414" t="str">
            <v>N/A</v>
          </cell>
          <cell r="W414" t="str">
            <v>N/A</v>
          </cell>
          <cell r="X414" t="str">
            <v>N/A</v>
          </cell>
          <cell r="Y414" t="str">
            <v>N/A</v>
          </cell>
          <cell r="Z414" t="str">
            <v>N/A</v>
          </cell>
          <cell r="AA414" t="str">
            <v>N/A</v>
          </cell>
          <cell r="AB414" t="str">
            <v>N/A</v>
          </cell>
          <cell r="AC414" t="str">
            <v>N/A</v>
          </cell>
          <cell r="AD414" t="str">
            <v>N/A</v>
          </cell>
          <cell r="AE414" t="str">
            <v>N/A</v>
          </cell>
          <cell r="AF414" t="str">
            <v>N/A</v>
          </cell>
          <cell r="AG414" t="str">
            <v>N/A</v>
          </cell>
          <cell r="AH414">
            <v>0</v>
          </cell>
        </row>
        <row r="415">
          <cell r="A415">
            <v>36875</v>
          </cell>
          <cell r="B415" t="str">
            <v>N/A</v>
          </cell>
          <cell r="C415" t="str">
            <v>N/A</v>
          </cell>
          <cell r="D415" t="str">
            <v>N/A</v>
          </cell>
          <cell r="E415" t="str">
            <v>N/A</v>
          </cell>
          <cell r="F415" t="str">
            <v>N/A</v>
          </cell>
          <cell r="G415" t="str">
            <v>N/A</v>
          </cell>
          <cell r="H415" t="str">
            <v>N/A</v>
          </cell>
          <cell r="I415" t="str">
            <v>N/A</v>
          </cell>
          <cell r="J415" t="str">
            <v>N/A</v>
          </cell>
          <cell r="K415" t="str">
            <v>N/A</v>
          </cell>
          <cell r="L415" t="str">
            <v>N/A</v>
          </cell>
          <cell r="M415" t="str">
            <v>N/A</v>
          </cell>
          <cell r="N415" t="str">
            <v>N/A</v>
          </cell>
          <cell r="O415" t="str">
            <v>N/A</v>
          </cell>
          <cell r="P415" t="str">
            <v>N/A</v>
          </cell>
          <cell r="Q415" t="str">
            <v>N/A</v>
          </cell>
          <cell r="R415" t="str">
            <v>N/A</v>
          </cell>
          <cell r="S415" t="str">
            <v>N/A</v>
          </cell>
          <cell r="T415" t="str">
            <v>N/A</v>
          </cell>
          <cell r="U415" t="str">
            <v>N/A</v>
          </cell>
          <cell r="V415" t="str">
            <v>N/A</v>
          </cell>
          <cell r="W415" t="str">
            <v>N/A</v>
          </cell>
          <cell r="X415" t="str">
            <v>N/A</v>
          </cell>
          <cell r="Y415" t="str">
            <v>N/A</v>
          </cell>
          <cell r="Z415" t="str">
            <v>N/A</v>
          </cell>
          <cell r="AA415" t="str">
            <v>N/A</v>
          </cell>
          <cell r="AB415" t="str">
            <v>N/A</v>
          </cell>
          <cell r="AC415" t="str">
            <v>N/A</v>
          </cell>
          <cell r="AD415" t="str">
            <v>N/A</v>
          </cell>
          <cell r="AE415" t="str">
            <v>N/A</v>
          </cell>
          <cell r="AF415" t="str">
            <v>N/A</v>
          </cell>
          <cell r="AG415" t="str">
            <v>N/A</v>
          </cell>
          <cell r="AH415">
            <v>0</v>
          </cell>
        </row>
        <row r="416">
          <cell r="A416">
            <v>36876</v>
          </cell>
          <cell r="B416" t="str">
            <v>N/A</v>
          </cell>
          <cell r="C416" t="str">
            <v>N/A</v>
          </cell>
          <cell r="D416" t="str">
            <v>N/A</v>
          </cell>
          <cell r="E416" t="str">
            <v>N/A</v>
          </cell>
          <cell r="F416" t="str">
            <v>N/A</v>
          </cell>
          <cell r="G416" t="str">
            <v>N/A</v>
          </cell>
          <cell r="H416" t="str">
            <v>N/A</v>
          </cell>
          <cell r="I416" t="str">
            <v>N/A</v>
          </cell>
          <cell r="J416" t="str">
            <v>N/A</v>
          </cell>
          <cell r="K416" t="str">
            <v>N/A</v>
          </cell>
          <cell r="L416" t="str">
            <v>N/A</v>
          </cell>
          <cell r="M416" t="str">
            <v>N/A</v>
          </cell>
          <cell r="N416" t="str">
            <v>N/A</v>
          </cell>
          <cell r="O416" t="str">
            <v>N/A</v>
          </cell>
          <cell r="P416" t="str">
            <v>N/A</v>
          </cell>
          <cell r="Q416" t="str">
            <v>N/A</v>
          </cell>
          <cell r="R416" t="str">
            <v>N/A</v>
          </cell>
          <cell r="S416" t="str">
            <v>N/A</v>
          </cell>
          <cell r="T416" t="str">
            <v>N/A</v>
          </cell>
          <cell r="U416" t="str">
            <v>N/A</v>
          </cell>
          <cell r="V416" t="str">
            <v>N/A</v>
          </cell>
          <cell r="W416" t="str">
            <v>N/A</v>
          </cell>
          <cell r="X416" t="str">
            <v>N/A</v>
          </cell>
          <cell r="Y416" t="str">
            <v>N/A</v>
          </cell>
          <cell r="Z416" t="str">
            <v>N/A</v>
          </cell>
          <cell r="AA416" t="str">
            <v>N/A</v>
          </cell>
          <cell r="AB416" t="str">
            <v>N/A</v>
          </cell>
          <cell r="AC416" t="str">
            <v>N/A</v>
          </cell>
          <cell r="AD416" t="str">
            <v>N/A</v>
          </cell>
          <cell r="AE416" t="str">
            <v>N/A</v>
          </cell>
          <cell r="AF416" t="str">
            <v>N/A</v>
          </cell>
          <cell r="AG416" t="str">
            <v>N/A</v>
          </cell>
          <cell r="AH416">
            <v>0</v>
          </cell>
        </row>
        <row r="417">
          <cell r="A417">
            <v>36877</v>
          </cell>
          <cell r="B417" t="str">
            <v>N/A</v>
          </cell>
          <cell r="C417" t="str">
            <v>N/A</v>
          </cell>
          <cell r="D417" t="str">
            <v>N/A</v>
          </cell>
          <cell r="E417" t="str">
            <v>N/A</v>
          </cell>
          <cell r="F417" t="str">
            <v>N/A</v>
          </cell>
          <cell r="G417" t="str">
            <v>N/A</v>
          </cell>
          <cell r="H417" t="str">
            <v>N/A</v>
          </cell>
          <cell r="I417" t="str">
            <v>N/A</v>
          </cell>
          <cell r="J417" t="str">
            <v>N/A</v>
          </cell>
          <cell r="K417" t="str">
            <v>N/A</v>
          </cell>
          <cell r="L417" t="str">
            <v>N/A</v>
          </cell>
          <cell r="M417" t="str">
            <v>N/A</v>
          </cell>
          <cell r="N417" t="str">
            <v>N/A</v>
          </cell>
          <cell r="O417" t="str">
            <v>N/A</v>
          </cell>
          <cell r="P417" t="str">
            <v>N/A</v>
          </cell>
          <cell r="Q417" t="str">
            <v>N/A</v>
          </cell>
          <cell r="R417" t="str">
            <v>N/A</v>
          </cell>
          <cell r="S417" t="str">
            <v>N/A</v>
          </cell>
          <cell r="T417" t="str">
            <v>N/A</v>
          </cell>
          <cell r="U417" t="str">
            <v>N/A</v>
          </cell>
          <cell r="V417" t="str">
            <v>N/A</v>
          </cell>
          <cell r="W417" t="str">
            <v>N/A</v>
          </cell>
          <cell r="X417" t="str">
            <v>N/A</v>
          </cell>
          <cell r="Y417" t="str">
            <v>N/A</v>
          </cell>
          <cell r="Z417" t="str">
            <v>N/A</v>
          </cell>
          <cell r="AA417" t="str">
            <v>N/A</v>
          </cell>
          <cell r="AB417" t="str">
            <v>N/A</v>
          </cell>
          <cell r="AC417" t="str">
            <v>N/A</v>
          </cell>
          <cell r="AD417" t="str">
            <v>N/A</v>
          </cell>
          <cell r="AE417" t="str">
            <v>N/A</v>
          </cell>
          <cell r="AF417" t="str">
            <v>N/A</v>
          </cell>
          <cell r="AG417" t="str">
            <v>N/A</v>
          </cell>
          <cell r="AH417">
            <v>0</v>
          </cell>
        </row>
        <row r="418">
          <cell r="A418">
            <v>36878</v>
          </cell>
          <cell r="B418" t="str">
            <v>N/A</v>
          </cell>
          <cell r="C418" t="str">
            <v>N/A</v>
          </cell>
          <cell r="D418" t="str">
            <v>N/A</v>
          </cell>
          <cell r="E418" t="str">
            <v>N/A</v>
          </cell>
          <cell r="F418" t="str">
            <v>N/A</v>
          </cell>
          <cell r="G418" t="str">
            <v>N/A</v>
          </cell>
          <cell r="H418" t="str">
            <v>N/A</v>
          </cell>
          <cell r="I418" t="str">
            <v>N/A</v>
          </cell>
          <cell r="J418" t="str">
            <v>N/A</v>
          </cell>
          <cell r="K418" t="str">
            <v>N/A</v>
          </cell>
          <cell r="L418" t="str">
            <v>N/A</v>
          </cell>
          <cell r="M418" t="str">
            <v>N/A</v>
          </cell>
          <cell r="N418" t="str">
            <v>N/A</v>
          </cell>
          <cell r="O418" t="str">
            <v>N/A</v>
          </cell>
          <cell r="P418" t="str">
            <v>N/A</v>
          </cell>
          <cell r="Q418" t="str">
            <v>N/A</v>
          </cell>
          <cell r="R418" t="str">
            <v>N/A</v>
          </cell>
          <cell r="S418" t="str">
            <v>N/A</v>
          </cell>
          <cell r="T418" t="str">
            <v>N/A</v>
          </cell>
          <cell r="U418" t="str">
            <v>N/A</v>
          </cell>
          <cell r="V418" t="str">
            <v>N/A</v>
          </cell>
          <cell r="W418" t="str">
            <v>N/A</v>
          </cell>
          <cell r="X418" t="str">
            <v>N/A</v>
          </cell>
          <cell r="Y418" t="str">
            <v>N/A</v>
          </cell>
          <cell r="Z418" t="str">
            <v>N/A</v>
          </cell>
          <cell r="AA418" t="str">
            <v>N/A</v>
          </cell>
          <cell r="AB418" t="str">
            <v>N/A</v>
          </cell>
          <cell r="AC418" t="str">
            <v>N/A</v>
          </cell>
          <cell r="AD418" t="str">
            <v>N/A</v>
          </cell>
          <cell r="AE418" t="str">
            <v>N/A</v>
          </cell>
          <cell r="AF418" t="str">
            <v>N/A</v>
          </cell>
          <cell r="AG418" t="str">
            <v>N/A</v>
          </cell>
          <cell r="AH418">
            <v>0</v>
          </cell>
        </row>
        <row r="419">
          <cell r="A419">
            <v>36879</v>
          </cell>
          <cell r="B419" t="str">
            <v>N/A</v>
          </cell>
          <cell r="C419" t="str">
            <v>N/A</v>
          </cell>
          <cell r="D419" t="str">
            <v>N/A</v>
          </cell>
          <cell r="E419" t="str">
            <v>N/A</v>
          </cell>
          <cell r="F419" t="str">
            <v>N/A</v>
          </cell>
          <cell r="G419" t="str">
            <v>N/A</v>
          </cell>
          <cell r="H419" t="str">
            <v>N/A</v>
          </cell>
          <cell r="I419" t="str">
            <v>N/A</v>
          </cell>
          <cell r="J419" t="str">
            <v>N/A</v>
          </cell>
          <cell r="K419" t="str">
            <v>N/A</v>
          </cell>
          <cell r="L419" t="str">
            <v>N/A</v>
          </cell>
          <cell r="M419" t="str">
            <v>N/A</v>
          </cell>
          <cell r="N419" t="str">
            <v>N/A</v>
          </cell>
          <cell r="O419" t="str">
            <v>N/A</v>
          </cell>
          <cell r="P419" t="str">
            <v>N/A</v>
          </cell>
          <cell r="Q419" t="str">
            <v>N/A</v>
          </cell>
          <cell r="R419" t="str">
            <v>N/A</v>
          </cell>
          <cell r="S419" t="str">
            <v>N/A</v>
          </cell>
          <cell r="T419" t="str">
            <v>N/A</v>
          </cell>
          <cell r="U419" t="str">
            <v>N/A</v>
          </cell>
          <cell r="V419" t="str">
            <v>N/A</v>
          </cell>
          <cell r="W419" t="str">
            <v>N/A</v>
          </cell>
          <cell r="X419" t="str">
            <v>N/A</v>
          </cell>
          <cell r="Y419" t="str">
            <v>N/A</v>
          </cell>
          <cell r="Z419" t="str">
            <v>N/A</v>
          </cell>
          <cell r="AA419" t="str">
            <v>N/A</v>
          </cell>
          <cell r="AB419" t="str">
            <v>N/A</v>
          </cell>
          <cell r="AC419" t="str">
            <v>N/A</v>
          </cell>
          <cell r="AD419" t="str">
            <v>N/A</v>
          </cell>
          <cell r="AE419" t="str">
            <v>N/A</v>
          </cell>
          <cell r="AF419" t="str">
            <v>N/A</v>
          </cell>
          <cell r="AG419" t="str">
            <v>N/A</v>
          </cell>
          <cell r="AH419">
            <v>0</v>
          </cell>
        </row>
        <row r="420">
          <cell r="A420">
            <v>36880</v>
          </cell>
          <cell r="B420" t="str">
            <v>N/A</v>
          </cell>
          <cell r="C420" t="str">
            <v>N/A</v>
          </cell>
          <cell r="D420" t="str">
            <v>N/A</v>
          </cell>
          <cell r="E420" t="str">
            <v>N/A</v>
          </cell>
          <cell r="F420" t="str">
            <v>N/A</v>
          </cell>
          <cell r="G420" t="str">
            <v>N/A</v>
          </cell>
          <cell r="H420" t="str">
            <v>N/A</v>
          </cell>
          <cell r="I420" t="str">
            <v>N/A</v>
          </cell>
          <cell r="J420" t="str">
            <v>N/A</v>
          </cell>
          <cell r="K420" t="str">
            <v>N/A</v>
          </cell>
          <cell r="L420" t="str">
            <v>N/A</v>
          </cell>
          <cell r="M420" t="str">
            <v>N/A</v>
          </cell>
          <cell r="N420" t="str">
            <v>N/A</v>
          </cell>
          <cell r="O420" t="str">
            <v>N/A</v>
          </cell>
          <cell r="P420" t="str">
            <v>N/A</v>
          </cell>
          <cell r="Q420" t="str">
            <v>N/A</v>
          </cell>
          <cell r="R420" t="str">
            <v>N/A</v>
          </cell>
          <cell r="S420" t="str">
            <v>N/A</v>
          </cell>
          <cell r="T420" t="str">
            <v>N/A</v>
          </cell>
          <cell r="U420" t="str">
            <v>N/A</v>
          </cell>
          <cell r="V420" t="str">
            <v>N/A</v>
          </cell>
          <cell r="W420" t="str">
            <v>N/A</v>
          </cell>
          <cell r="X420" t="str">
            <v>N/A</v>
          </cell>
          <cell r="Y420" t="str">
            <v>N/A</v>
          </cell>
          <cell r="Z420" t="str">
            <v>N/A</v>
          </cell>
          <cell r="AA420" t="str">
            <v>N/A</v>
          </cell>
          <cell r="AB420" t="str">
            <v>N/A</v>
          </cell>
          <cell r="AC420" t="str">
            <v>N/A</v>
          </cell>
          <cell r="AD420" t="str">
            <v>N/A</v>
          </cell>
          <cell r="AE420" t="str">
            <v>N/A</v>
          </cell>
          <cell r="AF420" t="str">
            <v>N/A</v>
          </cell>
          <cell r="AG420" t="str">
            <v>N/A</v>
          </cell>
          <cell r="AH420">
            <v>0</v>
          </cell>
        </row>
        <row r="421">
          <cell r="A421">
            <v>36881</v>
          </cell>
          <cell r="B421" t="str">
            <v>N/A</v>
          </cell>
          <cell r="C421" t="str">
            <v>N/A</v>
          </cell>
          <cell r="D421" t="str">
            <v>N/A</v>
          </cell>
          <cell r="E421" t="str">
            <v>N/A</v>
          </cell>
          <cell r="F421" t="str">
            <v>N/A</v>
          </cell>
          <cell r="G421" t="str">
            <v>N/A</v>
          </cell>
          <cell r="H421" t="str">
            <v>N/A</v>
          </cell>
          <cell r="I421" t="str">
            <v>N/A</v>
          </cell>
          <cell r="J421" t="str">
            <v>N/A</v>
          </cell>
          <cell r="K421" t="str">
            <v>N/A</v>
          </cell>
          <cell r="L421" t="str">
            <v>N/A</v>
          </cell>
          <cell r="M421" t="str">
            <v>N/A</v>
          </cell>
          <cell r="N421" t="str">
            <v>N/A</v>
          </cell>
          <cell r="O421" t="str">
            <v>N/A</v>
          </cell>
          <cell r="P421" t="str">
            <v>N/A</v>
          </cell>
          <cell r="Q421" t="str">
            <v>N/A</v>
          </cell>
          <cell r="R421" t="str">
            <v>N/A</v>
          </cell>
          <cell r="S421" t="str">
            <v>N/A</v>
          </cell>
          <cell r="T421" t="str">
            <v>N/A</v>
          </cell>
          <cell r="U421" t="str">
            <v>N/A</v>
          </cell>
          <cell r="V421" t="str">
            <v>N/A</v>
          </cell>
          <cell r="W421" t="str">
            <v>N/A</v>
          </cell>
          <cell r="X421" t="str">
            <v>N/A</v>
          </cell>
          <cell r="Y421" t="str">
            <v>N/A</v>
          </cell>
          <cell r="Z421" t="str">
            <v>N/A</v>
          </cell>
          <cell r="AA421" t="str">
            <v>N/A</v>
          </cell>
          <cell r="AB421" t="str">
            <v>N/A</v>
          </cell>
          <cell r="AC421" t="str">
            <v>N/A</v>
          </cell>
          <cell r="AD421" t="str">
            <v>N/A</v>
          </cell>
          <cell r="AE421" t="str">
            <v>N/A</v>
          </cell>
          <cell r="AF421" t="str">
            <v>N/A</v>
          </cell>
          <cell r="AG421" t="str">
            <v>N/A</v>
          </cell>
          <cell r="AH421">
            <v>0</v>
          </cell>
        </row>
        <row r="422">
          <cell r="A422">
            <v>36882</v>
          </cell>
          <cell r="B422" t="str">
            <v>N/A</v>
          </cell>
          <cell r="C422" t="str">
            <v>N/A</v>
          </cell>
          <cell r="D422" t="str">
            <v>N/A</v>
          </cell>
          <cell r="E422" t="str">
            <v>N/A</v>
          </cell>
          <cell r="F422" t="str">
            <v>N/A</v>
          </cell>
          <cell r="G422" t="str">
            <v>N/A</v>
          </cell>
          <cell r="H422" t="str">
            <v>N/A</v>
          </cell>
          <cell r="I422" t="str">
            <v>N/A</v>
          </cell>
          <cell r="J422" t="str">
            <v>N/A</v>
          </cell>
          <cell r="K422" t="str">
            <v>N/A</v>
          </cell>
          <cell r="L422" t="str">
            <v>N/A</v>
          </cell>
          <cell r="M422" t="str">
            <v>N/A</v>
          </cell>
          <cell r="N422" t="str">
            <v>N/A</v>
          </cell>
          <cell r="O422" t="str">
            <v>N/A</v>
          </cell>
          <cell r="P422" t="str">
            <v>N/A</v>
          </cell>
          <cell r="Q422" t="str">
            <v>N/A</v>
          </cell>
          <cell r="R422" t="str">
            <v>N/A</v>
          </cell>
          <cell r="S422" t="str">
            <v>N/A</v>
          </cell>
          <cell r="T422" t="str">
            <v>N/A</v>
          </cell>
          <cell r="U422" t="str">
            <v>N/A</v>
          </cell>
          <cell r="V422" t="str">
            <v>N/A</v>
          </cell>
          <cell r="W422" t="str">
            <v>N/A</v>
          </cell>
          <cell r="X422" t="str">
            <v>N/A</v>
          </cell>
          <cell r="Y422" t="str">
            <v>N/A</v>
          </cell>
          <cell r="Z422" t="str">
            <v>N/A</v>
          </cell>
          <cell r="AA422" t="str">
            <v>N/A</v>
          </cell>
          <cell r="AB422" t="str">
            <v>N/A</v>
          </cell>
          <cell r="AC422" t="str">
            <v>N/A</v>
          </cell>
          <cell r="AD422" t="str">
            <v>N/A</v>
          </cell>
          <cell r="AE422" t="str">
            <v>N/A</v>
          </cell>
          <cell r="AF422" t="str">
            <v>N/A</v>
          </cell>
          <cell r="AG422" t="str">
            <v>N/A</v>
          </cell>
          <cell r="AH422">
            <v>0</v>
          </cell>
        </row>
        <row r="423">
          <cell r="A423">
            <v>36883</v>
          </cell>
          <cell r="B423" t="str">
            <v>N/A</v>
          </cell>
          <cell r="C423" t="str">
            <v>N/A</v>
          </cell>
          <cell r="D423" t="str">
            <v>N/A</v>
          </cell>
          <cell r="E423" t="str">
            <v>N/A</v>
          </cell>
          <cell r="F423" t="str">
            <v>N/A</v>
          </cell>
          <cell r="G423" t="str">
            <v>N/A</v>
          </cell>
          <cell r="H423" t="str">
            <v>N/A</v>
          </cell>
          <cell r="I423" t="str">
            <v>N/A</v>
          </cell>
          <cell r="J423" t="str">
            <v>N/A</v>
          </cell>
          <cell r="K423" t="str">
            <v>N/A</v>
          </cell>
          <cell r="L423" t="str">
            <v>N/A</v>
          </cell>
          <cell r="M423" t="str">
            <v>N/A</v>
          </cell>
          <cell r="N423" t="str">
            <v>N/A</v>
          </cell>
          <cell r="O423" t="str">
            <v>N/A</v>
          </cell>
          <cell r="P423" t="str">
            <v>N/A</v>
          </cell>
          <cell r="Q423" t="str">
            <v>N/A</v>
          </cell>
          <cell r="R423" t="str">
            <v>N/A</v>
          </cell>
          <cell r="S423" t="str">
            <v>N/A</v>
          </cell>
          <cell r="T423" t="str">
            <v>N/A</v>
          </cell>
          <cell r="U423" t="str">
            <v>N/A</v>
          </cell>
          <cell r="V423" t="str">
            <v>N/A</v>
          </cell>
          <cell r="W423" t="str">
            <v>N/A</v>
          </cell>
          <cell r="X423" t="str">
            <v>N/A</v>
          </cell>
          <cell r="Y423" t="str">
            <v>N/A</v>
          </cell>
          <cell r="Z423" t="str">
            <v>N/A</v>
          </cell>
          <cell r="AA423" t="str">
            <v>N/A</v>
          </cell>
          <cell r="AB423" t="str">
            <v>N/A</v>
          </cell>
          <cell r="AC423" t="str">
            <v>N/A</v>
          </cell>
          <cell r="AD423" t="str">
            <v>N/A</v>
          </cell>
          <cell r="AE423" t="str">
            <v>N/A</v>
          </cell>
          <cell r="AF423" t="str">
            <v>N/A</v>
          </cell>
          <cell r="AG423" t="str">
            <v>N/A</v>
          </cell>
          <cell r="AH423">
            <v>0</v>
          </cell>
        </row>
        <row r="424">
          <cell r="A424">
            <v>36884</v>
          </cell>
          <cell r="B424" t="str">
            <v>N/A</v>
          </cell>
          <cell r="C424" t="str">
            <v>N/A</v>
          </cell>
          <cell r="D424" t="str">
            <v>N/A</v>
          </cell>
          <cell r="E424" t="str">
            <v>N/A</v>
          </cell>
          <cell r="F424" t="str">
            <v>N/A</v>
          </cell>
          <cell r="G424" t="str">
            <v>N/A</v>
          </cell>
          <cell r="H424" t="str">
            <v>N/A</v>
          </cell>
          <cell r="I424" t="str">
            <v>N/A</v>
          </cell>
          <cell r="J424" t="str">
            <v>N/A</v>
          </cell>
          <cell r="K424" t="str">
            <v>N/A</v>
          </cell>
          <cell r="L424" t="str">
            <v>N/A</v>
          </cell>
          <cell r="M424" t="str">
            <v>N/A</v>
          </cell>
          <cell r="N424" t="str">
            <v>N/A</v>
          </cell>
          <cell r="O424" t="str">
            <v>N/A</v>
          </cell>
          <cell r="P424" t="str">
            <v>N/A</v>
          </cell>
          <cell r="Q424" t="str">
            <v>N/A</v>
          </cell>
          <cell r="R424" t="str">
            <v>N/A</v>
          </cell>
          <cell r="S424" t="str">
            <v>N/A</v>
          </cell>
          <cell r="T424" t="str">
            <v>N/A</v>
          </cell>
          <cell r="U424" t="str">
            <v>N/A</v>
          </cell>
          <cell r="V424" t="str">
            <v>N/A</v>
          </cell>
          <cell r="W424" t="str">
            <v>N/A</v>
          </cell>
          <cell r="X424" t="str">
            <v>N/A</v>
          </cell>
          <cell r="Y424" t="str">
            <v>N/A</v>
          </cell>
          <cell r="Z424" t="str">
            <v>N/A</v>
          </cell>
          <cell r="AA424" t="str">
            <v>N/A</v>
          </cell>
          <cell r="AB424" t="str">
            <v>N/A</v>
          </cell>
          <cell r="AC424" t="str">
            <v>N/A</v>
          </cell>
          <cell r="AD424" t="str">
            <v>N/A</v>
          </cell>
          <cell r="AE424" t="str">
            <v>N/A</v>
          </cell>
          <cell r="AF424" t="str">
            <v>N/A</v>
          </cell>
          <cell r="AG424" t="str">
            <v>N/A</v>
          </cell>
          <cell r="AH424">
            <v>0</v>
          </cell>
        </row>
        <row r="425">
          <cell r="A425">
            <v>36885</v>
          </cell>
          <cell r="B425" t="str">
            <v>N/A</v>
          </cell>
          <cell r="C425" t="str">
            <v>N/A</v>
          </cell>
          <cell r="D425" t="str">
            <v>N/A</v>
          </cell>
          <cell r="E425" t="str">
            <v>N/A</v>
          </cell>
          <cell r="F425" t="str">
            <v>N/A</v>
          </cell>
          <cell r="G425" t="str">
            <v>N/A</v>
          </cell>
          <cell r="H425" t="str">
            <v>N/A</v>
          </cell>
          <cell r="I425" t="str">
            <v>N/A</v>
          </cell>
          <cell r="J425" t="str">
            <v>N/A</v>
          </cell>
          <cell r="K425" t="str">
            <v>N/A</v>
          </cell>
          <cell r="L425" t="str">
            <v>N/A</v>
          </cell>
          <cell r="M425" t="str">
            <v>N/A</v>
          </cell>
          <cell r="N425" t="str">
            <v>N/A</v>
          </cell>
          <cell r="O425" t="str">
            <v>N/A</v>
          </cell>
          <cell r="P425" t="str">
            <v>N/A</v>
          </cell>
          <cell r="Q425" t="str">
            <v>N/A</v>
          </cell>
          <cell r="R425" t="str">
            <v>N/A</v>
          </cell>
          <cell r="S425" t="str">
            <v>N/A</v>
          </cell>
          <cell r="T425" t="str">
            <v>N/A</v>
          </cell>
          <cell r="U425" t="str">
            <v>N/A</v>
          </cell>
          <cell r="V425" t="str">
            <v>N/A</v>
          </cell>
          <cell r="W425" t="str">
            <v>N/A</v>
          </cell>
          <cell r="X425" t="str">
            <v>N/A</v>
          </cell>
          <cell r="Y425" t="str">
            <v>N/A</v>
          </cell>
          <cell r="Z425" t="str">
            <v>N/A</v>
          </cell>
          <cell r="AA425" t="str">
            <v>N/A</v>
          </cell>
          <cell r="AB425" t="str">
            <v>N/A</v>
          </cell>
          <cell r="AC425" t="str">
            <v>N/A</v>
          </cell>
          <cell r="AD425" t="str">
            <v>N/A</v>
          </cell>
          <cell r="AE425" t="str">
            <v>N/A</v>
          </cell>
          <cell r="AF425" t="str">
            <v>N/A</v>
          </cell>
          <cell r="AG425" t="str">
            <v>N/A</v>
          </cell>
          <cell r="AH425">
            <v>0</v>
          </cell>
        </row>
        <row r="426">
          <cell r="A426">
            <v>36886</v>
          </cell>
          <cell r="B426" t="str">
            <v>N/A</v>
          </cell>
          <cell r="C426" t="str">
            <v>N/A</v>
          </cell>
          <cell r="D426" t="str">
            <v>N/A</v>
          </cell>
          <cell r="E426" t="str">
            <v>N/A</v>
          </cell>
          <cell r="F426" t="str">
            <v>N/A</v>
          </cell>
          <cell r="G426" t="str">
            <v>N/A</v>
          </cell>
          <cell r="H426" t="str">
            <v>N/A</v>
          </cell>
          <cell r="I426" t="str">
            <v>N/A</v>
          </cell>
          <cell r="J426" t="str">
            <v>N/A</v>
          </cell>
          <cell r="K426" t="str">
            <v>N/A</v>
          </cell>
          <cell r="L426" t="str">
            <v>N/A</v>
          </cell>
          <cell r="M426" t="str">
            <v>N/A</v>
          </cell>
          <cell r="N426" t="str">
            <v>N/A</v>
          </cell>
          <cell r="O426" t="str">
            <v>N/A</v>
          </cell>
          <cell r="P426" t="str">
            <v>N/A</v>
          </cell>
          <cell r="Q426" t="str">
            <v>N/A</v>
          </cell>
          <cell r="R426" t="str">
            <v>N/A</v>
          </cell>
          <cell r="S426" t="str">
            <v>N/A</v>
          </cell>
          <cell r="T426" t="str">
            <v>N/A</v>
          </cell>
          <cell r="U426" t="str">
            <v>N/A</v>
          </cell>
          <cell r="V426" t="str">
            <v>N/A</v>
          </cell>
          <cell r="W426" t="str">
            <v>N/A</v>
          </cell>
          <cell r="X426" t="str">
            <v>N/A</v>
          </cell>
          <cell r="Y426" t="str">
            <v>N/A</v>
          </cell>
          <cell r="Z426" t="str">
            <v>N/A</v>
          </cell>
          <cell r="AA426" t="str">
            <v>N/A</v>
          </cell>
          <cell r="AB426" t="str">
            <v>N/A</v>
          </cell>
          <cell r="AC426" t="str">
            <v>N/A</v>
          </cell>
          <cell r="AD426" t="str">
            <v>N/A</v>
          </cell>
          <cell r="AE426" t="str">
            <v>N/A</v>
          </cell>
          <cell r="AF426" t="str">
            <v>N/A</v>
          </cell>
          <cell r="AG426" t="str">
            <v>N/A</v>
          </cell>
          <cell r="AH426">
            <v>0</v>
          </cell>
        </row>
        <row r="427">
          <cell r="A427">
            <v>36887</v>
          </cell>
          <cell r="B427" t="str">
            <v>N/A</v>
          </cell>
          <cell r="C427" t="str">
            <v>N/A</v>
          </cell>
          <cell r="D427" t="str">
            <v>N/A</v>
          </cell>
          <cell r="E427" t="str">
            <v>N/A</v>
          </cell>
          <cell r="F427" t="str">
            <v>N/A</v>
          </cell>
          <cell r="G427" t="str">
            <v>N/A</v>
          </cell>
          <cell r="H427" t="str">
            <v>N/A</v>
          </cell>
          <cell r="I427" t="str">
            <v>N/A</v>
          </cell>
          <cell r="J427" t="str">
            <v>N/A</v>
          </cell>
          <cell r="K427" t="str">
            <v>N/A</v>
          </cell>
          <cell r="L427" t="str">
            <v>N/A</v>
          </cell>
          <cell r="M427" t="str">
            <v>N/A</v>
          </cell>
          <cell r="N427" t="str">
            <v>N/A</v>
          </cell>
          <cell r="O427" t="str">
            <v>N/A</v>
          </cell>
          <cell r="P427" t="str">
            <v>N/A</v>
          </cell>
          <cell r="Q427" t="str">
            <v>N/A</v>
          </cell>
          <cell r="R427" t="str">
            <v>N/A</v>
          </cell>
          <cell r="S427" t="str">
            <v>N/A</v>
          </cell>
          <cell r="T427" t="str">
            <v>N/A</v>
          </cell>
          <cell r="U427" t="str">
            <v>N/A</v>
          </cell>
          <cell r="V427" t="str">
            <v>N/A</v>
          </cell>
          <cell r="W427" t="str">
            <v>N/A</v>
          </cell>
          <cell r="X427" t="str">
            <v>N/A</v>
          </cell>
          <cell r="Y427" t="str">
            <v>N/A</v>
          </cell>
          <cell r="Z427" t="str">
            <v>N/A</v>
          </cell>
          <cell r="AA427" t="str">
            <v>N/A</v>
          </cell>
          <cell r="AB427" t="str">
            <v>N/A</v>
          </cell>
          <cell r="AC427" t="str">
            <v>N/A</v>
          </cell>
          <cell r="AD427" t="str">
            <v>N/A</v>
          </cell>
          <cell r="AE427" t="str">
            <v>N/A</v>
          </cell>
          <cell r="AF427" t="str">
            <v>N/A</v>
          </cell>
          <cell r="AG427" t="str">
            <v>N/A</v>
          </cell>
          <cell r="AH427">
            <v>0</v>
          </cell>
        </row>
        <row r="428">
          <cell r="A428">
            <v>36888</v>
          </cell>
          <cell r="B428" t="str">
            <v>N/A</v>
          </cell>
          <cell r="C428" t="str">
            <v>N/A</v>
          </cell>
          <cell r="D428" t="str">
            <v>N/A</v>
          </cell>
          <cell r="E428" t="str">
            <v>N/A</v>
          </cell>
          <cell r="F428" t="str">
            <v>N/A</v>
          </cell>
          <cell r="G428" t="str">
            <v>N/A</v>
          </cell>
          <cell r="H428" t="str">
            <v>N/A</v>
          </cell>
          <cell r="I428" t="str">
            <v>N/A</v>
          </cell>
          <cell r="J428" t="str">
            <v>N/A</v>
          </cell>
          <cell r="K428" t="str">
            <v>N/A</v>
          </cell>
          <cell r="L428" t="str">
            <v>N/A</v>
          </cell>
          <cell r="M428" t="str">
            <v>N/A</v>
          </cell>
          <cell r="N428" t="str">
            <v>N/A</v>
          </cell>
          <cell r="O428" t="str">
            <v>N/A</v>
          </cell>
          <cell r="P428" t="str">
            <v>N/A</v>
          </cell>
          <cell r="Q428" t="str">
            <v>N/A</v>
          </cell>
          <cell r="R428" t="str">
            <v>N/A</v>
          </cell>
          <cell r="S428" t="str">
            <v>N/A</v>
          </cell>
          <cell r="T428" t="str">
            <v>N/A</v>
          </cell>
          <cell r="U428" t="str">
            <v>N/A</v>
          </cell>
          <cell r="V428" t="str">
            <v>N/A</v>
          </cell>
          <cell r="W428" t="str">
            <v>N/A</v>
          </cell>
          <cell r="X428" t="str">
            <v>N/A</v>
          </cell>
          <cell r="Y428" t="str">
            <v>N/A</v>
          </cell>
          <cell r="Z428" t="str">
            <v>N/A</v>
          </cell>
          <cell r="AA428" t="str">
            <v>N/A</v>
          </cell>
          <cell r="AB428" t="str">
            <v>N/A</v>
          </cell>
          <cell r="AC428" t="str">
            <v>N/A</v>
          </cell>
          <cell r="AD428" t="str">
            <v>N/A</v>
          </cell>
          <cell r="AE428" t="str">
            <v>N/A</v>
          </cell>
          <cell r="AF428" t="str">
            <v>N/A</v>
          </cell>
          <cell r="AG428" t="str">
            <v>N/A</v>
          </cell>
          <cell r="AH428">
            <v>0</v>
          </cell>
        </row>
        <row r="429">
          <cell r="A429">
            <v>36889</v>
          </cell>
          <cell r="B429" t="str">
            <v>N/A</v>
          </cell>
          <cell r="C429" t="str">
            <v>N/A</v>
          </cell>
          <cell r="D429" t="str">
            <v>N/A</v>
          </cell>
          <cell r="E429" t="str">
            <v>N/A</v>
          </cell>
          <cell r="F429" t="str">
            <v>N/A</v>
          </cell>
          <cell r="G429" t="str">
            <v>N/A</v>
          </cell>
          <cell r="H429" t="str">
            <v>N/A</v>
          </cell>
          <cell r="I429" t="str">
            <v>N/A</v>
          </cell>
          <cell r="J429" t="str">
            <v>N/A</v>
          </cell>
          <cell r="K429" t="str">
            <v>N/A</v>
          </cell>
          <cell r="L429" t="str">
            <v>N/A</v>
          </cell>
          <cell r="M429" t="str">
            <v>N/A</v>
          </cell>
          <cell r="N429" t="str">
            <v>N/A</v>
          </cell>
          <cell r="O429" t="str">
            <v>N/A</v>
          </cell>
          <cell r="P429" t="str">
            <v>N/A</v>
          </cell>
          <cell r="Q429" t="str">
            <v>N/A</v>
          </cell>
          <cell r="R429" t="str">
            <v>N/A</v>
          </cell>
          <cell r="S429" t="str">
            <v>N/A</v>
          </cell>
          <cell r="T429" t="str">
            <v>N/A</v>
          </cell>
          <cell r="U429" t="str">
            <v>N/A</v>
          </cell>
          <cell r="V429" t="str">
            <v>N/A</v>
          </cell>
          <cell r="W429" t="str">
            <v>N/A</v>
          </cell>
          <cell r="X429" t="str">
            <v>N/A</v>
          </cell>
          <cell r="Y429" t="str">
            <v>N/A</v>
          </cell>
          <cell r="Z429" t="str">
            <v>N/A</v>
          </cell>
          <cell r="AA429" t="str">
            <v>N/A</v>
          </cell>
          <cell r="AB429" t="str">
            <v>N/A</v>
          </cell>
          <cell r="AC429" t="str">
            <v>N/A</v>
          </cell>
          <cell r="AD429" t="str">
            <v>N/A</v>
          </cell>
          <cell r="AE429" t="str">
            <v>N/A</v>
          </cell>
          <cell r="AF429" t="str">
            <v>N/A</v>
          </cell>
          <cell r="AG429" t="str">
            <v>N/A</v>
          </cell>
          <cell r="AH429">
            <v>0</v>
          </cell>
        </row>
        <row r="430">
          <cell r="A430">
            <v>36890</v>
          </cell>
          <cell r="B430" t="str">
            <v>N/A</v>
          </cell>
          <cell r="C430" t="str">
            <v>N/A</v>
          </cell>
          <cell r="D430" t="str">
            <v>N/A</v>
          </cell>
          <cell r="E430" t="str">
            <v>N/A</v>
          </cell>
          <cell r="F430" t="str">
            <v>N/A</v>
          </cell>
          <cell r="G430" t="str">
            <v>N/A</v>
          </cell>
          <cell r="H430" t="str">
            <v>N/A</v>
          </cell>
          <cell r="I430" t="str">
            <v>N/A</v>
          </cell>
          <cell r="J430" t="str">
            <v>N/A</v>
          </cell>
          <cell r="K430" t="str">
            <v>N/A</v>
          </cell>
          <cell r="L430" t="str">
            <v>N/A</v>
          </cell>
          <cell r="M430" t="str">
            <v>N/A</v>
          </cell>
          <cell r="N430" t="str">
            <v>N/A</v>
          </cell>
          <cell r="O430" t="str">
            <v>N/A</v>
          </cell>
          <cell r="P430" t="str">
            <v>N/A</v>
          </cell>
          <cell r="Q430" t="str">
            <v>N/A</v>
          </cell>
          <cell r="R430" t="str">
            <v>N/A</v>
          </cell>
          <cell r="S430" t="str">
            <v>N/A</v>
          </cell>
          <cell r="T430" t="str">
            <v>N/A</v>
          </cell>
          <cell r="U430" t="str">
            <v>N/A</v>
          </cell>
          <cell r="V430" t="str">
            <v>N/A</v>
          </cell>
          <cell r="W430" t="str">
            <v>N/A</v>
          </cell>
          <cell r="X430" t="str">
            <v>N/A</v>
          </cell>
          <cell r="Y430" t="str">
            <v>N/A</v>
          </cell>
          <cell r="Z430" t="str">
            <v>N/A</v>
          </cell>
          <cell r="AA430" t="str">
            <v>N/A</v>
          </cell>
          <cell r="AB430" t="str">
            <v>N/A</v>
          </cell>
          <cell r="AC430" t="str">
            <v>N/A</v>
          </cell>
          <cell r="AD430" t="str">
            <v>N/A</v>
          </cell>
          <cell r="AE430" t="str">
            <v>N/A</v>
          </cell>
          <cell r="AF430" t="str">
            <v>N/A</v>
          </cell>
          <cell r="AG430" t="str">
            <v>N/A</v>
          </cell>
          <cell r="AH430">
            <v>0</v>
          </cell>
        </row>
        <row r="431">
          <cell r="A431">
            <v>36891</v>
          </cell>
          <cell r="B431" t="str">
            <v>N/A</v>
          </cell>
          <cell r="C431" t="str">
            <v>N/A</v>
          </cell>
          <cell r="D431" t="str">
            <v>N/A</v>
          </cell>
          <cell r="E431" t="str">
            <v>N/A</v>
          </cell>
          <cell r="F431" t="str">
            <v>N/A</v>
          </cell>
          <cell r="G431" t="str">
            <v>N/A</v>
          </cell>
          <cell r="H431" t="str">
            <v>N/A</v>
          </cell>
          <cell r="I431" t="str">
            <v>N/A</v>
          </cell>
          <cell r="J431" t="str">
            <v>N/A</v>
          </cell>
          <cell r="K431" t="str">
            <v>N/A</v>
          </cell>
          <cell r="L431" t="str">
            <v>N/A</v>
          </cell>
          <cell r="M431" t="str">
            <v>N/A</v>
          </cell>
          <cell r="N431" t="str">
            <v>N/A</v>
          </cell>
          <cell r="O431" t="str">
            <v>N/A</v>
          </cell>
          <cell r="P431" t="str">
            <v>N/A</v>
          </cell>
          <cell r="Q431" t="str">
            <v>N/A</v>
          </cell>
          <cell r="R431" t="str">
            <v>N/A</v>
          </cell>
          <cell r="S431" t="str">
            <v>N/A</v>
          </cell>
          <cell r="T431" t="str">
            <v>N/A</v>
          </cell>
          <cell r="U431" t="str">
            <v>N/A</v>
          </cell>
          <cell r="V431" t="str">
            <v>N/A</v>
          </cell>
          <cell r="W431" t="str">
            <v>N/A</v>
          </cell>
          <cell r="X431" t="str">
            <v>N/A</v>
          </cell>
          <cell r="Y431" t="str">
            <v>N/A</v>
          </cell>
          <cell r="Z431" t="str">
            <v>N/A</v>
          </cell>
          <cell r="AA431" t="str">
            <v>N/A</v>
          </cell>
          <cell r="AB431" t="str">
            <v>N/A</v>
          </cell>
          <cell r="AC431" t="str">
            <v>N/A</v>
          </cell>
          <cell r="AD431" t="str">
            <v>N/A</v>
          </cell>
          <cell r="AE431" t="str">
            <v>N/A</v>
          </cell>
          <cell r="AF431" t="str">
            <v>N/A</v>
          </cell>
          <cell r="AG431" t="str">
            <v>N/A</v>
          </cell>
          <cell r="AH431">
            <v>0</v>
          </cell>
        </row>
        <row r="432">
          <cell r="A432">
            <v>36892</v>
          </cell>
          <cell r="B432" t="str">
            <v>N/A</v>
          </cell>
          <cell r="C432" t="str">
            <v>N/A</v>
          </cell>
          <cell r="D432" t="str">
            <v>N/A</v>
          </cell>
          <cell r="E432" t="str">
            <v>N/A</v>
          </cell>
          <cell r="F432" t="str">
            <v>N/A</v>
          </cell>
          <cell r="G432" t="str">
            <v>N/A</v>
          </cell>
          <cell r="H432" t="str">
            <v>N/A</v>
          </cell>
          <cell r="I432" t="str">
            <v>N/A</v>
          </cell>
          <cell r="J432" t="str">
            <v>N/A</v>
          </cell>
          <cell r="K432" t="str">
            <v>N/A</v>
          </cell>
          <cell r="L432" t="str">
            <v>N/A</v>
          </cell>
          <cell r="M432" t="str">
            <v>N/A</v>
          </cell>
          <cell r="N432" t="str">
            <v>N/A</v>
          </cell>
          <cell r="O432" t="str">
            <v>N/A</v>
          </cell>
          <cell r="P432" t="str">
            <v>N/A</v>
          </cell>
          <cell r="Q432" t="str">
            <v>N/A</v>
          </cell>
          <cell r="R432" t="str">
            <v>N/A</v>
          </cell>
          <cell r="S432" t="str">
            <v>N/A</v>
          </cell>
          <cell r="T432" t="str">
            <v>N/A</v>
          </cell>
          <cell r="U432" t="str">
            <v>N/A</v>
          </cell>
          <cell r="V432" t="str">
            <v>N/A</v>
          </cell>
          <cell r="W432" t="str">
            <v>N/A</v>
          </cell>
          <cell r="X432" t="str">
            <v>N/A</v>
          </cell>
          <cell r="Y432" t="str">
            <v>N/A</v>
          </cell>
          <cell r="Z432" t="str">
            <v>N/A</v>
          </cell>
          <cell r="AA432" t="str">
            <v>N/A</v>
          </cell>
          <cell r="AB432" t="str">
            <v>N/A</v>
          </cell>
          <cell r="AC432" t="str">
            <v>N/A</v>
          </cell>
          <cell r="AD432" t="str">
            <v>N/A</v>
          </cell>
          <cell r="AE432" t="str">
            <v>N/A</v>
          </cell>
          <cell r="AF432" t="str">
            <v>N/A</v>
          </cell>
          <cell r="AG432" t="str">
            <v>N/A</v>
          </cell>
          <cell r="AH432">
            <v>0</v>
          </cell>
        </row>
        <row r="433">
          <cell r="A433">
            <v>36893</v>
          </cell>
          <cell r="B433" t="str">
            <v>N/A</v>
          </cell>
          <cell r="C433" t="str">
            <v>N/A</v>
          </cell>
          <cell r="D433" t="str">
            <v>N/A</v>
          </cell>
          <cell r="E433" t="str">
            <v>N/A</v>
          </cell>
          <cell r="F433" t="str">
            <v>N/A</v>
          </cell>
          <cell r="G433" t="str">
            <v>N/A</v>
          </cell>
          <cell r="H433" t="str">
            <v>N/A</v>
          </cell>
          <cell r="I433" t="str">
            <v>N/A</v>
          </cell>
          <cell r="J433" t="str">
            <v>N/A</v>
          </cell>
          <cell r="K433" t="str">
            <v>N/A</v>
          </cell>
          <cell r="L433" t="str">
            <v>N/A</v>
          </cell>
          <cell r="M433" t="str">
            <v>N/A</v>
          </cell>
          <cell r="N433" t="str">
            <v>N/A</v>
          </cell>
          <cell r="O433" t="str">
            <v>N/A</v>
          </cell>
          <cell r="P433" t="str">
            <v>N/A</v>
          </cell>
          <cell r="Q433" t="str">
            <v>N/A</v>
          </cell>
          <cell r="R433" t="str">
            <v>N/A</v>
          </cell>
          <cell r="S433" t="str">
            <v>N/A</v>
          </cell>
          <cell r="T433" t="str">
            <v>N/A</v>
          </cell>
          <cell r="U433" t="str">
            <v>N/A</v>
          </cell>
          <cell r="V433" t="str">
            <v>N/A</v>
          </cell>
          <cell r="W433" t="str">
            <v>N/A</v>
          </cell>
          <cell r="X433" t="str">
            <v>N/A</v>
          </cell>
          <cell r="Y433" t="str">
            <v>N/A</v>
          </cell>
          <cell r="Z433" t="str">
            <v>N/A</v>
          </cell>
          <cell r="AA433" t="str">
            <v>N/A</v>
          </cell>
          <cell r="AB433" t="str">
            <v>N/A</v>
          </cell>
          <cell r="AC433" t="str">
            <v>N/A</v>
          </cell>
          <cell r="AD433" t="str">
            <v>N/A</v>
          </cell>
          <cell r="AE433" t="str">
            <v>N/A</v>
          </cell>
          <cell r="AF433" t="str">
            <v>N/A</v>
          </cell>
          <cell r="AG433" t="str">
            <v>N/A</v>
          </cell>
          <cell r="AH433">
            <v>0</v>
          </cell>
        </row>
        <row r="434">
          <cell r="A434">
            <v>36894</v>
          </cell>
          <cell r="B434" t="str">
            <v>N/A</v>
          </cell>
          <cell r="C434" t="str">
            <v>N/A</v>
          </cell>
          <cell r="D434" t="str">
            <v>N/A</v>
          </cell>
          <cell r="E434" t="str">
            <v>N/A</v>
          </cell>
          <cell r="F434" t="str">
            <v>N/A</v>
          </cell>
          <cell r="G434" t="str">
            <v>N/A</v>
          </cell>
          <cell r="H434" t="str">
            <v>N/A</v>
          </cell>
          <cell r="I434" t="str">
            <v>N/A</v>
          </cell>
          <cell r="J434" t="str">
            <v>N/A</v>
          </cell>
          <cell r="K434" t="str">
            <v>N/A</v>
          </cell>
          <cell r="L434" t="str">
            <v>N/A</v>
          </cell>
          <cell r="M434" t="str">
            <v>N/A</v>
          </cell>
          <cell r="N434" t="str">
            <v>N/A</v>
          </cell>
          <cell r="O434" t="str">
            <v>N/A</v>
          </cell>
          <cell r="P434" t="str">
            <v>N/A</v>
          </cell>
          <cell r="Q434" t="str">
            <v>N/A</v>
          </cell>
          <cell r="R434" t="str">
            <v>N/A</v>
          </cell>
          <cell r="S434" t="str">
            <v>N/A</v>
          </cell>
          <cell r="T434" t="str">
            <v>N/A</v>
          </cell>
          <cell r="U434" t="str">
            <v>N/A</v>
          </cell>
          <cell r="V434" t="str">
            <v>N/A</v>
          </cell>
          <cell r="W434" t="str">
            <v>N/A</v>
          </cell>
          <cell r="X434" t="str">
            <v>N/A</v>
          </cell>
          <cell r="Y434" t="str">
            <v>N/A</v>
          </cell>
          <cell r="Z434" t="str">
            <v>N/A</v>
          </cell>
          <cell r="AA434" t="str">
            <v>N/A</v>
          </cell>
          <cell r="AB434" t="str">
            <v>N/A</v>
          </cell>
          <cell r="AC434" t="str">
            <v>N/A</v>
          </cell>
          <cell r="AD434" t="str">
            <v>N/A</v>
          </cell>
          <cell r="AE434" t="str">
            <v>N/A</v>
          </cell>
          <cell r="AF434" t="str">
            <v>N/A</v>
          </cell>
          <cell r="AG434" t="str">
            <v>N/A</v>
          </cell>
          <cell r="AH434">
            <v>0</v>
          </cell>
        </row>
        <row r="435">
          <cell r="A435">
            <v>36895</v>
          </cell>
          <cell r="B435" t="str">
            <v>N/A</v>
          </cell>
          <cell r="C435" t="str">
            <v>N/A</v>
          </cell>
          <cell r="D435" t="str">
            <v>N/A</v>
          </cell>
          <cell r="E435" t="str">
            <v>N/A</v>
          </cell>
          <cell r="F435" t="str">
            <v>N/A</v>
          </cell>
          <cell r="G435" t="str">
            <v>N/A</v>
          </cell>
          <cell r="H435" t="str">
            <v>N/A</v>
          </cell>
          <cell r="I435" t="str">
            <v>N/A</v>
          </cell>
          <cell r="J435" t="str">
            <v>N/A</v>
          </cell>
          <cell r="K435" t="str">
            <v>N/A</v>
          </cell>
          <cell r="L435" t="str">
            <v>N/A</v>
          </cell>
          <cell r="M435" t="str">
            <v>N/A</v>
          </cell>
          <cell r="N435" t="str">
            <v>N/A</v>
          </cell>
          <cell r="O435" t="str">
            <v>N/A</v>
          </cell>
          <cell r="P435" t="str">
            <v>N/A</v>
          </cell>
          <cell r="Q435" t="str">
            <v>N/A</v>
          </cell>
          <cell r="R435" t="str">
            <v>N/A</v>
          </cell>
          <cell r="S435" t="str">
            <v>N/A</v>
          </cell>
          <cell r="T435" t="str">
            <v>N/A</v>
          </cell>
          <cell r="U435" t="str">
            <v>N/A</v>
          </cell>
          <cell r="V435" t="str">
            <v>N/A</v>
          </cell>
          <cell r="W435" t="str">
            <v>N/A</v>
          </cell>
          <cell r="X435" t="str">
            <v>N/A</v>
          </cell>
          <cell r="Y435" t="str">
            <v>N/A</v>
          </cell>
          <cell r="Z435" t="str">
            <v>N/A</v>
          </cell>
          <cell r="AA435" t="str">
            <v>N/A</v>
          </cell>
          <cell r="AB435" t="str">
            <v>N/A</v>
          </cell>
          <cell r="AC435" t="str">
            <v>N/A</v>
          </cell>
          <cell r="AD435" t="str">
            <v>N/A</v>
          </cell>
          <cell r="AE435" t="str">
            <v>N/A</v>
          </cell>
          <cell r="AF435" t="str">
            <v>N/A</v>
          </cell>
          <cell r="AG435" t="str">
            <v>N/A</v>
          </cell>
          <cell r="AH435">
            <v>0</v>
          </cell>
        </row>
        <row r="436">
          <cell r="A436">
            <v>36896</v>
          </cell>
          <cell r="B436" t="str">
            <v>N/A</v>
          </cell>
          <cell r="C436" t="str">
            <v>N/A</v>
          </cell>
          <cell r="D436" t="str">
            <v>N/A</v>
          </cell>
          <cell r="E436" t="str">
            <v>N/A</v>
          </cell>
          <cell r="F436" t="str">
            <v>N/A</v>
          </cell>
          <cell r="G436" t="str">
            <v>N/A</v>
          </cell>
          <cell r="H436" t="str">
            <v>N/A</v>
          </cell>
          <cell r="I436" t="str">
            <v>N/A</v>
          </cell>
          <cell r="J436" t="str">
            <v>N/A</v>
          </cell>
          <cell r="K436" t="str">
            <v>N/A</v>
          </cell>
          <cell r="L436" t="str">
            <v>N/A</v>
          </cell>
          <cell r="M436" t="str">
            <v>N/A</v>
          </cell>
          <cell r="N436" t="str">
            <v>N/A</v>
          </cell>
          <cell r="O436" t="str">
            <v>N/A</v>
          </cell>
          <cell r="P436" t="str">
            <v>N/A</v>
          </cell>
          <cell r="Q436" t="str">
            <v>N/A</v>
          </cell>
          <cell r="R436" t="str">
            <v>N/A</v>
          </cell>
          <cell r="S436" t="str">
            <v>N/A</v>
          </cell>
          <cell r="T436" t="str">
            <v>N/A</v>
          </cell>
          <cell r="U436" t="str">
            <v>N/A</v>
          </cell>
          <cell r="V436" t="str">
            <v>N/A</v>
          </cell>
          <cell r="W436" t="str">
            <v>N/A</v>
          </cell>
          <cell r="X436" t="str">
            <v>N/A</v>
          </cell>
          <cell r="Y436" t="str">
            <v>N/A</v>
          </cell>
          <cell r="Z436" t="str">
            <v>N/A</v>
          </cell>
          <cell r="AA436" t="str">
            <v>N/A</v>
          </cell>
          <cell r="AB436" t="str">
            <v>N/A</v>
          </cell>
          <cell r="AC436" t="str">
            <v>N/A</v>
          </cell>
          <cell r="AD436" t="str">
            <v>N/A</v>
          </cell>
          <cell r="AE436" t="str">
            <v>N/A</v>
          </cell>
          <cell r="AF436" t="str">
            <v>N/A</v>
          </cell>
          <cell r="AG436" t="str">
            <v>N/A</v>
          </cell>
          <cell r="AH436">
            <v>0</v>
          </cell>
        </row>
        <row r="437">
          <cell r="A437">
            <v>36897</v>
          </cell>
          <cell r="B437" t="str">
            <v>N/A</v>
          </cell>
          <cell r="C437" t="str">
            <v>N/A</v>
          </cell>
          <cell r="D437" t="str">
            <v>N/A</v>
          </cell>
          <cell r="E437" t="str">
            <v>N/A</v>
          </cell>
          <cell r="F437" t="str">
            <v>N/A</v>
          </cell>
          <cell r="G437" t="str">
            <v>N/A</v>
          </cell>
          <cell r="H437" t="str">
            <v>N/A</v>
          </cell>
          <cell r="I437" t="str">
            <v>N/A</v>
          </cell>
          <cell r="J437" t="str">
            <v>N/A</v>
          </cell>
          <cell r="K437" t="str">
            <v>N/A</v>
          </cell>
          <cell r="L437" t="str">
            <v>N/A</v>
          </cell>
          <cell r="M437" t="str">
            <v>N/A</v>
          </cell>
          <cell r="N437" t="str">
            <v>N/A</v>
          </cell>
          <cell r="O437" t="str">
            <v>N/A</v>
          </cell>
          <cell r="P437" t="str">
            <v>N/A</v>
          </cell>
          <cell r="Q437" t="str">
            <v>N/A</v>
          </cell>
          <cell r="R437" t="str">
            <v>N/A</v>
          </cell>
          <cell r="S437" t="str">
            <v>N/A</v>
          </cell>
          <cell r="T437" t="str">
            <v>N/A</v>
          </cell>
          <cell r="U437" t="str">
            <v>N/A</v>
          </cell>
          <cell r="V437" t="str">
            <v>N/A</v>
          </cell>
          <cell r="W437" t="str">
            <v>N/A</v>
          </cell>
          <cell r="X437" t="str">
            <v>N/A</v>
          </cell>
          <cell r="Y437" t="str">
            <v>N/A</v>
          </cell>
          <cell r="Z437" t="str">
            <v>N/A</v>
          </cell>
          <cell r="AA437" t="str">
            <v>N/A</v>
          </cell>
          <cell r="AB437" t="str">
            <v>N/A</v>
          </cell>
          <cell r="AC437" t="str">
            <v>N/A</v>
          </cell>
          <cell r="AD437" t="str">
            <v>N/A</v>
          </cell>
          <cell r="AE437" t="str">
            <v>N/A</v>
          </cell>
          <cell r="AF437" t="str">
            <v>N/A</v>
          </cell>
          <cell r="AG437" t="str">
            <v>N/A</v>
          </cell>
          <cell r="AH437">
            <v>0</v>
          </cell>
        </row>
        <row r="438">
          <cell r="A438">
            <v>36898</v>
          </cell>
          <cell r="B438" t="str">
            <v>N/A</v>
          </cell>
          <cell r="C438" t="str">
            <v>N/A</v>
          </cell>
          <cell r="D438" t="str">
            <v>N/A</v>
          </cell>
          <cell r="E438" t="str">
            <v>N/A</v>
          </cell>
          <cell r="F438" t="str">
            <v>N/A</v>
          </cell>
          <cell r="G438" t="str">
            <v>N/A</v>
          </cell>
          <cell r="H438" t="str">
            <v>N/A</v>
          </cell>
          <cell r="I438" t="str">
            <v>N/A</v>
          </cell>
          <cell r="J438" t="str">
            <v>N/A</v>
          </cell>
          <cell r="K438" t="str">
            <v>N/A</v>
          </cell>
          <cell r="L438" t="str">
            <v>N/A</v>
          </cell>
          <cell r="M438" t="str">
            <v>N/A</v>
          </cell>
          <cell r="N438" t="str">
            <v>N/A</v>
          </cell>
          <cell r="O438" t="str">
            <v>N/A</v>
          </cell>
          <cell r="P438" t="str">
            <v>N/A</v>
          </cell>
          <cell r="Q438" t="str">
            <v>N/A</v>
          </cell>
          <cell r="R438" t="str">
            <v>N/A</v>
          </cell>
          <cell r="S438" t="str">
            <v>N/A</v>
          </cell>
          <cell r="T438" t="str">
            <v>N/A</v>
          </cell>
          <cell r="U438" t="str">
            <v>N/A</v>
          </cell>
          <cell r="V438" t="str">
            <v>N/A</v>
          </cell>
          <cell r="W438" t="str">
            <v>N/A</v>
          </cell>
          <cell r="X438" t="str">
            <v>N/A</v>
          </cell>
          <cell r="Y438" t="str">
            <v>N/A</v>
          </cell>
          <cell r="Z438" t="str">
            <v>N/A</v>
          </cell>
          <cell r="AA438" t="str">
            <v>N/A</v>
          </cell>
          <cell r="AB438" t="str">
            <v>N/A</v>
          </cell>
          <cell r="AC438" t="str">
            <v>N/A</v>
          </cell>
          <cell r="AD438" t="str">
            <v>N/A</v>
          </cell>
          <cell r="AE438" t="str">
            <v>N/A</v>
          </cell>
          <cell r="AF438" t="str">
            <v>N/A</v>
          </cell>
          <cell r="AG438" t="str">
            <v>N/A</v>
          </cell>
          <cell r="AH438">
            <v>0</v>
          </cell>
        </row>
        <row r="439">
          <cell r="A439">
            <v>36899</v>
          </cell>
          <cell r="B439" t="str">
            <v>N/A</v>
          </cell>
          <cell r="C439" t="str">
            <v>N/A</v>
          </cell>
          <cell r="D439" t="str">
            <v>N/A</v>
          </cell>
          <cell r="E439" t="str">
            <v>N/A</v>
          </cell>
          <cell r="F439" t="str">
            <v>N/A</v>
          </cell>
          <cell r="G439" t="str">
            <v>N/A</v>
          </cell>
          <cell r="H439" t="str">
            <v>N/A</v>
          </cell>
          <cell r="I439" t="str">
            <v>N/A</v>
          </cell>
          <cell r="J439" t="str">
            <v>N/A</v>
          </cell>
          <cell r="K439" t="str">
            <v>N/A</v>
          </cell>
          <cell r="L439" t="str">
            <v>N/A</v>
          </cell>
          <cell r="M439" t="str">
            <v>N/A</v>
          </cell>
          <cell r="N439" t="str">
            <v>N/A</v>
          </cell>
          <cell r="O439" t="str">
            <v>N/A</v>
          </cell>
          <cell r="P439" t="str">
            <v>N/A</v>
          </cell>
          <cell r="Q439" t="str">
            <v>N/A</v>
          </cell>
          <cell r="R439" t="str">
            <v>N/A</v>
          </cell>
          <cell r="S439" t="str">
            <v>N/A</v>
          </cell>
          <cell r="T439" t="str">
            <v>N/A</v>
          </cell>
          <cell r="U439" t="str">
            <v>N/A</v>
          </cell>
          <cell r="V439" t="str">
            <v>N/A</v>
          </cell>
          <cell r="W439" t="str">
            <v>N/A</v>
          </cell>
          <cell r="X439" t="str">
            <v>N/A</v>
          </cell>
          <cell r="Y439" t="str">
            <v>N/A</v>
          </cell>
          <cell r="Z439" t="str">
            <v>N/A</v>
          </cell>
          <cell r="AA439" t="str">
            <v>N/A</v>
          </cell>
          <cell r="AB439" t="str">
            <v>N/A</v>
          </cell>
          <cell r="AC439" t="str">
            <v>N/A</v>
          </cell>
          <cell r="AD439" t="str">
            <v>N/A</v>
          </cell>
          <cell r="AE439" t="str">
            <v>N/A</v>
          </cell>
          <cell r="AF439" t="str">
            <v>N/A</v>
          </cell>
          <cell r="AG439" t="str">
            <v>N/A</v>
          </cell>
          <cell r="AH439">
            <v>0</v>
          </cell>
        </row>
        <row r="440">
          <cell r="A440">
            <v>36900</v>
          </cell>
          <cell r="B440" t="str">
            <v>N/A</v>
          </cell>
          <cell r="C440" t="str">
            <v>N/A</v>
          </cell>
          <cell r="D440" t="str">
            <v>N/A</v>
          </cell>
          <cell r="E440" t="str">
            <v>N/A</v>
          </cell>
          <cell r="F440" t="str">
            <v>N/A</v>
          </cell>
          <cell r="G440" t="str">
            <v>N/A</v>
          </cell>
          <cell r="H440" t="str">
            <v>N/A</v>
          </cell>
          <cell r="I440" t="str">
            <v>N/A</v>
          </cell>
          <cell r="J440" t="str">
            <v>N/A</v>
          </cell>
          <cell r="K440" t="str">
            <v>N/A</v>
          </cell>
          <cell r="L440" t="str">
            <v>N/A</v>
          </cell>
          <cell r="M440" t="str">
            <v>N/A</v>
          </cell>
          <cell r="N440" t="str">
            <v>N/A</v>
          </cell>
          <cell r="O440" t="str">
            <v>N/A</v>
          </cell>
          <cell r="P440" t="str">
            <v>N/A</v>
          </cell>
          <cell r="Q440" t="str">
            <v>N/A</v>
          </cell>
          <cell r="R440" t="str">
            <v>N/A</v>
          </cell>
          <cell r="S440" t="str">
            <v>N/A</v>
          </cell>
          <cell r="T440" t="str">
            <v>N/A</v>
          </cell>
          <cell r="U440" t="str">
            <v>N/A</v>
          </cell>
          <cell r="V440" t="str">
            <v>N/A</v>
          </cell>
          <cell r="W440" t="str">
            <v>N/A</v>
          </cell>
          <cell r="X440" t="str">
            <v>N/A</v>
          </cell>
          <cell r="Y440" t="str">
            <v>N/A</v>
          </cell>
          <cell r="Z440" t="str">
            <v>N/A</v>
          </cell>
          <cell r="AA440" t="str">
            <v>N/A</v>
          </cell>
          <cell r="AB440" t="str">
            <v>N/A</v>
          </cell>
          <cell r="AC440" t="str">
            <v>N/A</v>
          </cell>
          <cell r="AD440" t="str">
            <v>N/A</v>
          </cell>
          <cell r="AE440" t="str">
            <v>N/A</v>
          </cell>
          <cell r="AF440" t="str">
            <v>N/A</v>
          </cell>
          <cell r="AG440" t="str">
            <v>N/A</v>
          </cell>
          <cell r="AH440">
            <v>0</v>
          </cell>
        </row>
        <row r="441">
          <cell r="A441">
            <v>36901</v>
          </cell>
          <cell r="B441" t="str">
            <v>N/A</v>
          </cell>
          <cell r="C441" t="str">
            <v>N/A</v>
          </cell>
          <cell r="D441" t="str">
            <v>N/A</v>
          </cell>
          <cell r="E441" t="str">
            <v>N/A</v>
          </cell>
          <cell r="F441" t="str">
            <v>N/A</v>
          </cell>
          <cell r="G441" t="str">
            <v>N/A</v>
          </cell>
          <cell r="H441" t="str">
            <v>N/A</v>
          </cell>
          <cell r="I441" t="str">
            <v>N/A</v>
          </cell>
          <cell r="J441" t="str">
            <v>N/A</v>
          </cell>
          <cell r="K441" t="str">
            <v>N/A</v>
          </cell>
          <cell r="L441" t="str">
            <v>N/A</v>
          </cell>
          <cell r="M441" t="str">
            <v>N/A</v>
          </cell>
          <cell r="N441" t="str">
            <v>N/A</v>
          </cell>
          <cell r="O441" t="str">
            <v>N/A</v>
          </cell>
          <cell r="P441" t="str">
            <v>N/A</v>
          </cell>
          <cell r="Q441" t="str">
            <v>N/A</v>
          </cell>
          <cell r="R441" t="str">
            <v>N/A</v>
          </cell>
          <cell r="S441" t="str">
            <v>N/A</v>
          </cell>
          <cell r="T441" t="str">
            <v>N/A</v>
          </cell>
          <cell r="U441" t="str">
            <v>N/A</v>
          </cell>
          <cell r="V441" t="str">
            <v>N/A</v>
          </cell>
          <cell r="W441" t="str">
            <v>N/A</v>
          </cell>
          <cell r="X441" t="str">
            <v>N/A</v>
          </cell>
          <cell r="Y441" t="str">
            <v>N/A</v>
          </cell>
          <cell r="Z441" t="str">
            <v>N/A</v>
          </cell>
          <cell r="AA441" t="str">
            <v>N/A</v>
          </cell>
          <cell r="AB441" t="str">
            <v>N/A</v>
          </cell>
          <cell r="AC441" t="str">
            <v>N/A</v>
          </cell>
          <cell r="AD441" t="str">
            <v>N/A</v>
          </cell>
          <cell r="AE441" t="str">
            <v>N/A</v>
          </cell>
          <cell r="AF441" t="str">
            <v>N/A</v>
          </cell>
          <cell r="AG441" t="str">
            <v>N/A</v>
          </cell>
          <cell r="AH441">
            <v>0</v>
          </cell>
        </row>
        <row r="442">
          <cell r="A442">
            <v>36902</v>
          </cell>
          <cell r="B442" t="str">
            <v>N/A</v>
          </cell>
          <cell r="C442" t="str">
            <v>N/A</v>
          </cell>
          <cell r="D442" t="str">
            <v>N/A</v>
          </cell>
          <cell r="E442" t="str">
            <v>N/A</v>
          </cell>
          <cell r="F442" t="str">
            <v>N/A</v>
          </cell>
          <cell r="G442" t="str">
            <v>N/A</v>
          </cell>
          <cell r="H442" t="str">
            <v>N/A</v>
          </cell>
          <cell r="I442" t="str">
            <v>N/A</v>
          </cell>
          <cell r="J442" t="str">
            <v>N/A</v>
          </cell>
          <cell r="K442" t="str">
            <v>N/A</v>
          </cell>
          <cell r="L442" t="str">
            <v>N/A</v>
          </cell>
          <cell r="M442" t="str">
            <v>N/A</v>
          </cell>
          <cell r="N442" t="str">
            <v>N/A</v>
          </cell>
          <cell r="O442" t="str">
            <v>N/A</v>
          </cell>
          <cell r="P442" t="str">
            <v>N/A</v>
          </cell>
          <cell r="Q442" t="str">
            <v>N/A</v>
          </cell>
          <cell r="R442" t="str">
            <v>N/A</v>
          </cell>
          <cell r="S442" t="str">
            <v>N/A</v>
          </cell>
          <cell r="T442" t="str">
            <v>N/A</v>
          </cell>
          <cell r="U442" t="str">
            <v>N/A</v>
          </cell>
          <cell r="V442" t="str">
            <v>N/A</v>
          </cell>
          <cell r="W442" t="str">
            <v>N/A</v>
          </cell>
          <cell r="X442" t="str">
            <v>N/A</v>
          </cell>
          <cell r="Y442" t="str">
            <v>N/A</v>
          </cell>
          <cell r="Z442" t="str">
            <v>N/A</v>
          </cell>
          <cell r="AA442" t="str">
            <v>N/A</v>
          </cell>
          <cell r="AB442" t="str">
            <v>N/A</v>
          </cell>
          <cell r="AC442" t="str">
            <v>N/A</v>
          </cell>
          <cell r="AD442" t="str">
            <v>N/A</v>
          </cell>
          <cell r="AE442" t="str">
            <v>N/A</v>
          </cell>
          <cell r="AF442" t="str">
            <v>N/A</v>
          </cell>
          <cell r="AG442" t="str">
            <v>N/A</v>
          </cell>
          <cell r="AH442">
            <v>0</v>
          </cell>
        </row>
        <row r="443">
          <cell r="A443">
            <v>36903</v>
          </cell>
          <cell r="B443" t="str">
            <v>N/A</v>
          </cell>
          <cell r="C443" t="str">
            <v>N/A</v>
          </cell>
          <cell r="D443" t="str">
            <v>N/A</v>
          </cell>
          <cell r="E443" t="str">
            <v>N/A</v>
          </cell>
          <cell r="F443" t="str">
            <v>N/A</v>
          </cell>
          <cell r="G443" t="str">
            <v>N/A</v>
          </cell>
          <cell r="H443" t="str">
            <v>N/A</v>
          </cell>
          <cell r="I443" t="str">
            <v>N/A</v>
          </cell>
          <cell r="J443" t="str">
            <v>N/A</v>
          </cell>
          <cell r="K443" t="str">
            <v>N/A</v>
          </cell>
          <cell r="L443" t="str">
            <v>N/A</v>
          </cell>
          <cell r="M443" t="str">
            <v>N/A</v>
          </cell>
          <cell r="N443" t="str">
            <v>N/A</v>
          </cell>
          <cell r="O443" t="str">
            <v>N/A</v>
          </cell>
          <cell r="P443" t="str">
            <v>N/A</v>
          </cell>
          <cell r="Q443" t="str">
            <v>N/A</v>
          </cell>
          <cell r="R443" t="str">
            <v>N/A</v>
          </cell>
          <cell r="S443" t="str">
            <v>N/A</v>
          </cell>
          <cell r="T443" t="str">
            <v>N/A</v>
          </cell>
          <cell r="U443" t="str">
            <v>N/A</v>
          </cell>
          <cell r="V443" t="str">
            <v>N/A</v>
          </cell>
          <cell r="W443" t="str">
            <v>N/A</v>
          </cell>
          <cell r="X443" t="str">
            <v>N/A</v>
          </cell>
          <cell r="Y443" t="str">
            <v>N/A</v>
          </cell>
          <cell r="Z443" t="str">
            <v>N/A</v>
          </cell>
          <cell r="AA443" t="str">
            <v>N/A</v>
          </cell>
          <cell r="AB443" t="str">
            <v>N/A</v>
          </cell>
          <cell r="AC443" t="str">
            <v>N/A</v>
          </cell>
          <cell r="AD443" t="str">
            <v>N/A</v>
          </cell>
          <cell r="AE443" t="str">
            <v>N/A</v>
          </cell>
          <cell r="AF443" t="str">
            <v>N/A</v>
          </cell>
          <cell r="AG443" t="str">
            <v>N/A</v>
          </cell>
          <cell r="AH443">
            <v>0</v>
          </cell>
        </row>
        <row r="444">
          <cell r="A444">
            <v>36904</v>
          </cell>
          <cell r="B444" t="str">
            <v>N/A</v>
          </cell>
          <cell r="C444" t="str">
            <v>N/A</v>
          </cell>
          <cell r="D444" t="str">
            <v>N/A</v>
          </cell>
          <cell r="E444" t="str">
            <v>N/A</v>
          </cell>
          <cell r="F444" t="str">
            <v>N/A</v>
          </cell>
          <cell r="G444" t="str">
            <v>N/A</v>
          </cell>
          <cell r="H444" t="str">
            <v>N/A</v>
          </cell>
          <cell r="I444" t="str">
            <v>N/A</v>
          </cell>
          <cell r="J444" t="str">
            <v>N/A</v>
          </cell>
          <cell r="K444" t="str">
            <v>N/A</v>
          </cell>
          <cell r="L444" t="str">
            <v>N/A</v>
          </cell>
          <cell r="M444" t="str">
            <v>N/A</v>
          </cell>
          <cell r="N444" t="str">
            <v>N/A</v>
          </cell>
          <cell r="O444" t="str">
            <v>N/A</v>
          </cell>
          <cell r="P444" t="str">
            <v>N/A</v>
          </cell>
          <cell r="Q444" t="str">
            <v>N/A</v>
          </cell>
          <cell r="R444" t="str">
            <v>N/A</v>
          </cell>
          <cell r="S444" t="str">
            <v>N/A</v>
          </cell>
          <cell r="T444" t="str">
            <v>N/A</v>
          </cell>
          <cell r="U444" t="str">
            <v>N/A</v>
          </cell>
          <cell r="V444" t="str">
            <v>N/A</v>
          </cell>
          <cell r="W444" t="str">
            <v>N/A</v>
          </cell>
          <cell r="X444" t="str">
            <v>N/A</v>
          </cell>
          <cell r="Y444" t="str">
            <v>N/A</v>
          </cell>
          <cell r="Z444" t="str">
            <v>N/A</v>
          </cell>
          <cell r="AA444" t="str">
            <v>N/A</v>
          </cell>
          <cell r="AB444" t="str">
            <v>N/A</v>
          </cell>
          <cell r="AC444" t="str">
            <v>N/A</v>
          </cell>
          <cell r="AD444" t="str">
            <v>N/A</v>
          </cell>
          <cell r="AE444" t="str">
            <v>N/A</v>
          </cell>
          <cell r="AF444" t="str">
            <v>N/A</v>
          </cell>
          <cell r="AG444" t="str">
            <v>N/A</v>
          </cell>
          <cell r="AH444">
            <v>0</v>
          </cell>
        </row>
        <row r="445">
          <cell r="A445">
            <v>36905</v>
          </cell>
          <cell r="B445" t="str">
            <v>N/A</v>
          </cell>
          <cell r="C445" t="str">
            <v>N/A</v>
          </cell>
          <cell r="D445" t="str">
            <v>N/A</v>
          </cell>
          <cell r="E445" t="str">
            <v>N/A</v>
          </cell>
          <cell r="F445" t="str">
            <v>N/A</v>
          </cell>
          <cell r="G445" t="str">
            <v>N/A</v>
          </cell>
          <cell r="H445" t="str">
            <v>N/A</v>
          </cell>
          <cell r="I445" t="str">
            <v>N/A</v>
          </cell>
          <cell r="J445" t="str">
            <v>N/A</v>
          </cell>
          <cell r="K445" t="str">
            <v>N/A</v>
          </cell>
          <cell r="L445" t="str">
            <v>N/A</v>
          </cell>
          <cell r="M445" t="str">
            <v>N/A</v>
          </cell>
          <cell r="N445" t="str">
            <v>N/A</v>
          </cell>
          <cell r="O445" t="str">
            <v>N/A</v>
          </cell>
          <cell r="P445" t="str">
            <v>N/A</v>
          </cell>
          <cell r="Q445" t="str">
            <v>N/A</v>
          </cell>
          <cell r="R445" t="str">
            <v>N/A</v>
          </cell>
          <cell r="S445" t="str">
            <v>N/A</v>
          </cell>
          <cell r="T445" t="str">
            <v>N/A</v>
          </cell>
          <cell r="U445" t="str">
            <v>N/A</v>
          </cell>
          <cell r="V445" t="str">
            <v>N/A</v>
          </cell>
          <cell r="W445" t="str">
            <v>N/A</v>
          </cell>
          <cell r="X445" t="str">
            <v>N/A</v>
          </cell>
          <cell r="Y445" t="str">
            <v>N/A</v>
          </cell>
          <cell r="Z445" t="str">
            <v>N/A</v>
          </cell>
          <cell r="AA445" t="str">
            <v>N/A</v>
          </cell>
          <cell r="AB445" t="str">
            <v>N/A</v>
          </cell>
          <cell r="AC445" t="str">
            <v>N/A</v>
          </cell>
          <cell r="AD445" t="str">
            <v>N/A</v>
          </cell>
          <cell r="AE445" t="str">
            <v>N/A</v>
          </cell>
          <cell r="AF445" t="str">
            <v>N/A</v>
          </cell>
          <cell r="AG445" t="str">
            <v>N/A</v>
          </cell>
          <cell r="AH445">
            <v>0</v>
          </cell>
        </row>
        <row r="446">
          <cell r="A446">
            <v>36906</v>
          </cell>
          <cell r="B446" t="str">
            <v>N/A</v>
          </cell>
          <cell r="C446" t="str">
            <v>N/A</v>
          </cell>
          <cell r="D446" t="str">
            <v>N/A</v>
          </cell>
          <cell r="E446" t="str">
            <v>N/A</v>
          </cell>
          <cell r="F446" t="str">
            <v>N/A</v>
          </cell>
          <cell r="G446" t="str">
            <v>N/A</v>
          </cell>
          <cell r="H446" t="str">
            <v>N/A</v>
          </cell>
          <cell r="I446" t="str">
            <v>N/A</v>
          </cell>
          <cell r="J446" t="str">
            <v>N/A</v>
          </cell>
          <cell r="K446" t="str">
            <v>N/A</v>
          </cell>
          <cell r="L446" t="str">
            <v>N/A</v>
          </cell>
          <cell r="M446" t="str">
            <v>N/A</v>
          </cell>
          <cell r="N446" t="str">
            <v>N/A</v>
          </cell>
          <cell r="O446" t="str">
            <v>N/A</v>
          </cell>
          <cell r="P446" t="str">
            <v>N/A</v>
          </cell>
          <cell r="Q446" t="str">
            <v>N/A</v>
          </cell>
          <cell r="R446" t="str">
            <v>N/A</v>
          </cell>
          <cell r="S446" t="str">
            <v>N/A</v>
          </cell>
          <cell r="T446" t="str">
            <v>N/A</v>
          </cell>
          <cell r="U446" t="str">
            <v>N/A</v>
          </cell>
          <cell r="V446" t="str">
            <v>N/A</v>
          </cell>
          <cell r="W446" t="str">
            <v>N/A</v>
          </cell>
          <cell r="X446" t="str">
            <v>N/A</v>
          </cell>
          <cell r="Y446" t="str">
            <v>N/A</v>
          </cell>
          <cell r="Z446" t="str">
            <v>N/A</v>
          </cell>
          <cell r="AA446" t="str">
            <v>N/A</v>
          </cell>
          <cell r="AB446" t="str">
            <v>N/A</v>
          </cell>
          <cell r="AC446" t="str">
            <v>N/A</v>
          </cell>
          <cell r="AD446" t="str">
            <v>N/A</v>
          </cell>
          <cell r="AE446" t="str">
            <v>N/A</v>
          </cell>
          <cell r="AF446" t="str">
            <v>N/A</v>
          </cell>
          <cell r="AG446" t="str">
            <v>N/A</v>
          </cell>
          <cell r="AH446">
            <v>0</v>
          </cell>
        </row>
        <row r="447">
          <cell r="A447">
            <v>36907</v>
          </cell>
          <cell r="B447" t="str">
            <v>N/A</v>
          </cell>
          <cell r="C447" t="str">
            <v>N/A</v>
          </cell>
          <cell r="D447" t="str">
            <v>N/A</v>
          </cell>
          <cell r="E447" t="str">
            <v>N/A</v>
          </cell>
          <cell r="F447" t="str">
            <v>N/A</v>
          </cell>
          <cell r="G447" t="str">
            <v>N/A</v>
          </cell>
          <cell r="H447" t="str">
            <v>N/A</v>
          </cell>
          <cell r="I447" t="str">
            <v>N/A</v>
          </cell>
          <cell r="J447" t="str">
            <v>N/A</v>
          </cell>
          <cell r="K447" t="str">
            <v>N/A</v>
          </cell>
          <cell r="L447" t="str">
            <v>N/A</v>
          </cell>
          <cell r="M447" t="str">
            <v>N/A</v>
          </cell>
          <cell r="N447" t="str">
            <v>N/A</v>
          </cell>
          <cell r="O447" t="str">
            <v>N/A</v>
          </cell>
          <cell r="P447" t="str">
            <v>N/A</v>
          </cell>
          <cell r="Q447" t="str">
            <v>N/A</v>
          </cell>
          <cell r="R447" t="str">
            <v>N/A</v>
          </cell>
          <cell r="S447" t="str">
            <v>N/A</v>
          </cell>
          <cell r="T447" t="str">
            <v>N/A</v>
          </cell>
          <cell r="U447" t="str">
            <v>N/A</v>
          </cell>
          <cell r="V447" t="str">
            <v>N/A</v>
          </cell>
          <cell r="W447" t="str">
            <v>N/A</v>
          </cell>
          <cell r="X447" t="str">
            <v>N/A</v>
          </cell>
          <cell r="Y447" t="str">
            <v>N/A</v>
          </cell>
          <cell r="Z447" t="str">
            <v>N/A</v>
          </cell>
          <cell r="AA447" t="str">
            <v>N/A</v>
          </cell>
          <cell r="AB447" t="str">
            <v>N/A</v>
          </cell>
          <cell r="AC447" t="str">
            <v>N/A</v>
          </cell>
          <cell r="AD447" t="str">
            <v>N/A</v>
          </cell>
          <cell r="AE447" t="str">
            <v>N/A</v>
          </cell>
          <cell r="AF447" t="str">
            <v>N/A</v>
          </cell>
          <cell r="AG447" t="str">
            <v>N/A</v>
          </cell>
          <cell r="AH447">
            <v>0</v>
          </cell>
        </row>
        <row r="448">
          <cell r="A448">
            <v>36908</v>
          </cell>
          <cell r="B448" t="str">
            <v>N/A</v>
          </cell>
          <cell r="C448" t="str">
            <v>N/A</v>
          </cell>
          <cell r="D448" t="str">
            <v>N/A</v>
          </cell>
          <cell r="E448" t="str">
            <v>N/A</v>
          </cell>
          <cell r="F448" t="str">
            <v>N/A</v>
          </cell>
          <cell r="G448" t="str">
            <v>N/A</v>
          </cell>
          <cell r="H448" t="str">
            <v>N/A</v>
          </cell>
          <cell r="I448" t="str">
            <v>N/A</v>
          </cell>
          <cell r="J448" t="str">
            <v>N/A</v>
          </cell>
          <cell r="K448" t="str">
            <v>N/A</v>
          </cell>
          <cell r="L448" t="str">
            <v>N/A</v>
          </cell>
          <cell r="M448" t="str">
            <v>N/A</v>
          </cell>
          <cell r="N448" t="str">
            <v>N/A</v>
          </cell>
          <cell r="O448" t="str">
            <v>N/A</v>
          </cell>
          <cell r="P448" t="str">
            <v>N/A</v>
          </cell>
          <cell r="Q448" t="str">
            <v>N/A</v>
          </cell>
          <cell r="R448" t="str">
            <v>N/A</v>
          </cell>
          <cell r="S448" t="str">
            <v>N/A</v>
          </cell>
          <cell r="T448" t="str">
            <v>N/A</v>
          </cell>
          <cell r="U448" t="str">
            <v>N/A</v>
          </cell>
          <cell r="V448" t="str">
            <v>N/A</v>
          </cell>
          <cell r="W448" t="str">
            <v>N/A</v>
          </cell>
          <cell r="X448" t="str">
            <v>N/A</v>
          </cell>
          <cell r="Y448" t="str">
            <v>N/A</v>
          </cell>
          <cell r="Z448" t="str">
            <v>N/A</v>
          </cell>
          <cell r="AA448" t="str">
            <v>N/A</v>
          </cell>
          <cell r="AB448" t="str">
            <v>N/A</v>
          </cell>
          <cell r="AC448" t="str">
            <v>N/A</v>
          </cell>
          <cell r="AD448" t="str">
            <v>N/A</v>
          </cell>
          <cell r="AE448" t="str">
            <v>N/A</v>
          </cell>
          <cell r="AF448" t="str">
            <v>N/A</v>
          </cell>
          <cell r="AG448" t="str">
            <v>N/A</v>
          </cell>
          <cell r="AH448">
            <v>0</v>
          </cell>
        </row>
        <row r="449">
          <cell r="A449">
            <v>36909</v>
          </cell>
          <cell r="B449" t="str">
            <v>N/A</v>
          </cell>
          <cell r="C449" t="str">
            <v>N/A</v>
          </cell>
          <cell r="D449" t="str">
            <v>N/A</v>
          </cell>
          <cell r="E449" t="str">
            <v>N/A</v>
          </cell>
          <cell r="F449" t="str">
            <v>N/A</v>
          </cell>
          <cell r="G449" t="str">
            <v>N/A</v>
          </cell>
          <cell r="H449" t="str">
            <v>N/A</v>
          </cell>
          <cell r="I449" t="str">
            <v>N/A</v>
          </cell>
          <cell r="J449" t="str">
            <v>N/A</v>
          </cell>
          <cell r="K449" t="str">
            <v>N/A</v>
          </cell>
          <cell r="L449" t="str">
            <v>N/A</v>
          </cell>
          <cell r="M449" t="str">
            <v>N/A</v>
          </cell>
          <cell r="N449" t="str">
            <v>N/A</v>
          </cell>
          <cell r="O449" t="str">
            <v>N/A</v>
          </cell>
          <cell r="P449" t="str">
            <v>N/A</v>
          </cell>
          <cell r="Q449" t="str">
            <v>N/A</v>
          </cell>
          <cell r="R449" t="str">
            <v>N/A</v>
          </cell>
          <cell r="S449" t="str">
            <v>N/A</v>
          </cell>
          <cell r="T449" t="str">
            <v>N/A</v>
          </cell>
          <cell r="U449" t="str">
            <v>N/A</v>
          </cell>
          <cell r="V449" t="str">
            <v>N/A</v>
          </cell>
          <cell r="W449" t="str">
            <v>N/A</v>
          </cell>
          <cell r="X449" t="str">
            <v>N/A</v>
          </cell>
          <cell r="Y449" t="str">
            <v>N/A</v>
          </cell>
          <cell r="Z449" t="str">
            <v>N/A</v>
          </cell>
          <cell r="AA449" t="str">
            <v>N/A</v>
          </cell>
          <cell r="AB449" t="str">
            <v>N/A</v>
          </cell>
          <cell r="AC449" t="str">
            <v>N/A</v>
          </cell>
          <cell r="AD449" t="str">
            <v>N/A</v>
          </cell>
          <cell r="AE449" t="str">
            <v>N/A</v>
          </cell>
          <cell r="AF449" t="str">
            <v>N/A</v>
          </cell>
          <cell r="AG449" t="str">
            <v>N/A</v>
          </cell>
          <cell r="AH449">
            <v>0</v>
          </cell>
        </row>
        <row r="450">
          <cell r="A450">
            <v>36910</v>
          </cell>
          <cell r="B450" t="str">
            <v>N/A</v>
          </cell>
          <cell r="C450" t="str">
            <v>N/A</v>
          </cell>
          <cell r="D450" t="str">
            <v>N/A</v>
          </cell>
          <cell r="E450" t="str">
            <v>N/A</v>
          </cell>
          <cell r="F450" t="str">
            <v>N/A</v>
          </cell>
          <cell r="G450" t="str">
            <v>N/A</v>
          </cell>
          <cell r="H450" t="str">
            <v>N/A</v>
          </cell>
          <cell r="I450" t="str">
            <v>N/A</v>
          </cell>
          <cell r="J450" t="str">
            <v>N/A</v>
          </cell>
          <cell r="K450" t="str">
            <v>N/A</v>
          </cell>
          <cell r="L450" t="str">
            <v>N/A</v>
          </cell>
          <cell r="M450" t="str">
            <v>N/A</v>
          </cell>
          <cell r="N450" t="str">
            <v>N/A</v>
          </cell>
          <cell r="O450" t="str">
            <v>N/A</v>
          </cell>
          <cell r="P450" t="str">
            <v>N/A</v>
          </cell>
          <cell r="Q450" t="str">
            <v>N/A</v>
          </cell>
          <cell r="R450" t="str">
            <v>N/A</v>
          </cell>
          <cell r="S450" t="str">
            <v>N/A</v>
          </cell>
          <cell r="T450" t="str">
            <v>N/A</v>
          </cell>
          <cell r="U450" t="str">
            <v>N/A</v>
          </cell>
          <cell r="V450" t="str">
            <v>N/A</v>
          </cell>
          <cell r="W450" t="str">
            <v>N/A</v>
          </cell>
          <cell r="X450" t="str">
            <v>N/A</v>
          </cell>
          <cell r="Y450" t="str">
            <v>N/A</v>
          </cell>
          <cell r="Z450" t="str">
            <v>N/A</v>
          </cell>
          <cell r="AA450" t="str">
            <v>N/A</v>
          </cell>
          <cell r="AB450" t="str">
            <v>N/A</v>
          </cell>
          <cell r="AC450" t="str">
            <v>N/A</v>
          </cell>
          <cell r="AD450" t="str">
            <v>N/A</v>
          </cell>
          <cell r="AE450" t="str">
            <v>N/A</v>
          </cell>
          <cell r="AF450" t="str">
            <v>N/A</v>
          </cell>
          <cell r="AG450" t="str">
            <v>N/A</v>
          </cell>
          <cell r="AH450">
            <v>0</v>
          </cell>
        </row>
        <row r="451">
          <cell r="A451">
            <v>36911</v>
          </cell>
          <cell r="B451" t="str">
            <v>N/A</v>
          </cell>
          <cell r="C451" t="str">
            <v>N/A</v>
          </cell>
          <cell r="D451" t="str">
            <v>N/A</v>
          </cell>
          <cell r="E451" t="str">
            <v>N/A</v>
          </cell>
          <cell r="F451" t="str">
            <v>N/A</v>
          </cell>
          <cell r="G451" t="str">
            <v>N/A</v>
          </cell>
          <cell r="H451" t="str">
            <v>N/A</v>
          </cell>
          <cell r="I451" t="str">
            <v>N/A</v>
          </cell>
          <cell r="J451" t="str">
            <v>N/A</v>
          </cell>
          <cell r="K451" t="str">
            <v>N/A</v>
          </cell>
          <cell r="L451" t="str">
            <v>N/A</v>
          </cell>
          <cell r="M451" t="str">
            <v>N/A</v>
          </cell>
          <cell r="N451" t="str">
            <v>N/A</v>
          </cell>
          <cell r="O451" t="str">
            <v>N/A</v>
          </cell>
          <cell r="P451" t="str">
            <v>N/A</v>
          </cell>
          <cell r="Q451" t="str">
            <v>N/A</v>
          </cell>
          <cell r="R451" t="str">
            <v>N/A</v>
          </cell>
          <cell r="S451" t="str">
            <v>N/A</v>
          </cell>
          <cell r="T451" t="str">
            <v>N/A</v>
          </cell>
          <cell r="U451" t="str">
            <v>N/A</v>
          </cell>
          <cell r="V451" t="str">
            <v>N/A</v>
          </cell>
          <cell r="W451" t="str">
            <v>N/A</v>
          </cell>
          <cell r="X451" t="str">
            <v>N/A</v>
          </cell>
          <cell r="Y451" t="str">
            <v>N/A</v>
          </cell>
          <cell r="Z451" t="str">
            <v>N/A</v>
          </cell>
          <cell r="AA451" t="str">
            <v>N/A</v>
          </cell>
          <cell r="AB451" t="str">
            <v>N/A</v>
          </cell>
          <cell r="AC451" t="str">
            <v>N/A</v>
          </cell>
          <cell r="AD451" t="str">
            <v>N/A</v>
          </cell>
          <cell r="AE451" t="str">
            <v>N/A</v>
          </cell>
          <cell r="AF451" t="str">
            <v>N/A</v>
          </cell>
          <cell r="AG451" t="str">
            <v>N/A</v>
          </cell>
          <cell r="AH451">
            <v>0</v>
          </cell>
        </row>
        <row r="452">
          <cell r="A452">
            <v>36912</v>
          </cell>
          <cell r="B452" t="str">
            <v>N/A</v>
          </cell>
          <cell r="C452" t="str">
            <v>N/A</v>
          </cell>
          <cell r="D452" t="str">
            <v>N/A</v>
          </cell>
          <cell r="E452" t="str">
            <v>N/A</v>
          </cell>
          <cell r="F452" t="str">
            <v>N/A</v>
          </cell>
          <cell r="G452" t="str">
            <v>N/A</v>
          </cell>
          <cell r="H452" t="str">
            <v>N/A</v>
          </cell>
          <cell r="I452" t="str">
            <v>N/A</v>
          </cell>
          <cell r="J452" t="str">
            <v>N/A</v>
          </cell>
          <cell r="K452" t="str">
            <v>N/A</v>
          </cell>
          <cell r="L452" t="str">
            <v>N/A</v>
          </cell>
          <cell r="M452" t="str">
            <v>N/A</v>
          </cell>
          <cell r="N452" t="str">
            <v>N/A</v>
          </cell>
          <cell r="O452" t="str">
            <v>N/A</v>
          </cell>
          <cell r="P452" t="str">
            <v>N/A</v>
          </cell>
          <cell r="Q452" t="str">
            <v>N/A</v>
          </cell>
          <cell r="R452" t="str">
            <v>N/A</v>
          </cell>
          <cell r="S452" t="str">
            <v>N/A</v>
          </cell>
          <cell r="T452" t="str">
            <v>N/A</v>
          </cell>
          <cell r="U452" t="str">
            <v>N/A</v>
          </cell>
          <cell r="V452" t="str">
            <v>N/A</v>
          </cell>
          <cell r="W452" t="str">
            <v>N/A</v>
          </cell>
          <cell r="X452" t="str">
            <v>N/A</v>
          </cell>
          <cell r="Y452" t="str">
            <v>N/A</v>
          </cell>
          <cell r="Z452" t="str">
            <v>N/A</v>
          </cell>
          <cell r="AA452" t="str">
            <v>N/A</v>
          </cell>
          <cell r="AB452" t="str">
            <v>N/A</v>
          </cell>
          <cell r="AC452" t="str">
            <v>N/A</v>
          </cell>
          <cell r="AD452" t="str">
            <v>N/A</v>
          </cell>
          <cell r="AE452" t="str">
            <v>N/A</v>
          </cell>
          <cell r="AF452" t="str">
            <v>N/A</v>
          </cell>
          <cell r="AG452" t="str">
            <v>N/A</v>
          </cell>
          <cell r="AH452">
            <v>0</v>
          </cell>
        </row>
        <row r="453">
          <cell r="A453">
            <v>36913</v>
          </cell>
          <cell r="B453" t="str">
            <v>N/A</v>
          </cell>
          <cell r="C453" t="str">
            <v>N/A</v>
          </cell>
          <cell r="D453" t="str">
            <v>N/A</v>
          </cell>
          <cell r="E453" t="str">
            <v>N/A</v>
          </cell>
          <cell r="F453" t="str">
            <v>N/A</v>
          </cell>
          <cell r="G453" t="str">
            <v>N/A</v>
          </cell>
          <cell r="H453" t="str">
            <v>N/A</v>
          </cell>
          <cell r="I453" t="str">
            <v>N/A</v>
          </cell>
          <cell r="J453" t="str">
            <v>N/A</v>
          </cell>
          <cell r="K453" t="str">
            <v>N/A</v>
          </cell>
          <cell r="L453" t="str">
            <v>N/A</v>
          </cell>
          <cell r="M453" t="str">
            <v>N/A</v>
          </cell>
          <cell r="N453" t="str">
            <v>N/A</v>
          </cell>
          <cell r="O453" t="str">
            <v>N/A</v>
          </cell>
          <cell r="P453" t="str">
            <v>N/A</v>
          </cell>
          <cell r="Q453" t="str">
            <v>N/A</v>
          </cell>
          <cell r="R453" t="str">
            <v>N/A</v>
          </cell>
          <cell r="S453" t="str">
            <v>N/A</v>
          </cell>
          <cell r="T453" t="str">
            <v>N/A</v>
          </cell>
          <cell r="U453" t="str">
            <v>N/A</v>
          </cell>
          <cell r="V453" t="str">
            <v>N/A</v>
          </cell>
          <cell r="W453" t="str">
            <v>N/A</v>
          </cell>
          <cell r="X453" t="str">
            <v>N/A</v>
          </cell>
          <cell r="Y453" t="str">
            <v>N/A</v>
          </cell>
          <cell r="Z453" t="str">
            <v>N/A</v>
          </cell>
          <cell r="AA453" t="str">
            <v>N/A</v>
          </cell>
          <cell r="AB453" t="str">
            <v>N/A</v>
          </cell>
          <cell r="AC453" t="str">
            <v>N/A</v>
          </cell>
          <cell r="AD453" t="str">
            <v>N/A</v>
          </cell>
          <cell r="AE453" t="str">
            <v>N/A</v>
          </cell>
          <cell r="AF453" t="str">
            <v>N/A</v>
          </cell>
          <cell r="AG453" t="str">
            <v>N/A</v>
          </cell>
          <cell r="AH453">
            <v>0</v>
          </cell>
        </row>
        <row r="454">
          <cell r="A454">
            <v>36914</v>
          </cell>
          <cell r="B454" t="str">
            <v>N/A</v>
          </cell>
          <cell r="C454" t="str">
            <v>N/A</v>
          </cell>
          <cell r="D454" t="str">
            <v>N/A</v>
          </cell>
          <cell r="E454" t="str">
            <v>N/A</v>
          </cell>
          <cell r="F454" t="str">
            <v>N/A</v>
          </cell>
          <cell r="G454" t="str">
            <v>N/A</v>
          </cell>
          <cell r="H454" t="str">
            <v>N/A</v>
          </cell>
          <cell r="I454" t="str">
            <v>N/A</v>
          </cell>
          <cell r="J454" t="str">
            <v>N/A</v>
          </cell>
          <cell r="K454" t="str">
            <v>N/A</v>
          </cell>
          <cell r="L454" t="str">
            <v>N/A</v>
          </cell>
          <cell r="M454" t="str">
            <v>N/A</v>
          </cell>
          <cell r="N454" t="str">
            <v>N/A</v>
          </cell>
          <cell r="O454" t="str">
            <v>N/A</v>
          </cell>
          <cell r="P454" t="str">
            <v>N/A</v>
          </cell>
          <cell r="Q454" t="str">
            <v>N/A</v>
          </cell>
          <cell r="R454" t="str">
            <v>N/A</v>
          </cell>
          <cell r="S454" t="str">
            <v>N/A</v>
          </cell>
          <cell r="T454" t="str">
            <v>N/A</v>
          </cell>
          <cell r="U454" t="str">
            <v>N/A</v>
          </cell>
          <cell r="V454" t="str">
            <v>N/A</v>
          </cell>
          <cell r="W454" t="str">
            <v>N/A</v>
          </cell>
          <cell r="X454" t="str">
            <v>N/A</v>
          </cell>
          <cell r="Y454" t="str">
            <v>N/A</v>
          </cell>
          <cell r="Z454" t="str">
            <v>N/A</v>
          </cell>
          <cell r="AA454" t="str">
            <v>N/A</v>
          </cell>
          <cell r="AB454" t="str">
            <v>N/A</v>
          </cell>
          <cell r="AC454" t="str">
            <v>N/A</v>
          </cell>
          <cell r="AD454" t="str">
            <v>N/A</v>
          </cell>
          <cell r="AE454" t="str">
            <v>N/A</v>
          </cell>
          <cell r="AF454" t="str">
            <v>N/A</v>
          </cell>
          <cell r="AG454" t="str">
            <v>N/A</v>
          </cell>
          <cell r="AH454">
            <v>0</v>
          </cell>
        </row>
        <row r="455">
          <cell r="A455">
            <v>36915</v>
          </cell>
          <cell r="B455" t="str">
            <v>N/A</v>
          </cell>
          <cell r="C455" t="str">
            <v>N/A</v>
          </cell>
          <cell r="D455" t="str">
            <v>N/A</v>
          </cell>
          <cell r="E455" t="str">
            <v>N/A</v>
          </cell>
          <cell r="F455" t="str">
            <v>N/A</v>
          </cell>
          <cell r="G455" t="str">
            <v>N/A</v>
          </cell>
          <cell r="H455" t="str">
            <v>N/A</v>
          </cell>
          <cell r="I455" t="str">
            <v>N/A</v>
          </cell>
          <cell r="J455" t="str">
            <v>N/A</v>
          </cell>
          <cell r="K455" t="str">
            <v>N/A</v>
          </cell>
          <cell r="L455" t="str">
            <v>N/A</v>
          </cell>
          <cell r="M455" t="str">
            <v>N/A</v>
          </cell>
          <cell r="N455" t="str">
            <v>N/A</v>
          </cell>
          <cell r="O455" t="str">
            <v>N/A</v>
          </cell>
          <cell r="P455" t="str">
            <v>N/A</v>
          </cell>
          <cell r="Q455" t="str">
            <v>N/A</v>
          </cell>
          <cell r="R455" t="str">
            <v>N/A</v>
          </cell>
          <cell r="S455" t="str">
            <v>N/A</v>
          </cell>
          <cell r="T455" t="str">
            <v>N/A</v>
          </cell>
          <cell r="U455" t="str">
            <v>N/A</v>
          </cell>
          <cell r="V455" t="str">
            <v>N/A</v>
          </cell>
          <cell r="W455" t="str">
            <v>N/A</v>
          </cell>
          <cell r="X455" t="str">
            <v>N/A</v>
          </cell>
          <cell r="Y455" t="str">
            <v>N/A</v>
          </cell>
          <cell r="Z455" t="str">
            <v>N/A</v>
          </cell>
          <cell r="AA455" t="str">
            <v>N/A</v>
          </cell>
          <cell r="AB455" t="str">
            <v>N/A</v>
          </cell>
          <cell r="AC455" t="str">
            <v>N/A</v>
          </cell>
          <cell r="AD455" t="str">
            <v>N/A</v>
          </cell>
          <cell r="AE455" t="str">
            <v>N/A</v>
          </cell>
          <cell r="AF455" t="str">
            <v>N/A</v>
          </cell>
          <cell r="AG455" t="str">
            <v>N/A</v>
          </cell>
          <cell r="AH455">
            <v>0</v>
          </cell>
        </row>
        <row r="456">
          <cell r="A456">
            <v>36916</v>
          </cell>
          <cell r="B456" t="str">
            <v>N/A</v>
          </cell>
          <cell r="C456" t="str">
            <v>N/A</v>
          </cell>
          <cell r="D456" t="str">
            <v>N/A</v>
          </cell>
          <cell r="E456" t="str">
            <v>N/A</v>
          </cell>
          <cell r="F456" t="str">
            <v>N/A</v>
          </cell>
          <cell r="G456" t="str">
            <v>N/A</v>
          </cell>
          <cell r="H456" t="str">
            <v>N/A</v>
          </cell>
          <cell r="I456" t="str">
            <v>N/A</v>
          </cell>
          <cell r="J456" t="str">
            <v>N/A</v>
          </cell>
          <cell r="K456" t="str">
            <v>N/A</v>
          </cell>
          <cell r="L456" t="str">
            <v>N/A</v>
          </cell>
          <cell r="M456" t="str">
            <v>N/A</v>
          </cell>
          <cell r="N456" t="str">
            <v>N/A</v>
          </cell>
          <cell r="O456" t="str">
            <v>N/A</v>
          </cell>
          <cell r="P456" t="str">
            <v>N/A</v>
          </cell>
          <cell r="Q456" t="str">
            <v>N/A</v>
          </cell>
          <cell r="R456" t="str">
            <v>N/A</v>
          </cell>
          <cell r="S456" t="str">
            <v>N/A</v>
          </cell>
          <cell r="T456" t="str">
            <v>N/A</v>
          </cell>
          <cell r="U456" t="str">
            <v>N/A</v>
          </cell>
          <cell r="V456" t="str">
            <v>N/A</v>
          </cell>
          <cell r="W456" t="str">
            <v>N/A</v>
          </cell>
          <cell r="X456" t="str">
            <v>N/A</v>
          </cell>
          <cell r="Y456" t="str">
            <v>N/A</v>
          </cell>
          <cell r="Z456" t="str">
            <v>N/A</v>
          </cell>
          <cell r="AA456" t="str">
            <v>N/A</v>
          </cell>
          <cell r="AB456" t="str">
            <v>N/A</v>
          </cell>
          <cell r="AC456" t="str">
            <v>N/A</v>
          </cell>
          <cell r="AD456" t="str">
            <v>N/A</v>
          </cell>
          <cell r="AE456" t="str">
            <v>N/A</v>
          </cell>
          <cell r="AF456" t="str">
            <v>N/A</v>
          </cell>
          <cell r="AG456" t="str">
            <v>N/A</v>
          </cell>
          <cell r="AH456">
            <v>0</v>
          </cell>
        </row>
        <row r="457">
          <cell r="A457">
            <v>36917</v>
          </cell>
          <cell r="B457" t="str">
            <v>N/A</v>
          </cell>
          <cell r="C457" t="str">
            <v>N/A</v>
          </cell>
          <cell r="D457" t="str">
            <v>N/A</v>
          </cell>
          <cell r="E457" t="str">
            <v>N/A</v>
          </cell>
          <cell r="F457" t="str">
            <v>N/A</v>
          </cell>
          <cell r="G457" t="str">
            <v>N/A</v>
          </cell>
          <cell r="H457" t="str">
            <v>N/A</v>
          </cell>
          <cell r="I457" t="str">
            <v>N/A</v>
          </cell>
          <cell r="J457" t="str">
            <v>N/A</v>
          </cell>
          <cell r="K457" t="str">
            <v>N/A</v>
          </cell>
          <cell r="L457" t="str">
            <v>N/A</v>
          </cell>
          <cell r="M457" t="str">
            <v>N/A</v>
          </cell>
          <cell r="N457" t="str">
            <v>N/A</v>
          </cell>
          <cell r="O457" t="str">
            <v>N/A</v>
          </cell>
          <cell r="P457" t="str">
            <v>N/A</v>
          </cell>
          <cell r="Q457" t="str">
            <v>N/A</v>
          </cell>
          <cell r="R457" t="str">
            <v>N/A</v>
          </cell>
          <cell r="S457" t="str">
            <v>N/A</v>
          </cell>
          <cell r="T457" t="str">
            <v>N/A</v>
          </cell>
          <cell r="U457" t="str">
            <v>N/A</v>
          </cell>
          <cell r="V457" t="str">
            <v>N/A</v>
          </cell>
          <cell r="W457" t="str">
            <v>N/A</v>
          </cell>
          <cell r="X457" t="str">
            <v>N/A</v>
          </cell>
          <cell r="Y457" t="str">
            <v>N/A</v>
          </cell>
          <cell r="Z457" t="str">
            <v>N/A</v>
          </cell>
          <cell r="AA457" t="str">
            <v>N/A</v>
          </cell>
          <cell r="AB457" t="str">
            <v>N/A</v>
          </cell>
          <cell r="AC457" t="str">
            <v>N/A</v>
          </cell>
          <cell r="AD457" t="str">
            <v>N/A</v>
          </cell>
          <cell r="AE457" t="str">
            <v>N/A</v>
          </cell>
          <cell r="AF457" t="str">
            <v>N/A</v>
          </cell>
          <cell r="AG457" t="str">
            <v>N/A</v>
          </cell>
          <cell r="AH457">
            <v>0</v>
          </cell>
        </row>
        <row r="458">
          <cell r="A458">
            <v>36918</v>
          </cell>
          <cell r="B458" t="str">
            <v>N/A</v>
          </cell>
          <cell r="C458" t="str">
            <v>N/A</v>
          </cell>
          <cell r="D458" t="str">
            <v>N/A</v>
          </cell>
          <cell r="E458" t="str">
            <v>N/A</v>
          </cell>
          <cell r="F458" t="str">
            <v>N/A</v>
          </cell>
          <cell r="G458" t="str">
            <v>N/A</v>
          </cell>
          <cell r="H458" t="str">
            <v>N/A</v>
          </cell>
          <cell r="I458" t="str">
            <v>N/A</v>
          </cell>
          <cell r="J458" t="str">
            <v>N/A</v>
          </cell>
          <cell r="K458" t="str">
            <v>N/A</v>
          </cell>
          <cell r="L458" t="str">
            <v>N/A</v>
          </cell>
          <cell r="M458" t="str">
            <v>N/A</v>
          </cell>
          <cell r="N458" t="str">
            <v>N/A</v>
          </cell>
          <cell r="O458" t="str">
            <v>N/A</v>
          </cell>
          <cell r="P458" t="str">
            <v>N/A</v>
          </cell>
          <cell r="Q458" t="str">
            <v>N/A</v>
          </cell>
          <cell r="R458" t="str">
            <v>N/A</v>
          </cell>
          <cell r="S458" t="str">
            <v>N/A</v>
          </cell>
          <cell r="T458" t="str">
            <v>N/A</v>
          </cell>
          <cell r="U458" t="str">
            <v>N/A</v>
          </cell>
          <cell r="V458" t="str">
            <v>N/A</v>
          </cell>
          <cell r="W458" t="str">
            <v>N/A</v>
          </cell>
          <cell r="X458" t="str">
            <v>N/A</v>
          </cell>
          <cell r="Y458" t="str">
            <v>N/A</v>
          </cell>
          <cell r="Z458" t="str">
            <v>N/A</v>
          </cell>
          <cell r="AA458" t="str">
            <v>N/A</v>
          </cell>
          <cell r="AB458" t="str">
            <v>N/A</v>
          </cell>
          <cell r="AC458" t="str">
            <v>N/A</v>
          </cell>
          <cell r="AD458" t="str">
            <v>N/A</v>
          </cell>
          <cell r="AE458" t="str">
            <v>N/A</v>
          </cell>
          <cell r="AF458" t="str">
            <v>N/A</v>
          </cell>
          <cell r="AG458" t="str">
            <v>N/A</v>
          </cell>
          <cell r="AH458">
            <v>0</v>
          </cell>
        </row>
        <row r="459">
          <cell r="A459">
            <v>36919</v>
          </cell>
          <cell r="B459" t="str">
            <v>N/A</v>
          </cell>
          <cell r="C459" t="str">
            <v>N/A</v>
          </cell>
          <cell r="D459" t="str">
            <v>N/A</v>
          </cell>
          <cell r="E459" t="str">
            <v>N/A</v>
          </cell>
          <cell r="F459" t="str">
            <v>N/A</v>
          </cell>
          <cell r="G459" t="str">
            <v>N/A</v>
          </cell>
          <cell r="H459" t="str">
            <v>N/A</v>
          </cell>
          <cell r="I459" t="str">
            <v>N/A</v>
          </cell>
          <cell r="J459" t="str">
            <v>N/A</v>
          </cell>
          <cell r="K459" t="str">
            <v>N/A</v>
          </cell>
          <cell r="L459" t="str">
            <v>N/A</v>
          </cell>
          <cell r="M459" t="str">
            <v>N/A</v>
          </cell>
          <cell r="N459" t="str">
            <v>N/A</v>
          </cell>
          <cell r="O459" t="str">
            <v>N/A</v>
          </cell>
          <cell r="P459" t="str">
            <v>N/A</v>
          </cell>
          <cell r="Q459" t="str">
            <v>N/A</v>
          </cell>
          <cell r="R459" t="str">
            <v>N/A</v>
          </cell>
          <cell r="S459" t="str">
            <v>N/A</v>
          </cell>
          <cell r="T459" t="str">
            <v>N/A</v>
          </cell>
          <cell r="U459" t="str">
            <v>N/A</v>
          </cell>
          <cell r="V459" t="str">
            <v>N/A</v>
          </cell>
          <cell r="W459" t="str">
            <v>N/A</v>
          </cell>
          <cell r="X459" t="str">
            <v>N/A</v>
          </cell>
          <cell r="Y459" t="str">
            <v>N/A</v>
          </cell>
          <cell r="Z459" t="str">
            <v>N/A</v>
          </cell>
          <cell r="AA459" t="str">
            <v>N/A</v>
          </cell>
          <cell r="AB459" t="str">
            <v>N/A</v>
          </cell>
          <cell r="AC459" t="str">
            <v>N/A</v>
          </cell>
          <cell r="AD459" t="str">
            <v>N/A</v>
          </cell>
          <cell r="AE459" t="str">
            <v>N/A</v>
          </cell>
          <cell r="AF459" t="str">
            <v>N/A</v>
          </cell>
          <cell r="AG459" t="str">
            <v>N/A</v>
          </cell>
          <cell r="AH459">
            <v>0</v>
          </cell>
        </row>
        <row r="460">
          <cell r="A460">
            <v>36920</v>
          </cell>
          <cell r="B460" t="str">
            <v>N/A</v>
          </cell>
          <cell r="C460" t="str">
            <v>N/A</v>
          </cell>
          <cell r="D460" t="str">
            <v>N/A</v>
          </cell>
          <cell r="E460" t="str">
            <v>N/A</v>
          </cell>
          <cell r="F460" t="str">
            <v>N/A</v>
          </cell>
          <cell r="G460" t="str">
            <v>N/A</v>
          </cell>
          <cell r="H460" t="str">
            <v>N/A</v>
          </cell>
          <cell r="I460" t="str">
            <v>N/A</v>
          </cell>
          <cell r="J460" t="str">
            <v>N/A</v>
          </cell>
          <cell r="K460" t="str">
            <v>N/A</v>
          </cell>
          <cell r="L460" t="str">
            <v>N/A</v>
          </cell>
          <cell r="M460" t="str">
            <v>N/A</v>
          </cell>
          <cell r="N460" t="str">
            <v>N/A</v>
          </cell>
          <cell r="O460" t="str">
            <v>N/A</v>
          </cell>
          <cell r="P460" t="str">
            <v>N/A</v>
          </cell>
          <cell r="Q460" t="str">
            <v>N/A</v>
          </cell>
          <cell r="R460" t="str">
            <v>N/A</v>
          </cell>
          <cell r="S460" t="str">
            <v>N/A</v>
          </cell>
          <cell r="T460" t="str">
            <v>N/A</v>
          </cell>
          <cell r="U460" t="str">
            <v>N/A</v>
          </cell>
          <cell r="V460" t="str">
            <v>N/A</v>
          </cell>
          <cell r="W460" t="str">
            <v>N/A</v>
          </cell>
          <cell r="X460" t="str">
            <v>N/A</v>
          </cell>
          <cell r="Y460" t="str">
            <v>N/A</v>
          </cell>
          <cell r="Z460" t="str">
            <v>N/A</v>
          </cell>
          <cell r="AA460" t="str">
            <v>N/A</v>
          </cell>
          <cell r="AB460" t="str">
            <v>N/A</v>
          </cell>
          <cell r="AC460" t="str">
            <v>N/A</v>
          </cell>
          <cell r="AD460" t="str">
            <v>N/A</v>
          </cell>
          <cell r="AE460" t="str">
            <v>N/A</v>
          </cell>
          <cell r="AF460" t="str">
            <v>N/A</v>
          </cell>
          <cell r="AG460" t="str">
            <v>N/A</v>
          </cell>
          <cell r="AH460">
            <v>0</v>
          </cell>
        </row>
        <row r="461">
          <cell r="A461">
            <v>36921</v>
          </cell>
          <cell r="B461" t="str">
            <v>N/A</v>
          </cell>
          <cell r="C461" t="str">
            <v>N/A</v>
          </cell>
          <cell r="D461" t="str">
            <v>N/A</v>
          </cell>
          <cell r="E461" t="str">
            <v>N/A</v>
          </cell>
          <cell r="F461" t="str">
            <v>N/A</v>
          </cell>
          <cell r="G461" t="str">
            <v>N/A</v>
          </cell>
          <cell r="H461" t="str">
            <v>N/A</v>
          </cell>
          <cell r="I461" t="str">
            <v>N/A</v>
          </cell>
          <cell r="J461" t="str">
            <v>N/A</v>
          </cell>
          <cell r="K461" t="str">
            <v>N/A</v>
          </cell>
          <cell r="L461" t="str">
            <v>N/A</v>
          </cell>
          <cell r="M461" t="str">
            <v>N/A</v>
          </cell>
          <cell r="N461" t="str">
            <v>N/A</v>
          </cell>
          <cell r="O461" t="str">
            <v>N/A</v>
          </cell>
          <cell r="P461" t="str">
            <v>N/A</v>
          </cell>
          <cell r="Q461" t="str">
            <v>N/A</v>
          </cell>
          <cell r="R461" t="str">
            <v>N/A</v>
          </cell>
          <cell r="S461" t="str">
            <v>N/A</v>
          </cell>
          <cell r="T461" t="str">
            <v>N/A</v>
          </cell>
          <cell r="U461" t="str">
            <v>N/A</v>
          </cell>
          <cell r="V461" t="str">
            <v>N/A</v>
          </cell>
          <cell r="W461" t="str">
            <v>N/A</v>
          </cell>
          <cell r="X461" t="str">
            <v>N/A</v>
          </cell>
          <cell r="Y461" t="str">
            <v>N/A</v>
          </cell>
          <cell r="Z461" t="str">
            <v>N/A</v>
          </cell>
          <cell r="AA461" t="str">
            <v>N/A</v>
          </cell>
          <cell r="AB461" t="str">
            <v>N/A</v>
          </cell>
          <cell r="AC461" t="str">
            <v>N/A</v>
          </cell>
          <cell r="AD461" t="str">
            <v>N/A</v>
          </cell>
          <cell r="AE461" t="str">
            <v>N/A</v>
          </cell>
          <cell r="AF461" t="str">
            <v>N/A</v>
          </cell>
          <cell r="AG461" t="str">
            <v>N/A</v>
          </cell>
          <cell r="AH461">
            <v>0</v>
          </cell>
        </row>
        <row r="462">
          <cell r="A462">
            <v>36922</v>
          </cell>
          <cell r="B462" t="str">
            <v>N/A</v>
          </cell>
          <cell r="C462" t="str">
            <v>N/A</v>
          </cell>
          <cell r="D462" t="str">
            <v>N/A</v>
          </cell>
          <cell r="E462" t="str">
            <v>N/A</v>
          </cell>
          <cell r="F462" t="str">
            <v>N/A</v>
          </cell>
          <cell r="G462" t="str">
            <v>N/A</v>
          </cell>
          <cell r="H462" t="str">
            <v>N/A</v>
          </cell>
          <cell r="I462" t="str">
            <v>N/A</v>
          </cell>
          <cell r="J462" t="str">
            <v>N/A</v>
          </cell>
          <cell r="K462" t="str">
            <v>N/A</v>
          </cell>
          <cell r="L462" t="str">
            <v>N/A</v>
          </cell>
          <cell r="M462" t="str">
            <v>N/A</v>
          </cell>
          <cell r="N462" t="str">
            <v>N/A</v>
          </cell>
          <cell r="O462" t="str">
            <v>N/A</v>
          </cell>
          <cell r="P462" t="str">
            <v>N/A</v>
          </cell>
          <cell r="Q462" t="str">
            <v>N/A</v>
          </cell>
          <cell r="R462" t="str">
            <v>N/A</v>
          </cell>
          <cell r="S462" t="str">
            <v>N/A</v>
          </cell>
          <cell r="T462" t="str">
            <v>N/A</v>
          </cell>
          <cell r="U462" t="str">
            <v>N/A</v>
          </cell>
          <cell r="V462" t="str">
            <v>N/A</v>
          </cell>
          <cell r="W462" t="str">
            <v>N/A</v>
          </cell>
          <cell r="X462" t="str">
            <v>N/A</v>
          </cell>
          <cell r="Y462" t="str">
            <v>N/A</v>
          </cell>
          <cell r="Z462" t="str">
            <v>N/A</v>
          </cell>
          <cell r="AA462" t="str">
            <v>N/A</v>
          </cell>
          <cell r="AB462" t="str">
            <v>N/A</v>
          </cell>
          <cell r="AC462" t="str">
            <v>N/A</v>
          </cell>
          <cell r="AD462" t="str">
            <v>N/A</v>
          </cell>
          <cell r="AE462" t="str">
            <v>N/A</v>
          </cell>
          <cell r="AF462" t="str">
            <v>N/A</v>
          </cell>
          <cell r="AG462" t="str">
            <v>N/A</v>
          </cell>
          <cell r="AH462">
            <v>0</v>
          </cell>
        </row>
        <row r="463">
          <cell r="A463">
            <v>36923</v>
          </cell>
          <cell r="B463" t="str">
            <v>N/A</v>
          </cell>
          <cell r="C463" t="str">
            <v>N/A</v>
          </cell>
          <cell r="D463" t="str">
            <v>N/A</v>
          </cell>
          <cell r="E463" t="str">
            <v>N/A</v>
          </cell>
          <cell r="F463" t="str">
            <v>N/A</v>
          </cell>
          <cell r="G463" t="str">
            <v>N/A</v>
          </cell>
          <cell r="H463" t="str">
            <v>N/A</v>
          </cell>
          <cell r="I463" t="str">
            <v>N/A</v>
          </cell>
          <cell r="J463" t="str">
            <v>N/A</v>
          </cell>
          <cell r="K463" t="str">
            <v>N/A</v>
          </cell>
          <cell r="L463" t="str">
            <v>N/A</v>
          </cell>
          <cell r="M463" t="str">
            <v>N/A</v>
          </cell>
          <cell r="N463" t="str">
            <v>N/A</v>
          </cell>
          <cell r="O463" t="str">
            <v>N/A</v>
          </cell>
          <cell r="P463" t="str">
            <v>N/A</v>
          </cell>
          <cell r="Q463" t="str">
            <v>N/A</v>
          </cell>
          <cell r="R463" t="str">
            <v>N/A</v>
          </cell>
          <cell r="S463" t="str">
            <v>N/A</v>
          </cell>
          <cell r="T463" t="str">
            <v>N/A</v>
          </cell>
          <cell r="U463" t="str">
            <v>N/A</v>
          </cell>
          <cell r="V463" t="str">
            <v>N/A</v>
          </cell>
          <cell r="W463" t="str">
            <v>N/A</v>
          </cell>
          <cell r="X463" t="str">
            <v>N/A</v>
          </cell>
          <cell r="Y463" t="str">
            <v>N/A</v>
          </cell>
          <cell r="Z463" t="str">
            <v>N/A</v>
          </cell>
          <cell r="AA463" t="str">
            <v>N/A</v>
          </cell>
          <cell r="AB463" t="str">
            <v>N/A</v>
          </cell>
          <cell r="AC463" t="str">
            <v>N/A</v>
          </cell>
          <cell r="AD463" t="str">
            <v>N/A</v>
          </cell>
          <cell r="AE463" t="str">
            <v>N/A</v>
          </cell>
          <cell r="AF463" t="str">
            <v>N/A</v>
          </cell>
          <cell r="AG463" t="str">
            <v>N/A</v>
          </cell>
          <cell r="AH463">
            <v>0</v>
          </cell>
        </row>
        <row r="464">
          <cell r="A464">
            <v>36924</v>
          </cell>
          <cell r="B464" t="str">
            <v>N/A</v>
          </cell>
          <cell r="C464" t="str">
            <v>N/A</v>
          </cell>
          <cell r="D464" t="str">
            <v>N/A</v>
          </cell>
          <cell r="E464" t="str">
            <v>N/A</v>
          </cell>
          <cell r="F464" t="str">
            <v>N/A</v>
          </cell>
          <cell r="G464" t="str">
            <v>N/A</v>
          </cell>
          <cell r="H464" t="str">
            <v>N/A</v>
          </cell>
          <cell r="I464" t="str">
            <v>N/A</v>
          </cell>
          <cell r="J464" t="str">
            <v>N/A</v>
          </cell>
          <cell r="K464" t="str">
            <v>N/A</v>
          </cell>
          <cell r="L464" t="str">
            <v>N/A</v>
          </cell>
          <cell r="M464" t="str">
            <v>N/A</v>
          </cell>
          <cell r="N464" t="str">
            <v>N/A</v>
          </cell>
          <cell r="O464" t="str">
            <v>N/A</v>
          </cell>
          <cell r="P464" t="str">
            <v>N/A</v>
          </cell>
          <cell r="Q464" t="str">
            <v>N/A</v>
          </cell>
          <cell r="R464" t="str">
            <v>N/A</v>
          </cell>
          <cell r="S464" t="str">
            <v>N/A</v>
          </cell>
          <cell r="T464" t="str">
            <v>N/A</v>
          </cell>
          <cell r="U464" t="str">
            <v>N/A</v>
          </cell>
          <cell r="V464" t="str">
            <v>N/A</v>
          </cell>
          <cell r="W464" t="str">
            <v>N/A</v>
          </cell>
          <cell r="X464" t="str">
            <v>N/A</v>
          </cell>
          <cell r="Y464" t="str">
            <v>N/A</v>
          </cell>
          <cell r="Z464" t="str">
            <v>N/A</v>
          </cell>
          <cell r="AA464" t="str">
            <v>N/A</v>
          </cell>
          <cell r="AB464" t="str">
            <v>N/A</v>
          </cell>
          <cell r="AC464" t="str">
            <v>N/A</v>
          </cell>
          <cell r="AD464" t="str">
            <v>N/A</v>
          </cell>
          <cell r="AE464" t="str">
            <v>N/A</v>
          </cell>
          <cell r="AF464" t="str">
            <v>N/A</v>
          </cell>
          <cell r="AG464" t="str">
            <v>N/A</v>
          </cell>
          <cell r="AH464">
            <v>0</v>
          </cell>
        </row>
        <row r="465">
          <cell r="A465">
            <v>36925</v>
          </cell>
          <cell r="B465" t="str">
            <v>N/A</v>
          </cell>
          <cell r="C465" t="str">
            <v>N/A</v>
          </cell>
          <cell r="D465" t="str">
            <v>N/A</v>
          </cell>
          <cell r="E465" t="str">
            <v>N/A</v>
          </cell>
          <cell r="F465" t="str">
            <v>N/A</v>
          </cell>
          <cell r="G465" t="str">
            <v>N/A</v>
          </cell>
          <cell r="H465" t="str">
            <v>N/A</v>
          </cell>
          <cell r="I465" t="str">
            <v>N/A</v>
          </cell>
          <cell r="J465" t="str">
            <v>N/A</v>
          </cell>
          <cell r="K465" t="str">
            <v>N/A</v>
          </cell>
          <cell r="L465" t="str">
            <v>N/A</v>
          </cell>
          <cell r="M465" t="str">
            <v>N/A</v>
          </cell>
          <cell r="N465" t="str">
            <v>N/A</v>
          </cell>
          <cell r="O465" t="str">
            <v>N/A</v>
          </cell>
          <cell r="P465" t="str">
            <v>N/A</v>
          </cell>
          <cell r="Q465" t="str">
            <v>N/A</v>
          </cell>
          <cell r="R465" t="str">
            <v>N/A</v>
          </cell>
          <cell r="S465" t="str">
            <v>N/A</v>
          </cell>
          <cell r="T465" t="str">
            <v>N/A</v>
          </cell>
          <cell r="U465" t="str">
            <v>N/A</v>
          </cell>
          <cell r="V465" t="str">
            <v>N/A</v>
          </cell>
          <cell r="W465" t="str">
            <v>N/A</v>
          </cell>
          <cell r="X465" t="str">
            <v>N/A</v>
          </cell>
          <cell r="Y465" t="str">
            <v>N/A</v>
          </cell>
          <cell r="Z465" t="str">
            <v>N/A</v>
          </cell>
          <cell r="AA465" t="str">
            <v>N/A</v>
          </cell>
          <cell r="AB465" t="str">
            <v>N/A</v>
          </cell>
          <cell r="AC465" t="str">
            <v>N/A</v>
          </cell>
          <cell r="AD465" t="str">
            <v>N/A</v>
          </cell>
          <cell r="AE465" t="str">
            <v>N/A</v>
          </cell>
          <cell r="AF465" t="str">
            <v>N/A</v>
          </cell>
          <cell r="AG465" t="str">
            <v>N/A</v>
          </cell>
          <cell r="AH465">
            <v>0</v>
          </cell>
        </row>
        <row r="466">
          <cell r="A466">
            <v>36926</v>
          </cell>
          <cell r="B466" t="str">
            <v>N/A</v>
          </cell>
          <cell r="C466" t="str">
            <v>N/A</v>
          </cell>
          <cell r="D466" t="str">
            <v>N/A</v>
          </cell>
          <cell r="E466" t="str">
            <v>N/A</v>
          </cell>
          <cell r="F466" t="str">
            <v>N/A</v>
          </cell>
          <cell r="G466" t="str">
            <v>N/A</v>
          </cell>
          <cell r="H466" t="str">
            <v>N/A</v>
          </cell>
          <cell r="I466" t="str">
            <v>N/A</v>
          </cell>
          <cell r="J466" t="str">
            <v>N/A</v>
          </cell>
          <cell r="K466" t="str">
            <v>N/A</v>
          </cell>
          <cell r="L466" t="str">
            <v>N/A</v>
          </cell>
          <cell r="M466" t="str">
            <v>N/A</v>
          </cell>
          <cell r="N466" t="str">
            <v>N/A</v>
          </cell>
          <cell r="O466" t="str">
            <v>N/A</v>
          </cell>
          <cell r="P466" t="str">
            <v>N/A</v>
          </cell>
          <cell r="Q466" t="str">
            <v>N/A</v>
          </cell>
          <cell r="R466" t="str">
            <v>N/A</v>
          </cell>
          <cell r="S466" t="str">
            <v>N/A</v>
          </cell>
          <cell r="T466" t="str">
            <v>N/A</v>
          </cell>
          <cell r="U466" t="str">
            <v>N/A</v>
          </cell>
          <cell r="V466" t="str">
            <v>N/A</v>
          </cell>
          <cell r="W466" t="str">
            <v>N/A</v>
          </cell>
          <cell r="X466" t="str">
            <v>N/A</v>
          </cell>
          <cell r="Y466" t="str">
            <v>N/A</v>
          </cell>
          <cell r="Z466" t="str">
            <v>N/A</v>
          </cell>
          <cell r="AA466" t="str">
            <v>N/A</v>
          </cell>
          <cell r="AB466" t="str">
            <v>N/A</v>
          </cell>
          <cell r="AC466" t="str">
            <v>N/A</v>
          </cell>
          <cell r="AD466" t="str">
            <v>N/A</v>
          </cell>
          <cell r="AE466" t="str">
            <v>N/A</v>
          </cell>
          <cell r="AF466" t="str">
            <v>N/A</v>
          </cell>
          <cell r="AG466" t="str">
            <v>N/A</v>
          </cell>
          <cell r="AH466">
            <v>0</v>
          </cell>
        </row>
        <row r="467">
          <cell r="A467">
            <v>36927</v>
          </cell>
          <cell r="B467" t="str">
            <v>N/A</v>
          </cell>
          <cell r="C467" t="str">
            <v>N/A</v>
          </cell>
          <cell r="D467" t="str">
            <v>N/A</v>
          </cell>
          <cell r="E467" t="str">
            <v>N/A</v>
          </cell>
          <cell r="F467" t="str">
            <v>N/A</v>
          </cell>
          <cell r="G467" t="str">
            <v>N/A</v>
          </cell>
          <cell r="H467" t="str">
            <v>N/A</v>
          </cell>
          <cell r="I467" t="str">
            <v>N/A</v>
          </cell>
          <cell r="J467" t="str">
            <v>N/A</v>
          </cell>
          <cell r="K467" t="str">
            <v>N/A</v>
          </cell>
          <cell r="L467" t="str">
            <v>N/A</v>
          </cell>
          <cell r="M467" t="str">
            <v>N/A</v>
          </cell>
          <cell r="N467" t="str">
            <v>N/A</v>
          </cell>
          <cell r="O467" t="str">
            <v>N/A</v>
          </cell>
          <cell r="P467" t="str">
            <v>N/A</v>
          </cell>
          <cell r="Q467" t="str">
            <v>N/A</v>
          </cell>
          <cell r="R467" t="str">
            <v>N/A</v>
          </cell>
          <cell r="S467" t="str">
            <v>N/A</v>
          </cell>
          <cell r="T467" t="str">
            <v>N/A</v>
          </cell>
          <cell r="U467" t="str">
            <v>N/A</v>
          </cell>
          <cell r="V467" t="str">
            <v>N/A</v>
          </cell>
          <cell r="W467" t="str">
            <v>N/A</v>
          </cell>
          <cell r="X467" t="str">
            <v>N/A</v>
          </cell>
          <cell r="Y467" t="str">
            <v>N/A</v>
          </cell>
          <cell r="Z467" t="str">
            <v>N/A</v>
          </cell>
          <cell r="AA467" t="str">
            <v>N/A</v>
          </cell>
          <cell r="AB467" t="str">
            <v>N/A</v>
          </cell>
          <cell r="AC467" t="str">
            <v>N/A</v>
          </cell>
          <cell r="AD467" t="str">
            <v>N/A</v>
          </cell>
          <cell r="AE467" t="str">
            <v>N/A</v>
          </cell>
          <cell r="AF467" t="str">
            <v>N/A</v>
          </cell>
          <cell r="AG467" t="str">
            <v>N/A</v>
          </cell>
          <cell r="AH467">
            <v>0</v>
          </cell>
        </row>
        <row r="468">
          <cell r="A468">
            <v>36928</v>
          </cell>
          <cell r="B468" t="str">
            <v>N/A</v>
          </cell>
          <cell r="C468" t="str">
            <v>N/A</v>
          </cell>
          <cell r="D468" t="str">
            <v>N/A</v>
          </cell>
          <cell r="E468" t="str">
            <v>N/A</v>
          </cell>
          <cell r="F468" t="str">
            <v>N/A</v>
          </cell>
          <cell r="G468" t="str">
            <v>N/A</v>
          </cell>
          <cell r="H468" t="str">
            <v>N/A</v>
          </cell>
          <cell r="I468" t="str">
            <v>N/A</v>
          </cell>
          <cell r="J468" t="str">
            <v>N/A</v>
          </cell>
          <cell r="K468" t="str">
            <v>N/A</v>
          </cell>
          <cell r="L468" t="str">
            <v>N/A</v>
          </cell>
          <cell r="M468" t="str">
            <v>N/A</v>
          </cell>
          <cell r="N468" t="str">
            <v>N/A</v>
          </cell>
          <cell r="O468" t="str">
            <v>N/A</v>
          </cell>
          <cell r="P468" t="str">
            <v>N/A</v>
          </cell>
          <cell r="Q468" t="str">
            <v>N/A</v>
          </cell>
          <cell r="R468" t="str">
            <v>N/A</v>
          </cell>
          <cell r="S468" t="str">
            <v>N/A</v>
          </cell>
          <cell r="T468" t="str">
            <v>N/A</v>
          </cell>
          <cell r="U468" t="str">
            <v>N/A</v>
          </cell>
          <cell r="V468" t="str">
            <v>N/A</v>
          </cell>
          <cell r="W468" t="str">
            <v>N/A</v>
          </cell>
          <cell r="X468" t="str">
            <v>N/A</v>
          </cell>
          <cell r="Y468" t="str">
            <v>N/A</v>
          </cell>
          <cell r="Z468" t="str">
            <v>N/A</v>
          </cell>
          <cell r="AA468" t="str">
            <v>N/A</v>
          </cell>
          <cell r="AB468" t="str">
            <v>N/A</v>
          </cell>
          <cell r="AC468" t="str">
            <v>N/A</v>
          </cell>
          <cell r="AD468" t="str">
            <v>N/A</v>
          </cell>
          <cell r="AE468" t="str">
            <v>N/A</v>
          </cell>
          <cell r="AF468" t="str">
            <v>N/A</v>
          </cell>
          <cell r="AG468" t="str">
            <v>N/A</v>
          </cell>
          <cell r="AH468">
            <v>0</v>
          </cell>
        </row>
        <row r="469">
          <cell r="A469">
            <v>36929</v>
          </cell>
          <cell r="B469" t="str">
            <v>N/A</v>
          </cell>
          <cell r="C469" t="str">
            <v>N/A</v>
          </cell>
          <cell r="D469" t="str">
            <v>N/A</v>
          </cell>
          <cell r="E469" t="str">
            <v>N/A</v>
          </cell>
          <cell r="F469" t="str">
            <v>N/A</v>
          </cell>
          <cell r="G469" t="str">
            <v>N/A</v>
          </cell>
          <cell r="H469" t="str">
            <v>N/A</v>
          </cell>
          <cell r="I469" t="str">
            <v>N/A</v>
          </cell>
          <cell r="J469" t="str">
            <v>N/A</v>
          </cell>
          <cell r="K469" t="str">
            <v>N/A</v>
          </cell>
          <cell r="L469" t="str">
            <v>N/A</v>
          </cell>
          <cell r="M469" t="str">
            <v>N/A</v>
          </cell>
          <cell r="N469" t="str">
            <v>N/A</v>
          </cell>
          <cell r="O469" t="str">
            <v>N/A</v>
          </cell>
          <cell r="P469" t="str">
            <v>N/A</v>
          </cell>
          <cell r="Q469" t="str">
            <v>N/A</v>
          </cell>
          <cell r="R469" t="str">
            <v>N/A</v>
          </cell>
          <cell r="S469" t="str">
            <v>N/A</v>
          </cell>
          <cell r="T469" t="str">
            <v>N/A</v>
          </cell>
          <cell r="U469" t="str">
            <v>N/A</v>
          </cell>
          <cell r="V469" t="str">
            <v>N/A</v>
          </cell>
          <cell r="W469" t="str">
            <v>N/A</v>
          </cell>
          <cell r="X469" t="str">
            <v>N/A</v>
          </cell>
          <cell r="Y469" t="str">
            <v>N/A</v>
          </cell>
          <cell r="Z469" t="str">
            <v>N/A</v>
          </cell>
          <cell r="AA469" t="str">
            <v>N/A</v>
          </cell>
          <cell r="AB469" t="str">
            <v>N/A</v>
          </cell>
          <cell r="AC469" t="str">
            <v>N/A</v>
          </cell>
          <cell r="AD469" t="str">
            <v>N/A</v>
          </cell>
          <cell r="AE469" t="str">
            <v>N/A</v>
          </cell>
          <cell r="AF469" t="str">
            <v>N/A</v>
          </cell>
          <cell r="AG469" t="str">
            <v>N/A</v>
          </cell>
          <cell r="AH469">
            <v>0</v>
          </cell>
        </row>
        <row r="470">
          <cell r="A470">
            <v>36930</v>
          </cell>
          <cell r="B470" t="str">
            <v>N/A</v>
          </cell>
          <cell r="C470" t="str">
            <v>N/A</v>
          </cell>
          <cell r="D470" t="str">
            <v>N/A</v>
          </cell>
          <cell r="E470" t="str">
            <v>N/A</v>
          </cell>
          <cell r="F470" t="str">
            <v>N/A</v>
          </cell>
          <cell r="G470" t="str">
            <v>N/A</v>
          </cell>
          <cell r="H470" t="str">
            <v>N/A</v>
          </cell>
          <cell r="I470" t="str">
            <v>N/A</v>
          </cell>
          <cell r="J470" t="str">
            <v>N/A</v>
          </cell>
          <cell r="K470" t="str">
            <v>N/A</v>
          </cell>
          <cell r="L470" t="str">
            <v>N/A</v>
          </cell>
          <cell r="M470" t="str">
            <v>N/A</v>
          </cell>
          <cell r="N470" t="str">
            <v>N/A</v>
          </cell>
          <cell r="O470" t="str">
            <v>N/A</v>
          </cell>
          <cell r="P470" t="str">
            <v>N/A</v>
          </cell>
          <cell r="Q470" t="str">
            <v>N/A</v>
          </cell>
          <cell r="R470" t="str">
            <v>N/A</v>
          </cell>
          <cell r="S470" t="str">
            <v>N/A</v>
          </cell>
          <cell r="T470" t="str">
            <v>N/A</v>
          </cell>
          <cell r="U470" t="str">
            <v>N/A</v>
          </cell>
          <cell r="V470" t="str">
            <v>N/A</v>
          </cell>
          <cell r="W470" t="str">
            <v>N/A</v>
          </cell>
          <cell r="X470" t="str">
            <v>N/A</v>
          </cell>
          <cell r="Y470" t="str">
            <v>N/A</v>
          </cell>
          <cell r="Z470" t="str">
            <v>N/A</v>
          </cell>
          <cell r="AA470" t="str">
            <v>N/A</v>
          </cell>
          <cell r="AB470" t="str">
            <v>N/A</v>
          </cell>
          <cell r="AC470" t="str">
            <v>N/A</v>
          </cell>
          <cell r="AD470" t="str">
            <v>N/A</v>
          </cell>
          <cell r="AE470" t="str">
            <v>N/A</v>
          </cell>
          <cell r="AF470" t="str">
            <v>N/A</v>
          </cell>
          <cell r="AG470" t="str">
            <v>N/A</v>
          </cell>
          <cell r="AH470">
            <v>0</v>
          </cell>
        </row>
        <row r="471">
          <cell r="A471">
            <v>36931</v>
          </cell>
          <cell r="B471" t="str">
            <v>N/A</v>
          </cell>
          <cell r="C471" t="str">
            <v>N/A</v>
          </cell>
          <cell r="D471" t="str">
            <v>N/A</v>
          </cell>
          <cell r="E471" t="str">
            <v>N/A</v>
          </cell>
          <cell r="F471" t="str">
            <v>N/A</v>
          </cell>
          <cell r="G471" t="str">
            <v>N/A</v>
          </cell>
          <cell r="H471" t="str">
            <v>N/A</v>
          </cell>
          <cell r="I471" t="str">
            <v>N/A</v>
          </cell>
          <cell r="J471" t="str">
            <v>N/A</v>
          </cell>
          <cell r="K471" t="str">
            <v>N/A</v>
          </cell>
          <cell r="L471" t="str">
            <v>N/A</v>
          </cell>
          <cell r="M471" t="str">
            <v>N/A</v>
          </cell>
          <cell r="N471" t="str">
            <v>N/A</v>
          </cell>
          <cell r="O471" t="str">
            <v>N/A</v>
          </cell>
          <cell r="P471" t="str">
            <v>N/A</v>
          </cell>
          <cell r="Q471" t="str">
            <v>N/A</v>
          </cell>
          <cell r="R471" t="str">
            <v>N/A</v>
          </cell>
          <cell r="S471" t="str">
            <v>N/A</v>
          </cell>
          <cell r="T471" t="str">
            <v>N/A</v>
          </cell>
          <cell r="U471" t="str">
            <v>N/A</v>
          </cell>
          <cell r="V471" t="str">
            <v>N/A</v>
          </cell>
          <cell r="W471" t="str">
            <v>N/A</v>
          </cell>
          <cell r="X471" t="str">
            <v>N/A</v>
          </cell>
          <cell r="Y471" t="str">
            <v>N/A</v>
          </cell>
          <cell r="Z471" t="str">
            <v>N/A</v>
          </cell>
          <cell r="AA471" t="str">
            <v>N/A</v>
          </cell>
          <cell r="AB471" t="str">
            <v>N/A</v>
          </cell>
          <cell r="AC471" t="str">
            <v>N/A</v>
          </cell>
          <cell r="AD471" t="str">
            <v>N/A</v>
          </cell>
          <cell r="AE471" t="str">
            <v>N/A</v>
          </cell>
          <cell r="AF471" t="str">
            <v>N/A</v>
          </cell>
          <cell r="AG471" t="str">
            <v>N/A</v>
          </cell>
          <cell r="AH471">
            <v>0</v>
          </cell>
        </row>
        <row r="472">
          <cell r="A472">
            <v>36932</v>
          </cell>
          <cell r="B472" t="str">
            <v>N/A</v>
          </cell>
          <cell r="C472" t="str">
            <v>N/A</v>
          </cell>
          <cell r="D472" t="str">
            <v>N/A</v>
          </cell>
          <cell r="E472" t="str">
            <v>N/A</v>
          </cell>
          <cell r="F472" t="str">
            <v>N/A</v>
          </cell>
          <cell r="G472" t="str">
            <v>N/A</v>
          </cell>
          <cell r="H472" t="str">
            <v>N/A</v>
          </cell>
          <cell r="I472" t="str">
            <v>N/A</v>
          </cell>
          <cell r="J472" t="str">
            <v>N/A</v>
          </cell>
          <cell r="K472" t="str">
            <v>N/A</v>
          </cell>
          <cell r="L472" t="str">
            <v>N/A</v>
          </cell>
          <cell r="M472" t="str">
            <v>N/A</v>
          </cell>
          <cell r="N472" t="str">
            <v>N/A</v>
          </cell>
          <cell r="O472" t="str">
            <v>N/A</v>
          </cell>
          <cell r="P472" t="str">
            <v>N/A</v>
          </cell>
          <cell r="Q472" t="str">
            <v>N/A</v>
          </cell>
          <cell r="R472" t="str">
            <v>N/A</v>
          </cell>
          <cell r="S472" t="str">
            <v>N/A</v>
          </cell>
          <cell r="T472" t="str">
            <v>N/A</v>
          </cell>
          <cell r="U472" t="str">
            <v>N/A</v>
          </cell>
          <cell r="V472" t="str">
            <v>N/A</v>
          </cell>
          <cell r="W472" t="str">
            <v>N/A</v>
          </cell>
          <cell r="X472" t="str">
            <v>N/A</v>
          </cell>
          <cell r="Y472" t="str">
            <v>N/A</v>
          </cell>
          <cell r="Z472" t="str">
            <v>N/A</v>
          </cell>
          <cell r="AA472" t="str">
            <v>N/A</v>
          </cell>
          <cell r="AB472" t="str">
            <v>N/A</v>
          </cell>
          <cell r="AC472" t="str">
            <v>N/A</v>
          </cell>
          <cell r="AD472" t="str">
            <v>N/A</v>
          </cell>
          <cell r="AE472" t="str">
            <v>N/A</v>
          </cell>
          <cell r="AF472" t="str">
            <v>N/A</v>
          </cell>
          <cell r="AG472" t="str">
            <v>N/A</v>
          </cell>
          <cell r="AH472">
            <v>0</v>
          </cell>
        </row>
        <row r="473">
          <cell r="A473">
            <v>36933</v>
          </cell>
          <cell r="B473" t="str">
            <v>N/A</v>
          </cell>
          <cell r="C473" t="str">
            <v>N/A</v>
          </cell>
          <cell r="D473" t="str">
            <v>N/A</v>
          </cell>
          <cell r="E473" t="str">
            <v>N/A</v>
          </cell>
          <cell r="F473" t="str">
            <v>N/A</v>
          </cell>
          <cell r="G473" t="str">
            <v>N/A</v>
          </cell>
          <cell r="H473" t="str">
            <v>N/A</v>
          </cell>
          <cell r="I473" t="str">
            <v>N/A</v>
          </cell>
          <cell r="J473" t="str">
            <v>N/A</v>
          </cell>
          <cell r="K473" t="str">
            <v>N/A</v>
          </cell>
          <cell r="L473" t="str">
            <v>N/A</v>
          </cell>
          <cell r="M473" t="str">
            <v>N/A</v>
          </cell>
          <cell r="N473" t="str">
            <v>N/A</v>
          </cell>
          <cell r="O473" t="str">
            <v>N/A</v>
          </cell>
          <cell r="P473" t="str">
            <v>N/A</v>
          </cell>
          <cell r="Q473" t="str">
            <v>N/A</v>
          </cell>
          <cell r="R473" t="str">
            <v>N/A</v>
          </cell>
          <cell r="S473" t="str">
            <v>N/A</v>
          </cell>
          <cell r="T473" t="str">
            <v>N/A</v>
          </cell>
          <cell r="U473" t="str">
            <v>N/A</v>
          </cell>
          <cell r="V473" t="str">
            <v>N/A</v>
          </cell>
          <cell r="W473" t="str">
            <v>N/A</v>
          </cell>
          <cell r="X473" t="str">
            <v>N/A</v>
          </cell>
          <cell r="Y473" t="str">
            <v>N/A</v>
          </cell>
          <cell r="Z473" t="str">
            <v>N/A</v>
          </cell>
          <cell r="AA473" t="str">
            <v>N/A</v>
          </cell>
          <cell r="AB473" t="str">
            <v>N/A</v>
          </cell>
          <cell r="AC473" t="str">
            <v>N/A</v>
          </cell>
          <cell r="AD473" t="str">
            <v>N/A</v>
          </cell>
          <cell r="AE473" t="str">
            <v>N/A</v>
          </cell>
          <cell r="AF473" t="str">
            <v>N/A</v>
          </cell>
          <cell r="AG473" t="str">
            <v>N/A</v>
          </cell>
          <cell r="AH473">
            <v>0</v>
          </cell>
        </row>
        <row r="474">
          <cell r="A474">
            <v>36934</v>
          </cell>
          <cell r="B474" t="str">
            <v>N/A</v>
          </cell>
          <cell r="C474" t="str">
            <v>N/A</v>
          </cell>
          <cell r="D474" t="str">
            <v>N/A</v>
          </cell>
          <cell r="E474" t="str">
            <v>N/A</v>
          </cell>
          <cell r="F474" t="str">
            <v>N/A</v>
          </cell>
          <cell r="G474" t="str">
            <v>N/A</v>
          </cell>
          <cell r="H474" t="str">
            <v>N/A</v>
          </cell>
          <cell r="I474" t="str">
            <v>N/A</v>
          </cell>
          <cell r="J474" t="str">
            <v>N/A</v>
          </cell>
          <cell r="K474" t="str">
            <v>N/A</v>
          </cell>
          <cell r="L474" t="str">
            <v>N/A</v>
          </cell>
          <cell r="M474" t="str">
            <v>N/A</v>
          </cell>
          <cell r="N474" t="str">
            <v>N/A</v>
          </cell>
          <cell r="O474" t="str">
            <v>N/A</v>
          </cell>
          <cell r="P474" t="str">
            <v>N/A</v>
          </cell>
          <cell r="Q474" t="str">
            <v>N/A</v>
          </cell>
          <cell r="R474" t="str">
            <v>N/A</v>
          </cell>
          <cell r="S474" t="str">
            <v>N/A</v>
          </cell>
          <cell r="T474" t="str">
            <v>N/A</v>
          </cell>
          <cell r="U474" t="str">
            <v>N/A</v>
          </cell>
          <cell r="V474" t="str">
            <v>N/A</v>
          </cell>
          <cell r="W474" t="str">
            <v>N/A</v>
          </cell>
          <cell r="X474" t="str">
            <v>N/A</v>
          </cell>
          <cell r="Y474" t="str">
            <v>N/A</v>
          </cell>
          <cell r="Z474" t="str">
            <v>N/A</v>
          </cell>
          <cell r="AA474" t="str">
            <v>N/A</v>
          </cell>
          <cell r="AB474" t="str">
            <v>N/A</v>
          </cell>
          <cell r="AC474" t="str">
            <v>N/A</v>
          </cell>
          <cell r="AD474" t="str">
            <v>N/A</v>
          </cell>
          <cell r="AE474" t="str">
            <v>N/A</v>
          </cell>
          <cell r="AF474" t="str">
            <v>N/A</v>
          </cell>
          <cell r="AG474" t="str">
            <v>N/A</v>
          </cell>
          <cell r="AH474">
            <v>0</v>
          </cell>
        </row>
        <row r="475">
          <cell r="A475">
            <v>36935</v>
          </cell>
          <cell r="B475" t="str">
            <v>N/A</v>
          </cell>
          <cell r="C475" t="str">
            <v>N/A</v>
          </cell>
          <cell r="D475" t="str">
            <v>N/A</v>
          </cell>
          <cell r="E475" t="str">
            <v>N/A</v>
          </cell>
          <cell r="F475" t="str">
            <v>N/A</v>
          </cell>
          <cell r="G475" t="str">
            <v>N/A</v>
          </cell>
          <cell r="H475" t="str">
            <v>N/A</v>
          </cell>
          <cell r="I475" t="str">
            <v>N/A</v>
          </cell>
          <cell r="J475" t="str">
            <v>N/A</v>
          </cell>
          <cell r="K475" t="str">
            <v>N/A</v>
          </cell>
          <cell r="L475" t="str">
            <v>N/A</v>
          </cell>
          <cell r="M475" t="str">
            <v>N/A</v>
          </cell>
          <cell r="N475" t="str">
            <v>N/A</v>
          </cell>
          <cell r="O475" t="str">
            <v>N/A</v>
          </cell>
          <cell r="P475" t="str">
            <v>N/A</v>
          </cell>
          <cell r="Q475" t="str">
            <v>N/A</v>
          </cell>
          <cell r="R475" t="str">
            <v>N/A</v>
          </cell>
          <cell r="S475" t="str">
            <v>N/A</v>
          </cell>
          <cell r="T475" t="str">
            <v>N/A</v>
          </cell>
          <cell r="U475" t="str">
            <v>N/A</v>
          </cell>
          <cell r="V475" t="str">
            <v>N/A</v>
          </cell>
          <cell r="W475" t="str">
            <v>N/A</v>
          </cell>
          <cell r="X475" t="str">
            <v>N/A</v>
          </cell>
          <cell r="Y475" t="str">
            <v>N/A</v>
          </cell>
          <cell r="Z475" t="str">
            <v>N/A</v>
          </cell>
          <cell r="AA475" t="str">
            <v>N/A</v>
          </cell>
          <cell r="AB475" t="str">
            <v>N/A</v>
          </cell>
          <cell r="AC475" t="str">
            <v>N/A</v>
          </cell>
          <cell r="AD475" t="str">
            <v>N/A</v>
          </cell>
          <cell r="AE475" t="str">
            <v>N/A</v>
          </cell>
          <cell r="AF475" t="str">
            <v>N/A</v>
          </cell>
          <cell r="AG475" t="str">
            <v>N/A</v>
          </cell>
          <cell r="AH475">
            <v>0</v>
          </cell>
        </row>
        <row r="476">
          <cell r="A476">
            <v>36936</v>
          </cell>
          <cell r="B476" t="str">
            <v>N/A</v>
          </cell>
          <cell r="C476" t="str">
            <v>N/A</v>
          </cell>
          <cell r="D476" t="str">
            <v>N/A</v>
          </cell>
          <cell r="E476" t="str">
            <v>N/A</v>
          </cell>
          <cell r="F476" t="str">
            <v>N/A</v>
          </cell>
          <cell r="G476" t="str">
            <v>N/A</v>
          </cell>
          <cell r="H476" t="str">
            <v>N/A</v>
          </cell>
          <cell r="I476" t="str">
            <v>N/A</v>
          </cell>
          <cell r="J476" t="str">
            <v>N/A</v>
          </cell>
          <cell r="K476" t="str">
            <v>N/A</v>
          </cell>
          <cell r="L476" t="str">
            <v>N/A</v>
          </cell>
          <cell r="M476" t="str">
            <v>N/A</v>
          </cell>
          <cell r="N476" t="str">
            <v>N/A</v>
          </cell>
          <cell r="O476" t="str">
            <v>N/A</v>
          </cell>
          <cell r="P476" t="str">
            <v>N/A</v>
          </cell>
          <cell r="Q476" t="str">
            <v>N/A</v>
          </cell>
          <cell r="R476" t="str">
            <v>N/A</v>
          </cell>
          <cell r="S476" t="str">
            <v>N/A</v>
          </cell>
          <cell r="T476" t="str">
            <v>N/A</v>
          </cell>
          <cell r="U476" t="str">
            <v>N/A</v>
          </cell>
          <cell r="V476" t="str">
            <v>N/A</v>
          </cell>
          <cell r="W476" t="str">
            <v>N/A</v>
          </cell>
          <cell r="X476" t="str">
            <v>N/A</v>
          </cell>
          <cell r="Y476" t="str">
            <v>N/A</v>
          </cell>
          <cell r="Z476" t="str">
            <v>N/A</v>
          </cell>
          <cell r="AA476" t="str">
            <v>N/A</v>
          </cell>
          <cell r="AB476" t="str">
            <v>N/A</v>
          </cell>
          <cell r="AC476" t="str">
            <v>N/A</v>
          </cell>
          <cell r="AD476" t="str">
            <v>N/A</v>
          </cell>
          <cell r="AE476" t="str">
            <v>N/A</v>
          </cell>
          <cell r="AF476" t="str">
            <v>N/A</v>
          </cell>
          <cell r="AG476" t="str">
            <v>N/A</v>
          </cell>
          <cell r="AH476">
            <v>0</v>
          </cell>
        </row>
        <row r="477">
          <cell r="A477">
            <v>36937</v>
          </cell>
          <cell r="B477" t="str">
            <v>N/A</v>
          </cell>
          <cell r="C477" t="str">
            <v>N/A</v>
          </cell>
          <cell r="D477" t="str">
            <v>N/A</v>
          </cell>
          <cell r="E477" t="str">
            <v>N/A</v>
          </cell>
          <cell r="F477" t="str">
            <v>N/A</v>
          </cell>
          <cell r="G477" t="str">
            <v>N/A</v>
          </cell>
          <cell r="H477" t="str">
            <v>N/A</v>
          </cell>
          <cell r="I477" t="str">
            <v>N/A</v>
          </cell>
          <cell r="J477" t="str">
            <v>N/A</v>
          </cell>
          <cell r="K477" t="str">
            <v>N/A</v>
          </cell>
          <cell r="L477" t="str">
            <v>N/A</v>
          </cell>
          <cell r="M477" t="str">
            <v>N/A</v>
          </cell>
          <cell r="N477" t="str">
            <v>N/A</v>
          </cell>
          <cell r="O477" t="str">
            <v>N/A</v>
          </cell>
          <cell r="P477" t="str">
            <v>N/A</v>
          </cell>
          <cell r="Q477" t="str">
            <v>N/A</v>
          </cell>
          <cell r="R477" t="str">
            <v>N/A</v>
          </cell>
          <cell r="S477" t="str">
            <v>N/A</v>
          </cell>
          <cell r="T477" t="str">
            <v>N/A</v>
          </cell>
          <cell r="U477" t="str">
            <v>N/A</v>
          </cell>
          <cell r="V477" t="str">
            <v>N/A</v>
          </cell>
          <cell r="W477" t="str">
            <v>N/A</v>
          </cell>
          <cell r="X477" t="str">
            <v>N/A</v>
          </cell>
          <cell r="Y477" t="str">
            <v>N/A</v>
          </cell>
          <cell r="Z477" t="str">
            <v>N/A</v>
          </cell>
          <cell r="AA477" t="str">
            <v>N/A</v>
          </cell>
          <cell r="AB477" t="str">
            <v>N/A</v>
          </cell>
          <cell r="AC477" t="str">
            <v>N/A</v>
          </cell>
          <cell r="AD477" t="str">
            <v>N/A</v>
          </cell>
          <cell r="AE477" t="str">
            <v>N/A</v>
          </cell>
          <cell r="AF477" t="str">
            <v>N/A</v>
          </cell>
          <cell r="AG477" t="str">
            <v>N/A</v>
          </cell>
          <cell r="AH477">
            <v>0</v>
          </cell>
        </row>
        <row r="478">
          <cell r="A478">
            <v>36938</v>
          </cell>
          <cell r="B478" t="str">
            <v>N/A</v>
          </cell>
          <cell r="C478" t="str">
            <v>N/A</v>
          </cell>
          <cell r="D478" t="str">
            <v>N/A</v>
          </cell>
          <cell r="E478" t="str">
            <v>N/A</v>
          </cell>
          <cell r="F478" t="str">
            <v>N/A</v>
          </cell>
          <cell r="G478" t="str">
            <v>N/A</v>
          </cell>
          <cell r="H478" t="str">
            <v>N/A</v>
          </cell>
          <cell r="I478" t="str">
            <v>N/A</v>
          </cell>
          <cell r="J478" t="str">
            <v>N/A</v>
          </cell>
          <cell r="K478" t="str">
            <v>N/A</v>
          </cell>
          <cell r="L478" t="str">
            <v>N/A</v>
          </cell>
          <cell r="M478" t="str">
            <v>N/A</v>
          </cell>
          <cell r="N478" t="str">
            <v>N/A</v>
          </cell>
          <cell r="O478" t="str">
            <v>N/A</v>
          </cell>
          <cell r="P478" t="str">
            <v>N/A</v>
          </cell>
          <cell r="Q478" t="str">
            <v>N/A</v>
          </cell>
          <cell r="R478" t="str">
            <v>N/A</v>
          </cell>
          <cell r="S478" t="str">
            <v>N/A</v>
          </cell>
          <cell r="T478" t="str">
            <v>N/A</v>
          </cell>
          <cell r="U478" t="str">
            <v>N/A</v>
          </cell>
          <cell r="V478" t="str">
            <v>N/A</v>
          </cell>
          <cell r="W478" t="str">
            <v>N/A</v>
          </cell>
          <cell r="X478" t="str">
            <v>N/A</v>
          </cell>
          <cell r="Y478" t="str">
            <v>N/A</v>
          </cell>
          <cell r="Z478" t="str">
            <v>N/A</v>
          </cell>
          <cell r="AA478" t="str">
            <v>N/A</v>
          </cell>
          <cell r="AB478" t="str">
            <v>N/A</v>
          </cell>
          <cell r="AC478" t="str">
            <v>N/A</v>
          </cell>
          <cell r="AD478" t="str">
            <v>N/A</v>
          </cell>
          <cell r="AE478" t="str">
            <v>N/A</v>
          </cell>
          <cell r="AF478" t="str">
            <v>N/A</v>
          </cell>
          <cell r="AG478" t="str">
            <v>N/A</v>
          </cell>
          <cell r="AH478">
            <v>0</v>
          </cell>
        </row>
        <row r="479">
          <cell r="A479">
            <v>36939</v>
          </cell>
          <cell r="B479" t="str">
            <v>N/A</v>
          </cell>
          <cell r="C479" t="str">
            <v>N/A</v>
          </cell>
          <cell r="D479" t="str">
            <v>N/A</v>
          </cell>
          <cell r="E479" t="str">
            <v>N/A</v>
          </cell>
          <cell r="F479" t="str">
            <v>N/A</v>
          </cell>
          <cell r="G479" t="str">
            <v>N/A</v>
          </cell>
          <cell r="H479" t="str">
            <v>N/A</v>
          </cell>
          <cell r="I479" t="str">
            <v>N/A</v>
          </cell>
          <cell r="J479" t="str">
            <v>N/A</v>
          </cell>
          <cell r="K479" t="str">
            <v>N/A</v>
          </cell>
          <cell r="L479" t="str">
            <v>N/A</v>
          </cell>
          <cell r="M479" t="str">
            <v>N/A</v>
          </cell>
          <cell r="N479" t="str">
            <v>N/A</v>
          </cell>
          <cell r="O479" t="str">
            <v>N/A</v>
          </cell>
          <cell r="P479" t="str">
            <v>N/A</v>
          </cell>
          <cell r="Q479" t="str">
            <v>N/A</v>
          </cell>
          <cell r="R479" t="str">
            <v>N/A</v>
          </cell>
          <cell r="S479" t="str">
            <v>N/A</v>
          </cell>
          <cell r="T479" t="str">
            <v>N/A</v>
          </cell>
          <cell r="U479" t="str">
            <v>N/A</v>
          </cell>
          <cell r="V479" t="str">
            <v>N/A</v>
          </cell>
          <cell r="W479" t="str">
            <v>N/A</v>
          </cell>
          <cell r="X479" t="str">
            <v>N/A</v>
          </cell>
          <cell r="Y479" t="str">
            <v>N/A</v>
          </cell>
          <cell r="Z479" t="str">
            <v>N/A</v>
          </cell>
          <cell r="AA479" t="str">
            <v>N/A</v>
          </cell>
          <cell r="AB479" t="str">
            <v>N/A</v>
          </cell>
          <cell r="AC479" t="str">
            <v>N/A</v>
          </cell>
          <cell r="AD479" t="str">
            <v>N/A</v>
          </cell>
          <cell r="AE479" t="str">
            <v>N/A</v>
          </cell>
          <cell r="AF479" t="str">
            <v>N/A</v>
          </cell>
          <cell r="AG479" t="str">
            <v>N/A</v>
          </cell>
          <cell r="AH479">
            <v>0</v>
          </cell>
        </row>
        <row r="480">
          <cell r="A480">
            <v>36940</v>
          </cell>
          <cell r="B480" t="str">
            <v>N/A</v>
          </cell>
          <cell r="C480" t="str">
            <v>N/A</v>
          </cell>
          <cell r="D480" t="str">
            <v>N/A</v>
          </cell>
          <cell r="E480" t="str">
            <v>N/A</v>
          </cell>
          <cell r="F480" t="str">
            <v>N/A</v>
          </cell>
          <cell r="G480" t="str">
            <v>N/A</v>
          </cell>
          <cell r="H480" t="str">
            <v>N/A</v>
          </cell>
          <cell r="I480" t="str">
            <v>N/A</v>
          </cell>
          <cell r="J480" t="str">
            <v>N/A</v>
          </cell>
          <cell r="K480" t="str">
            <v>N/A</v>
          </cell>
          <cell r="L480" t="str">
            <v>N/A</v>
          </cell>
          <cell r="M480" t="str">
            <v>N/A</v>
          </cell>
          <cell r="N480" t="str">
            <v>N/A</v>
          </cell>
          <cell r="O480" t="str">
            <v>N/A</v>
          </cell>
          <cell r="P480" t="str">
            <v>N/A</v>
          </cell>
          <cell r="Q480" t="str">
            <v>N/A</v>
          </cell>
          <cell r="R480" t="str">
            <v>N/A</v>
          </cell>
          <cell r="S480" t="str">
            <v>N/A</v>
          </cell>
          <cell r="T480" t="str">
            <v>N/A</v>
          </cell>
          <cell r="U480" t="str">
            <v>N/A</v>
          </cell>
          <cell r="V480" t="str">
            <v>N/A</v>
          </cell>
          <cell r="W480" t="str">
            <v>N/A</v>
          </cell>
          <cell r="X480" t="str">
            <v>N/A</v>
          </cell>
          <cell r="Y480" t="str">
            <v>N/A</v>
          </cell>
          <cell r="Z480" t="str">
            <v>N/A</v>
          </cell>
          <cell r="AA480" t="str">
            <v>N/A</v>
          </cell>
          <cell r="AB480" t="str">
            <v>N/A</v>
          </cell>
          <cell r="AC480" t="str">
            <v>N/A</v>
          </cell>
          <cell r="AD480" t="str">
            <v>N/A</v>
          </cell>
          <cell r="AE480" t="str">
            <v>N/A</v>
          </cell>
          <cell r="AF480" t="str">
            <v>N/A</v>
          </cell>
          <cell r="AG480" t="str">
            <v>N/A</v>
          </cell>
          <cell r="AH480">
            <v>0</v>
          </cell>
        </row>
        <row r="481">
          <cell r="A481">
            <v>36941</v>
          </cell>
          <cell r="B481" t="str">
            <v>N/A</v>
          </cell>
          <cell r="C481" t="str">
            <v>N/A</v>
          </cell>
          <cell r="D481" t="str">
            <v>N/A</v>
          </cell>
          <cell r="E481" t="str">
            <v>N/A</v>
          </cell>
          <cell r="F481" t="str">
            <v>N/A</v>
          </cell>
          <cell r="G481" t="str">
            <v>N/A</v>
          </cell>
          <cell r="H481" t="str">
            <v>N/A</v>
          </cell>
          <cell r="I481" t="str">
            <v>N/A</v>
          </cell>
          <cell r="J481" t="str">
            <v>N/A</v>
          </cell>
          <cell r="K481" t="str">
            <v>N/A</v>
          </cell>
          <cell r="L481" t="str">
            <v>N/A</v>
          </cell>
          <cell r="M481" t="str">
            <v>N/A</v>
          </cell>
          <cell r="N481" t="str">
            <v>N/A</v>
          </cell>
          <cell r="O481" t="str">
            <v>N/A</v>
          </cell>
          <cell r="P481" t="str">
            <v>N/A</v>
          </cell>
          <cell r="Q481" t="str">
            <v>N/A</v>
          </cell>
          <cell r="R481" t="str">
            <v>N/A</v>
          </cell>
          <cell r="S481" t="str">
            <v>N/A</v>
          </cell>
          <cell r="T481" t="str">
            <v>N/A</v>
          </cell>
          <cell r="U481" t="str">
            <v>N/A</v>
          </cell>
          <cell r="V481" t="str">
            <v>N/A</v>
          </cell>
          <cell r="W481" t="str">
            <v>N/A</v>
          </cell>
          <cell r="X481" t="str">
            <v>N/A</v>
          </cell>
          <cell r="Y481" t="str">
            <v>N/A</v>
          </cell>
          <cell r="Z481" t="str">
            <v>N/A</v>
          </cell>
          <cell r="AA481" t="str">
            <v>N/A</v>
          </cell>
          <cell r="AB481" t="str">
            <v>N/A</v>
          </cell>
          <cell r="AC481" t="str">
            <v>N/A</v>
          </cell>
          <cell r="AD481" t="str">
            <v>N/A</v>
          </cell>
          <cell r="AE481" t="str">
            <v>N/A</v>
          </cell>
          <cell r="AF481" t="str">
            <v>N/A</v>
          </cell>
          <cell r="AG481" t="str">
            <v>N/A</v>
          </cell>
          <cell r="AH481">
            <v>0</v>
          </cell>
        </row>
        <row r="482">
          <cell r="A482">
            <v>36942</v>
          </cell>
          <cell r="B482" t="str">
            <v>N/A</v>
          </cell>
          <cell r="C482" t="str">
            <v>N/A</v>
          </cell>
          <cell r="D482" t="str">
            <v>N/A</v>
          </cell>
          <cell r="E482" t="str">
            <v>N/A</v>
          </cell>
          <cell r="F482" t="str">
            <v>N/A</v>
          </cell>
          <cell r="G482" t="str">
            <v>N/A</v>
          </cell>
          <cell r="H482" t="str">
            <v>N/A</v>
          </cell>
          <cell r="I482" t="str">
            <v>N/A</v>
          </cell>
          <cell r="J482" t="str">
            <v>N/A</v>
          </cell>
          <cell r="K482" t="str">
            <v>N/A</v>
          </cell>
          <cell r="L482" t="str">
            <v>N/A</v>
          </cell>
          <cell r="M482" t="str">
            <v>N/A</v>
          </cell>
          <cell r="N482" t="str">
            <v>N/A</v>
          </cell>
          <cell r="O482" t="str">
            <v>N/A</v>
          </cell>
          <cell r="P482" t="str">
            <v>N/A</v>
          </cell>
          <cell r="Q482" t="str">
            <v>N/A</v>
          </cell>
          <cell r="R482" t="str">
            <v>N/A</v>
          </cell>
          <cell r="S482" t="str">
            <v>N/A</v>
          </cell>
          <cell r="T482" t="str">
            <v>N/A</v>
          </cell>
          <cell r="U482" t="str">
            <v>N/A</v>
          </cell>
          <cell r="V482" t="str">
            <v>N/A</v>
          </cell>
          <cell r="W482" t="str">
            <v>N/A</v>
          </cell>
          <cell r="X482" t="str">
            <v>N/A</v>
          </cell>
          <cell r="Y482" t="str">
            <v>N/A</v>
          </cell>
          <cell r="Z482" t="str">
            <v>N/A</v>
          </cell>
          <cell r="AA482" t="str">
            <v>N/A</v>
          </cell>
          <cell r="AB482" t="str">
            <v>N/A</v>
          </cell>
          <cell r="AC482" t="str">
            <v>N/A</v>
          </cell>
          <cell r="AD482" t="str">
            <v>N/A</v>
          </cell>
          <cell r="AE482" t="str">
            <v>N/A</v>
          </cell>
          <cell r="AF482" t="str">
            <v>N/A</v>
          </cell>
          <cell r="AG482" t="str">
            <v>N/A</v>
          </cell>
          <cell r="AH482">
            <v>0</v>
          </cell>
        </row>
        <row r="483">
          <cell r="A483">
            <v>36943</v>
          </cell>
          <cell r="B483" t="str">
            <v>N/A</v>
          </cell>
          <cell r="C483" t="str">
            <v>N/A</v>
          </cell>
          <cell r="D483" t="str">
            <v>N/A</v>
          </cell>
          <cell r="E483" t="str">
            <v>N/A</v>
          </cell>
          <cell r="F483" t="str">
            <v>N/A</v>
          </cell>
          <cell r="G483" t="str">
            <v>N/A</v>
          </cell>
          <cell r="H483" t="str">
            <v>N/A</v>
          </cell>
          <cell r="I483" t="str">
            <v>N/A</v>
          </cell>
          <cell r="J483" t="str">
            <v>N/A</v>
          </cell>
          <cell r="K483" t="str">
            <v>N/A</v>
          </cell>
          <cell r="L483" t="str">
            <v>N/A</v>
          </cell>
          <cell r="M483" t="str">
            <v>N/A</v>
          </cell>
          <cell r="N483" t="str">
            <v>N/A</v>
          </cell>
          <cell r="O483" t="str">
            <v>N/A</v>
          </cell>
          <cell r="P483" t="str">
            <v>N/A</v>
          </cell>
          <cell r="Q483" t="str">
            <v>N/A</v>
          </cell>
          <cell r="R483" t="str">
            <v>N/A</v>
          </cell>
          <cell r="S483" t="str">
            <v>N/A</v>
          </cell>
          <cell r="T483" t="str">
            <v>N/A</v>
          </cell>
          <cell r="U483" t="str">
            <v>N/A</v>
          </cell>
          <cell r="V483" t="str">
            <v>N/A</v>
          </cell>
          <cell r="W483" t="str">
            <v>N/A</v>
          </cell>
          <cell r="X483" t="str">
            <v>N/A</v>
          </cell>
          <cell r="Y483" t="str">
            <v>N/A</v>
          </cell>
          <cell r="Z483" t="str">
            <v>N/A</v>
          </cell>
          <cell r="AA483" t="str">
            <v>N/A</v>
          </cell>
          <cell r="AB483" t="str">
            <v>N/A</v>
          </cell>
          <cell r="AC483" t="str">
            <v>N/A</v>
          </cell>
          <cell r="AD483" t="str">
            <v>N/A</v>
          </cell>
          <cell r="AE483" t="str">
            <v>N/A</v>
          </cell>
          <cell r="AF483" t="str">
            <v>N/A</v>
          </cell>
          <cell r="AG483" t="str">
            <v>N/A</v>
          </cell>
          <cell r="AH483">
            <v>0</v>
          </cell>
        </row>
        <row r="484">
          <cell r="A484">
            <v>36944</v>
          </cell>
          <cell r="B484" t="str">
            <v>N/A</v>
          </cell>
          <cell r="C484" t="str">
            <v>N/A</v>
          </cell>
          <cell r="D484" t="str">
            <v>N/A</v>
          </cell>
          <cell r="E484" t="str">
            <v>N/A</v>
          </cell>
          <cell r="F484" t="str">
            <v>N/A</v>
          </cell>
          <cell r="G484" t="str">
            <v>N/A</v>
          </cell>
          <cell r="H484" t="str">
            <v>N/A</v>
          </cell>
          <cell r="I484" t="str">
            <v>N/A</v>
          </cell>
          <cell r="J484" t="str">
            <v>N/A</v>
          </cell>
          <cell r="K484" t="str">
            <v>N/A</v>
          </cell>
          <cell r="L484" t="str">
            <v>N/A</v>
          </cell>
          <cell r="M484" t="str">
            <v>N/A</v>
          </cell>
          <cell r="N484" t="str">
            <v>N/A</v>
          </cell>
          <cell r="O484" t="str">
            <v>N/A</v>
          </cell>
          <cell r="P484" t="str">
            <v>N/A</v>
          </cell>
          <cell r="Q484" t="str">
            <v>N/A</v>
          </cell>
          <cell r="R484" t="str">
            <v>N/A</v>
          </cell>
          <cell r="S484" t="str">
            <v>N/A</v>
          </cell>
          <cell r="T484" t="str">
            <v>N/A</v>
          </cell>
          <cell r="U484" t="str">
            <v>N/A</v>
          </cell>
          <cell r="V484" t="str">
            <v>N/A</v>
          </cell>
          <cell r="W484" t="str">
            <v>N/A</v>
          </cell>
          <cell r="X484" t="str">
            <v>N/A</v>
          </cell>
          <cell r="Y484" t="str">
            <v>N/A</v>
          </cell>
          <cell r="Z484" t="str">
            <v>N/A</v>
          </cell>
          <cell r="AA484" t="str">
            <v>N/A</v>
          </cell>
          <cell r="AB484" t="str">
            <v>N/A</v>
          </cell>
          <cell r="AC484" t="str">
            <v>N/A</v>
          </cell>
          <cell r="AD484" t="str">
            <v>N/A</v>
          </cell>
          <cell r="AE484" t="str">
            <v>N/A</v>
          </cell>
          <cell r="AF484" t="str">
            <v>N/A</v>
          </cell>
          <cell r="AG484" t="str">
            <v>N/A</v>
          </cell>
          <cell r="AH484">
            <v>0</v>
          </cell>
        </row>
        <row r="485">
          <cell r="A485">
            <v>36945</v>
          </cell>
          <cell r="B485" t="str">
            <v>N/A</v>
          </cell>
          <cell r="C485" t="str">
            <v>N/A</v>
          </cell>
          <cell r="D485" t="str">
            <v>N/A</v>
          </cell>
          <cell r="E485" t="str">
            <v>N/A</v>
          </cell>
          <cell r="F485" t="str">
            <v>N/A</v>
          </cell>
          <cell r="G485" t="str">
            <v>N/A</v>
          </cell>
          <cell r="H485" t="str">
            <v>N/A</v>
          </cell>
          <cell r="I485" t="str">
            <v>N/A</v>
          </cell>
          <cell r="J485" t="str">
            <v>N/A</v>
          </cell>
          <cell r="K485" t="str">
            <v>N/A</v>
          </cell>
          <cell r="L485" t="str">
            <v>N/A</v>
          </cell>
          <cell r="M485" t="str">
            <v>N/A</v>
          </cell>
          <cell r="N485" t="str">
            <v>N/A</v>
          </cell>
          <cell r="O485" t="str">
            <v>N/A</v>
          </cell>
          <cell r="P485" t="str">
            <v>N/A</v>
          </cell>
          <cell r="Q485" t="str">
            <v>N/A</v>
          </cell>
          <cell r="R485" t="str">
            <v>N/A</v>
          </cell>
          <cell r="S485" t="str">
            <v>N/A</v>
          </cell>
          <cell r="T485" t="str">
            <v>N/A</v>
          </cell>
          <cell r="U485" t="str">
            <v>N/A</v>
          </cell>
          <cell r="V485" t="str">
            <v>N/A</v>
          </cell>
          <cell r="W485" t="str">
            <v>N/A</v>
          </cell>
          <cell r="X485" t="str">
            <v>N/A</v>
          </cell>
          <cell r="Y485" t="str">
            <v>N/A</v>
          </cell>
          <cell r="Z485" t="str">
            <v>N/A</v>
          </cell>
          <cell r="AA485" t="str">
            <v>N/A</v>
          </cell>
          <cell r="AB485" t="str">
            <v>N/A</v>
          </cell>
          <cell r="AC485" t="str">
            <v>N/A</v>
          </cell>
          <cell r="AD485" t="str">
            <v>N/A</v>
          </cell>
          <cell r="AE485" t="str">
            <v>N/A</v>
          </cell>
          <cell r="AF485" t="str">
            <v>N/A</v>
          </cell>
          <cell r="AG485" t="str">
            <v>N/A</v>
          </cell>
          <cell r="AH485">
            <v>0</v>
          </cell>
        </row>
        <row r="486">
          <cell r="A486">
            <v>36946</v>
          </cell>
          <cell r="B486" t="str">
            <v>N/A</v>
          </cell>
          <cell r="C486" t="str">
            <v>N/A</v>
          </cell>
          <cell r="D486" t="str">
            <v>N/A</v>
          </cell>
          <cell r="E486" t="str">
            <v>N/A</v>
          </cell>
          <cell r="F486" t="str">
            <v>N/A</v>
          </cell>
          <cell r="G486" t="str">
            <v>N/A</v>
          </cell>
          <cell r="H486" t="str">
            <v>N/A</v>
          </cell>
          <cell r="I486" t="str">
            <v>N/A</v>
          </cell>
          <cell r="J486" t="str">
            <v>N/A</v>
          </cell>
          <cell r="K486" t="str">
            <v>N/A</v>
          </cell>
          <cell r="L486" t="str">
            <v>N/A</v>
          </cell>
          <cell r="M486" t="str">
            <v>N/A</v>
          </cell>
          <cell r="N486" t="str">
            <v>N/A</v>
          </cell>
          <cell r="O486" t="str">
            <v>N/A</v>
          </cell>
          <cell r="P486" t="str">
            <v>N/A</v>
          </cell>
          <cell r="Q486" t="str">
            <v>N/A</v>
          </cell>
          <cell r="R486" t="str">
            <v>N/A</v>
          </cell>
          <cell r="S486" t="str">
            <v>N/A</v>
          </cell>
          <cell r="T486" t="str">
            <v>N/A</v>
          </cell>
          <cell r="U486" t="str">
            <v>N/A</v>
          </cell>
          <cell r="V486" t="str">
            <v>N/A</v>
          </cell>
          <cell r="W486" t="str">
            <v>N/A</v>
          </cell>
          <cell r="X486" t="str">
            <v>N/A</v>
          </cell>
          <cell r="Y486" t="str">
            <v>N/A</v>
          </cell>
          <cell r="Z486" t="str">
            <v>N/A</v>
          </cell>
          <cell r="AA486" t="str">
            <v>N/A</v>
          </cell>
          <cell r="AB486" t="str">
            <v>N/A</v>
          </cell>
          <cell r="AC486" t="str">
            <v>N/A</v>
          </cell>
          <cell r="AD486" t="str">
            <v>N/A</v>
          </cell>
          <cell r="AE486" t="str">
            <v>N/A</v>
          </cell>
          <cell r="AF486" t="str">
            <v>N/A</v>
          </cell>
          <cell r="AG486" t="str">
            <v>N/A</v>
          </cell>
          <cell r="AH486">
            <v>0</v>
          </cell>
        </row>
        <row r="487">
          <cell r="A487">
            <v>36947</v>
          </cell>
          <cell r="B487" t="str">
            <v>N/A</v>
          </cell>
          <cell r="C487" t="str">
            <v>N/A</v>
          </cell>
          <cell r="D487" t="str">
            <v>N/A</v>
          </cell>
          <cell r="E487" t="str">
            <v>N/A</v>
          </cell>
          <cell r="F487" t="str">
            <v>N/A</v>
          </cell>
          <cell r="G487" t="str">
            <v>N/A</v>
          </cell>
          <cell r="H487" t="str">
            <v>N/A</v>
          </cell>
          <cell r="I487" t="str">
            <v>N/A</v>
          </cell>
          <cell r="J487" t="str">
            <v>N/A</v>
          </cell>
          <cell r="K487" t="str">
            <v>N/A</v>
          </cell>
          <cell r="L487" t="str">
            <v>N/A</v>
          </cell>
          <cell r="M487" t="str">
            <v>N/A</v>
          </cell>
          <cell r="N487" t="str">
            <v>N/A</v>
          </cell>
          <cell r="O487" t="str">
            <v>N/A</v>
          </cell>
          <cell r="P487" t="str">
            <v>N/A</v>
          </cell>
          <cell r="Q487" t="str">
            <v>N/A</v>
          </cell>
          <cell r="R487" t="str">
            <v>N/A</v>
          </cell>
          <cell r="S487" t="str">
            <v>N/A</v>
          </cell>
          <cell r="T487" t="str">
            <v>N/A</v>
          </cell>
          <cell r="U487" t="str">
            <v>N/A</v>
          </cell>
          <cell r="V487" t="str">
            <v>N/A</v>
          </cell>
          <cell r="W487" t="str">
            <v>N/A</v>
          </cell>
          <cell r="X487" t="str">
            <v>N/A</v>
          </cell>
          <cell r="Y487" t="str">
            <v>N/A</v>
          </cell>
          <cell r="Z487" t="str">
            <v>N/A</v>
          </cell>
          <cell r="AA487" t="str">
            <v>N/A</v>
          </cell>
          <cell r="AB487" t="str">
            <v>N/A</v>
          </cell>
          <cell r="AC487" t="str">
            <v>N/A</v>
          </cell>
          <cell r="AD487" t="str">
            <v>N/A</v>
          </cell>
          <cell r="AE487" t="str">
            <v>N/A</v>
          </cell>
          <cell r="AF487" t="str">
            <v>N/A</v>
          </cell>
          <cell r="AG487" t="str">
            <v>N/A</v>
          </cell>
          <cell r="AH487">
            <v>0</v>
          </cell>
        </row>
        <row r="488">
          <cell r="A488">
            <v>36948</v>
          </cell>
          <cell r="B488" t="str">
            <v>N/A</v>
          </cell>
          <cell r="C488" t="str">
            <v>N/A</v>
          </cell>
          <cell r="D488" t="str">
            <v>N/A</v>
          </cell>
          <cell r="E488" t="str">
            <v>N/A</v>
          </cell>
          <cell r="F488" t="str">
            <v>N/A</v>
          </cell>
          <cell r="G488" t="str">
            <v>N/A</v>
          </cell>
          <cell r="H488" t="str">
            <v>N/A</v>
          </cell>
          <cell r="I488" t="str">
            <v>N/A</v>
          </cell>
          <cell r="J488" t="str">
            <v>N/A</v>
          </cell>
          <cell r="K488" t="str">
            <v>N/A</v>
          </cell>
          <cell r="L488" t="str">
            <v>N/A</v>
          </cell>
          <cell r="M488" t="str">
            <v>N/A</v>
          </cell>
          <cell r="N488" t="str">
            <v>N/A</v>
          </cell>
          <cell r="O488" t="str">
            <v>N/A</v>
          </cell>
          <cell r="P488" t="str">
            <v>N/A</v>
          </cell>
          <cell r="Q488" t="str">
            <v>N/A</v>
          </cell>
          <cell r="R488" t="str">
            <v>N/A</v>
          </cell>
          <cell r="S488" t="str">
            <v>N/A</v>
          </cell>
          <cell r="T488" t="str">
            <v>N/A</v>
          </cell>
          <cell r="U488" t="str">
            <v>N/A</v>
          </cell>
          <cell r="V488" t="str">
            <v>N/A</v>
          </cell>
          <cell r="W488" t="str">
            <v>N/A</v>
          </cell>
          <cell r="X488" t="str">
            <v>N/A</v>
          </cell>
          <cell r="Y488" t="str">
            <v>N/A</v>
          </cell>
          <cell r="Z488" t="str">
            <v>N/A</v>
          </cell>
          <cell r="AA488" t="str">
            <v>N/A</v>
          </cell>
          <cell r="AB488" t="str">
            <v>N/A</v>
          </cell>
          <cell r="AC488" t="str">
            <v>N/A</v>
          </cell>
          <cell r="AD488" t="str">
            <v>N/A</v>
          </cell>
          <cell r="AE488" t="str">
            <v>N/A</v>
          </cell>
          <cell r="AF488" t="str">
            <v>N/A</v>
          </cell>
          <cell r="AG488" t="str">
            <v>N/A</v>
          </cell>
          <cell r="AH488">
            <v>0</v>
          </cell>
        </row>
        <row r="489">
          <cell r="A489">
            <v>36949</v>
          </cell>
          <cell r="B489" t="str">
            <v>N/A</v>
          </cell>
          <cell r="C489" t="str">
            <v>N/A</v>
          </cell>
          <cell r="D489" t="str">
            <v>N/A</v>
          </cell>
          <cell r="E489" t="str">
            <v>N/A</v>
          </cell>
          <cell r="F489" t="str">
            <v>N/A</v>
          </cell>
          <cell r="G489" t="str">
            <v>N/A</v>
          </cell>
          <cell r="H489" t="str">
            <v>N/A</v>
          </cell>
          <cell r="I489" t="str">
            <v>N/A</v>
          </cell>
          <cell r="J489" t="str">
            <v>N/A</v>
          </cell>
          <cell r="K489" t="str">
            <v>N/A</v>
          </cell>
          <cell r="L489" t="str">
            <v>N/A</v>
          </cell>
          <cell r="M489" t="str">
            <v>N/A</v>
          </cell>
          <cell r="N489" t="str">
            <v>N/A</v>
          </cell>
          <cell r="O489" t="str">
            <v>N/A</v>
          </cell>
          <cell r="P489" t="str">
            <v>N/A</v>
          </cell>
          <cell r="Q489" t="str">
            <v>N/A</v>
          </cell>
          <cell r="R489" t="str">
            <v>N/A</v>
          </cell>
          <cell r="S489" t="str">
            <v>N/A</v>
          </cell>
          <cell r="T489" t="str">
            <v>N/A</v>
          </cell>
          <cell r="U489" t="str">
            <v>N/A</v>
          </cell>
          <cell r="V489" t="str">
            <v>N/A</v>
          </cell>
          <cell r="W489" t="str">
            <v>N/A</v>
          </cell>
          <cell r="X489" t="str">
            <v>N/A</v>
          </cell>
          <cell r="Y489" t="str">
            <v>N/A</v>
          </cell>
          <cell r="Z489" t="str">
            <v>N/A</v>
          </cell>
          <cell r="AA489" t="str">
            <v>N/A</v>
          </cell>
          <cell r="AB489" t="str">
            <v>N/A</v>
          </cell>
          <cell r="AC489" t="str">
            <v>N/A</v>
          </cell>
          <cell r="AD489" t="str">
            <v>N/A</v>
          </cell>
          <cell r="AE489" t="str">
            <v>N/A</v>
          </cell>
          <cell r="AF489" t="str">
            <v>N/A</v>
          </cell>
          <cell r="AG489" t="str">
            <v>N/A</v>
          </cell>
          <cell r="AH489">
            <v>0</v>
          </cell>
        </row>
        <row r="490">
          <cell r="A490">
            <v>36950</v>
          </cell>
          <cell r="B490" t="str">
            <v>N/A</v>
          </cell>
          <cell r="C490" t="str">
            <v>N/A</v>
          </cell>
          <cell r="D490" t="str">
            <v>N/A</v>
          </cell>
          <cell r="E490" t="str">
            <v>N/A</v>
          </cell>
          <cell r="F490" t="str">
            <v>N/A</v>
          </cell>
          <cell r="G490" t="str">
            <v>N/A</v>
          </cell>
          <cell r="H490" t="str">
            <v>N/A</v>
          </cell>
          <cell r="I490" t="str">
            <v>N/A</v>
          </cell>
          <cell r="J490" t="str">
            <v>N/A</v>
          </cell>
          <cell r="K490" t="str">
            <v>N/A</v>
          </cell>
          <cell r="L490" t="str">
            <v>N/A</v>
          </cell>
          <cell r="M490" t="str">
            <v>N/A</v>
          </cell>
          <cell r="N490" t="str">
            <v>N/A</v>
          </cell>
          <cell r="O490" t="str">
            <v>N/A</v>
          </cell>
          <cell r="P490" t="str">
            <v>N/A</v>
          </cell>
          <cell r="Q490" t="str">
            <v>N/A</v>
          </cell>
          <cell r="R490" t="str">
            <v>N/A</v>
          </cell>
          <cell r="S490" t="str">
            <v>N/A</v>
          </cell>
          <cell r="T490" t="str">
            <v>N/A</v>
          </cell>
          <cell r="U490" t="str">
            <v>N/A</v>
          </cell>
          <cell r="V490" t="str">
            <v>N/A</v>
          </cell>
          <cell r="W490" t="str">
            <v>N/A</v>
          </cell>
          <cell r="X490" t="str">
            <v>N/A</v>
          </cell>
          <cell r="Y490" t="str">
            <v>N/A</v>
          </cell>
          <cell r="Z490" t="str">
            <v>N/A</v>
          </cell>
          <cell r="AA490" t="str">
            <v>N/A</v>
          </cell>
          <cell r="AB490" t="str">
            <v>N/A</v>
          </cell>
          <cell r="AC490" t="str">
            <v>N/A</v>
          </cell>
          <cell r="AD490" t="str">
            <v>N/A</v>
          </cell>
          <cell r="AE490" t="str">
            <v>N/A</v>
          </cell>
          <cell r="AF490" t="str">
            <v>N/A</v>
          </cell>
          <cell r="AG490" t="str">
            <v>N/A</v>
          </cell>
          <cell r="AH490">
            <v>0</v>
          </cell>
        </row>
        <row r="491">
          <cell r="A491">
            <v>36951</v>
          </cell>
          <cell r="B491" t="str">
            <v>N/A</v>
          </cell>
          <cell r="C491" t="str">
            <v>N/A</v>
          </cell>
          <cell r="D491" t="str">
            <v>N/A</v>
          </cell>
          <cell r="E491" t="str">
            <v>N/A</v>
          </cell>
          <cell r="F491" t="str">
            <v>N/A</v>
          </cell>
          <cell r="G491" t="str">
            <v>N/A</v>
          </cell>
          <cell r="H491" t="str">
            <v>N/A</v>
          </cell>
          <cell r="I491" t="str">
            <v>N/A</v>
          </cell>
          <cell r="J491" t="str">
            <v>N/A</v>
          </cell>
          <cell r="K491" t="str">
            <v>N/A</v>
          </cell>
          <cell r="L491" t="str">
            <v>N/A</v>
          </cell>
          <cell r="M491" t="str">
            <v>N/A</v>
          </cell>
          <cell r="N491" t="str">
            <v>N/A</v>
          </cell>
          <cell r="O491" t="str">
            <v>N/A</v>
          </cell>
          <cell r="P491" t="str">
            <v>N/A</v>
          </cell>
          <cell r="Q491" t="str">
            <v>N/A</v>
          </cell>
          <cell r="R491" t="str">
            <v>N/A</v>
          </cell>
          <cell r="S491" t="str">
            <v>N/A</v>
          </cell>
          <cell r="T491" t="str">
            <v>N/A</v>
          </cell>
          <cell r="U491" t="str">
            <v>N/A</v>
          </cell>
          <cell r="V491" t="str">
            <v>N/A</v>
          </cell>
          <cell r="W491" t="str">
            <v>N/A</v>
          </cell>
          <cell r="X491" t="str">
            <v>N/A</v>
          </cell>
          <cell r="Y491" t="str">
            <v>N/A</v>
          </cell>
          <cell r="Z491" t="str">
            <v>N/A</v>
          </cell>
          <cell r="AA491" t="str">
            <v>N/A</v>
          </cell>
          <cell r="AB491" t="str">
            <v>N/A</v>
          </cell>
          <cell r="AC491" t="str">
            <v>N/A</v>
          </cell>
          <cell r="AD491" t="str">
            <v>N/A</v>
          </cell>
          <cell r="AE491" t="str">
            <v>N/A</v>
          </cell>
          <cell r="AF491" t="str">
            <v>N/A</v>
          </cell>
          <cell r="AG491" t="str">
            <v>N/A</v>
          </cell>
          <cell r="AH491">
            <v>0</v>
          </cell>
        </row>
        <row r="492">
          <cell r="A492">
            <v>36952</v>
          </cell>
          <cell r="B492" t="str">
            <v>N/A</v>
          </cell>
          <cell r="C492" t="str">
            <v>N/A</v>
          </cell>
          <cell r="D492" t="str">
            <v>N/A</v>
          </cell>
          <cell r="E492" t="str">
            <v>N/A</v>
          </cell>
          <cell r="F492" t="str">
            <v>N/A</v>
          </cell>
          <cell r="G492" t="str">
            <v>N/A</v>
          </cell>
          <cell r="H492" t="str">
            <v>N/A</v>
          </cell>
          <cell r="I492" t="str">
            <v>N/A</v>
          </cell>
          <cell r="J492" t="str">
            <v>N/A</v>
          </cell>
          <cell r="K492" t="str">
            <v>N/A</v>
          </cell>
          <cell r="L492" t="str">
            <v>N/A</v>
          </cell>
          <cell r="M492" t="str">
            <v>N/A</v>
          </cell>
          <cell r="N492" t="str">
            <v>N/A</v>
          </cell>
          <cell r="O492" t="str">
            <v>N/A</v>
          </cell>
          <cell r="P492" t="str">
            <v>N/A</v>
          </cell>
          <cell r="Q492" t="str">
            <v>N/A</v>
          </cell>
          <cell r="R492" t="str">
            <v>N/A</v>
          </cell>
          <cell r="S492" t="str">
            <v>N/A</v>
          </cell>
          <cell r="T492" t="str">
            <v>N/A</v>
          </cell>
          <cell r="U492" t="str">
            <v>N/A</v>
          </cell>
          <cell r="V492" t="str">
            <v>N/A</v>
          </cell>
          <cell r="W492" t="str">
            <v>N/A</v>
          </cell>
          <cell r="X492" t="str">
            <v>N/A</v>
          </cell>
          <cell r="Y492" t="str">
            <v>N/A</v>
          </cell>
          <cell r="Z492" t="str">
            <v>N/A</v>
          </cell>
          <cell r="AA492" t="str">
            <v>N/A</v>
          </cell>
          <cell r="AB492" t="str">
            <v>N/A</v>
          </cell>
          <cell r="AC492" t="str">
            <v>N/A</v>
          </cell>
          <cell r="AD492" t="str">
            <v>N/A</v>
          </cell>
          <cell r="AE492" t="str">
            <v>N/A</v>
          </cell>
          <cell r="AF492" t="str">
            <v>N/A</v>
          </cell>
          <cell r="AG492" t="str">
            <v>N/A</v>
          </cell>
          <cell r="AH492">
            <v>0</v>
          </cell>
        </row>
        <row r="493">
          <cell r="A493">
            <v>36953</v>
          </cell>
          <cell r="B493" t="str">
            <v>N/A</v>
          </cell>
          <cell r="C493" t="str">
            <v>N/A</v>
          </cell>
          <cell r="D493" t="str">
            <v>N/A</v>
          </cell>
          <cell r="E493" t="str">
            <v>N/A</v>
          </cell>
          <cell r="F493" t="str">
            <v>N/A</v>
          </cell>
          <cell r="G493" t="str">
            <v>N/A</v>
          </cell>
          <cell r="H493" t="str">
            <v>N/A</v>
          </cell>
          <cell r="I493" t="str">
            <v>N/A</v>
          </cell>
          <cell r="J493" t="str">
            <v>N/A</v>
          </cell>
          <cell r="K493" t="str">
            <v>N/A</v>
          </cell>
          <cell r="L493" t="str">
            <v>N/A</v>
          </cell>
          <cell r="M493" t="str">
            <v>N/A</v>
          </cell>
          <cell r="N493" t="str">
            <v>N/A</v>
          </cell>
          <cell r="O493" t="str">
            <v>N/A</v>
          </cell>
          <cell r="P493" t="str">
            <v>N/A</v>
          </cell>
          <cell r="Q493" t="str">
            <v>N/A</v>
          </cell>
          <cell r="R493" t="str">
            <v>N/A</v>
          </cell>
          <cell r="S493" t="str">
            <v>N/A</v>
          </cell>
          <cell r="T493" t="str">
            <v>N/A</v>
          </cell>
          <cell r="U493" t="str">
            <v>N/A</v>
          </cell>
          <cell r="V493" t="str">
            <v>N/A</v>
          </cell>
          <cell r="W493" t="str">
            <v>N/A</v>
          </cell>
          <cell r="X493" t="str">
            <v>N/A</v>
          </cell>
          <cell r="Y493" t="str">
            <v>N/A</v>
          </cell>
          <cell r="Z493" t="str">
            <v>N/A</v>
          </cell>
          <cell r="AA493" t="str">
            <v>N/A</v>
          </cell>
          <cell r="AB493" t="str">
            <v>N/A</v>
          </cell>
          <cell r="AC493" t="str">
            <v>N/A</v>
          </cell>
          <cell r="AD493" t="str">
            <v>N/A</v>
          </cell>
          <cell r="AE493" t="str">
            <v>N/A</v>
          </cell>
          <cell r="AF493" t="str">
            <v>N/A</v>
          </cell>
          <cell r="AG493" t="str">
            <v>N/A</v>
          </cell>
          <cell r="AH493">
            <v>0</v>
          </cell>
        </row>
        <row r="494">
          <cell r="A494">
            <v>36954</v>
          </cell>
          <cell r="B494" t="str">
            <v>N/A</v>
          </cell>
          <cell r="C494" t="str">
            <v>N/A</v>
          </cell>
          <cell r="D494" t="str">
            <v>N/A</v>
          </cell>
          <cell r="E494" t="str">
            <v>N/A</v>
          </cell>
          <cell r="F494" t="str">
            <v>N/A</v>
          </cell>
          <cell r="G494" t="str">
            <v>N/A</v>
          </cell>
          <cell r="H494" t="str">
            <v>N/A</v>
          </cell>
          <cell r="I494" t="str">
            <v>N/A</v>
          </cell>
          <cell r="J494" t="str">
            <v>N/A</v>
          </cell>
          <cell r="K494" t="str">
            <v>N/A</v>
          </cell>
          <cell r="L494" t="str">
            <v>N/A</v>
          </cell>
          <cell r="M494" t="str">
            <v>N/A</v>
          </cell>
          <cell r="N494" t="str">
            <v>N/A</v>
          </cell>
          <cell r="O494" t="str">
            <v>N/A</v>
          </cell>
          <cell r="P494" t="str">
            <v>N/A</v>
          </cell>
          <cell r="Q494" t="str">
            <v>N/A</v>
          </cell>
          <cell r="R494" t="str">
            <v>N/A</v>
          </cell>
          <cell r="S494" t="str">
            <v>N/A</v>
          </cell>
          <cell r="T494" t="str">
            <v>N/A</v>
          </cell>
          <cell r="U494" t="str">
            <v>N/A</v>
          </cell>
          <cell r="V494" t="str">
            <v>N/A</v>
          </cell>
          <cell r="W494" t="str">
            <v>N/A</v>
          </cell>
          <cell r="X494" t="str">
            <v>N/A</v>
          </cell>
          <cell r="Y494" t="str">
            <v>N/A</v>
          </cell>
          <cell r="Z494" t="str">
            <v>N/A</v>
          </cell>
          <cell r="AA494" t="str">
            <v>N/A</v>
          </cell>
          <cell r="AB494" t="str">
            <v>N/A</v>
          </cell>
          <cell r="AC494" t="str">
            <v>N/A</v>
          </cell>
          <cell r="AD494" t="str">
            <v>N/A</v>
          </cell>
          <cell r="AE494" t="str">
            <v>N/A</v>
          </cell>
          <cell r="AF494" t="str">
            <v>N/A</v>
          </cell>
          <cell r="AG494" t="str">
            <v>N/A</v>
          </cell>
          <cell r="AH494">
            <v>0</v>
          </cell>
        </row>
        <row r="495">
          <cell r="A495">
            <v>36955</v>
          </cell>
          <cell r="B495" t="str">
            <v>N/A</v>
          </cell>
          <cell r="C495" t="str">
            <v>N/A</v>
          </cell>
          <cell r="D495" t="str">
            <v>N/A</v>
          </cell>
          <cell r="E495" t="str">
            <v>N/A</v>
          </cell>
          <cell r="F495" t="str">
            <v>N/A</v>
          </cell>
          <cell r="G495" t="str">
            <v>N/A</v>
          </cell>
          <cell r="H495" t="str">
            <v>N/A</v>
          </cell>
          <cell r="I495" t="str">
            <v>N/A</v>
          </cell>
          <cell r="J495" t="str">
            <v>N/A</v>
          </cell>
          <cell r="K495" t="str">
            <v>N/A</v>
          </cell>
          <cell r="L495" t="str">
            <v>N/A</v>
          </cell>
          <cell r="M495" t="str">
            <v>N/A</v>
          </cell>
          <cell r="N495" t="str">
            <v>N/A</v>
          </cell>
          <cell r="O495" t="str">
            <v>N/A</v>
          </cell>
          <cell r="P495" t="str">
            <v>N/A</v>
          </cell>
          <cell r="Q495" t="str">
            <v>N/A</v>
          </cell>
          <cell r="R495" t="str">
            <v>N/A</v>
          </cell>
          <cell r="S495" t="str">
            <v>N/A</v>
          </cell>
          <cell r="T495" t="str">
            <v>N/A</v>
          </cell>
          <cell r="U495" t="str">
            <v>N/A</v>
          </cell>
          <cell r="V495" t="str">
            <v>N/A</v>
          </cell>
          <cell r="W495" t="str">
            <v>N/A</v>
          </cell>
          <cell r="X495" t="str">
            <v>N/A</v>
          </cell>
          <cell r="Y495" t="str">
            <v>N/A</v>
          </cell>
          <cell r="Z495" t="str">
            <v>N/A</v>
          </cell>
          <cell r="AA495" t="str">
            <v>N/A</v>
          </cell>
          <cell r="AB495" t="str">
            <v>N/A</v>
          </cell>
          <cell r="AC495" t="str">
            <v>N/A</v>
          </cell>
          <cell r="AD495" t="str">
            <v>N/A</v>
          </cell>
          <cell r="AE495" t="str">
            <v>N/A</v>
          </cell>
          <cell r="AF495" t="str">
            <v>N/A</v>
          </cell>
          <cell r="AG495" t="str">
            <v>N/A</v>
          </cell>
          <cell r="AH495">
            <v>0</v>
          </cell>
        </row>
        <row r="496">
          <cell r="A496">
            <v>36956</v>
          </cell>
          <cell r="B496" t="str">
            <v>N/A</v>
          </cell>
          <cell r="C496" t="str">
            <v>N/A</v>
          </cell>
          <cell r="D496" t="str">
            <v>N/A</v>
          </cell>
          <cell r="E496" t="str">
            <v>N/A</v>
          </cell>
          <cell r="F496" t="str">
            <v>N/A</v>
          </cell>
          <cell r="G496" t="str">
            <v>N/A</v>
          </cell>
          <cell r="H496" t="str">
            <v>N/A</v>
          </cell>
          <cell r="I496" t="str">
            <v>N/A</v>
          </cell>
          <cell r="J496" t="str">
            <v>N/A</v>
          </cell>
          <cell r="K496" t="str">
            <v>N/A</v>
          </cell>
          <cell r="L496" t="str">
            <v>N/A</v>
          </cell>
          <cell r="M496" t="str">
            <v>N/A</v>
          </cell>
          <cell r="N496" t="str">
            <v>N/A</v>
          </cell>
          <cell r="O496" t="str">
            <v>N/A</v>
          </cell>
          <cell r="P496" t="str">
            <v>N/A</v>
          </cell>
          <cell r="Q496" t="str">
            <v>N/A</v>
          </cell>
          <cell r="R496" t="str">
            <v>N/A</v>
          </cell>
          <cell r="S496" t="str">
            <v>N/A</v>
          </cell>
          <cell r="T496" t="str">
            <v>N/A</v>
          </cell>
          <cell r="U496" t="str">
            <v>N/A</v>
          </cell>
          <cell r="V496" t="str">
            <v>N/A</v>
          </cell>
          <cell r="W496" t="str">
            <v>N/A</v>
          </cell>
          <cell r="X496" t="str">
            <v>N/A</v>
          </cell>
          <cell r="Y496" t="str">
            <v>N/A</v>
          </cell>
          <cell r="Z496" t="str">
            <v>N/A</v>
          </cell>
          <cell r="AA496" t="str">
            <v>N/A</v>
          </cell>
          <cell r="AB496" t="str">
            <v>N/A</v>
          </cell>
          <cell r="AC496" t="str">
            <v>N/A</v>
          </cell>
          <cell r="AD496" t="str">
            <v>N/A</v>
          </cell>
          <cell r="AE496" t="str">
            <v>N/A</v>
          </cell>
          <cell r="AF496" t="str">
            <v>N/A</v>
          </cell>
          <cell r="AG496" t="str">
            <v>N/A</v>
          </cell>
          <cell r="AH496">
            <v>0</v>
          </cell>
        </row>
        <row r="497">
          <cell r="A497">
            <v>36957</v>
          </cell>
          <cell r="B497" t="str">
            <v>N/A</v>
          </cell>
          <cell r="C497" t="str">
            <v>N/A</v>
          </cell>
          <cell r="D497" t="str">
            <v>N/A</v>
          </cell>
          <cell r="E497" t="str">
            <v>N/A</v>
          </cell>
          <cell r="F497" t="str">
            <v>N/A</v>
          </cell>
          <cell r="G497" t="str">
            <v>N/A</v>
          </cell>
          <cell r="H497" t="str">
            <v>N/A</v>
          </cell>
          <cell r="I497" t="str">
            <v>N/A</v>
          </cell>
          <cell r="J497" t="str">
            <v>N/A</v>
          </cell>
          <cell r="K497" t="str">
            <v>N/A</v>
          </cell>
          <cell r="L497" t="str">
            <v>N/A</v>
          </cell>
          <cell r="M497" t="str">
            <v>N/A</v>
          </cell>
          <cell r="N497" t="str">
            <v>N/A</v>
          </cell>
          <cell r="O497" t="str">
            <v>N/A</v>
          </cell>
          <cell r="P497" t="str">
            <v>N/A</v>
          </cell>
          <cell r="Q497" t="str">
            <v>N/A</v>
          </cell>
          <cell r="R497" t="str">
            <v>N/A</v>
          </cell>
          <cell r="S497" t="str">
            <v>N/A</v>
          </cell>
          <cell r="T497" t="str">
            <v>N/A</v>
          </cell>
          <cell r="U497" t="str">
            <v>N/A</v>
          </cell>
          <cell r="V497" t="str">
            <v>N/A</v>
          </cell>
          <cell r="W497" t="str">
            <v>N/A</v>
          </cell>
          <cell r="X497" t="str">
            <v>N/A</v>
          </cell>
          <cell r="Y497" t="str">
            <v>N/A</v>
          </cell>
          <cell r="Z497" t="str">
            <v>N/A</v>
          </cell>
          <cell r="AA497" t="str">
            <v>N/A</v>
          </cell>
          <cell r="AB497" t="str">
            <v>N/A</v>
          </cell>
          <cell r="AC497" t="str">
            <v>N/A</v>
          </cell>
          <cell r="AD497" t="str">
            <v>N/A</v>
          </cell>
          <cell r="AE497" t="str">
            <v>N/A</v>
          </cell>
          <cell r="AF497" t="str">
            <v>N/A</v>
          </cell>
          <cell r="AG497" t="str">
            <v>N/A</v>
          </cell>
          <cell r="AH497">
            <v>0</v>
          </cell>
        </row>
        <row r="498">
          <cell r="A498">
            <v>36958</v>
          </cell>
          <cell r="B498" t="str">
            <v>N/A</v>
          </cell>
          <cell r="C498" t="str">
            <v>N/A</v>
          </cell>
          <cell r="D498" t="str">
            <v>N/A</v>
          </cell>
          <cell r="E498" t="str">
            <v>N/A</v>
          </cell>
          <cell r="F498" t="str">
            <v>N/A</v>
          </cell>
          <cell r="G498" t="str">
            <v>N/A</v>
          </cell>
          <cell r="H498" t="str">
            <v>N/A</v>
          </cell>
          <cell r="I498" t="str">
            <v>N/A</v>
          </cell>
          <cell r="J498" t="str">
            <v>N/A</v>
          </cell>
          <cell r="K498" t="str">
            <v>N/A</v>
          </cell>
          <cell r="L498" t="str">
            <v>N/A</v>
          </cell>
          <cell r="M498" t="str">
            <v>N/A</v>
          </cell>
          <cell r="N498" t="str">
            <v>N/A</v>
          </cell>
          <cell r="O498" t="str">
            <v>N/A</v>
          </cell>
          <cell r="P498" t="str">
            <v>N/A</v>
          </cell>
          <cell r="Q498" t="str">
            <v>N/A</v>
          </cell>
          <cell r="R498" t="str">
            <v>N/A</v>
          </cell>
          <cell r="S498" t="str">
            <v>N/A</v>
          </cell>
          <cell r="T498" t="str">
            <v>N/A</v>
          </cell>
          <cell r="U498" t="str">
            <v>N/A</v>
          </cell>
          <cell r="V498" t="str">
            <v>N/A</v>
          </cell>
          <cell r="W498" t="str">
            <v>N/A</v>
          </cell>
          <cell r="X498" t="str">
            <v>N/A</v>
          </cell>
          <cell r="Y498" t="str">
            <v>N/A</v>
          </cell>
          <cell r="Z498" t="str">
            <v>N/A</v>
          </cell>
          <cell r="AA498" t="str">
            <v>N/A</v>
          </cell>
          <cell r="AB498" t="str">
            <v>N/A</v>
          </cell>
          <cell r="AC498" t="str">
            <v>N/A</v>
          </cell>
          <cell r="AD498" t="str">
            <v>N/A</v>
          </cell>
          <cell r="AE498" t="str">
            <v>N/A</v>
          </cell>
          <cell r="AF498" t="str">
            <v>N/A</v>
          </cell>
          <cell r="AG498" t="str">
            <v>N/A</v>
          </cell>
          <cell r="AH498">
            <v>0</v>
          </cell>
        </row>
        <row r="499">
          <cell r="A499">
            <v>36959</v>
          </cell>
          <cell r="B499" t="str">
            <v>N/A</v>
          </cell>
          <cell r="C499" t="str">
            <v>N/A</v>
          </cell>
          <cell r="D499" t="str">
            <v>N/A</v>
          </cell>
          <cell r="E499" t="str">
            <v>N/A</v>
          </cell>
          <cell r="F499" t="str">
            <v>N/A</v>
          </cell>
          <cell r="G499" t="str">
            <v>N/A</v>
          </cell>
          <cell r="H499" t="str">
            <v>N/A</v>
          </cell>
          <cell r="I499" t="str">
            <v>N/A</v>
          </cell>
          <cell r="J499" t="str">
            <v>N/A</v>
          </cell>
          <cell r="K499" t="str">
            <v>N/A</v>
          </cell>
          <cell r="L499" t="str">
            <v>N/A</v>
          </cell>
          <cell r="M499" t="str">
            <v>N/A</v>
          </cell>
          <cell r="N499" t="str">
            <v>N/A</v>
          </cell>
          <cell r="O499" t="str">
            <v>N/A</v>
          </cell>
          <cell r="P499" t="str">
            <v>N/A</v>
          </cell>
          <cell r="Q499" t="str">
            <v>N/A</v>
          </cell>
          <cell r="R499" t="str">
            <v>N/A</v>
          </cell>
          <cell r="S499" t="str">
            <v>N/A</v>
          </cell>
          <cell r="T499" t="str">
            <v>N/A</v>
          </cell>
          <cell r="U499" t="str">
            <v>N/A</v>
          </cell>
          <cell r="V499" t="str">
            <v>N/A</v>
          </cell>
          <cell r="W499" t="str">
            <v>N/A</v>
          </cell>
          <cell r="X499" t="str">
            <v>N/A</v>
          </cell>
          <cell r="Y499" t="str">
            <v>N/A</v>
          </cell>
          <cell r="Z499" t="str">
            <v>N/A</v>
          </cell>
          <cell r="AA499" t="str">
            <v>N/A</v>
          </cell>
          <cell r="AB499" t="str">
            <v>N/A</v>
          </cell>
          <cell r="AC499" t="str">
            <v>N/A</v>
          </cell>
          <cell r="AD499" t="str">
            <v>N/A</v>
          </cell>
          <cell r="AE499" t="str">
            <v>N/A</v>
          </cell>
          <cell r="AF499" t="str">
            <v>N/A</v>
          </cell>
          <cell r="AG499" t="str">
            <v>N/A</v>
          </cell>
          <cell r="AH499">
            <v>0</v>
          </cell>
        </row>
        <row r="500">
          <cell r="A500">
            <v>36960</v>
          </cell>
          <cell r="B500" t="str">
            <v>N/A</v>
          </cell>
          <cell r="C500" t="str">
            <v>N/A</v>
          </cell>
          <cell r="D500" t="str">
            <v>N/A</v>
          </cell>
          <cell r="E500" t="str">
            <v>N/A</v>
          </cell>
          <cell r="F500" t="str">
            <v>N/A</v>
          </cell>
          <cell r="G500" t="str">
            <v>N/A</v>
          </cell>
          <cell r="H500" t="str">
            <v>N/A</v>
          </cell>
          <cell r="I500" t="str">
            <v>N/A</v>
          </cell>
          <cell r="J500" t="str">
            <v>N/A</v>
          </cell>
          <cell r="K500" t="str">
            <v>N/A</v>
          </cell>
          <cell r="L500" t="str">
            <v>N/A</v>
          </cell>
          <cell r="M500" t="str">
            <v>N/A</v>
          </cell>
          <cell r="N500" t="str">
            <v>N/A</v>
          </cell>
          <cell r="O500" t="str">
            <v>N/A</v>
          </cell>
          <cell r="P500" t="str">
            <v>N/A</v>
          </cell>
          <cell r="Q500" t="str">
            <v>N/A</v>
          </cell>
          <cell r="R500" t="str">
            <v>N/A</v>
          </cell>
          <cell r="S500" t="str">
            <v>N/A</v>
          </cell>
          <cell r="T500" t="str">
            <v>N/A</v>
          </cell>
          <cell r="U500" t="str">
            <v>N/A</v>
          </cell>
          <cell r="V500" t="str">
            <v>N/A</v>
          </cell>
          <cell r="W500" t="str">
            <v>N/A</v>
          </cell>
          <cell r="X500" t="str">
            <v>N/A</v>
          </cell>
          <cell r="Y500" t="str">
            <v>N/A</v>
          </cell>
          <cell r="Z500" t="str">
            <v>N/A</v>
          </cell>
          <cell r="AA500" t="str">
            <v>N/A</v>
          </cell>
          <cell r="AB500" t="str">
            <v>N/A</v>
          </cell>
          <cell r="AC500" t="str">
            <v>N/A</v>
          </cell>
          <cell r="AD500" t="str">
            <v>N/A</v>
          </cell>
          <cell r="AE500" t="str">
            <v>N/A</v>
          </cell>
          <cell r="AF500" t="str">
            <v>N/A</v>
          </cell>
          <cell r="AG500" t="str">
            <v>N/A</v>
          </cell>
          <cell r="AH500">
            <v>0</v>
          </cell>
        </row>
        <row r="501">
          <cell r="A501">
            <v>36961</v>
          </cell>
          <cell r="B501" t="str">
            <v>N/A</v>
          </cell>
          <cell r="C501" t="str">
            <v>N/A</v>
          </cell>
          <cell r="D501" t="str">
            <v>N/A</v>
          </cell>
          <cell r="E501" t="str">
            <v>N/A</v>
          </cell>
          <cell r="F501" t="str">
            <v>N/A</v>
          </cell>
          <cell r="G501" t="str">
            <v>N/A</v>
          </cell>
          <cell r="H501" t="str">
            <v>N/A</v>
          </cell>
          <cell r="I501" t="str">
            <v>N/A</v>
          </cell>
          <cell r="J501" t="str">
            <v>N/A</v>
          </cell>
          <cell r="K501" t="str">
            <v>N/A</v>
          </cell>
          <cell r="L501" t="str">
            <v>N/A</v>
          </cell>
          <cell r="M501" t="str">
            <v>N/A</v>
          </cell>
          <cell r="N501" t="str">
            <v>N/A</v>
          </cell>
          <cell r="O501" t="str">
            <v>N/A</v>
          </cell>
          <cell r="P501" t="str">
            <v>N/A</v>
          </cell>
          <cell r="Q501" t="str">
            <v>N/A</v>
          </cell>
          <cell r="R501" t="str">
            <v>N/A</v>
          </cell>
          <cell r="S501" t="str">
            <v>N/A</v>
          </cell>
          <cell r="T501" t="str">
            <v>N/A</v>
          </cell>
          <cell r="U501" t="str">
            <v>N/A</v>
          </cell>
          <cell r="V501" t="str">
            <v>N/A</v>
          </cell>
          <cell r="W501" t="str">
            <v>N/A</v>
          </cell>
          <cell r="X501" t="str">
            <v>N/A</v>
          </cell>
          <cell r="Y501" t="str">
            <v>N/A</v>
          </cell>
          <cell r="Z501" t="str">
            <v>N/A</v>
          </cell>
          <cell r="AA501" t="str">
            <v>N/A</v>
          </cell>
          <cell r="AB501" t="str">
            <v>N/A</v>
          </cell>
          <cell r="AC501" t="str">
            <v>N/A</v>
          </cell>
          <cell r="AD501" t="str">
            <v>N/A</v>
          </cell>
          <cell r="AE501" t="str">
            <v>N/A</v>
          </cell>
          <cell r="AF501" t="str">
            <v>N/A</v>
          </cell>
          <cell r="AG501" t="str">
            <v>N/A</v>
          </cell>
          <cell r="AH501">
            <v>0</v>
          </cell>
        </row>
        <row r="502">
          <cell r="A502">
            <v>36962</v>
          </cell>
          <cell r="B502" t="str">
            <v>N/A</v>
          </cell>
          <cell r="C502" t="str">
            <v>N/A</v>
          </cell>
          <cell r="D502" t="str">
            <v>N/A</v>
          </cell>
          <cell r="E502" t="str">
            <v>N/A</v>
          </cell>
          <cell r="F502" t="str">
            <v>N/A</v>
          </cell>
          <cell r="G502" t="str">
            <v>N/A</v>
          </cell>
          <cell r="H502" t="str">
            <v>N/A</v>
          </cell>
          <cell r="I502" t="str">
            <v>N/A</v>
          </cell>
          <cell r="J502" t="str">
            <v>N/A</v>
          </cell>
          <cell r="K502" t="str">
            <v>N/A</v>
          </cell>
          <cell r="L502" t="str">
            <v>N/A</v>
          </cell>
          <cell r="M502" t="str">
            <v>N/A</v>
          </cell>
          <cell r="N502" t="str">
            <v>N/A</v>
          </cell>
          <cell r="O502" t="str">
            <v>N/A</v>
          </cell>
          <cell r="P502" t="str">
            <v>N/A</v>
          </cell>
          <cell r="Q502" t="str">
            <v>N/A</v>
          </cell>
          <cell r="R502" t="str">
            <v>N/A</v>
          </cell>
          <cell r="S502" t="str">
            <v>N/A</v>
          </cell>
          <cell r="T502" t="str">
            <v>N/A</v>
          </cell>
          <cell r="U502" t="str">
            <v>N/A</v>
          </cell>
          <cell r="V502" t="str">
            <v>N/A</v>
          </cell>
          <cell r="W502" t="str">
            <v>N/A</v>
          </cell>
          <cell r="X502" t="str">
            <v>N/A</v>
          </cell>
          <cell r="Y502" t="str">
            <v>N/A</v>
          </cell>
          <cell r="Z502" t="str">
            <v>N/A</v>
          </cell>
          <cell r="AA502" t="str">
            <v>N/A</v>
          </cell>
          <cell r="AB502" t="str">
            <v>N/A</v>
          </cell>
          <cell r="AC502" t="str">
            <v>N/A</v>
          </cell>
          <cell r="AD502" t="str">
            <v>N/A</v>
          </cell>
          <cell r="AE502" t="str">
            <v>N/A</v>
          </cell>
          <cell r="AF502" t="str">
            <v>N/A</v>
          </cell>
          <cell r="AG502" t="str">
            <v>N/A</v>
          </cell>
          <cell r="AH502">
            <v>0</v>
          </cell>
        </row>
        <row r="503">
          <cell r="A503">
            <v>36963</v>
          </cell>
          <cell r="B503" t="str">
            <v>N/A</v>
          </cell>
          <cell r="C503" t="str">
            <v>N/A</v>
          </cell>
          <cell r="D503" t="str">
            <v>N/A</v>
          </cell>
          <cell r="E503" t="str">
            <v>N/A</v>
          </cell>
          <cell r="F503" t="str">
            <v>N/A</v>
          </cell>
          <cell r="G503" t="str">
            <v>N/A</v>
          </cell>
          <cell r="H503" t="str">
            <v>N/A</v>
          </cell>
          <cell r="I503" t="str">
            <v>N/A</v>
          </cell>
          <cell r="J503" t="str">
            <v>N/A</v>
          </cell>
          <cell r="K503" t="str">
            <v>N/A</v>
          </cell>
          <cell r="L503" t="str">
            <v>N/A</v>
          </cell>
          <cell r="M503" t="str">
            <v>N/A</v>
          </cell>
          <cell r="N503" t="str">
            <v>N/A</v>
          </cell>
          <cell r="O503" t="str">
            <v>N/A</v>
          </cell>
          <cell r="P503" t="str">
            <v>N/A</v>
          </cell>
          <cell r="Q503" t="str">
            <v>N/A</v>
          </cell>
          <cell r="R503" t="str">
            <v>N/A</v>
          </cell>
          <cell r="S503" t="str">
            <v>N/A</v>
          </cell>
          <cell r="T503" t="str">
            <v>N/A</v>
          </cell>
          <cell r="U503" t="str">
            <v>N/A</v>
          </cell>
          <cell r="V503" t="str">
            <v>N/A</v>
          </cell>
          <cell r="W503" t="str">
            <v>N/A</v>
          </cell>
          <cell r="X503" t="str">
            <v>N/A</v>
          </cell>
          <cell r="Y503" t="str">
            <v>N/A</v>
          </cell>
          <cell r="Z503" t="str">
            <v>N/A</v>
          </cell>
          <cell r="AA503" t="str">
            <v>N/A</v>
          </cell>
          <cell r="AB503" t="str">
            <v>N/A</v>
          </cell>
          <cell r="AC503" t="str">
            <v>N/A</v>
          </cell>
          <cell r="AD503" t="str">
            <v>N/A</v>
          </cell>
          <cell r="AE503" t="str">
            <v>N/A</v>
          </cell>
          <cell r="AF503" t="str">
            <v>N/A</v>
          </cell>
          <cell r="AG503" t="str">
            <v>N/A</v>
          </cell>
          <cell r="AH503">
            <v>0</v>
          </cell>
        </row>
        <row r="504">
          <cell r="A504">
            <v>36964</v>
          </cell>
          <cell r="B504" t="str">
            <v>N/A</v>
          </cell>
          <cell r="C504" t="str">
            <v>N/A</v>
          </cell>
          <cell r="D504" t="str">
            <v>N/A</v>
          </cell>
          <cell r="E504" t="str">
            <v>N/A</v>
          </cell>
          <cell r="F504" t="str">
            <v>N/A</v>
          </cell>
          <cell r="G504" t="str">
            <v>N/A</v>
          </cell>
          <cell r="H504" t="str">
            <v>N/A</v>
          </cell>
          <cell r="I504" t="str">
            <v>N/A</v>
          </cell>
          <cell r="J504" t="str">
            <v>N/A</v>
          </cell>
          <cell r="K504" t="str">
            <v>N/A</v>
          </cell>
          <cell r="L504" t="str">
            <v>N/A</v>
          </cell>
          <cell r="M504" t="str">
            <v>N/A</v>
          </cell>
          <cell r="N504" t="str">
            <v>N/A</v>
          </cell>
          <cell r="O504" t="str">
            <v>N/A</v>
          </cell>
          <cell r="P504" t="str">
            <v>N/A</v>
          </cell>
          <cell r="Q504" t="str">
            <v>N/A</v>
          </cell>
          <cell r="R504" t="str">
            <v>N/A</v>
          </cell>
          <cell r="S504" t="str">
            <v>N/A</v>
          </cell>
          <cell r="T504" t="str">
            <v>N/A</v>
          </cell>
          <cell r="U504" t="str">
            <v>N/A</v>
          </cell>
          <cell r="V504" t="str">
            <v>N/A</v>
          </cell>
          <cell r="W504" t="str">
            <v>N/A</v>
          </cell>
          <cell r="X504" t="str">
            <v>N/A</v>
          </cell>
          <cell r="Y504" t="str">
            <v>N/A</v>
          </cell>
          <cell r="Z504" t="str">
            <v>N/A</v>
          </cell>
          <cell r="AA504" t="str">
            <v>N/A</v>
          </cell>
          <cell r="AB504" t="str">
            <v>N/A</v>
          </cell>
          <cell r="AC504" t="str">
            <v>N/A</v>
          </cell>
          <cell r="AD504" t="str">
            <v>N/A</v>
          </cell>
          <cell r="AE504" t="str">
            <v>N/A</v>
          </cell>
          <cell r="AF504" t="str">
            <v>N/A</v>
          </cell>
          <cell r="AG504" t="str">
            <v>N/A</v>
          </cell>
          <cell r="AH504">
            <v>0</v>
          </cell>
        </row>
        <row r="505">
          <cell r="A505">
            <v>36965</v>
          </cell>
          <cell r="B505" t="str">
            <v>N/A</v>
          </cell>
          <cell r="C505" t="str">
            <v>N/A</v>
          </cell>
          <cell r="D505" t="str">
            <v>N/A</v>
          </cell>
          <cell r="E505" t="str">
            <v>N/A</v>
          </cell>
          <cell r="F505" t="str">
            <v>N/A</v>
          </cell>
          <cell r="G505" t="str">
            <v>N/A</v>
          </cell>
          <cell r="H505" t="str">
            <v>N/A</v>
          </cell>
          <cell r="I505" t="str">
            <v>N/A</v>
          </cell>
          <cell r="J505" t="str">
            <v>N/A</v>
          </cell>
          <cell r="K505" t="str">
            <v>N/A</v>
          </cell>
          <cell r="L505" t="str">
            <v>N/A</v>
          </cell>
          <cell r="M505" t="str">
            <v>N/A</v>
          </cell>
          <cell r="N505" t="str">
            <v>N/A</v>
          </cell>
          <cell r="O505" t="str">
            <v>N/A</v>
          </cell>
          <cell r="P505" t="str">
            <v>N/A</v>
          </cell>
          <cell r="Q505" t="str">
            <v>N/A</v>
          </cell>
          <cell r="R505" t="str">
            <v>N/A</v>
          </cell>
          <cell r="S505" t="str">
            <v>N/A</v>
          </cell>
          <cell r="T505" t="str">
            <v>N/A</v>
          </cell>
          <cell r="U505" t="str">
            <v>N/A</v>
          </cell>
          <cell r="V505" t="str">
            <v>N/A</v>
          </cell>
          <cell r="W505" t="str">
            <v>N/A</v>
          </cell>
          <cell r="X505" t="str">
            <v>N/A</v>
          </cell>
          <cell r="Y505" t="str">
            <v>N/A</v>
          </cell>
          <cell r="Z505" t="str">
            <v>N/A</v>
          </cell>
          <cell r="AA505" t="str">
            <v>N/A</v>
          </cell>
          <cell r="AB505" t="str">
            <v>N/A</v>
          </cell>
          <cell r="AC505" t="str">
            <v>N/A</v>
          </cell>
          <cell r="AD505" t="str">
            <v>N/A</v>
          </cell>
          <cell r="AE505" t="str">
            <v>N/A</v>
          </cell>
          <cell r="AF505" t="str">
            <v>N/A</v>
          </cell>
          <cell r="AG505" t="str">
            <v>N/A</v>
          </cell>
          <cell r="AH505">
            <v>0</v>
          </cell>
        </row>
        <row r="506">
          <cell r="A506">
            <v>36966</v>
          </cell>
          <cell r="B506" t="str">
            <v>N/A</v>
          </cell>
          <cell r="C506" t="str">
            <v>N/A</v>
          </cell>
          <cell r="D506" t="str">
            <v>N/A</v>
          </cell>
          <cell r="E506" t="str">
            <v>N/A</v>
          </cell>
          <cell r="F506" t="str">
            <v>N/A</v>
          </cell>
          <cell r="G506" t="str">
            <v>N/A</v>
          </cell>
          <cell r="H506" t="str">
            <v>N/A</v>
          </cell>
          <cell r="I506" t="str">
            <v>N/A</v>
          </cell>
          <cell r="J506" t="str">
            <v>N/A</v>
          </cell>
          <cell r="K506" t="str">
            <v>N/A</v>
          </cell>
          <cell r="L506" t="str">
            <v>N/A</v>
          </cell>
          <cell r="M506" t="str">
            <v>N/A</v>
          </cell>
          <cell r="N506" t="str">
            <v>N/A</v>
          </cell>
          <cell r="O506" t="str">
            <v>N/A</v>
          </cell>
          <cell r="P506" t="str">
            <v>N/A</v>
          </cell>
          <cell r="Q506" t="str">
            <v>N/A</v>
          </cell>
          <cell r="R506" t="str">
            <v>N/A</v>
          </cell>
          <cell r="S506" t="str">
            <v>N/A</v>
          </cell>
          <cell r="T506" t="str">
            <v>N/A</v>
          </cell>
          <cell r="U506" t="str">
            <v>N/A</v>
          </cell>
          <cell r="V506" t="str">
            <v>N/A</v>
          </cell>
          <cell r="W506" t="str">
            <v>N/A</v>
          </cell>
          <cell r="X506" t="str">
            <v>N/A</v>
          </cell>
          <cell r="Y506" t="str">
            <v>N/A</v>
          </cell>
          <cell r="Z506" t="str">
            <v>N/A</v>
          </cell>
          <cell r="AA506" t="str">
            <v>N/A</v>
          </cell>
          <cell r="AB506" t="str">
            <v>N/A</v>
          </cell>
          <cell r="AC506" t="str">
            <v>N/A</v>
          </cell>
          <cell r="AD506" t="str">
            <v>N/A</v>
          </cell>
          <cell r="AE506" t="str">
            <v>N/A</v>
          </cell>
          <cell r="AF506" t="str">
            <v>N/A</v>
          </cell>
          <cell r="AG506" t="str">
            <v>N/A</v>
          </cell>
          <cell r="AH506">
            <v>0</v>
          </cell>
        </row>
        <row r="507">
          <cell r="A507">
            <v>36967</v>
          </cell>
          <cell r="B507" t="str">
            <v>N/A</v>
          </cell>
          <cell r="C507" t="str">
            <v>N/A</v>
          </cell>
          <cell r="D507" t="str">
            <v>N/A</v>
          </cell>
          <cell r="E507" t="str">
            <v>N/A</v>
          </cell>
          <cell r="F507" t="str">
            <v>N/A</v>
          </cell>
          <cell r="G507" t="str">
            <v>N/A</v>
          </cell>
          <cell r="H507" t="str">
            <v>N/A</v>
          </cell>
          <cell r="I507" t="str">
            <v>N/A</v>
          </cell>
          <cell r="J507" t="str">
            <v>N/A</v>
          </cell>
          <cell r="K507" t="str">
            <v>N/A</v>
          </cell>
          <cell r="L507" t="str">
            <v>N/A</v>
          </cell>
          <cell r="M507" t="str">
            <v>N/A</v>
          </cell>
          <cell r="N507" t="str">
            <v>N/A</v>
          </cell>
          <cell r="O507" t="str">
            <v>N/A</v>
          </cell>
          <cell r="P507" t="str">
            <v>N/A</v>
          </cell>
          <cell r="Q507" t="str">
            <v>N/A</v>
          </cell>
          <cell r="R507" t="str">
            <v>N/A</v>
          </cell>
          <cell r="S507" t="str">
            <v>N/A</v>
          </cell>
          <cell r="T507" t="str">
            <v>N/A</v>
          </cell>
          <cell r="U507" t="str">
            <v>N/A</v>
          </cell>
          <cell r="V507" t="str">
            <v>N/A</v>
          </cell>
          <cell r="W507" t="str">
            <v>N/A</v>
          </cell>
          <cell r="X507" t="str">
            <v>N/A</v>
          </cell>
          <cell r="Y507" t="str">
            <v>N/A</v>
          </cell>
          <cell r="Z507" t="str">
            <v>N/A</v>
          </cell>
          <cell r="AA507" t="str">
            <v>N/A</v>
          </cell>
          <cell r="AB507" t="str">
            <v>N/A</v>
          </cell>
          <cell r="AC507" t="str">
            <v>N/A</v>
          </cell>
          <cell r="AD507" t="str">
            <v>N/A</v>
          </cell>
          <cell r="AE507" t="str">
            <v>N/A</v>
          </cell>
          <cell r="AF507" t="str">
            <v>N/A</v>
          </cell>
          <cell r="AG507" t="str">
            <v>N/A</v>
          </cell>
          <cell r="AH507">
            <v>0</v>
          </cell>
        </row>
        <row r="508">
          <cell r="A508">
            <v>36968</v>
          </cell>
          <cell r="B508" t="str">
            <v>N/A</v>
          </cell>
          <cell r="C508" t="str">
            <v>N/A</v>
          </cell>
          <cell r="D508" t="str">
            <v>N/A</v>
          </cell>
          <cell r="E508" t="str">
            <v>N/A</v>
          </cell>
          <cell r="F508" t="str">
            <v>N/A</v>
          </cell>
          <cell r="G508" t="str">
            <v>N/A</v>
          </cell>
          <cell r="H508" t="str">
            <v>N/A</v>
          </cell>
          <cell r="I508" t="str">
            <v>N/A</v>
          </cell>
          <cell r="J508" t="str">
            <v>N/A</v>
          </cell>
          <cell r="K508" t="str">
            <v>N/A</v>
          </cell>
          <cell r="L508" t="str">
            <v>N/A</v>
          </cell>
          <cell r="M508" t="str">
            <v>N/A</v>
          </cell>
          <cell r="N508" t="str">
            <v>N/A</v>
          </cell>
          <cell r="O508" t="str">
            <v>N/A</v>
          </cell>
          <cell r="P508" t="str">
            <v>N/A</v>
          </cell>
          <cell r="Q508" t="str">
            <v>N/A</v>
          </cell>
          <cell r="R508" t="str">
            <v>N/A</v>
          </cell>
          <cell r="S508" t="str">
            <v>N/A</v>
          </cell>
          <cell r="T508" t="str">
            <v>N/A</v>
          </cell>
          <cell r="U508" t="str">
            <v>N/A</v>
          </cell>
          <cell r="V508" t="str">
            <v>N/A</v>
          </cell>
          <cell r="W508" t="str">
            <v>N/A</v>
          </cell>
          <cell r="X508" t="str">
            <v>N/A</v>
          </cell>
          <cell r="Y508" t="str">
            <v>N/A</v>
          </cell>
          <cell r="Z508" t="str">
            <v>N/A</v>
          </cell>
          <cell r="AA508" t="str">
            <v>N/A</v>
          </cell>
          <cell r="AB508" t="str">
            <v>N/A</v>
          </cell>
          <cell r="AC508" t="str">
            <v>N/A</v>
          </cell>
          <cell r="AD508" t="str">
            <v>N/A</v>
          </cell>
          <cell r="AE508" t="str">
            <v>N/A</v>
          </cell>
          <cell r="AF508" t="str">
            <v>N/A</v>
          </cell>
          <cell r="AG508" t="str">
            <v>N/A</v>
          </cell>
          <cell r="AH508">
            <v>0</v>
          </cell>
        </row>
        <row r="509">
          <cell r="A509">
            <v>36969</v>
          </cell>
          <cell r="B509" t="str">
            <v>N/A</v>
          </cell>
          <cell r="C509" t="str">
            <v>N/A</v>
          </cell>
          <cell r="D509" t="str">
            <v>N/A</v>
          </cell>
          <cell r="E509" t="str">
            <v>N/A</v>
          </cell>
          <cell r="F509" t="str">
            <v>N/A</v>
          </cell>
          <cell r="G509" t="str">
            <v>N/A</v>
          </cell>
          <cell r="H509" t="str">
            <v>N/A</v>
          </cell>
          <cell r="I509" t="str">
            <v>N/A</v>
          </cell>
          <cell r="J509" t="str">
            <v>N/A</v>
          </cell>
          <cell r="K509" t="str">
            <v>N/A</v>
          </cell>
          <cell r="L509" t="str">
            <v>N/A</v>
          </cell>
          <cell r="M509" t="str">
            <v>N/A</v>
          </cell>
          <cell r="N509" t="str">
            <v>N/A</v>
          </cell>
          <cell r="O509" t="str">
            <v>N/A</v>
          </cell>
          <cell r="P509" t="str">
            <v>N/A</v>
          </cell>
          <cell r="Q509" t="str">
            <v>N/A</v>
          </cell>
          <cell r="R509" t="str">
            <v>N/A</v>
          </cell>
          <cell r="S509" t="str">
            <v>N/A</v>
          </cell>
          <cell r="T509" t="str">
            <v>N/A</v>
          </cell>
          <cell r="U509" t="str">
            <v>N/A</v>
          </cell>
          <cell r="V509" t="str">
            <v>N/A</v>
          </cell>
          <cell r="W509" t="str">
            <v>N/A</v>
          </cell>
          <cell r="X509" t="str">
            <v>N/A</v>
          </cell>
          <cell r="Y509" t="str">
            <v>N/A</v>
          </cell>
          <cell r="Z509" t="str">
            <v>N/A</v>
          </cell>
          <cell r="AA509" t="str">
            <v>N/A</v>
          </cell>
          <cell r="AB509" t="str">
            <v>N/A</v>
          </cell>
          <cell r="AC509" t="str">
            <v>N/A</v>
          </cell>
          <cell r="AD509" t="str">
            <v>N/A</v>
          </cell>
          <cell r="AE509" t="str">
            <v>N/A</v>
          </cell>
          <cell r="AF509" t="str">
            <v>N/A</v>
          </cell>
          <cell r="AG509" t="str">
            <v>N/A</v>
          </cell>
          <cell r="AH509">
            <v>0</v>
          </cell>
        </row>
        <row r="510">
          <cell r="A510">
            <v>36970</v>
          </cell>
          <cell r="B510" t="str">
            <v>N/A</v>
          </cell>
          <cell r="C510" t="str">
            <v>N/A</v>
          </cell>
          <cell r="D510" t="str">
            <v>N/A</v>
          </cell>
          <cell r="E510" t="str">
            <v>N/A</v>
          </cell>
          <cell r="F510" t="str">
            <v>N/A</v>
          </cell>
          <cell r="G510" t="str">
            <v>N/A</v>
          </cell>
          <cell r="H510" t="str">
            <v>N/A</v>
          </cell>
          <cell r="I510" t="str">
            <v>N/A</v>
          </cell>
          <cell r="J510" t="str">
            <v>N/A</v>
          </cell>
          <cell r="K510" t="str">
            <v>N/A</v>
          </cell>
          <cell r="L510" t="str">
            <v>N/A</v>
          </cell>
          <cell r="M510" t="str">
            <v>N/A</v>
          </cell>
          <cell r="N510" t="str">
            <v>N/A</v>
          </cell>
          <cell r="O510" t="str">
            <v>N/A</v>
          </cell>
          <cell r="P510" t="str">
            <v>N/A</v>
          </cell>
          <cell r="Q510" t="str">
            <v>N/A</v>
          </cell>
          <cell r="R510" t="str">
            <v>N/A</v>
          </cell>
          <cell r="S510" t="str">
            <v>N/A</v>
          </cell>
          <cell r="T510" t="str">
            <v>N/A</v>
          </cell>
          <cell r="U510" t="str">
            <v>N/A</v>
          </cell>
          <cell r="V510" t="str">
            <v>N/A</v>
          </cell>
          <cell r="W510" t="str">
            <v>N/A</v>
          </cell>
          <cell r="X510" t="str">
            <v>N/A</v>
          </cell>
          <cell r="Y510" t="str">
            <v>N/A</v>
          </cell>
          <cell r="Z510" t="str">
            <v>N/A</v>
          </cell>
          <cell r="AA510" t="str">
            <v>N/A</v>
          </cell>
          <cell r="AB510" t="str">
            <v>N/A</v>
          </cell>
          <cell r="AC510" t="str">
            <v>N/A</v>
          </cell>
          <cell r="AD510" t="str">
            <v>N/A</v>
          </cell>
          <cell r="AE510" t="str">
            <v>N/A</v>
          </cell>
          <cell r="AF510" t="str">
            <v>N/A</v>
          </cell>
          <cell r="AG510" t="str">
            <v>N/A</v>
          </cell>
          <cell r="AH510">
            <v>0</v>
          </cell>
        </row>
        <row r="511">
          <cell r="A511">
            <v>36971</v>
          </cell>
          <cell r="B511" t="str">
            <v>N/A</v>
          </cell>
          <cell r="C511" t="str">
            <v>N/A</v>
          </cell>
          <cell r="D511" t="str">
            <v>N/A</v>
          </cell>
          <cell r="E511" t="str">
            <v>N/A</v>
          </cell>
          <cell r="F511" t="str">
            <v>N/A</v>
          </cell>
          <cell r="G511" t="str">
            <v>N/A</v>
          </cell>
          <cell r="H511" t="str">
            <v>N/A</v>
          </cell>
          <cell r="I511" t="str">
            <v>N/A</v>
          </cell>
          <cell r="J511" t="str">
            <v>N/A</v>
          </cell>
          <cell r="K511" t="str">
            <v>N/A</v>
          </cell>
          <cell r="L511" t="str">
            <v>N/A</v>
          </cell>
          <cell r="M511" t="str">
            <v>N/A</v>
          </cell>
          <cell r="N511" t="str">
            <v>N/A</v>
          </cell>
          <cell r="O511" t="str">
            <v>N/A</v>
          </cell>
          <cell r="P511" t="str">
            <v>N/A</v>
          </cell>
          <cell r="Q511" t="str">
            <v>N/A</v>
          </cell>
          <cell r="R511" t="str">
            <v>N/A</v>
          </cell>
          <cell r="S511" t="str">
            <v>N/A</v>
          </cell>
          <cell r="T511" t="str">
            <v>N/A</v>
          </cell>
          <cell r="U511" t="str">
            <v>N/A</v>
          </cell>
          <cell r="V511" t="str">
            <v>N/A</v>
          </cell>
          <cell r="W511" t="str">
            <v>N/A</v>
          </cell>
          <cell r="X511" t="str">
            <v>N/A</v>
          </cell>
          <cell r="Y511" t="str">
            <v>N/A</v>
          </cell>
          <cell r="Z511" t="str">
            <v>N/A</v>
          </cell>
          <cell r="AA511" t="str">
            <v>N/A</v>
          </cell>
          <cell r="AB511" t="str">
            <v>N/A</v>
          </cell>
          <cell r="AC511" t="str">
            <v>N/A</v>
          </cell>
          <cell r="AD511" t="str">
            <v>N/A</v>
          </cell>
          <cell r="AE511" t="str">
            <v>N/A</v>
          </cell>
          <cell r="AF511" t="str">
            <v>N/A</v>
          </cell>
          <cell r="AG511" t="str">
            <v>N/A</v>
          </cell>
          <cell r="AH511">
            <v>0</v>
          </cell>
        </row>
        <row r="512">
          <cell r="A512">
            <v>36972</v>
          </cell>
          <cell r="B512" t="str">
            <v>N/A</v>
          </cell>
          <cell r="C512" t="str">
            <v>N/A</v>
          </cell>
          <cell r="D512" t="str">
            <v>N/A</v>
          </cell>
          <cell r="E512" t="str">
            <v>N/A</v>
          </cell>
          <cell r="F512" t="str">
            <v>N/A</v>
          </cell>
          <cell r="G512" t="str">
            <v>N/A</v>
          </cell>
          <cell r="H512" t="str">
            <v>N/A</v>
          </cell>
          <cell r="I512" t="str">
            <v>N/A</v>
          </cell>
          <cell r="J512" t="str">
            <v>N/A</v>
          </cell>
          <cell r="K512" t="str">
            <v>N/A</v>
          </cell>
          <cell r="L512" t="str">
            <v>N/A</v>
          </cell>
          <cell r="M512" t="str">
            <v>N/A</v>
          </cell>
          <cell r="N512" t="str">
            <v>N/A</v>
          </cell>
          <cell r="O512" t="str">
            <v>N/A</v>
          </cell>
          <cell r="P512" t="str">
            <v>N/A</v>
          </cell>
          <cell r="Q512" t="str">
            <v>N/A</v>
          </cell>
          <cell r="R512" t="str">
            <v>N/A</v>
          </cell>
          <cell r="S512" t="str">
            <v>N/A</v>
          </cell>
          <cell r="T512" t="str">
            <v>N/A</v>
          </cell>
          <cell r="U512" t="str">
            <v>N/A</v>
          </cell>
          <cell r="V512" t="str">
            <v>N/A</v>
          </cell>
          <cell r="W512" t="str">
            <v>N/A</v>
          </cell>
          <cell r="X512" t="str">
            <v>N/A</v>
          </cell>
          <cell r="Y512" t="str">
            <v>N/A</v>
          </cell>
          <cell r="Z512" t="str">
            <v>N/A</v>
          </cell>
          <cell r="AA512" t="str">
            <v>N/A</v>
          </cell>
          <cell r="AB512" t="str">
            <v>N/A</v>
          </cell>
          <cell r="AC512" t="str">
            <v>N/A</v>
          </cell>
          <cell r="AD512" t="str">
            <v>N/A</v>
          </cell>
          <cell r="AE512" t="str">
            <v>N/A</v>
          </cell>
          <cell r="AF512" t="str">
            <v>N/A</v>
          </cell>
          <cell r="AG512" t="str">
            <v>N/A</v>
          </cell>
          <cell r="AH512">
            <v>0</v>
          </cell>
        </row>
        <row r="513">
          <cell r="A513">
            <v>36973</v>
          </cell>
          <cell r="B513" t="str">
            <v>N/A</v>
          </cell>
          <cell r="C513" t="str">
            <v>N/A</v>
          </cell>
          <cell r="D513" t="str">
            <v>N/A</v>
          </cell>
          <cell r="E513" t="str">
            <v>N/A</v>
          </cell>
          <cell r="F513" t="str">
            <v>N/A</v>
          </cell>
          <cell r="G513" t="str">
            <v>N/A</v>
          </cell>
          <cell r="H513" t="str">
            <v>N/A</v>
          </cell>
          <cell r="I513" t="str">
            <v>N/A</v>
          </cell>
          <cell r="J513" t="str">
            <v>N/A</v>
          </cell>
          <cell r="K513" t="str">
            <v>N/A</v>
          </cell>
          <cell r="L513" t="str">
            <v>N/A</v>
          </cell>
          <cell r="M513" t="str">
            <v>N/A</v>
          </cell>
          <cell r="N513" t="str">
            <v>N/A</v>
          </cell>
          <cell r="O513" t="str">
            <v>N/A</v>
          </cell>
          <cell r="P513" t="str">
            <v>N/A</v>
          </cell>
          <cell r="Q513" t="str">
            <v>N/A</v>
          </cell>
          <cell r="R513" t="str">
            <v>N/A</v>
          </cell>
          <cell r="S513" t="str">
            <v>N/A</v>
          </cell>
          <cell r="T513" t="str">
            <v>N/A</v>
          </cell>
          <cell r="U513" t="str">
            <v>N/A</v>
          </cell>
          <cell r="V513" t="str">
            <v>N/A</v>
          </cell>
          <cell r="W513" t="str">
            <v>N/A</v>
          </cell>
          <cell r="X513" t="str">
            <v>N/A</v>
          </cell>
          <cell r="Y513" t="str">
            <v>N/A</v>
          </cell>
          <cell r="Z513" t="str">
            <v>N/A</v>
          </cell>
          <cell r="AA513" t="str">
            <v>N/A</v>
          </cell>
          <cell r="AB513" t="str">
            <v>N/A</v>
          </cell>
          <cell r="AC513" t="str">
            <v>N/A</v>
          </cell>
          <cell r="AD513" t="str">
            <v>N/A</v>
          </cell>
          <cell r="AE513" t="str">
            <v>N/A</v>
          </cell>
          <cell r="AF513" t="str">
            <v>N/A</v>
          </cell>
          <cell r="AG513" t="str">
            <v>N/A</v>
          </cell>
          <cell r="AH513">
            <v>0</v>
          </cell>
        </row>
        <row r="514">
          <cell r="A514">
            <v>36974</v>
          </cell>
          <cell r="B514" t="str">
            <v>N/A</v>
          </cell>
          <cell r="C514" t="str">
            <v>N/A</v>
          </cell>
          <cell r="D514" t="str">
            <v>N/A</v>
          </cell>
          <cell r="E514" t="str">
            <v>N/A</v>
          </cell>
          <cell r="F514" t="str">
            <v>N/A</v>
          </cell>
          <cell r="G514" t="str">
            <v>N/A</v>
          </cell>
          <cell r="H514" t="str">
            <v>N/A</v>
          </cell>
          <cell r="I514" t="str">
            <v>N/A</v>
          </cell>
          <cell r="J514" t="str">
            <v>N/A</v>
          </cell>
          <cell r="K514" t="str">
            <v>N/A</v>
          </cell>
          <cell r="L514" t="str">
            <v>N/A</v>
          </cell>
          <cell r="M514" t="str">
            <v>N/A</v>
          </cell>
          <cell r="N514" t="str">
            <v>N/A</v>
          </cell>
          <cell r="O514" t="str">
            <v>N/A</v>
          </cell>
          <cell r="P514" t="str">
            <v>N/A</v>
          </cell>
          <cell r="Q514" t="str">
            <v>N/A</v>
          </cell>
          <cell r="R514" t="str">
            <v>N/A</v>
          </cell>
          <cell r="S514" t="str">
            <v>N/A</v>
          </cell>
          <cell r="T514" t="str">
            <v>N/A</v>
          </cell>
          <cell r="U514" t="str">
            <v>N/A</v>
          </cell>
          <cell r="V514" t="str">
            <v>N/A</v>
          </cell>
          <cell r="W514" t="str">
            <v>N/A</v>
          </cell>
          <cell r="X514" t="str">
            <v>N/A</v>
          </cell>
          <cell r="Y514" t="str">
            <v>N/A</v>
          </cell>
          <cell r="Z514" t="str">
            <v>N/A</v>
          </cell>
          <cell r="AA514" t="str">
            <v>N/A</v>
          </cell>
          <cell r="AB514" t="str">
            <v>N/A</v>
          </cell>
          <cell r="AC514" t="str">
            <v>N/A</v>
          </cell>
          <cell r="AD514" t="str">
            <v>N/A</v>
          </cell>
          <cell r="AE514" t="str">
            <v>N/A</v>
          </cell>
          <cell r="AF514" t="str">
            <v>N/A</v>
          </cell>
          <cell r="AG514" t="str">
            <v>N/A</v>
          </cell>
          <cell r="AH514">
            <v>0</v>
          </cell>
        </row>
        <row r="515">
          <cell r="A515">
            <v>36975</v>
          </cell>
          <cell r="B515" t="str">
            <v>N/A</v>
          </cell>
          <cell r="C515" t="str">
            <v>N/A</v>
          </cell>
          <cell r="D515" t="str">
            <v>N/A</v>
          </cell>
          <cell r="E515" t="str">
            <v>N/A</v>
          </cell>
          <cell r="F515" t="str">
            <v>N/A</v>
          </cell>
          <cell r="G515" t="str">
            <v>N/A</v>
          </cell>
          <cell r="H515" t="str">
            <v>N/A</v>
          </cell>
          <cell r="I515" t="str">
            <v>N/A</v>
          </cell>
          <cell r="J515" t="str">
            <v>N/A</v>
          </cell>
          <cell r="K515" t="str">
            <v>N/A</v>
          </cell>
          <cell r="L515" t="str">
            <v>N/A</v>
          </cell>
          <cell r="M515" t="str">
            <v>N/A</v>
          </cell>
          <cell r="N515" t="str">
            <v>N/A</v>
          </cell>
          <cell r="O515" t="str">
            <v>N/A</v>
          </cell>
          <cell r="P515" t="str">
            <v>N/A</v>
          </cell>
          <cell r="Q515" t="str">
            <v>N/A</v>
          </cell>
          <cell r="R515" t="str">
            <v>N/A</v>
          </cell>
          <cell r="S515" t="str">
            <v>N/A</v>
          </cell>
          <cell r="T515" t="str">
            <v>N/A</v>
          </cell>
          <cell r="U515" t="str">
            <v>N/A</v>
          </cell>
          <cell r="V515" t="str">
            <v>N/A</v>
          </cell>
          <cell r="W515" t="str">
            <v>N/A</v>
          </cell>
          <cell r="X515" t="str">
            <v>N/A</v>
          </cell>
          <cell r="Y515" t="str">
            <v>N/A</v>
          </cell>
          <cell r="Z515" t="str">
            <v>N/A</v>
          </cell>
          <cell r="AA515" t="str">
            <v>N/A</v>
          </cell>
          <cell r="AB515" t="str">
            <v>N/A</v>
          </cell>
          <cell r="AC515" t="str">
            <v>N/A</v>
          </cell>
          <cell r="AD515" t="str">
            <v>N/A</v>
          </cell>
          <cell r="AE515" t="str">
            <v>N/A</v>
          </cell>
          <cell r="AF515" t="str">
            <v>N/A</v>
          </cell>
          <cell r="AG515" t="str">
            <v>N/A</v>
          </cell>
          <cell r="AH515">
            <v>0</v>
          </cell>
        </row>
        <row r="516">
          <cell r="A516">
            <v>36976</v>
          </cell>
          <cell r="B516" t="str">
            <v>N/A</v>
          </cell>
          <cell r="C516" t="str">
            <v>N/A</v>
          </cell>
          <cell r="D516" t="str">
            <v>N/A</v>
          </cell>
          <cell r="E516" t="str">
            <v>N/A</v>
          </cell>
          <cell r="F516" t="str">
            <v>N/A</v>
          </cell>
          <cell r="G516" t="str">
            <v>N/A</v>
          </cell>
          <cell r="H516" t="str">
            <v>N/A</v>
          </cell>
          <cell r="I516" t="str">
            <v>N/A</v>
          </cell>
          <cell r="J516" t="str">
            <v>N/A</v>
          </cell>
          <cell r="K516" t="str">
            <v>N/A</v>
          </cell>
          <cell r="L516" t="str">
            <v>N/A</v>
          </cell>
          <cell r="M516" t="str">
            <v>N/A</v>
          </cell>
          <cell r="N516" t="str">
            <v>N/A</v>
          </cell>
          <cell r="O516" t="str">
            <v>N/A</v>
          </cell>
          <cell r="P516" t="str">
            <v>N/A</v>
          </cell>
          <cell r="Q516" t="str">
            <v>N/A</v>
          </cell>
          <cell r="R516" t="str">
            <v>N/A</v>
          </cell>
          <cell r="S516" t="str">
            <v>N/A</v>
          </cell>
          <cell r="T516" t="str">
            <v>N/A</v>
          </cell>
          <cell r="U516" t="str">
            <v>N/A</v>
          </cell>
          <cell r="V516" t="str">
            <v>N/A</v>
          </cell>
          <cell r="W516" t="str">
            <v>N/A</v>
          </cell>
          <cell r="X516" t="str">
            <v>N/A</v>
          </cell>
          <cell r="Y516" t="str">
            <v>N/A</v>
          </cell>
          <cell r="Z516" t="str">
            <v>N/A</v>
          </cell>
          <cell r="AA516" t="str">
            <v>N/A</v>
          </cell>
          <cell r="AB516" t="str">
            <v>N/A</v>
          </cell>
          <cell r="AC516" t="str">
            <v>N/A</v>
          </cell>
          <cell r="AD516" t="str">
            <v>N/A</v>
          </cell>
          <cell r="AE516" t="str">
            <v>N/A</v>
          </cell>
          <cell r="AF516" t="str">
            <v>N/A</v>
          </cell>
          <cell r="AG516" t="str">
            <v>N/A</v>
          </cell>
          <cell r="AH516">
            <v>0</v>
          </cell>
        </row>
        <row r="517">
          <cell r="A517">
            <v>36977</v>
          </cell>
          <cell r="B517" t="str">
            <v>N/A</v>
          </cell>
          <cell r="C517" t="str">
            <v>N/A</v>
          </cell>
          <cell r="D517" t="str">
            <v>N/A</v>
          </cell>
          <cell r="E517" t="str">
            <v>N/A</v>
          </cell>
          <cell r="F517" t="str">
            <v>N/A</v>
          </cell>
          <cell r="G517" t="str">
            <v>N/A</v>
          </cell>
          <cell r="H517" t="str">
            <v>N/A</v>
          </cell>
          <cell r="I517" t="str">
            <v>N/A</v>
          </cell>
          <cell r="J517" t="str">
            <v>N/A</v>
          </cell>
          <cell r="K517" t="str">
            <v>N/A</v>
          </cell>
          <cell r="L517" t="str">
            <v>N/A</v>
          </cell>
          <cell r="M517" t="str">
            <v>N/A</v>
          </cell>
          <cell r="N517" t="str">
            <v>N/A</v>
          </cell>
          <cell r="O517" t="str">
            <v>N/A</v>
          </cell>
          <cell r="P517" t="str">
            <v>N/A</v>
          </cell>
          <cell r="Q517" t="str">
            <v>N/A</v>
          </cell>
          <cell r="R517" t="str">
            <v>N/A</v>
          </cell>
          <cell r="S517" t="str">
            <v>N/A</v>
          </cell>
          <cell r="T517" t="str">
            <v>N/A</v>
          </cell>
          <cell r="U517" t="str">
            <v>N/A</v>
          </cell>
          <cell r="V517" t="str">
            <v>N/A</v>
          </cell>
          <cell r="W517" t="str">
            <v>N/A</v>
          </cell>
          <cell r="X517" t="str">
            <v>N/A</v>
          </cell>
          <cell r="Y517" t="str">
            <v>N/A</v>
          </cell>
          <cell r="Z517" t="str">
            <v>N/A</v>
          </cell>
          <cell r="AA517" t="str">
            <v>N/A</v>
          </cell>
          <cell r="AB517" t="str">
            <v>N/A</v>
          </cell>
          <cell r="AC517" t="str">
            <v>N/A</v>
          </cell>
          <cell r="AD517" t="str">
            <v>N/A</v>
          </cell>
          <cell r="AE517" t="str">
            <v>N/A</v>
          </cell>
          <cell r="AF517" t="str">
            <v>N/A</v>
          </cell>
          <cell r="AG517" t="str">
            <v>N/A</v>
          </cell>
          <cell r="AH517">
            <v>0</v>
          </cell>
        </row>
        <row r="518">
          <cell r="A518">
            <v>36978</v>
          </cell>
          <cell r="B518" t="str">
            <v>N/A</v>
          </cell>
          <cell r="C518" t="str">
            <v>N/A</v>
          </cell>
          <cell r="D518" t="str">
            <v>N/A</v>
          </cell>
          <cell r="E518" t="str">
            <v>N/A</v>
          </cell>
          <cell r="F518" t="str">
            <v>N/A</v>
          </cell>
          <cell r="G518" t="str">
            <v>N/A</v>
          </cell>
          <cell r="H518" t="str">
            <v>N/A</v>
          </cell>
          <cell r="I518" t="str">
            <v>N/A</v>
          </cell>
          <cell r="J518" t="str">
            <v>N/A</v>
          </cell>
          <cell r="K518" t="str">
            <v>N/A</v>
          </cell>
          <cell r="L518" t="str">
            <v>N/A</v>
          </cell>
          <cell r="M518" t="str">
            <v>N/A</v>
          </cell>
          <cell r="N518" t="str">
            <v>N/A</v>
          </cell>
          <cell r="O518" t="str">
            <v>N/A</v>
          </cell>
          <cell r="P518" t="str">
            <v>N/A</v>
          </cell>
          <cell r="Q518" t="str">
            <v>N/A</v>
          </cell>
          <cell r="R518" t="str">
            <v>N/A</v>
          </cell>
          <cell r="S518" t="str">
            <v>N/A</v>
          </cell>
          <cell r="T518" t="str">
            <v>N/A</v>
          </cell>
          <cell r="U518" t="str">
            <v>N/A</v>
          </cell>
          <cell r="V518" t="str">
            <v>N/A</v>
          </cell>
          <cell r="W518" t="str">
            <v>N/A</v>
          </cell>
          <cell r="X518" t="str">
            <v>N/A</v>
          </cell>
          <cell r="Y518" t="str">
            <v>N/A</v>
          </cell>
          <cell r="Z518" t="str">
            <v>N/A</v>
          </cell>
          <cell r="AA518" t="str">
            <v>N/A</v>
          </cell>
          <cell r="AB518" t="str">
            <v>N/A</v>
          </cell>
          <cell r="AC518" t="str">
            <v>N/A</v>
          </cell>
          <cell r="AD518" t="str">
            <v>N/A</v>
          </cell>
          <cell r="AE518" t="str">
            <v>N/A</v>
          </cell>
          <cell r="AF518" t="str">
            <v>N/A</v>
          </cell>
          <cell r="AG518" t="str">
            <v>N/A</v>
          </cell>
          <cell r="AH518">
            <v>0</v>
          </cell>
        </row>
        <row r="519">
          <cell r="A519">
            <v>36979</v>
          </cell>
          <cell r="B519" t="str">
            <v>N/A</v>
          </cell>
          <cell r="C519" t="str">
            <v>N/A</v>
          </cell>
          <cell r="D519" t="str">
            <v>N/A</v>
          </cell>
          <cell r="E519" t="str">
            <v>N/A</v>
          </cell>
          <cell r="F519" t="str">
            <v>N/A</v>
          </cell>
          <cell r="G519" t="str">
            <v>N/A</v>
          </cell>
          <cell r="H519" t="str">
            <v>N/A</v>
          </cell>
          <cell r="I519" t="str">
            <v>N/A</v>
          </cell>
          <cell r="J519" t="str">
            <v>N/A</v>
          </cell>
          <cell r="K519" t="str">
            <v>N/A</v>
          </cell>
          <cell r="L519" t="str">
            <v>N/A</v>
          </cell>
          <cell r="M519" t="str">
            <v>N/A</v>
          </cell>
          <cell r="N519" t="str">
            <v>N/A</v>
          </cell>
          <cell r="O519" t="str">
            <v>N/A</v>
          </cell>
          <cell r="P519" t="str">
            <v>N/A</v>
          </cell>
          <cell r="Q519" t="str">
            <v>N/A</v>
          </cell>
          <cell r="R519" t="str">
            <v>N/A</v>
          </cell>
          <cell r="S519" t="str">
            <v>N/A</v>
          </cell>
          <cell r="T519" t="str">
            <v>N/A</v>
          </cell>
          <cell r="U519" t="str">
            <v>N/A</v>
          </cell>
          <cell r="V519" t="str">
            <v>N/A</v>
          </cell>
          <cell r="W519" t="str">
            <v>N/A</v>
          </cell>
          <cell r="X519" t="str">
            <v>N/A</v>
          </cell>
          <cell r="Y519" t="str">
            <v>N/A</v>
          </cell>
          <cell r="Z519" t="str">
            <v>N/A</v>
          </cell>
          <cell r="AA519" t="str">
            <v>N/A</v>
          </cell>
          <cell r="AB519" t="str">
            <v>N/A</v>
          </cell>
          <cell r="AC519" t="str">
            <v>N/A</v>
          </cell>
          <cell r="AD519" t="str">
            <v>N/A</v>
          </cell>
          <cell r="AE519" t="str">
            <v>N/A</v>
          </cell>
          <cell r="AF519" t="str">
            <v>N/A</v>
          </cell>
          <cell r="AG519" t="str">
            <v>N/A</v>
          </cell>
          <cell r="AH519">
            <v>0</v>
          </cell>
        </row>
        <row r="520">
          <cell r="A520">
            <v>36980</v>
          </cell>
          <cell r="B520" t="str">
            <v>N/A</v>
          </cell>
          <cell r="C520" t="str">
            <v>N/A</v>
          </cell>
          <cell r="D520" t="str">
            <v>N/A</v>
          </cell>
          <cell r="E520" t="str">
            <v>N/A</v>
          </cell>
          <cell r="F520" t="str">
            <v>N/A</v>
          </cell>
          <cell r="G520" t="str">
            <v>N/A</v>
          </cell>
          <cell r="H520" t="str">
            <v>N/A</v>
          </cell>
          <cell r="I520" t="str">
            <v>N/A</v>
          </cell>
          <cell r="J520" t="str">
            <v>N/A</v>
          </cell>
          <cell r="K520" t="str">
            <v>N/A</v>
          </cell>
          <cell r="L520" t="str">
            <v>N/A</v>
          </cell>
          <cell r="M520" t="str">
            <v>N/A</v>
          </cell>
          <cell r="N520" t="str">
            <v>N/A</v>
          </cell>
          <cell r="O520" t="str">
            <v>N/A</v>
          </cell>
          <cell r="P520" t="str">
            <v>N/A</v>
          </cell>
          <cell r="Q520" t="str">
            <v>N/A</v>
          </cell>
          <cell r="R520" t="str">
            <v>N/A</v>
          </cell>
          <cell r="S520" t="str">
            <v>N/A</v>
          </cell>
          <cell r="T520" t="str">
            <v>N/A</v>
          </cell>
          <cell r="U520" t="str">
            <v>N/A</v>
          </cell>
          <cell r="V520" t="str">
            <v>N/A</v>
          </cell>
          <cell r="W520" t="str">
            <v>N/A</v>
          </cell>
          <cell r="X520" t="str">
            <v>N/A</v>
          </cell>
          <cell r="Y520" t="str">
            <v>N/A</v>
          </cell>
          <cell r="Z520" t="str">
            <v>N/A</v>
          </cell>
          <cell r="AA520" t="str">
            <v>N/A</v>
          </cell>
          <cell r="AB520" t="str">
            <v>N/A</v>
          </cell>
          <cell r="AC520" t="str">
            <v>N/A</v>
          </cell>
          <cell r="AD520" t="str">
            <v>N/A</v>
          </cell>
          <cell r="AE520" t="str">
            <v>N/A</v>
          </cell>
          <cell r="AF520" t="str">
            <v>N/A</v>
          </cell>
          <cell r="AG520" t="str">
            <v>N/A</v>
          </cell>
          <cell r="AH520">
            <v>0</v>
          </cell>
        </row>
        <row r="521">
          <cell r="A521">
            <v>36981</v>
          </cell>
          <cell r="B521" t="str">
            <v>N/A</v>
          </cell>
          <cell r="C521" t="str">
            <v>N/A</v>
          </cell>
          <cell r="D521" t="str">
            <v>N/A</v>
          </cell>
          <cell r="E521" t="str">
            <v>N/A</v>
          </cell>
          <cell r="F521" t="str">
            <v>N/A</v>
          </cell>
          <cell r="G521" t="str">
            <v>N/A</v>
          </cell>
          <cell r="H521" t="str">
            <v>N/A</v>
          </cell>
          <cell r="I521" t="str">
            <v>N/A</v>
          </cell>
          <cell r="J521" t="str">
            <v>N/A</v>
          </cell>
          <cell r="K521" t="str">
            <v>N/A</v>
          </cell>
          <cell r="L521" t="str">
            <v>N/A</v>
          </cell>
          <cell r="M521" t="str">
            <v>N/A</v>
          </cell>
          <cell r="N521" t="str">
            <v>N/A</v>
          </cell>
          <cell r="O521" t="str">
            <v>N/A</v>
          </cell>
          <cell r="P521" t="str">
            <v>N/A</v>
          </cell>
          <cell r="Q521" t="str">
            <v>N/A</v>
          </cell>
          <cell r="R521" t="str">
            <v>N/A</v>
          </cell>
          <cell r="S521" t="str">
            <v>N/A</v>
          </cell>
          <cell r="T521" t="str">
            <v>N/A</v>
          </cell>
          <cell r="U521" t="str">
            <v>N/A</v>
          </cell>
          <cell r="V521" t="str">
            <v>N/A</v>
          </cell>
          <cell r="W521" t="str">
            <v>N/A</v>
          </cell>
          <cell r="X521" t="str">
            <v>N/A</v>
          </cell>
          <cell r="Y521" t="str">
            <v>N/A</v>
          </cell>
          <cell r="Z521" t="str">
            <v>N/A</v>
          </cell>
          <cell r="AA521" t="str">
            <v>N/A</v>
          </cell>
          <cell r="AB521" t="str">
            <v>N/A</v>
          </cell>
          <cell r="AC521" t="str">
            <v>N/A</v>
          </cell>
          <cell r="AD521" t="str">
            <v>N/A</v>
          </cell>
          <cell r="AE521" t="str">
            <v>N/A</v>
          </cell>
          <cell r="AF521" t="str">
            <v>N/A</v>
          </cell>
          <cell r="AG521" t="str">
            <v>N/A</v>
          </cell>
          <cell r="AH521">
            <v>0</v>
          </cell>
        </row>
        <row r="522">
          <cell r="A522">
            <v>36982</v>
          </cell>
          <cell r="B522" t="str">
            <v>N/A</v>
          </cell>
          <cell r="C522" t="str">
            <v>N/A</v>
          </cell>
          <cell r="D522" t="str">
            <v>N/A</v>
          </cell>
          <cell r="E522" t="str">
            <v>N/A</v>
          </cell>
          <cell r="F522" t="str">
            <v>N/A</v>
          </cell>
          <cell r="G522" t="str">
            <v>N/A</v>
          </cell>
          <cell r="H522" t="str">
            <v>N/A</v>
          </cell>
          <cell r="I522" t="str">
            <v>N/A</v>
          </cell>
          <cell r="J522" t="str">
            <v>N/A</v>
          </cell>
          <cell r="K522" t="str">
            <v>N/A</v>
          </cell>
          <cell r="L522" t="str">
            <v>N/A</v>
          </cell>
          <cell r="M522" t="str">
            <v>N/A</v>
          </cell>
          <cell r="N522" t="str">
            <v>N/A</v>
          </cell>
          <cell r="O522" t="str">
            <v>N/A</v>
          </cell>
          <cell r="P522" t="str">
            <v>N/A</v>
          </cell>
          <cell r="Q522" t="str">
            <v>N/A</v>
          </cell>
          <cell r="R522" t="str">
            <v>N/A</v>
          </cell>
          <cell r="S522" t="str">
            <v>N/A</v>
          </cell>
          <cell r="T522" t="str">
            <v>N/A</v>
          </cell>
          <cell r="U522" t="str">
            <v>N/A</v>
          </cell>
          <cell r="V522" t="str">
            <v>N/A</v>
          </cell>
          <cell r="W522" t="str">
            <v>N/A</v>
          </cell>
          <cell r="X522" t="str">
            <v>N/A</v>
          </cell>
          <cell r="Y522" t="str">
            <v>N/A</v>
          </cell>
          <cell r="Z522" t="str">
            <v>N/A</v>
          </cell>
          <cell r="AA522" t="str">
            <v>N/A</v>
          </cell>
          <cell r="AB522" t="str">
            <v>N/A</v>
          </cell>
          <cell r="AC522" t="str">
            <v>N/A</v>
          </cell>
          <cell r="AD522" t="str">
            <v>N/A</v>
          </cell>
          <cell r="AE522" t="str">
            <v>N/A</v>
          </cell>
          <cell r="AF522" t="str">
            <v>N/A</v>
          </cell>
          <cell r="AG522" t="str">
            <v>N/A</v>
          </cell>
          <cell r="AH522">
            <v>0</v>
          </cell>
        </row>
        <row r="523">
          <cell r="A523">
            <v>36983</v>
          </cell>
          <cell r="B523" t="str">
            <v>N/A</v>
          </cell>
          <cell r="C523" t="str">
            <v>N/A</v>
          </cell>
          <cell r="D523" t="str">
            <v>N/A</v>
          </cell>
          <cell r="E523" t="str">
            <v>N/A</v>
          </cell>
          <cell r="F523" t="str">
            <v>N/A</v>
          </cell>
          <cell r="G523" t="str">
            <v>N/A</v>
          </cell>
          <cell r="H523" t="str">
            <v>N/A</v>
          </cell>
          <cell r="I523" t="str">
            <v>N/A</v>
          </cell>
          <cell r="J523" t="str">
            <v>N/A</v>
          </cell>
          <cell r="K523" t="str">
            <v>N/A</v>
          </cell>
          <cell r="L523" t="str">
            <v>N/A</v>
          </cell>
          <cell r="M523" t="str">
            <v>N/A</v>
          </cell>
          <cell r="N523" t="str">
            <v>N/A</v>
          </cell>
          <cell r="O523" t="str">
            <v>N/A</v>
          </cell>
          <cell r="P523" t="str">
            <v>N/A</v>
          </cell>
          <cell r="Q523" t="str">
            <v>N/A</v>
          </cell>
          <cell r="R523" t="str">
            <v>N/A</v>
          </cell>
          <cell r="S523" t="str">
            <v>N/A</v>
          </cell>
          <cell r="T523" t="str">
            <v>N/A</v>
          </cell>
          <cell r="U523" t="str">
            <v>N/A</v>
          </cell>
          <cell r="V523" t="str">
            <v>N/A</v>
          </cell>
          <cell r="W523" t="str">
            <v>N/A</v>
          </cell>
          <cell r="X523" t="str">
            <v>N/A</v>
          </cell>
          <cell r="Y523" t="str">
            <v>N/A</v>
          </cell>
          <cell r="Z523" t="str">
            <v>N/A</v>
          </cell>
          <cell r="AA523" t="str">
            <v>N/A</v>
          </cell>
          <cell r="AB523" t="str">
            <v>N/A</v>
          </cell>
          <cell r="AC523" t="str">
            <v>N/A</v>
          </cell>
          <cell r="AD523" t="str">
            <v>N/A</v>
          </cell>
          <cell r="AE523" t="str">
            <v>N/A</v>
          </cell>
          <cell r="AF523" t="str">
            <v>N/A</v>
          </cell>
          <cell r="AG523" t="str">
            <v>N/A</v>
          </cell>
          <cell r="AH523">
            <v>0</v>
          </cell>
        </row>
        <row r="524">
          <cell r="A524">
            <v>36984</v>
          </cell>
          <cell r="B524" t="str">
            <v>N/A</v>
          </cell>
          <cell r="C524" t="str">
            <v>N/A</v>
          </cell>
          <cell r="D524" t="str">
            <v>N/A</v>
          </cell>
          <cell r="E524" t="str">
            <v>N/A</v>
          </cell>
          <cell r="F524" t="str">
            <v>N/A</v>
          </cell>
          <cell r="G524" t="str">
            <v>N/A</v>
          </cell>
          <cell r="H524" t="str">
            <v>N/A</v>
          </cell>
          <cell r="I524" t="str">
            <v>N/A</v>
          </cell>
          <cell r="J524" t="str">
            <v>N/A</v>
          </cell>
          <cell r="K524" t="str">
            <v>N/A</v>
          </cell>
          <cell r="L524" t="str">
            <v>N/A</v>
          </cell>
          <cell r="M524" t="str">
            <v>N/A</v>
          </cell>
          <cell r="N524" t="str">
            <v>N/A</v>
          </cell>
          <cell r="O524" t="str">
            <v>N/A</v>
          </cell>
          <cell r="P524" t="str">
            <v>N/A</v>
          </cell>
          <cell r="Q524" t="str">
            <v>N/A</v>
          </cell>
          <cell r="R524" t="str">
            <v>N/A</v>
          </cell>
          <cell r="S524" t="str">
            <v>N/A</v>
          </cell>
          <cell r="T524" t="str">
            <v>N/A</v>
          </cell>
          <cell r="U524" t="str">
            <v>N/A</v>
          </cell>
          <cell r="V524" t="str">
            <v>N/A</v>
          </cell>
          <cell r="W524" t="str">
            <v>N/A</v>
          </cell>
          <cell r="X524" t="str">
            <v>N/A</v>
          </cell>
          <cell r="Y524" t="str">
            <v>N/A</v>
          </cell>
          <cell r="Z524" t="str">
            <v>N/A</v>
          </cell>
          <cell r="AA524" t="str">
            <v>N/A</v>
          </cell>
          <cell r="AB524" t="str">
            <v>N/A</v>
          </cell>
          <cell r="AC524" t="str">
            <v>N/A</v>
          </cell>
          <cell r="AD524" t="str">
            <v>N/A</v>
          </cell>
          <cell r="AE524" t="str">
            <v>N/A</v>
          </cell>
          <cell r="AF524" t="str">
            <v>N/A</v>
          </cell>
          <cell r="AG524" t="str">
            <v>N/A</v>
          </cell>
          <cell r="AH524">
            <v>0</v>
          </cell>
        </row>
        <row r="525">
          <cell r="A525">
            <v>36985</v>
          </cell>
          <cell r="B525" t="str">
            <v>N/A</v>
          </cell>
          <cell r="C525" t="str">
            <v>N/A</v>
          </cell>
          <cell r="D525" t="str">
            <v>N/A</v>
          </cell>
          <cell r="E525" t="str">
            <v>N/A</v>
          </cell>
          <cell r="F525" t="str">
            <v>N/A</v>
          </cell>
          <cell r="G525" t="str">
            <v>N/A</v>
          </cell>
          <cell r="H525" t="str">
            <v>N/A</v>
          </cell>
          <cell r="I525" t="str">
            <v>N/A</v>
          </cell>
          <cell r="J525" t="str">
            <v>N/A</v>
          </cell>
          <cell r="K525" t="str">
            <v>N/A</v>
          </cell>
          <cell r="L525" t="str">
            <v>N/A</v>
          </cell>
          <cell r="M525" t="str">
            <v>N/A</v>
          </cell>
          <cell r="N525" t="str">
            <v>N/A</v>
          </cell>
          <cell r="O525" t="str">
            <v>N/A</v>
          </cell>
          <cell r="P525" t="str">
            <v>N/A</v>
          </cell>
          <cell r="Q525" t="str">
            <v>N/A</v>
          </cell>
          <cell r="R525" t="str">
            <v>N/A</v>
          </cell>
          <cell r="S525" t="str">
            <v>N/A</v>
          </cell>
          <cell r="T525" t="str">
            <v>N/A</v>
          </cell>
          <cell r="U525" t="str">
            <v>N/A</v>
          </cell>
          <cell r="V525" t="str">
            <v>N/A</v>
          </cell>
          <cell r="W525" t="str">
            <v>N/A</v>
          </cell>
          <cell r="X525" t="str">
            <v>N/A</v>
          </cell>
          <cell r="Y525" t="str">
            <v>N/A</v>
          </cell>
          <cell r="Z525" t="str">
            <v>N/A</v>
          </cell>
          <cell r="AA525" t="str">
            <v>N/A</v>
          </cell>
          <cell r="AB525" t="str">
            <v>N/A</v>
          </cell>
          <cell r="AC525" t="str">
            <v>N/A</v>
          </cell>
          <cell r="AD525" t="str">
            <v>N/A</v>
          </cell>
          <cell r="AE525" t="str">
            <v>N/A</v>
          </cell>
          <cell r="AF525" t="str">
            <v>N/A</v>
          </cell>
          <cell r="AG525" t="str">
            <v>N/A</v>
          </cell>
          <cell r="AH525">
            <v>0</v>
          </cell>
        </row>
        <row r="526">
          <cell r="A526">
            <v>36986</v>
          </cell>
          <cell r="B526" t="str">
            <v>N/A</v>
          </cell>
          <cell r="C526" t="str">
            <v>N/A</v>
          </cell>
          <cell r="D526" t="str">
            <v>N/A</v>
          </cell>
          <cell r="E526" t="str">
            <v>N/A</v>
          </cell>
          <cell r="F526" t="str">
            <v>N/A</v>
          </cell>
          <cell r="G526" t="str">
            <v>N/A</v>
          </cell>
          <cell r="H526" t="str">
            <v>N/A</v>
          </cell>
          <cell r="I526" t="str">
            <v>N/A</v>
          </cell>
          <cell r="J526" t="str">
            <v>N/A</v>
          </cell>
          <cell r="K526" t="str">
            <v>N/A</v>
          </cell>
          <cell r="L526" t="str">
            <v>N/A</v>
          </cell>
          <cell r="M526" t="str">
            <v>N/A</v>
          </cell>
          <cell r="N526" t="str">
            <v>N/A</v>
          </cell>
          <cell r="O526" t="str">
            <v>N/A</v>
          </cell>
          <cell r="P526" t="str">
            <v>N/A</v>
          </cell>
          <cell r="Q526" t="str">
            <v>N/A</v>
          </cell>
          <cell r="R526" t="str">
            <v>N/A</v>
          </cell>
          <cell r="S526" t="str">
            <v>N/A</v>
          </cell>
          <cell r="T526" t="str">
            <v>N/A</v>
          </cell>
          <cell r="U526" t="str">
            <v>N/A</v>
          </cell>
          <cell r="V526" t="str">
            <v>N/A</v>
          </cell>
          <cell r="W526" t="str">
            <v>N/A</v>
          </cell>
          <cell r="X526" t="str">
            <v>N/A</v>
          </cell>
          <cell r="Y526" t="str">
            <v>N/A</v>
          </cell>
          <cell r="Z526" t="str">
            <v>N/A</v>
          </cell>
          <cell r="AA526" t="str">
            <v>N/A</v>
          </cell>
          <cell r="AB526" t="str">
            <v>N/A</v>
          </cell>
          <cell r="AC526" t="str">
            <v>N/A</v>
          </cell>
          <cell r="AD526" t="str">
            <v>N/A</v>
          </cell>
          <cell r="AE526" t="str">
            <v>N/A</v>
          </cell>
          <cell r="AF526" t="str">
            <v>N/A</v>
          </cell>
          <cell r="AG526" t="str">
            <v>N/A</v>
          </cell>
          <cell r="AH526">
            <v>0</v>
          </cell>
        </row>
        <row r="527">
          <cell r="A527">
            <v>36987</v>
          </cell>
          <cell r="B527" t="str">
            <v>N/A</v>
          </cell>
          <cell r="C527" t="str">
            <v>N/A</v>
          </cell>
          <cell r="D527" t="str">
            <v>N/A</v>
          </cell>
          <cell r="E527" t="str">
            <v>N/A</v>
          </cell>
          <cell r="F527" t="str">
            <v>N/A</v>
          </cell>
          <cell r="G527" t="str">
            <v>N/A</v>
          </cell>
          <cell r="H527" t="str">
            <v>N/A</v>
          </cell>
          <cell r="I527" t="str">
            <v>N/A</v>
          </cell>
          <cell r="J527" t="str">
            <v>N/A</v>
          </cell>
          <cell r="K527" t="str">
            <v>N/A</v>
          </cell>
          <cell r="L527" t="str">
            <v>N/A</v>
          </cell>
          <cell r="M527" t="str">
            <v>N/A</v>
          </cell>
          <cell r="N527" t="str">
            <v>N/A</v>
          </cell>
          <cell r="O527" t="str">
            <v>N/A</v>
          </cell>
          <cell r="P527" t="str">
            <v>N/A</v>
          </cell>
          <cell r="Q527" t="str">
            <v>N/A</v>
          </cell>
          <cell r="R527" t="str">
            <v>N/A</v>
          </cell>
          <cell r="S527" t="str">
            <v>N/A</v>
          </cell>
          <cell r="T527" t="str">
            <v>N/A</v>
          </cell>
          <cell r="U527" t="str">
            <v>N/A</v>
          </cell>
          <cell r="V527" t="str">
            <v>N/A</v>
          </cell>
          <cell r="W527" t="str">
            <v>N/A</v>
          </cell>
          <cell r="X527" t="str">
            <v>N/A</v>
          </cell>
          <cell r="Y527" t="str">
            <v>N/A</v>
          </cell>
          <cell r="Z527" t="str">
            <v>N/A</v>
          </cell>
          <cell r="AA527" t="str">
            <v>N/A</v>
          </cell>
          <cell r="AB527" t="str">
            <v>N/A</v>
          </cell>
          <cell r="AC527" t="str">
            <v>N/A</v>
          </cell>
          <cell r="AD527" t="str">
            <v>N/A</v>
          </cell>
          <cell r="AE527" t="str">
            <v>N/A</v>
          </cell>
          <cell r="AF527" t="str">
            <v>N/A</v>
          </cell>
          <cell r="AG527" t="str">
            <v>N/A</v>
          </cell>
          <cell r="AH527">
            <v>0</v>
          </cell>
        </row>
        <row r="528">
          <cell r="A528">
            <v>36988</v>
          </cell>
          <cell r="B528" t="str">
            <v>N/A</v>
          </cell>
          <cell r="C528" t="str">
            <v>N/A</v>
          </cell>
          <cell r="D528" t="str">
            <v>N/A</v>
          </cell>
          <cell r="E528" t="str">
            <v>N/A</v>
          </cell>
          <cell r="F528" t="str">
            <v>N/A</v>
          </cell>
          <cell r="G528" t="str">
            <v>N/A</v>
          </cell>
          <cell r="H528" t="str">
            <v>N/A</v>
          </cell>
          <cell r="I528" t="str">
            <v>N/A</v>
          </cell>
          <cell r="J528" t="str">
            <v>N/A</v>
          </cell>
          <cell r="K528" t="str">
            <v>N/A</v>
          </cell>
          <cell r="L528" t="str">
            <v>N/A</v>
          </cell>
          <cell r="M528" t="str">
            <v>N/A</v>
          </cell>
          <cell r="N528" t="str">
            <v>N/A</v>
          </cell>
          <cell r="O528" t="str">
            <v>N/A</v>
          </cell>
          <cell r="P528" t="str">
            <v>N/A</v>
          </cell>
          <cell r="Q528" t="str">
            <v>N/A</v>
          </cell>
          <cell r="R528" t="str">
            <v>N/A</v>
          </cell>
          <cell r="S528" t="str">
            <v>N/A</v>
          </cell>
          <cell r="T528" t="str">
            <v>N/A</v>
          </cell>
          <cell r="U528" t="str">
            <v>N/A</v>
          </cell>
          <cell r="V528" t="str">
            <v>N/A</v>
          </cell>
          <cell r="W528" t="str">
            <v>N/A</v>
          </cell>
          <cell r="X528" t="str">
            <v>N/A</v>
          </cell>
          <cell r="Y528" t="str">
            <v>N/A</v>
          </cell>
          <cell r="Z528" t="str">
            <v>N/A</v>
          </cell>
          <cell r="AA528" t="str">
            <v>N/A</v>
          </cell>
          <cell r="AB528" t="str">
            <v>N/A</v>
          </cell>
          <cell r="AC528" t="str">
            <v>N/A</v>
          </cell>
          <cell r="AD528" t="str">
            <v>N/A</v>
          </cell>
          <cell r="AE528" t="str">
            <v>N/A</v>
          </cell>
          <cell r="AF528" t="str">
            <v>N/A</v>
          </cell>
          <cell r="AG528" t="str">
            <v>N/A</v>
          </cell>
          <cell r="AH528">
            <v>0</v>
          </cell>
        </row>
        <row r="529">
          <cell r="A529">
            <v>36989</v>
          </cell>
          <cell r="B529" t="str">
            <v>N/A</v>
          </cell>
          <cell r="C529" t="str">
            <v>N/A</v>
          </cell>
          <cell r="D529" t="str">
            <v>N/A</v>
          </cell>
          <cell r="E529" t="str">
            <v>N/A</v>
          </cell>
          <cell r="F529" t="str">
            <v>N/A</v>
          </cell>
          <cell r="G529" t="str">
            <v>N/A</v>
          </cell>
          <cell r="H529" t="str">
            <v>N/A</v>
          </cell>
          <cell r="I529" t="str">
            <v>N/A</v>
          </cell>
          <cell r="J529" t="str">
            <v>N/A</v>
          </cell>
          <cell r="K529" t="str">
            <v>N/A</v>
          </cell>
          <cell r="L529" t="str">
            <v>N/A</v>
          </cell>
          <cell r="M529" t="str">
            <v>N/A</v>
          </cell>
          <cell r="N529" t="str">
            <v>N/A</v>
          </cell>
          <cell r="O529" t="str">
            <v>N/A</v>
          </cell>
          <cell r="P529" t="str">
            <v>N/A</v>
          </cell>
          <cell r="Q529" t="str">
            <v>N/A</v>
          </cell>
          <cell r="R529" t="str">
            <v>N/A</v>
          </cell>
          <cell r="S529" t="str">
            <v>N/A</v>
          </cell>
          <cell r="T529" t="str">
            <v>N/A</v>
          </cell>
          <cell r="U529" t="str">
            <v>N/A</v>
          </cell>
          <cell r="V529" t="str">
            <v>N/A</v>
          </cell>
          <cell r="W529" t="str">
            <v>N/A</v>
          </cell>
          <cell r="X529" t="str">
            <v>N/A</v>
          </cell>
          <cell r="Y529" t="str">
            <v>N/A</v>
          </cell>
          <cell r="Z529" t="str">
            <v>N/A</v>
          </cell>
          <cell r="AA529" t="str">
            <v>N/A</v>
          </cell>
          <cell r="AB529" t="str">
            <v>N/A</v>
          </cell>
          <cell r="AC529" t="str">
            <v>N/A</v>
          </cell>
          <cell r="AD529" t="str">
            <v>N/A</v>
          </cell>
          <cell r="AE529" t="str">
            <v>N/A</v>
          </cell>
          <cell r="AF529" t="str">
            <v>N/A</v>
          </cell>
          <cell r="AG529" t="str">
            <v>N/A</v>
          </cell>
          <cell r="AH529">
            <v>0</v>
          </cell>
        </row>
        <row r="530">
          <cell r="A530">
            <v>36990</v>
          </cell>
          <cell r="B530" t="str">
            <v>N/A</v>
          </cell>
          <cell r="C530" t="str">
            <v>N/A</v>
          </cell>
          <cell r="D530" t="str">
            <v>N/A</v>
          </cell>
          <cell r="E530" t="str">
            <v>N/A</v>
          </cell>
          <cell r="F530" t="str">
            <v>N/A</v>
          </cell>
          <cell r="G530" t="str">
            <v>N/A</v>
          </cell>
          <cell r="H530" t="str">
            <v>N/A</v>
          </cell>
          <cell r="I530" t="str">
            <v>N/A</v>
          </cell>
          <cell r="J530" t="str">
            <v>N/A</v>
          </cell>
          <cell r="K530" t="str">
            <v>N/A</v>
          </cell>
          <cell r="L530" t="str">
            <v>N/A</v>
          </cell>
          <cell r="M530" t="str">
            <v>N/A</v>
          </cell>
          <cell r="N530" t="str">
            <v>N/A</v>
          </cell>
          <cell r="O530" t="str">
            <v>N/A</v>
          </cell>
          <cell r="P530" t="str">
            <v>N/A</v>
          </cell>
          <cell r="Q530" t="str">
            <v>N/A</v>
          </cell>
          <cell r="R530" t="str">
            <v>N/A</v>
          </cell>
          <cell r="S530" t="str">
            <v>N/A</v>
          </cell>
          <cell r="T530" t="str">
            <v>N/A</v>
          </cell>
          <cell r="U530" t="str">
            <v>N/A</v>
          </cell>
          <cell r="V530" t="str">
            <v>N/A</v>
          </cell>
          <cell r="W530" t="str">
            <v>N/A</v>
          </cell>
          <cell r="X530" t="str">
            <v>N/A</v>
          </cell>
          <cell r="Y530" t="str">
            <v>N/A</v>
          </cell>
          <cell r="Z530" t="str">
            <v>N/A</v>
          </cell>
          <cell r="AA530" t="str">
            <v>N/A</v>
          </cell>
          <cell r="AB530" t="str">
            <v>N/A</v>
          </cell>
          <cell r="AC530" t="str">
            <v>N/A</v>
          </cell>
          <cell r="AD530" t="str">
            <v>N/A</v>
          </cell>
          <cell r="AE530" t="str">
            <v>N/A</v>
          </cell>
          <cell r="AF530" t="str">
            <v>N/A</v>
          </cell>
          <cell r="AG530" t="str">
            <v>N/A</v>
          </cell>
          <cell r="AH530">
            <v>0</v>
          </cell>
        </row>
        <row r="531">
          <cell r="A531">
            <v>36991</v>
          </cell>
          <cell r="B531" t="str">
            <v>N/A</v>
          </cell>
          <cell r="C531" t="str">
            <v>N/A</v>
          </cell>
          <cell r="D531" t="str">
            <v>N/A</v>
          </cell>
          <cell r="E531" t="str">
            <v>N/A</v>
          </cell>
          <cell r="F531" t="str">
            <v>N/A</v>
          </cell>
          <cell r="G531" t="str">
            <v>N/A</v>
          </cell>
          <cell r="H531" t="str">
            <v>N/A</v>
          </cell>
          <cell r="I531" t="str">
            <v>N/A</v>
          </cell>
          <cell r="J531" t="str">
            <v>N/A</v>
          </cell>
          <cell r="K531" t="str">
            <v>N/A</v>
          </cell>
          <cell r="L531" t="str">
            <v>N/A</v>
          </cell>
          <cell r="M531" t="str">
            <v>N/A</v>
          </cell>
          <cell r="N531" t="str">
            <v>N/A</v>
          </cell>
          <cell r="O531" t="str">
            <v>N/A</v>
          </cell>
          <cell r="P531" t="str">
            <v>N/A</v>
          </cell>
          <cell r="Q531" t="str">
            <v>N/A</v>
          </cell>
          <cell r="R531" t="str">
            <v>N/A</v>
          </cell>
          <cell r="S531" t="str">
            <v>N/A</v>
          </cell>
          <cell r="T531" t="str">
            <v>N/A</v>
          </cell>
          <cell r="U531" t="str">
            <v>N/A</v>
          </cell>
          <cell r="V531" t="str">
            <v>N/A</v>
          </cell>
          <cell r="W531" t="str">
            <v>N/A</v>
          </cell>
          <cell r="X531" t="str">
            <v>N/A</v>
          </cell>
          <cell r="Y531" t="str">
            <v>N/A</v>
          </cell>
          <cell r="Z531" t="str">
            <v>N/A</v>
          </cell>
          <cell r="AA531" t="str">
            <v>N/A</v>
          </cell>
          <cell r="AB531" t="str">
            <v>N/A</v>
          </cell>
          <cell r="AC531" t="str">
            <v>N/A</v>
          </cell>
          <cell r="AD531" t="str">
            <v>N/A</v>
          </cell>
          <cell r="AE531" t="str">
            <v>N/A</v>
          </cell>
          <cell r="AF531" t="str">
            <v>N/A</v>
          </cell>
          <cell r="AG531" t="str">
            <v>N/A</v>
          </cell>
          <cell r="AH531">
            <v>0</v>
          </cell>
        </row>
        <row r="532">
          <cell r="A532">
            <v>36992</v>
          </cell>
          <cell r="B532" t="str">
            <v>N/A</v>
          </cell>
          <cell r="C532" t="str">
            <v>N/A</v>
          </cell>
          <cell r="D532" t="str">
            <v>N/A</v>
          </cell>
          <cell r="E532" t="str">
            <v>N/A</v>
          </cell>
          <cell r="F532" t="str">
            <v>N/A</v>
          </cell>
          <cell r="G532" t="str">
            <v>N/A</v>
          </cell>
          <cell r="H532" t="str">
            <v>N/A</v>
          </cell>
          <cell r="I532" t="str">
            <v>N/A</v>
          </cell>
          <cell r="J532" t="str">
            <v>N/A</v>
          </cell>
          <cell r="K532" t="str">
            <v>N/A</v>
          </cell>
          <cell r="L532" t="str">
            <v>N/A</v>
          </cell>
          <cell r="M532" t="str">
            <v>N/A</v>
          </cell>
          <cell r="N532" t="str">
            <v>N/A</v>
          </cell>
          <cell r="O532" t="str">
            <v>N/A</v>
          </cell>
          <cell r="P532" t="str">
            <v>N/A</v>
          </cell>
          <cell r="Q532" t="str">
            <v>N/A</v>
          </cell>
          <cell r="R532" t="str">
            <v>N/A</v>
          </cell>
          <cell r="S532" t="str">
            <v>N/A</v>
          </cell>
          <cell r="T532" t="str">
            <v>N/A</v>
          </cell>
          <cell r="U532" t="str">
            <v>N/A</v>
          </cell>
          <cell r="V532" t="str">
            <v>N/A</v>
          </cell>
          <cell r="W532" t="str">
            <v>N/A</v>
          </cell>
          <cell r="X532" t="str">
            <v>N/A</v>
          </cell>
          <cell r="Y532" t="str">
            <v>N/A</v>
          </cell>
          <cell r="Z532" t="str">
            <v>N/A</v>
          </cell>
          <cell r="AA532" t="str">
            <v>N/A</v>
          </cell>
          <cell r="AB532" t="str">
            <v>N/A</v>
          </cell>
          <cell r="AC532" t="str">
            <v>N/A</v>
          </cell>
          <cell r="AD532" t="str">
            <v>N/A</v>
          </cell>
          <cell r="AE532" t="str">
            <v>N/A</v>
          </cell>
          <cell r="AF532" t="str">
            <v>N/A</v>
          </cell>
          <cell r="AG532" t="str">
            <v>N/A</v>
          </cell>
          <cell r="AH532">
            <v>0</v>
          </cell>
        </row>
        <row r="533">
          <cell r="A533">
            <v>36993</v>
          </cell>
          <cell r="B533" t="str">
            <v>N/A</v>
          </cell>
          <cell r="C533" t="str">
            <v>N/A</v>
          </cell>
          <cell r="D533" t="str">
            <v>N/A</v>
          </cell>
          <cell r="E533" t="str">
            <v>N/A</v>
          </cell>
          <cell r="F533" t="str">
            <v>N/A</v>
          </cell>
          <cell r="G533" t="str">
            <v>N/A</v>
          </cell>
          <cell r="H533" t="str">
            <v>N/A</v>
          </cell>
          <cell r="I533" t="str">
            <v>N/A</v>
          </cell>
          <cell r="J533" t="str">
            <v>N/A</v>
          </cell>
          <cell r="K533" t="str">
            <v>N/A</v>
          </cell>
          <cell r="L533" t="str">
            <v>N/A</v>
          </cell>
          <cell r="M533" t="str">
            <v>N/A</v>
          </cell>
          <cell r="N533" t="str">
            <v>N/A</v>
          </cell>
          <cell r="O533" t="str">
            <v>N/A</v>
          </cell>
          <cell r="P533" t="str">
            <v>N/A</v>
          </cell>
          <cell r="Q533" t="str">
            <v>N/A</v>
          </cell>
          <cell r="R533" t="str">
            <v>N/A</v>
          </cell>
          <cell r="S533" t="str">
            <v>N/A</v>
          </cell>
          <cell r="T533" t="str">
            <v>N/A</v>
          </cell>
          <cell r="U533" t="str">
            <v>N/A</v>
          </cell>
          <cell r="V533" t="str">
            <v>N/A</v>
          </cell>
          <cell r="W533" t="str">
            <v>N/A</v>
          </cell>
          <cell r="X533" t="str">
            <v>N/A</v>
          </cell>
          <cell r="Y533" t="str">
            <v>N/A</v>
          </cell>
          <cell r="Z533" t="str">
            <v>N/A</v>
          </cell>
          <cell r="AA533" t="str">
            <v>N/A</v>
          </cell>
          <cell r="AB533" t="str">
            <v>N/A</v>
          </cell>
          <cell r="AC533" t="str">
            <v>N/A</v>
          </cell>
          <cell r="AD533" t="str">
            <v>N/A</v>
          </cell>
          <cell r="AE533" t="str">
            <v>N/A</v>
          </cell>
          <cell r="AF533" t="str">
            <v>N/A</v>
          </cell>
          <cell r="AG533" t="str">
            <v>N/A</v>
          </cell>
          <cell r="AH533">
            <v>0</v>
          </cell>
        </row>
        <row r="534">
          <cell r="A534">
            <v>36994</v>
          </cell>
          <cell r="B534" t="str">
            <v>N/A</v>
          </cell>
          <cell r="C534" t="str">
            <v>N/A</v>
          </cell>
          <cell r="D534" t="str">
            <v>N/A</v>
          </cell>
          <cell r="E534" t="str">
            <v>N/A</v>
          </cell>
          <cell r="F534" t="str">
            <v>N/A</v>
          </cell>
          <cell r="G534" t="str">
            <v>N/A</v>
          </cell>
          <cell r="H534" t="str">
            <v>N/A</v>
          </cell>
          <cell r="I534" t="str">
            <v>N/A</v>
          </cell>
          <cell r="J534" t="str">
            <v>N/A</v>
          </cell>
          <cell r="K534" t="str">
            <v>N/A</v>
          </cell>
          <cell r="L534" t="str">
            <v>N/A</v>
          </cell>
          <cell r="M534" t="str">
            <v>N/A</v>
          </cell>
          <cell r="N534" t="str">
            <v>N/A</v>
          </cell>
          <cell r="O534" t="str">
            <v>N/A</v>
          </cell>
          <cell r="P534" t="str">
            <v>N/A</v>
          </cell>
          <cell r="Q534" t="str">
            <v>N/A</v>
          </cell>
          <cell r="R534" t="str">
            <v>N/A</v>
          </cell>
          <cell r="S534" t="str">
            <v>N/A</v>
          </cell>
          <cell r="T534" t="str">
            <v>N/A</v>
          </cell>
          <cell r="U534" t="str">
            <v>N/A</v>
          </cell>
          <cell r="V534" t="str">
            <v>N/A</v>
          </cell>
          <cell r="W534" t="str">
            <v>N/A</v>
          </cell>
          <cell r="X534" t="str">
            <v>N/A</v>
          </cell>
          <cell r="Y534" t="str">
            <v>N/A</v>
          </cell>
          <cell r="Z534" t="str">
            <v>N/A</v>
          </cell>
          <cell r="AA534" t="str">
            <v>N/A</v>
          </cell>
          <cell r="AB534" t="str">
            <v>N/A</v>
          </cell>
          <cell r="AC534" t="str">
            <v>N/A</v>
          </cell>
          <cell r="AD534" t="str">
            <v>N/A</v>
          </cell>
          <cell r="AE534" t="str">
            <v>N/A</v>
          </cell>
          <cell r="AF534" t="str">
            <v>N/A</v>
          </cell>
          <cell r="AG534" t="str">
            <v>N/A</v>
          </cell>
          <cell r="AH534">
            <v>0</v>
          </cell>
        </row>
        <row r="535">
          <cell r="A535">
            <v>36995</v>
          </cell>
          <cell r="B535" t="str">
            <v>N/A</v>
          </cell>
          <cell r="C535" t="str">
            <v>N/A</v>
          </cell>
          <cell r="D535" t="str">
            <v>N/A</v>
          </cell>
          <cell r="E535" t="str">
            <v>N/A</v>
          </cell>
          <cell r="F535" t="str">
            <v>N/A</v>
          </cell>
          <cell r="G535" t="str">
            <v>N/A</v>
          </cell>
          <cell r="H535" t="str">
            <v>N/A</v>
          </cell>
          <cell r="I535" t="str">
            <v>N/A</v>
          </cell>
          <cell r="J535" t="str">
            <v>N/A</v>
          </cell>
          <cell r="K535" t="str">
            <v>N/A</v>
          </cell>
          <cell r="L535" t="str">
            <v>N/A</v>
          </cell>
          <cell r="M535" t="str">
            <v>N/A</v>
          </cell>
          <cell r="N535" t="str">
            <v>N/A</v>
          </cell>
          <cell r="O535" t="str">
            <v>N/A</v>
          </cell>
          <cell r="P535" t="str">
            <v>N/A</v>
          </cell>
          <cell r="Q535" t="str">
            <v>N/A</v>
          </cell>
          <cell r="R535" t="str">
            <v>N/A</v>
          </cell>
          <cell r="S535" t="str">
            <v>N/A</v>
          </cell>
          <cell r="T535" t="str">
            <v>N/A</v>
          </cell>
          <cell r="U535" t="str">
            <v>N/A</v>
          </cell>
          <cell r="V535" t="str">
            <v>N/A</v>
          </cell>
          <cell r="W535" t="str">
            <v>N/A</v>
          </cell>
          <cell r="X535" t="str">
            <v>N/A</v>
          </cell>
          <cell r="Y535" t="str">
            <v>N/A</v>
          </cell>
          <cell r="Z535" t="str">
            <v>N/A</v>
          </cell>
          <cell r="AA535" t="str">
            <v>N/A</v>
          </cell>
          <cell r="AB535" t="str">
            <v>N/A</v>
          </cell>
          <cell r="AC535" t="str">
            <v>N/A</v>
          </cell>
          <cell r="AD535" t="str">
            <v>N/A</v>
          </cell>
          <cell r="AE535" t="str">
            <v>N/A</v>
          </cell>
          <cell r="AF535" t="str">
            <v>N/A</v>
          </cell>
          <cell r="AG535" t="str">
            <v>N/A</v>
          </cell>
          <cell r="AH535">
            <v>0</v>
          </cell>
        </row>
        <row r="536">
          <cell r="A536">
            <v>36996</v>
          </cell>
          <cell r="B536" t="str">
            <v>N/A</v>
          </cell>
          <cell r="C536" t="str">
            <v>N/A</v>
          </cell>
          <cell r="D536" t="str">
            <v>N/A</v>
          </cell>
          <cell r="E536" t="str">
            <v>N/A</v>
          </cell>
          <cell r="F536" t="str">
            <v>N/A</v>
          </cell>
          <cell r="G536" t="str">
            <v>N/A</v>
          </cell>
          <cell r="H536" t="str">
            <v>N/A</v>
          </cell>
          <cell r="I536" t="str">
            <v>N/A</v>
          </cell>
          <cell r="J536" t="str">
            <v>N/A</v>
          </cell>
          <cell r="K536" t="str">
            <v>N/A</v>
          </cell>
          <cell r="L536" t="str">
            <v>N/A</v>
          </cell>
          <cell r="M536" t="str">
            <v>N/A</v>
          </cell>
          <cell r="N536" t="str">
            <v>N/A</v>
          </cell>
          <cell r="O536" t="str">
            <v>N/A</v>
          </cell>
          <cell r="P536" t="str">
            <v>N/A</v>
          </cell>
          <cell r="Q536" t="str">
            <v>N/A</v>
          </cell>
          <cell r="R536" t="str">
            <v>N/A</v>
          </cell>
          <cell r="S536" t="str">
            <v>N/A</v>
          </cell>
          <cell r="T536" t="str">
            <v>N/A</v>
          </cell>
          <cell r="U536" t="str">
            <v>N/A</v>
          </cell>
          <cell r="V536" t="str">
            <v>N/A</v>
          </cell>
          <cell r="W536" t="str">
            <v>N/A</v>
          </cell>
          <cell r="X536" t="str">
            <v>N/A</v>
          </cell>
          <cell r="Y536" t="str">
            <v>N/A</v>
          </cell>
          <cell r="Z536" t="str">
            <v>N/A</v>
          </cell>
          <cell r="AA536" t="str">
            <v>N/A</v>
          </cell>
          <cell r="AB536" t="str">
            <v>N/A</v>
          </cell>
          <cell r="AC536" t="str">
            <v>N/A</v>
          </cell>
          <cell r="AD536" t="str">
            <v>N/A</v>
          </cell>
          <cell r="AE536" t="str">
            <v>N/A</v>
          </cell>
          <cell r="AF536" t="str">
            <v>N/A</v>
          </cell>
          <cell r="AG536" t="str">
            <v>N/A</v>
          </cell>
          <cell r="AH536">
            <v>0</v>
          </cell>
        </row>
        <row r="537">
          <cell r="A537">
            <v>36997</v>
          </cell>
          <cell r="B537" t="str">
            <v>N/A</v>
          </cell>
          <cell r="C537" t="str">
            <v>N/A</v>
          </cell>
          <cell r="D537" t="str">
            <v>N/A</v>
          </cell>
          <cell r="E537" t="str">
            <v>N/A</v>
          </cell>
          <cell r="F537" t="str">
            <v>N/A</v>
          </cell>
          <cell r="G537" t="str">
            <v>N/A</v>
          </cell>
          <cell r="H537" t="str">
            <v>N/A</v>
          </cell>
          <cell r="I537" t="str">
            <v>N/A</v>
          </cell>
          <cell r="J537" t="str">
            <v>N/A</v>
          </cell>
          <cell r="K537" t="str">
            <v>N/A</v>
          </cell>
          <cell r="L537" t="str">
            <v>N/A</v>
          </cell>
          <cell r="M537" t="str">
            <v>N/A</v>
          </cell>
          <cell r="N537" t="str">
            <v>N/A</v>
          </cell>
          <cell r="O537" t="str">
            <v>N/A</v>
          </cell>
          <cell r="P537" t="str">
            <v>N/A</v>
          </cell>
          <cell r="Q537" t="str">
            <v>N/A</v>
          </cell>
          <cell r="R537" t="str">
            <v>N/A</v>
          </cell>
          <cell r="S537" t="str">
            <v>N/A</v>
          </cell>
          <cell r="T537" t="str">
            <v>N/A</v>
          </cell>
          <cell r="U537" t="str">
            <v>N/A</v>
          </cell>
          <cell r="V537" t="str">
            <v>N/A</v>
          </cell>
          <cell r="W537" t="str">
            <v>N/A</v>
          </cell>
          <cell r="X537" t="str">
            <v>N/A</v>
          </cell>
          <cell r="Y537" t="str">
            <v>N/A</v>
          </cell>
          <cell r="Z537" t="str">
            <v>N/A</v>
          </cell>
          <cell r="AA537" t="str">
            <v>N/A</v>
          </cell>
          <cell r="AB537" t="str">
            <v>N/A</v>
          </cell>
          <cell r="AC537" t="str">
            <v>N/A</v>
          </cell>
          <cell r="AD537" t="str">
            <v>N/A</v>
          </cell>
          <cell r="AE537" t="str">
            <v>N/A</v>
          </cell>
          <cell r="AF537" t="str">
            <v>N/A</v>
          </cell>
          <cell r="AG537" t="str">
            <v>N/A</v>
          </cell>
          <cell r="AH537">
            <v>0</v>
          </cell>
        </row>
        <row r="538">
          <cell r="A538">
            <v>36998</v>
          </cell>
          <cell r="B538" t="str">
            <v>N/A</v>
          </cell>
          <cell r="C538" t="str">
            <v>N/A</v>
          </cell>
          <cell r="D538" t="str">
            <v>N/A</v>
          </cell>
          <cell r="E538" t="str">
            <v>N/A</v>
          </cell>
          <cell r="F538" t="str">
            <v>N/A</v>
          </cell>
          <cell r="G538" t="str">
            <v>N/A</v>
          </cell>
          <cell r="H538" t="str">
            <v>N/A</v>
          </cell>
          <cell r="I538" t="str">
            <v>N/A</v>
          </cell>
          <cell r="J538" t="str">
            <v>N/A</v>
          </cell>
          <cell r="K538" t="str">
            <v>N/A</v>
          </cell>
          <cell r="L538" t="str">
            <v>N/A</v>
          </cell>
          <cell r="M538" t="str">
            <v>N/A</v>
          </cell>
          <cell r="N538" t="str">
            <v>N/A</v>
          </cell>
          <cell r="O538" t="str">
            <v>N/A</v>
          </cell>
          <cell r="P538" t="str">
            <v>N/A</v>
          </cell>
          <cell r="Q538" t="str">
            <v>N/A</v>
          </cell>
          <cell r="R538" t="str">
            <v>N/A</v>
          </cell>
          <cell r="S538" t="str">
            <v>N/A</v>
          </cell>
          <cell r="T538" t="str">
            <v>N/A</v>
          </cell>
          <cell r="U538" t="str">
            <v>N/A</v>
          </cell>
          <cell r="V538" t="str">
            <v>N/A</v>
          </cell>
          <cell r="W538" t="str">
            <v>N/A</v>
          </cell>
          <cell r="X538" t="str">
            <v>N/A</v>
          </cell>
          <cell r="Y538" t="str">
            <v>N/A</v>
          </cell>
          <cell r="Z538" t="str">
            <v>N/A</v>
          </cell>
          <cell r="AA538" t="str">
            <v>N/A</v>
          </cell>
          <cell r="AB538" t="str">
            <v>N/A</v>
          </cell>
          <cell r="AC538" t="str">
            <v>N/A</v>
          </cell>
          <cell r="AD538" t="str">
            <v>N/A</v>
          </cell>
          <cell r="AE538" t="str">
            <v>N/A</v>
          </cell>
          <cell r="AF538" t="str">
            <v>N/A</v>
          </cell>
          <cell r="AG538" t="str">
            <v>N/A</v>
          </cell>
          <cell r="AH538">
            <v>0</v>
          </cell>
        </row>
        <row r="539">
          <cell r="A539">
            <v>36999</v>
          </cell>
          <cell r="B539" t="str">
            <v>N/A</v>
          </cell>
          <cell r="C539" t="str">
            <v>N/A</v>
          </cell>
          <cell r="D539" t="str">
            <v>N/A</v>
          </cell>
          <cell r="E539" t="str">
            <v>N/A</v>
          </cell>
          <cell r="F539" t="str">
            <v>N/A</v>
          </cell>
          <cell r="G539" t="str">
            <v>N/A</v>
          </cell>
          <cell r="H539" t="str">
            <v>N/A</v>
          </cell>
          <cell r="I539" t="str">
            <v>N/A</v>
          </cell>
          <cell r="J539" t="str">
            <v>N/A</v>
          </cell>
          <cell r="K539" t="str">
            <v>N/A</v>
          </cell>
          <cell r="L539" t="str">
            <v>N/A</v>
          </cell>
          <cell r="M539" t="str">
            <v>N/A</v>
          </cell>
          <cell r="N539" t="str">
            <v>N/A</v>
          </cell>
          <cell r="O539" t="str">
            <v>N/A</v>
          </cell>
          <cell r="P539" t="str">
            <v>N/A</v>
          </cell>
          <cell r="Q539" t="str">
            <v>N/A</v>
          </cell>
          <cell r="R539" t="str">
            <v>N/A</v>
          </cell>
          <cell r="S539" t="str">
            <v>N/A</v>
          </cell>
          <cell r="T539" t="str">
            <v>N/A</v>
          </cell>
          <cell r="U539" t="str">
            <v>N/A</v>
          </cell>
          <cell r="V539" t="str">
            <v>N/A</v>
          </cell>
          <cell r="W539" t="str">
            <v>N/A</v>
          </cell>
          <cell r="X539" t="str">
            <v>N/A</v>
          </cell>
          <cell r="Y539" t="str">
            <v>N/A</v>
          </cell>
          <cell r="Z539" t="str">
            <v>N/A</v>
          </cell>
          <cell r="AA539" t="str">
            <v>N/A</v>
          </cell>
          <cell r="AB539" t="str">
            <v>N/A</v>
          </cell>
          <cell r="AC539" t="str">
            <v>N/A</v>
          </cell>
          <cell r="AD539" t="str">
            <v>N/A</v>
          </cell>
          <cell r="AE539" t="str">
            <v>N/A</v>
          </cell>
          <cell r="AF539" t="str">
            <v>N/A</v>
          </cell>
          <cell r="AG539" t="str">
            <v>N/A</v>
          </cell>
          <cell r="AH539">
            <v>0</v>
          </cell>
        </row>
        <row r="540">
          <cell r="A540">
            <v>37000</v>
          </cell>
          <cell r="B540" t="str">
            <v>N/A</v>
          </cell>
          <cell r="C540" t="str">
            <v>N/A</v>
          </cell>
          <cell r="D540" t="str">
            <v>N/A</v>
          </cell>
          <cell r="E540" t="str">
            <v>N/A</v>
          </cell>
          <cell r="F540" t="str">
            <v>N/A</v>
          </cell>
          <cell r="G540" t="str">
            <v>N/A</v>
          </cell>
          <cell r="H540" t="str">
            <v>N/A</v>
          </cell>
          <cell r="I540" t="str">
            <v>N/A</v>
          </cell>
          <cell r="J540" t="str">
            <v>N/A</v>
          </cell>
          <cell r="K540" t="str">
            <v>N/A</v>
          </cell>
          <cell r="L540" t="str">
            <v>N/A</v>
          </cell>
          <cell r="M540" t="str">
            <v>N/A</v>
          </cell>
          <cell r="N540" t="str">
            <v>N/A</v>
          </cell>
          <cell r="O540" t="str">
            <v>N/A</v>
          </cell>
          <cell r="P540" t="str">
            <v>N/A</v>
          </cell>
          <cell r="Q540" t="str">
            <v>N/A</v>
          </cell>
          <cell r="R540" t="str">
            <v>N/A</v>
          </cell>
          <cell r="S540" t="str">
            <v>N/A</v>
          </cell>
          <cell r="T540" t="str">
            <v>N/A</v>
          </cell>
          <cell r="U540" t="str">
            <v>N/A</v>
          </cell>
          <cell r="V540" t="str">
            <v>N/A</v>
          </cell>
          <cell r="W540" t="str">
            <v>N/A</v>
          </cell>
          <cell r="X540" t="str">
            <v>N/A</v>
          </cell>
          <cell r="Y540" t="str">
            <v>N/A</v>
          </cell>
          <cell r="Z540" t="str">
            <v>N/A</v>
          </cell>
          <cell r="AA540" t="str">
            <v>N/A</v>
          </cell>
          <cell r="AB540" t="str">
            <v>N/A</v>
          </cell>
          <cell r="AC540" t="str">
            <v>N/A</v>
          </cell>
          <cell r="AD540" t="str">
            <v>N/A</v>
          </cell>
          <cell r="AE540" t="str">
            <v>N/A</v>
          </cell>
          <cell r="AF540" t="str">
            <v>N/A</v>
          </cell>
          <cell r="AG540" t="str">
            <v>N/A</v>
          </cell>
          <cell r="AH540">
            <v>0</v>
          </cell>
        </row>
        <row r="541">
          <cell r="A541">
            <v>37001</v>
          </cell>
          <cell r="B541" t="str">
            <v>N/A</v>
          </cell>
          <cell r="C541" t="str">
            <v>N/A</v>
          </cell>
          <cell r="D541" t="str">
            <v>N/A</v>
          </cell>
          <cell r="E541" t="str">
            <v>N/A</v>
          </cell>
          <cell r="F541" t="str">
            <v>N/A</v>
          </cell>
          <cell r="G541" t="str">
            <v>N/A</v>
          </cell>
          <cell r="H541" t="str">
            <v>N/A</v>
          </cell>
          <cell r="I541" t="str">
            <v>N/A</v>
          </cell>
          <cell r="J541" t="str">
            <v>N/A</v>
          </cell>
          <cell r="K541" t="str">
            <v>N/A</v>
          </cell>
          <cell r="L541" t="str">
            <v>N/A</v>
          </cell>
          <cell r="M541" t="str">
            <v>N/A</v>
          </cell>
          <cell r="N541" t="str">
            <v>N/A</v>
          </cell>
          <cell r="O541" t="str">
            <v>N/A</v>
          </cell>
          <cell r="P541" t="str">
            <v>N/A</v>
          </cell>
          <cell r="Q541" t="str">
            <v>N/A</v>
          </cell>
          <cell r="R541" t="str">
            <v>N/A</v>
          </cell>
          <cell r="S541" t="str">
            <v>N/A</v>
          </cell>
          <cell r="T541" t="str">
            <v>N/A</v>
          </cell>
          <cell r="U541" t="str">
            <v>N/A</v>
          </cell>
          <cell r="V541" t="str">
            <v>N/A</v>
          </cell>
          <cell r="W541" t="str">
            <v>N/A</v>
          </cell>
          <cell r="X541" t="str">
            <v>N/A</v>
          </cell>
          <cell r="Y541" t="str">
            <v>N/A</v>
          </cell>
          <cell r="Z541" t="str">
            <v>N/A</v>
          </cell>
          <cell r="AA541" t="str">
            <v>N/A</v>
          </cell>
          <cell r="AB541" t="str">
            <v>N/A</v>
          </cell>
          <cell r="AC541" t="str">
            <v>N/A</v>
          </cell>
          <cell r="AD541" t="str">
            <v>N/A</v>
          </cell>
          <cell r="AE541" t="str">
            <v>N/A</v>
          </cell>
          <cell r="AF541" t="str">
            <v>N/A</v>
          </cell>
          <cell r="AG541" t="str">
            <v>N/A</v>
          </cell>
          <cell r="AH541">
            <v>0</v>
          </cell>
        </row>
        <row r="542">
          <cell r="A542">
            <v>37002</v>
          </cell>
          <cell r="B542" t="str">
            <v>N/A</v>
          </cell>
          <cell r="C542" t="str">
            <v>N/A</v>
          </cell>
          <cell r="D542" t="str">
            <v>N/A</v>
          </cell>
          <cell r="E542" t="str">
            <v>N/A</v>
          </cell>
          <cell r="F542" t="str">
            <v>N/A</v>
          </cell>
          <cell r="G542" t="str">
            <v>N/A</v>
          </cell>
          <cell r="H542" t="str">
            <v>N/A</v>
          </cell>
          <cell r="I542" t="str">
            <v>N/A</v>
          </cell>
          <cell r="J542" t="str">
            <v>N/A</v>
          </cell>
          <cell r="K542" t="str">
            <v>N/A</v>
          </cell>
          <cell r="L542" t="str">
            <v>N/A</v>
          </cell>
          <cell r="M542" t="str">
            <v>N/A</v>
          </cell>
          <cell r="N542" t="str">
            <v>N/A</v>
          </cell>
          <cell r="O542" t="str">
            <v>N/A</v>
          </cell>
          <cell r="P542" t="str">
            <v>N/A</v>
          </cell>
          <cell r="Q542" t="str">
            <v>N/A</v>
          </cell>
          <cell r="R542" t="str">
            <v>N/A</v>
          </cell>
          <cell r="S542" t="str">
            <v>N/A</v>
          </cell>
          <cell r="T542" t="str">
            <v>N/A</v>
          </cell>
          <cell r="U542" t="str">
            <v>N/A</v>
          </cell>
          <cell r="V542" t="str">
            <v>N/A</v>
          </cell>
          <cell r="W542" t="str">
            <v>N/A</v>
          </cell>
          <cell r="X542" t="str">
            <v>N/A</v>
          </cell>
          <cell r="Y542" t="str">
            <v>N/A</v>
          </cell>
          <cell r="Z542" t="str">
            <v>N/A</v>
          </cell>
          <cell r="AA542" t="str">
            <v>N/A</v>
          </cell>
          <cell r="AB542" t="str">
            <v>N/A</v>
          </cell>
          <cell r="AC542" t="str">
            <v>N/A</v>
          </cell>
          <cell r="AD542" t="str">
            <v>N/A</v>
          </cell>
          <cell r="AE542" t="str">
            <v>N/A</v>
          </cell>
          <cell r="AF542" t="str">
            <v>N/A</v>
          </cell>
          <cell r="AG542" t="str">
            <v>N/A</v>
          </cell>
          <cell r="AH542">
            <v>0</v>
          </cell>
        </row>
        <row r="543">
          <cell r="A543">
            <v>37003</v>
          </cell>
          <cell r="B543" t="str">
            <v>N/A</v>
          </cell>
          <cell r="C543" t="str">
            <v>N/A</v>
          </cell>
          <cell r="D543" t="str">
            <v>N/A</v>
          </cell>
          <cell r="E543" t="str">
            <v>N/A</v>
          </cell>
          <cell r="F543" t="str">
            <v>N/A</v>
          </cell>
          <cell r="G543" t="str">
            <v>N/A</v>
          </cell>
          <cell r="H543" t="str">
            <v>N/A</v>
          </cell>
          <cell r="I543" t="str">
            <v>N/A</v>
          </cell>
          <cell r="J543" t="str">
            <v>N/A</v>
          </cell>
          <cell r="K543" t="str">
            <v>N/A</v>
          </cell>
          <cell r="L543" t="str">
            <v>N/A</v>
          </cell>
          <cell r="M543" t="str">
            <v>N/A</v>
          </cell>
          <cell r="N543" t="str">
            <v>N/A</v>
          </cell>
          <cell r="O543" t="str">
            <v>N/A</v>
          </cell>
          <cell r="P543" t="str">
            <v>N/A</v>
          </cell>
          <cell r="Q543" t="str">
            <v>N/A</v>
          </cell>
          <cell r="R543" t="str">
            <v>N/A</v>
          </cell>
          <cell r="S543" t="str">
            <v>N/A</v>
          </cell>
          <cell r="T543" t="str">
            <v>N/A</v>
          </cell>
          <cell r="U543" t="str">
            <v>N/A</v>
          </cell>
          <cell r="V543" t="str">
            <v>N/A</v>
          </cell>
          <cell r="W543" t="str">
            <v>N/A</v>
          </cell>
          <cell r="X543" t="str">
            <v>N/A</v>
          </cell>
          <cell r="Y543" t="str">
            <v>N/A</v>
          </cell>
          <cell r="Z543" t="str">
            <v>N/A</v>
          </cell>
          <cell r="AA543" t="str">
            <v>N/A</v>
          </cell>
          <cell r="AB543" t="str">
            <v>N/A</v>
          </cell>
          <cell r="AC543" t="str">
            <v>N/A</v>
          </cell>
          <cell r="AD543" t="str">
            <v>N/A</v>
          </cell>
          <cell r="AE543" t="str">
            <v>N/A</v>
          </cell>
          <cell r="AF543" t="str">
            <v>N/A</v>
          </cell>
          <cell r="AG543" t="str">
            <v>N/A</v>
          </cell>
          <cell r="AH543">
            <v>0</v>
          </cell>
        </row>
        <row r="544">
          <cell r="A544">
            <v>37004</v>
          </cell>
          <cell r="B544" t="str">
            <v>N/A</v>
          </cell>
          <cell r="C544" t="str">
            <v>N/A</v>
          </cell>
          <cell r="D544" t="str">
            <v>N/A</v>
          </cell>
          <cell r="E544" t="str">
            <v>N/A</v>
          </cell>
          <cell r="F544" t="str">
            <v>N/A</v>
          </cell>
          <cell r="G544" t="str">
            <v>N/A</v>
          </cell>
          <cell r="H544" t="str">
            <v>N/A</v>
          </cell>
          <cell r="I544" t="str">
            <v>N/A</v>
          </cell>
          <cell r="J544" t="str">
            <v>N/A</v>
          </cell>
          <cell r="K544" t="str">
            <v>N/A</v>
          </cell>
          <cell r="L544" t="str">
            <v>N/A</v>
          </cell>
          <cell r="M544" t="str">
            <v>N/A</v>
          </cell>
          <cell r="N544" t="str">
            <v>N/A</v>
          </cell>
          <cell r="O544" t="str">
            <v>N/A</v>
          </cell>
          <cell r="P544" t="str">
            <v>N/A</v>
          </cell>
          <cell r="Q544" t="str">
            <v>N/A</v>
          </cell>
          <cell r="R544" t="str">
            <v>N/A</v>
          </cell>
          <cell r="S544" t="str">
            <v>N/A</v>
          </cell>
          <cell r="T544" t="str">
            <v>N/A</v>
          </cell>
          <cell r="U544" t="str">
            <v>N/A</v>
          </cell>
          <cell r="V544" t="str">
            <v>N/A</v>
          </cell>
          <cell r="W544" t="str">
            <v>N/A</v>
          </cell>
          <cell r="X544" t="str">
            <v>N/A</v>
          </cell>
          <cell r="Y544" t="str">
            <v>N/A</v>
          </cell>
          <cell r="Z544" t="str">
            <v>N/A</v>
          </cell>
          <cell r="AA544" t="str">
            <v>N/A</v>
          </cell>
          <cell r="AB544" t="str">
            <v>N/A</v>
          </cell>
          <cell r="AC544" t="str">
            <v>N/A</v>
          </cell>
          <cell r="AD544" t="str">
            <v>N/A</v>
          </cell>
          <cell r="AE544" t="str">
            <v>N/A</v>
          </cell>
          <cell r="AF544" t="str">
            <v>N/A</v>
          </cell>
          <cell r="AG544" t="str">
            <v>N/A</v>
          </cell>
          <cell r="AH544">
            <v>0</v>
          </cell>
        </row>
        <row r="545">
          <cell r="A545">
            <v>37005</v>
          </cell>
          <cell r="B545" t="str">
            <v>N/A</v>
          </cell>
          <cell r="C545" t="str">
            <v>N/A</v>
          </cell>
          <cell r="D545" t="str">
            <v>N/A</v>
          </cell>
          <cell r="E545" t="str">
            <v>N/A</v>
          </cell>
          <cell r="F545" t="str">
            <v>N/A</v>
          </cell>
          <cell r="G545" t="str">
            <v>N/A</v>
          </cell>
          <cell r="H545" t="str">
            <v>N/A</v>
          </cell>
          <cell r="I545" t="str">
            <v>N/A</v>
          </cell>
          <cell r="J545" t="str">
            <v>N/A</v>
          </cell>
          <cell r="K545" t="str">
            <v>N/A</v>
          </cell>
          <cell r="L545" t="str">
            <v>N/A</v>
          </cell>
          <cell r="M545" t="str">
            <v>N/A</v>
          </cell>
          <cell r="N545" t="str">
            <v>N/A</v>
          </cell>
          <cell r="O545" t="str">
            <v>N/A</v>
          </cell>
          <cell r="P545" t="str">
            <v>N/A</v>
          </cell>
          <cell r="Q545" t="str">
            <v>N/A</v>
          </cell>
          <cell r="R545" t="str">
            <v>N/A</v>
          </cell>
          <cell r="S545" t="str">
            <v>N/A</v>
          </cell>
          <cell r="T545" t="str">
            <v>N/A</v>
          </cell>
          <cell r="U545" t="str">
            <v>N/A</v>
          </cell>
          <cell r="V545" t="str">
            <v>N/A</v>
          </cell>
          <cell r="W545" t="str">
            <v>N/A</v>
          </cell>
          <cell r="X545" t="str">
            <v>N/A</v>
          </cell>
          <cell r="Y545" t="str">
            <v>N/A</v>
          </cell>
          <cell r="Z545" t="str">
            <v>N/A</v>
          </cell>
          <cell r="AA545" t="str">
            <v>N/A</v>
          </cell>
          <cell r="AB545" t="str">
            <v>N/A</v>
          </cell>
          <cell r="AC545" t="str">
            <v>N/A</v>
          </cell>
          <cell r="AD545" t="str">
            <v>N/A</v>
          </cell>
          <cell r="AE545" t="str">
            <v>N/A</v>
          </cell>
          <cell r="AF545" t="str">
            <v>N/A</v>
          </cell>
          <cell r="AG545" t="str">
            <v>N/A</v>
          </cell>
          <cell r="AH545">
            <v>0</v>
          </cell>
        </row>
        <row r="546">
          <cell r="A546">
            <v>37006</v>
          </cell>
          <cell r="B546" t="str">
            <v>N/A</v>
          </cell>
          <cell r="C546" t="str">
            <v>N/A</v>
          </cell>
          <cell r="D546" t="str">
            <v>N/A</v>
          </cell>
          <cell r="E546" t="str">
            <v>N/A</v>
          </cell>
          <cell r="F546" t="str">
            <v>N/A</v>
          </cell>
          <cell r="G546" t="str">
            <v>N/A</v>
          </cell>
          <cell r="H546" t="str">
            <v>N/A</v>
          </cell>
          <cell r="I546" t="str">
            <v>N/A</v>
          </cell>
          <cell r="J546" t="str">
            <v>N/A</v>
          </cell>
          <cell r="K546" t="str">
            <v>N/A</v>
          </cell>
          <cell r="L546" t="str">
            <v>N/A</v>
          </cell>
          <cell r="M546" t="str">
            <v>N/A</v>
          </cell>
          <cell r="N546" t="str">
            <v>N/A</v>
          </cell>
          <cell r="O546" t="str">
            <v>N/A</v>
          </cell>
          <cell r="P546" t="str">
            <v>N/A</v>
          </cell>
          <cell r="Q546" t="str">
            <v>N/A</v>
          </cell>
          <cell r="R546" t="str">
            <v>N/A</v>
          </cell>
          <cell r="S546" t="str">
            <v>N/A</v>
          </cell>
          <cell r="T546" t="str">
            <v>N/A</v>
          </cell>
          <cell r="U546" t="str">
            <v>N/A</v>
          </cell>
          <cell r="V546" t="str">
            <v>N/A</v>
          </cell>
          <cell r="W546" t="str">
            <v>N/A</v>
          </cell>
          <cell r="X546" t="str">
            <v>N/A</v>
          </cell>
          <cell r="Y546" t="str">
            <v>N/A</v>
          </cell>
          <cell r="Z546" t="str">
            <v>N/A</v>
          </cell>
          <cell r="AA546" t="str">
            <v>N/A</v>
          </cell>
          <cell r="AB546" t="str">
            <v>N/A</v>
          </cell>
          <cell r="AC546" t="str">
            <v>N/A</v>
          </cell>
          <cell r="AD546" t="str">
            <v>N/A</v>
          </cell>
          <cell r="AE546" t="str">
            <v>N/A</v>
          </cell>
          <cell r="AF546" t="str">
            <v>N/A</v>
          </cell>
          <cell r="AG546" t="str">
            <v>N/A</v>
          </cell>
          <cell r="AH546">
            <v>0</v>
          </cell>
        </row>
        <row r="547">
          <cell r="A547">
            <v>37007</v>
          </cell>
          <cell r="B547" t="str">
            <v>N/A</v>
          </cell>
          <cell r="C547" t="str">
            <v>N/A</v>
          </cell>
          <cell r="D547" t="str">
            <v>N/A</v>
          </cell>
          <cell r="E547" t="str">
            <v>N/A</v>
          </cell>
          <cell r="F547" t="str">
            <v>N/A</v>
          </cell>
          <cell r="G547" t="str">
            <v>N/A</v>
          </cell>
          <cell r="H547" t="str">
            <v>N/A</v>
          </cell>
          <cell r="I547" t="str">
            <v>N/A</v>
          </cell>
          <cell r="J547" t="str">
            <v>N/A</v>
          </cell>
          <cell r="K547" t="str">
            <v>N/A</v>
          </cell>
          <cell r="L547" t="str">
            <v>N/A</v>
          </cell>
          <cell r="M547" t="str">
            <v>N/A</v>
          </cell>
          <cell r="N547" t="str">
            <v>N/A</v>
          </cell>
          <cell r="O547" t="str">
            <v>N/A</v>
          </cell>
          <cell r="P547" t="str">
            <v>N/A</v>
          </cell>
          <cell r="Q547" t="str">
            <v>N/A</v>
          </cell>
          <cell r="R547" t="str">
            <v>N/A</v>
          </cell>
          <cell r="S547" t="str">
            <v>N/A</v>
          </cell>
          <cell r="T547" t="str">
            <v>N/A</v>
          </cell>
          <cell r="U547" t="str">
            <v>N/A</v>
          </cell>
          <cell r="V547" t="str">
            <v>N/A</v>
          </cell>
          <cell r="W547" t="str">
            <v>N/A</v>
          </cell>
          <cell r="X547" t="str">
            <v>N/A</v>
          </cell>
          <cell r="Y547" t="str">
            <v>N/A</v>
          </cell>
          <cell r="Z547" t="str">
            <v>N/A</v>
          </cell>
          <cell r="AA547" t="str">
            <v>N/A</v>
          </cell>
          <cell r="AB547" t="str">
            <v>N/A</v>
          </cell>
          <cell r="AC547" t="str">
            <v>N/A</v>
          </cell>
          <cell r="AD547" t="str">
            <v>N/A</v>
          </cell>
          <cell r="AE547" t="str">
            <v>N/A</v>
          </cell>
          <cell r="AF547" t="str">
            <v>N/A</v>
          </cell>
          <cell r="AG547" t="str">
            <v>N/A</v>
          </cell>
          <cell r="AH547">
            <v>0</v>
          </cell>
        </row>
        <row r="548">
          <cell r="A548">
            <v>37008</v>
          </cell>
          <cell r="B548" t="str">
            <v>N/A</v>
          </cell>
          <cell r="C548" t="str">
            <v>N/A</v>
          </cell>
          <cell r="D548" t="str">
            <v>N/A</v>
          </cell>
          <cell r="E548" t="str">
            <v>N/A</v>
          </cell>
          <cell r="F548" t="str">
            <v>N/A</v>
          </cell>
          <cell r="G548" t="str">
            <v>N/A</v>
          </cell>
          <cell r="H548" t="str">
            <v>N/A</v>
          </cell>
          <cell r="I548" t="str">
            <v>N/A</v>
          </cell>
          <cell r="J548" t="str">
            <v>N/A</v>
          </cell>
          <cell r="K548" t="str">
            <v>N/A</v>
          </cell>
          <cell r="L548" t="str">
            <v>N/A</v>
          </cell>
          <cell r="M548" t="str">
            <v>N/A</v>
          </cell>
          <cell r="N548" t="str">
            <v>N/A</v>
          </cell>
          <cell r="O548" t="str">
            <v>N/A</v>
          </cell>
          <cell r="P548" t="str">
            <v>N/A</v>
          </cell>
          <cell r="Q548" t="str">
            <v>N/A</v>
          </cell>
          <cell r="R548" t="str">
            <v>N/A</v>
          </cell>
          <cell r="S548" t="str">
            <v>N/A</v>
          </cell>
          <cell r="T548" t="str">
            <v>N/A</v>
          </cell>
          <cell r="U548" t="str">
            <v>N/A</v>
          </cell>
          <cell r="V548" t="str">
            <v>N/A</v>
          </cell>
          <cell r="W548" t="str">
            <v>N/A</v>
          </cell>
          <cell r="X548" t="str">
            <v>N/A</v>
          </cell>
          <cell r="Y548" t="str">
            <v>N/A</v>
          </cell>
          <cell r="Z548" t="str">
            <v>N/A</v>
          </cell>
          <cell r="AA548" t="str">
            <v>N/A</v>
          </cell>
          <cell r="AB548" t="str">
            <v>N/A</v>
          </cell>
          <cell r="AC548" t="str">
            <v>N/A</v>
          </cell>
          <cell r="AD548" t="str">
            <v>N/A</v>
          </cell>
          <cell r="AE548" t="str">
            <v>N/A</v>
          </cell>
          <cell r="AF548" t="str">
            <v>N/A</v>
          </cell>
          <cell r="AG548" t="str">
            <v>N/A</v>
          </cell>
          <cell r="AH548">
            <v>0</v>
          </cell>
        </row>
        <row r="549">
          <cell r="A549">
            <v>37009</v>
          </cell>
          <cell r="B549" t="str">
            <v>N/A</v>
          </cell>
          <cell r="C549" t="str">
            <v>N/A</v>
          </cell>
          <cell r="D549" t="str">
            <v>N/A</v>
          </cell>
          <cell r="E549" t="str">
            <v>N/A</v>
          </cell>
          <cell r="F549" t="str">
            <v>N/A</v>
          </cell>
          <cell r="G549" t="str">
            <v>N/A</v>
          </cell>
          <cell r="H549" t="str">
            <v>N/A</v>
          </cell>
          <cell r="I549" t="str">
            <v>N/A</v>
          </cell>
          <cell r="J549" t="str">
            <v>N/A</v>
          </cell>
          <cell r="K549" t="str">
            <v>N/A</v>
          </cell>
          <cell r="L549" t="str">
            <v>N/A</v>
          </cell>
          <cell r="M549" t="str">
            <v>N/A</v>
          </cell>
          <cell r="N549" t="str">
            <v>N/A</v>
          </cell>
          <cell r="O549" t="str">
            <v>N/A</v>
          </cell>
          <cell r="P549" t="str">
            <v>N/A</v>
          </cell>
          <cell r="Q549" t="str">
            <v>N/A</v>
          </cell>
          <cell r="R549" t="str">
            <v>N/A</v>
          </cell>
          <cell r="S549" t="str">
            <v>N/A</v>
          </cell>
          <cell r="T549" t="str">
            <v>N/A</v>
          </cell>
          <cell r="U549" t="str">
            <v>N/A</v>
          </cell>
          <cell r="V549" t="str">
            <v>N/A</v>
          </cell>
          <cell r="W549" t="str">
            <v>N/A</v>
          </cell>
          <cell r="X549" t="str">
            <v>N/A</v>
          </cell>
          <cell r="Y549" t="str">
            <v>N/A</v>
          </cell>
          <cell r="Z549" t="str">
            <v>N/A</v>
          </cell>
          <cell r="AA549" t="str">
            <v>N/A</v>
          </cell>
          <cell r="AB549" t="str">
            <v>N/A</v>
          </cell>
          <cell r="AC549" t="str">
            <v>N/A</v>
          </cell>
          <cell r="AD549" t="str">
            <v>N/A</v>
          </cell>
          <cell r="AE549" t="str">
            <v>N/A</v>
          </cell>
          <cell r="AF549" t="str">
            <v>N/A</v>
          </cell>
          <cell r="AG549" t="str">
            <v>N/A</v>
          </cell>
          <cell r="AH549">
            <v>0</v>
          </cell>
        </row>
        <row r="550">
          <cell r="A550">
            <v>37010</v>
          </cell>
          <cell r="B550" t="str">
            <v>N/A</v>
          </cell>
          <cell r="C550" t="str">
            <v>N/A</v>
          </cell>
          <cell r="D550" t="str">
            <v>N/A</v>
          </cell>
          <cell r="E550" t="str">
            <v>N/A</v>
          </cell>
          <cell r="F550" t="str">
            <v>N/A</v>
          </cell>
          <cell r="G550" t="str">
            <v>N/A</v>
          </cell>
          <cell r="H550" t="str">
            <v>N/A</v>
          </cell>
          <cell r="I550" t="str">
            <v>N/A</v>
          </cell>
          <cell r="J550" t="str">
            <v>N/A</v>
          </cell>
          <cell r="K550" t="str">
            <v>N/A</v>
          </cell>
          <cell r="L550" t="str">
            <v>N/A</v>
          </cell>
          <cell r="M550" t="str">
            <v>N/A</v>
          </cell>
          <cell r="N550" t="str">
            <v>N/A</v>
          </cell>
          <cell r="O550" t="str">
            <v>N/A</v>
          </cell>
          <cell r="P550" t="str">
            <v>N/A</v>
          </cell>
          <cell r="Q550" t="str">
            <v>N/A</v>
          </cell>
          <cell r="R550" t="str">
            <v>N/A</v>
          </cell>
          <cell r="S550" t="str">
            <v>N/A</v>
          </cell>
          <cell r="T550" t="str">
            <v>N/A</v>
          </cell>
          <cell r="U550" t="str">
            <v>N/A</v>
          </cell>
          <cell r="V550" t="str">
            <v>N/A</v>
          </cell>
          <cell r="W550" t="str">
            <v>N/A</v>
          </cell>
          <cell r="X550" t="str">
            <v>N/A</v>
          </cell>
          <cell r="Y550" t="str">
            <v>N/A</v>
          </cell>
          <cell r="Z550" t="str">
            <v>N/A</v>
          </cell>
          <cell r="AA550" t="str">
            <v>N/A</v>
          </cell>
          <cell r="AB550" t="str">
            <v>N/A</v>
          </cell>
          <cell r="AC550" t="str">
            <v>N/A</v>
          </cell>
          <cell r="AD550" t="str">
            <v>N/A</v>
          </cell>
          <cell r="AE550" t="str">
            <v>N/A</v>
          </cell>
          <cell r="AF550" t="str">
            <v>N/A</v>
          </cell>
          <cell r="AG550" t="str">
            <v>N/A</v>
          </cell>
          <cell r="AH550">
            <v>0</v>
          </cell>
        </row>
        <row r="551">
          <cell r="A551">
            <v>37011</v>
          </cell>
          <cell r="B551" t="str">
            <v>N/A</v>
          </cell>
          <cell r="C551" t="str">
            <v>N/A</v>
          </cell>
          <cell r="D551" t="str">
            <v>N/A</v>
          </cell>
          <cell r="E551" t="str">
            <v>N/A</v>
          </cell>
          <cell r="F551" t="str">
            <v>N/A</v>
          </cell>
          <cell r="G551" t="str">
            <v>N/A</v>
          </cell>
          <cell r="H551" t="str">
            <v>N/A</v>
          </cell>
          <cell r="I551" t="str">
            <v>N/A</v>
          </cell>
          <cell r="J551" t="str">
            <v>N/A</v>
          </cell>
          <cell r="K551" t="str">
            <v>N/A</v>
          </cell>
          <cell r="L551" t="str">
            <v>N/A</v>
          </cell>
          <cell r="M551" t="str">
            <v>N/A</v>
          </cell>
          <cell r="N551" t="str">
            <v>N/A</v>
          </cell>
          <cell r="O551" t="str">
            <v>N/A</v>
          </cell>
          <cell r="P551" t="str">
            <v>N/A</v>
          </cell>
          <cell r="Q551" t="str">
            <v>N/A</v>
          </cell>
          <cell r="R551" t="str">
            <v>N/A</v>
          </cell>
          <cell r="S551" t="str">
            <v>N/A</v>
          </cell>
          <cell r="T551" t="str">
            <v>N/A</v>
          </cell>
          <cell r="U551" t="str">
            <v>N/A</v>
          </cell>
          <cell r="V551" t="str">
            <v>N/A</v>
          </cell>
          <cell r="W551" t="str">
            <v>N/A</v>
          </cell>
          <cell r="X551" t="str">
            <v>N/A</v>
          </cell>
          <cell r="Y551" t="str">
            <v>N/A</v>
          </cell>
          <cell r="Z551" t="str">
            <v>N/A</v>
          </cell>
          <cell r="AA551" t="str">
            <v>N/A</v>
          </cell>
          <cell r="AB551" t="str">
            <v>N/A</v>
          </cell>
          <cell r="AC551" t="str">
            <v>N/A</v>
          </cell>
          <cell r="AD551" t="str">
            <v>N/A</v>
          </cell>
          <cell r="AE551" t="str">
            <v>N/A</v>
          </cell>
          <cell r="AF551" t="str">
            <v>N/A</v>
          </cell>
          <cell r="AG551" t="str">
            <v>N/A</v>
          </cell>
          <cell r="AH551">
            <v>0</v>
          </cell>
        </row>
        <row r="552">
          <cell r="A552">
            <v>37012</v>
          </cell>
          <cell r="B552" t="str">
            <v>N/A</v>
          </cell>
          <cell r="C552" t="str">
            <v>N/A</v>
          </cell>
          <cell r="D552" t="str">
            <v>N/A</v>
          </cell>
          <cell r="E552" t="str">
            <v>N/A</v>
          </cell>
          <cell r="F552" t="str">
            <v>N/A</v>
          </cell>
          <cell r="G552" t="str">
            <v>N/A</v>
          </cell>
          <cell r="H552" t="str">
            <v>N/A</v>
          </cell>
          <cell r="I552" t="str">
            <v>N/A</v>
          </cell>
          <cell r="J552" t="str">
            <v>N/A</v>
          </cell>
          <cell r="K552" t="str">
            <v>N/A</v>
          </cell>
          <cell r="L552" t="str">
            <v>N/A</v>
          </cell>
          <cell r="M552" t="str">
            <v>N/A</v>
          </cell>
          <cell r="N552" t="str">
            <v>N/A</v>
          </cell>
          <cell r="O552" t="str">
            <v>N/A</v>
          </cell>
          <cell r="P552" t="str">
            <v>N/A</v>
          </cell>
          <cell r="Q552" t="str">
            <v>N/A</v>
          </cell>
          <cell r="R552" t="str">
            <v>N/A</v>
          </cell>
          <cell r="S552" t="str">
            <v>N/A</v>
          </cell>
          <cell r="T552" t="str">
            <v>N/A</v>
          </cell>
          <cell r="U552" t="str">
            <v>N/A</v>
          </cell>
          <cell r="V552" t="str">
            <v>N/A</v>
          </cell>
          <cell r="W552" t="str">
            <v>N/A</v>
          </cell>
          <cell r="X552" t="str">
            <v>N/A</v>
          </cell>
          <cell r="Y552" t="str">
            <v>N/A</v>
          </cell>
          <cell r="Z552" t="str">
            <v>N/A</v>
          </cell>
          <cell r="AA552" t="str">
            <v>N/A</v>
          </cell>
          <cell r="AB552" t="str">
            <v>N/A</v>
          </cell>
          <cell r="AC552" t="str">
            <v>N/A</v>
          </cell>
          <cell r="AD552" t="str">
            <v>N/A</v>
          </cell>
          <cell r="AE552" t="str">
            <v>N/A</v>
          </cell>
          <cell r="AF552" t="str">
            <v>N/A</v>
          </cell>
          <cell r="AG552" t="str">
            <v>N/A</v>
          </cell>
          <cell r="AH552">
            <v>0</v>
          </cell>
        </row>
        <row r="553">
          <cell r="A553">
            <v>37013</v>
          </cell>
          <cell r="B553" t="str">
            <v>N/A</v>
          </cell>
          <cell r="C553" t="str">
            <v>N/A</v>
          </cell>
          <cell r="D553" t="str">
            <v>N/A</v>
          </cell>
          <cell r="E553" t="str">
            <v>N/A</v>
          </cell>
          <cell r="F553" t="str">
            <v>N/A</v>
          </cell>
          <cell r="G553" t="str">
            <v>N/A</v>
          </cell>
          <cell r="H553" t="str">
            <v>N/A</v>
          </cell>
          <cell r="I553" t="str">
            <v>N/A</v>
          </cell>
          <cell r="J553" t="str">
            <v>N/A</v>
          </cell>
          <cell r="K553" t="str">
            <v>N/A</v>
          </cell>
          <cell r="L553" t="str">
            <v>N/A</v>
          </cell>
          <cell r="M553" t="str">
            <v>N/A</v>
          </cell>
          <cell r="N553" t="str">
            <v>N/A</v>
          </cell>
          <cell r="O553" t="str">
            <v>N/A</v>
          </cell>
          <cell r="P553" t="str">
            <v>N/A</v>
          </cell>
          <cell r="Q553" t="str">
            <v>N/A</v>
          </cell>
          <cell r="R553" t="str">
            <v>N/A</v>
          </cell>
          <cell r="S553" t="str">
            <v>N/A</v>
          </cell>
          <cell r="T553" t="str">
            <v>N/A</v>
          </cell>
          <cell r="U553" t="str">
            <v>N/A</v>
          </cell>
          <cell r="V553" t="str">
            <v>N/A</v>
          </cell>
          <cell r="W553" t="str">
            <v>N/A</v>
          </cell>
          <cell r="X553" t="str">
            <v>N/A</v>
          </cell>
          <cell r="Y553" t="str">
            <v>N/A</v>
          </cell>
          <cell r="Z553" t="str">
            <v>N/A</v>
          </cell>
          <cell r="AA553" t="str">
            <v>N/A</v>
          </cell>
          <cell r="AB553" t="str">
            <v>N/A</v>
          </cell>
          <cell r="AC553" t="str">
            <v>N/A</v>
          </cell>
          <cell r="AD553" t="str">
            <v>N/A</v>
          </cell>
          <cell r="AE553" t="str">
            <v>N/A</v>
          </cell>
          <cell r="AF553" t="str">
            <v>N/A</v>
          </cell>
          <cell r="AG553" t="str">
            <v>N/A</v>
          </cell>
          <cell r="AH553">
            <v>0</v>
          </cell>
        </row>
        <row r="554">
          <cell r="A554">
            <v>37014</v>
          </cell>
          <cell r="B554" t="str">
            <v>N/A</v>
          </cell>
          <cell r="C554" t="str">
            <v>N/A</v>
          </cell>
          <cell r="D554" t="str">
            <v>N/A</v>
          </cell>
          <cell r="E554" t="str">
            <v>N/A</v>
          </cell>
          <cell r="F554" t="str">
            <v>N/A</v>
          </cell>
          <cell r="G554" t="str">
            <v>N/A</v>
          </cell>
          <cell r="H554" t="str">
            <v>N/A</v>
          </cell>
          <cell r="I554" t="str">
            <v>N/A</v>
          </cell>
          <cell r="J554" t="str">
            <v>N/A</v>
          </cell>
          <cell r="K554" t="str">
            <v>N/A</v>
          </cell>
          <cell r="L554" t="str">
            <v>N/A</v>
          </cell>
          <cell r="M554" t="str">
            <v>N/A</v>
          </cell>
          <cell r="N554" t="str">
            <v>N/A</v>
          </cell>
          <cell r="O554" t="str">
            <v>N/A</v>
          </cell>
          <cell r="P554" t="str">
            <v>N/A</v>
          </cell>
          <cell r="Q554" t="str">
            <v>N/A</v>
          </cell>
          <cell r="R554" t="str">
            <v>N/A</v>
          </cell>
          <cell r="S554" t="str">
            <v>N/A</v>
          </cell>
          <cell r="T554" t="str">
            <v>N/A</v>
          </cell>
          <cell r="U554" t="str">
            <v>N/A</v>
          </cell>
          <cell r="V554" t="str">
            <v>N/A</v>
          </cell>
          <cell r="W554" t="str">
            <v>N/A</v>
          </cell>
          <cell r="X554" t="str">
            <v>N/A</v>
          </cell>
          <cell r="Y554" t="str">
            <v>N/A</v>
          </cell>
          <cell r="Z554" t="str">
            <v>N/A</v>
          </cell>
          <cell r="AA554" t="str">
            <v>N/A</v>
          </cell>
          <cell r="AB554" t="str">
            <v>N/A</v>
          </cell>
          <cell r="AC554" t="str">
            <v>N/A</v>
          </cell>
          <cell r="AD554" t="str">
            <v>N/A</v>
          </cell>
          <cell r="AE554" t="str">
            <v>N/A</v>
          </cell>
          <cell r="AF554" t="str">
            <v>N/A</v>
          </cell>
          <cell r="AG554" t="str">
            <v>N/A</v>
          </cell>
          <cell r="AH554">
            <v>0</v>
          </cell>
        </row>
        <row r="555">
          <cell r="A555">
            <v>37015</v>
          </cell>
          <cell r="B555" t="str">
            <v>N/A</v>
          </cell>
          <cell r="C555" t="str">
            <v>N/A</v>
          </cell>
          <cell r="D555" t="str">
            <v>N/A</v>
          </cell>
          <cell r="E555" t="str">
            <v>N/A</v>
          </cell>
          <cell r="F555" t="str">
            <v>N/A</v>
          </cell>
          <cell r="G555" t="str">
            <v>N/A</v>
          </cell>
          <cell r="H555" t="str">
            <v>N/A</v>
          </cell>
          <cell r="I555" t="str">
            <v>N/A</v>
          </cell>
          <cell r="J555" t="str">
            <v>N/A</v>
          </cell>
          <cell r="K555" t="str">
            <v>N/A</v>
          </cell>
          <cell r="L555" t="str">
            <v>N/A</v>
          </cell>
          <cell r="M555" t="str">
            <v>N/A</v>
          </cell>
          <cell r="N555" t="str">
            <v>N/A</v>
          </cell>
          <cell r="O555" t="str">
            <v>N/A</v>
          </cell>
          <cell r="P555" t="str">
            <v>N/A</v>
          </cell>
          <cell r="Q555" t="str">
            <v>N/A</v>
          </cell>
          <cell r="R555" t="str">
            <v>N/A</v>
          </cell>
          <cell r="S555" t="str">
            <v>N/A</v>
          </cell>
          <cell r="T555" t="str">
            <v>N/A</v>
          </cell>
          <cell r="U555" t="str">
            <v>N/A</v>
          </cell>
          <cell r="V555" t="str">
            <v>N/A</v>
          </cell>
          <cell r="W555" t="str">
            <v>N/A</v>
          </cell>
          <cell r="X555" t="str">
            <v>N/A</v>
          </cell>
          <cell r="Y555" t="str">
            <v>N/A</v>
          </cell>
          <cell r="Z555" t="str">
            <v>N/A</v>
          </cell>
          <cell r="AA555" t="str">
            <v>N/A</v>
          </cell>
          <cell r="AB555" t="str">
            <v>N/A</v>
          </cell>
          <cell r="AC555" t="str">
            <v>N/A</v>
          </cell>
          <cell r="AD555" t="str">
            <v>N/A</v>
          </cell>
          <cell r="AE555" t="str">
            <v>N/A</v>
          </cell>
          <cell r="AF555" t="str">
            <v>N/A</v>
          </cell>
          <cell r="AG555" t="str">
            <v>N/A</v>
          </cell>
          <cell r="AH555">
            <v>0</v>
          </cell>
        </row>
        <row r="556">
          <cell r="A556">
            <v>37016</v>
          </cell>
          <cell r="B556" t="str">
            <v>N/A</v>
          </cell>
          <cell r="C556" t="str">
            <v>N/A</v>
          </cell>
          <cell r="D556" t="str">
            <v>N/A</v>
          </cell>
          <cell r="E556" t="str">
            <v>N/A</v>
          </cell>
          <cell r="F556" t="str">
            <v>N/A</v>
          </cell>
          <cell r="G556" t="str">
            <v>N/A</v>
          </cell>
          <cell r="H556" t="str">
            <v>N/A</v>
          </cell>
          <cell r="I556" t="str">
            <v>N/A</v>
          </cell>
          <cell r="J556" t="str">
            <v>N/A</v>
          </cell>
          <cell r="K556" t="str">
            <v>N/A</v>
          </cell>
          <cell r="L556" t="str">
            <v>N/A</v>
          </cell>
          <cell r="M556" t="str">
            <v>N/A</v>
          </cell>
          <cell r="N556" t="str">
            <v>N/A</v>
          </cell>
          <cell r="O556" t="str">
            <v>N/A</v>
          </cell>
          <cell r="P556" t="str">
            <v>N/A</v>
          </cell>
          <cell r="Q556" t="str">
            <v>N/A</v>
          </cell>
          <cell r="R556" t="str">
            <v>N/A</v>
          </cell>
          <cell r="S556" t="str">
            <v>N/A</v>
          </cell>
          <cell r="T556" t="str">
            <v>N/A</v>
          </cell>
          <cell r="U556" t="str">
            <v>N/A</v>
          </cell>
          <cell r="V556" t="str">
            <v>N/A</v>
          </cell>
          <cell r="W556" t="str">
            <v>N/A</v>
          </cell>
          <cell r="X556" t="str">
            <v>N/A</v>
          </cell>
          <cell r="Y556" t="str">
            <v>N/A</v>
          </cell>
          <cell r="Z556" t="str">
            <v>N/A</v>
          </cell>
          <cell r="AA556" t="str">
            <v>N/A</v>
          </cell>
          <cell r="AB556" t="str">
            <v>N/A</v>
          </cell>
          <cell r="AC556" t="str">
            <v>N/A</v>
          </cell>
          <cell r="AD556" t="str">
            <v>N/A</v>
          </cell>
          <cell r="AE556" t="str">
            <v>N/A</v>
          </cell>
          <cell r="AF556" t="str">
            <v>N/A</v>
          </cell>
          <cell r="AG556" t="str">
            <v>N/A</v>
          </cell>
          <cell r="AH556">
            <v>0</v>
          </cell>
        </row>
        <row r="557">
          <cell r="A557">
            <v>37017</v>
          </cell>
          <cell r="B557" t="str">
            <v>N/A</v>
          </cell>
          <cell r="C557" t="str">
            <v>N/A</v>
          </cell>
          <cell r="D557" t="str">
            <v>N/A</v>
          </cell>
          <cell r="E557" t="str">
            <v>N/A</v>
          </cell>
          <cell r="F557" t="str">
            <v>N/A</v>
          </cell>
          <cell r="G557" t="str">
            <v>N/A</v>
          </cell>
          <cell r="H557" t="str">
            <v>N/A</v>
          </cell>
          <cell r="I557" t="str">
            <v>N/A</v>
          </cell>
          <cell r="J557" t="str">
            <v>N/A</v>
          </cell>
          <cell r="K557" t="str">
            <v>N/A</v>
          </cell>
          <cell r="L557" t="str">
            <v>N/A</v>
          </cell>
          <cell r="M557" t="str">
            <v>N/A</v>
          </cell>
          <cell r="N557" t="str">
            <v>N/A</v>
          </cell>
          <cell r="O557" t="str">
            <v>N/A</v>
          </cell>
          <cell r="P557" t="str">
            <v>N/A</v>
          </cell>
          <cell r="Q557" t="str">
            <v>N/A</v>
          </cell>
          <cell r="R557" t="str">
            <v>N/A</v>
          </cell>
          <cell r="S557" t="str">
            <v>N/A</v>
          </cell>
          <cell r="T557" t="str">
            <v>N/A</v>
          </cell>
          <cell r="U557" t="str">
            <v>N/A</v>
          </cell>
          <cell r="V557" t="str">
            <v>N/A</v>
          </cell>
          <cell r="W557" t="str">
            <v>N/A</v>
          </cell>
          <cell r="X557" t="str">
            <v>N/A</v>
          </cell>
          <cell r="Y557" t="str">
            <v>N/A</v>
          </cell>
          <cell r="Z557" t="str">
            <v>N/A</v>
          </cell>
          <cell r="AA557" t="str">
            <v>N/A</v>
          </cell>
          <cell r="AB557" t="str">
            <v>N/A</v>
          </cell>
          <cell r="AC557" t="str">
            <v>N/A</v>
          </cell>
          <cell r="AD557" t="str">
            <v>N/A</v>
          </cell>
          <cell r="AE557" t="str">
            <v>N/A</v>
          </cell>
          <cell r="AF557" t="str">
            <v>N/A</v>
          </cell>
          <cell r="AG557" t="str">
            <v>N/A</v>
          </cell>
          <cell r="AH557">
            <v>0</v>
          </cell>
        </row>
        <row r="558">
          <cell r="A558">
            <v>37018</v>
          </cell>
          <cell r="B558" t="str">
            <v>N/A</v>
          </cell>
          <cell r="C558" t="str">
            <v>N/A</v>
          </cell>
          <cell r="D558" t="str">
            <v>N/A</v>
          </cell>
          <cell r="E558" t="str">
            <v>N/A</v>
          </cell>
          <cell r="F558" t="str">
            <v>N/A</v>
          </cell>
          <cell r="G558" t="str">
            <v>N/A</v>
          </cell>
          <cell r="H558" t="str">
            <v>N/A</v>
          </cell>
          <cell r="I558" t="str">
            <v>N/A</v>
          </cell>
          <cell r="J558" t="str">
            <v>N/A</v>
          </cell>
          <cell r="K558" t="str">
            <v>N/A</v>
          </cell>
          <cell r="L558" t="str">
            <v>N/A</v>
          </cell>
          <cell r="M558" t="str">
            <v>N/A</v>
          </cell>
          <cell r="N558" t="str">
            <v>N/A</v>
          </cell>
          <cell r="O558" t="str">
            <v>N/A</v>
          </cell>
          <cell r="P558" t="str">
            <v>N/A</v>
          </cell>
          <cell r="Q558" t="str">
            <v>N/A</v>
          </cell>
          <cell r="R558" t="str">
            <v>N/A</v>
          </cell>
          <cell r="S558" t="str">
            <v>N/A</v>
          </cell>
          <cell r="T558" t="str">
            <v>N/A</v>
          </cell>
          <cell r="U558" t="str">
            <v>N/A</v>
          </cell>
          <cell r="V558" t="str">
            <v>N/A</v>
          </cell>
          <cell r="W558" t="str">
            <v>N/A</v>
          </cell>
          <cell r="X558" t="str">
            <v>N/A</v>
          </cell>
          <cell r="Y558" t="str">
            <v>N/A</v>
          </cell>
          <cell r="Z558" t="str">
            <v>N/A</v>
          </cell>
          <cell r="AA558" t="str">
            <v>N/A</v>
          </cell>
          <cell r="AB558" t="str">
            <v>N/A</v>
          </cell>
          <cell r="AC558" t="str">
            <v>N/A</v>
          </cell>
          <cell r="AD558" t="str">
            <v>N/A</v>
          </cell>
          <cell r="AE558" t="str">
            <v>N/A</v>
          </cell>
          <cell r="AF558" t="str">
            <v>N/A</v>
          </cell>
          <cell r="AG558" t="str">
            <v>N/A</v>
          </cell>
          <cell r="AH558">
            <v>0</v>
          </cell>
        </row>
        <row r="559">
          <cell r="A559">
            <v>37019</v>
          </cell>
          <cell r="B559" t="str">
            <v>N/A</v>
          </cell>
          <cell r="C559" t="str">
            <v>N/A</v>
          </cell>
          <cell r="D559" t="str">
            <v>N/A</v>
          </cell>
          <cell r="E559" t="str">
            <v>N/A</v>
          </cell>
          <cell r="F559" t="str">
            <v>N/A</v>
          </cell>
          <cell r="G559" t="str">
            <v>N/A</v>
          </cell>
          <cell r="H559" t="str">
            <v>N/A</v>
          </cell>
          <cell r="I559" t="str">
            <v>N/A</v>
          </cell>
          <cell r="J559" t="str">
            <v>N/A</v>
          </cell>
          <cell r="K559" t="str">
            <v>N/A</v>
          </cell>
          <cell r="L559" t="str">
            <v>N/A</v>
          </cell>
          <cell r="M559" t="str">
            <v>N/A</v>
          </cell>
          <cell r="N559" t="str">
            <v>N/A</v>
          </cell>
          <cell r="O559" t="str">
            <v>N/A</v>
          </cell>
          <cell r="P559" t="str">
            <v>N/A</v>
          </cell>
          <cell r="Q559" t="str">
            <v>N/A</v>
          </cell>
          <cell r="R559" t="str">
            <v>N/A</v>
          </cell>
          <cell r="S559" t="str">
            <v>N/A</v>
          </cell>
          <cell r="T559" t="str">
            <v>N/A</v>
          </cell>
          <cell r="U559" t="str">
            <v>N/A</v>
          </cell>
          <cell r="V559" t="str">
            <v>N/A</v>
          </cell>
          <cell r="W559" t="str">
            <v>N/A</v>
          </cell>
          <cell r="X559" t="str">
            <v>N/A</v>
          </cell>
          <cell r="Y559" t="str">
            <v>N/A</v>
          </cell>
          <cell r="Z559" t="str">
            <v>N/A</v>
          </cell>
          <cell r="AA559" t="str">
            <v>N/A</v>
          </cell>
          <cell r="AB559" t="str">
            <v>N/A</v>
          </cell>
          <cell r="AC559" t="str">
            <v>N/A</v>
          </cell>
          <cell r="AD559" t="str">
            <v>N/A</v>
          </cell>
          <cell r="AE559" t="str">
            <v>N/A</v>
          </cell>
          <cell r="AF559" t="str">
            <v>N/A</v>
          </cell>
          <cell r="AG559" t="str">
            <v>N/A</v>
          </cell>
          <cell r="AH559">
            <v>0</v>
          </cell>
        </row>
        <row r="560">
          <cell r="A560">
            <v>37020</v>
          </cell>
          <cell r="B560" t="str">
            <v>N/A</v>
          </cell>
          <cell r="C560" t="str">
            <v>N/A</v>
          </cell>
          <cell r="D560" t="str">
            <v>N/A</v>
          </cell>
          <cell r="E560" t="str">
            <v>N/A</v>
          </cell>
          <cell r="F560" t="str">
            <v>N/A</v>
          </cell>
          <cell r="G560" t="str">
            <v>N/A</v>
          </cell>
          <cell r="H560" t="str">
            <v>N/A</v>
          </cell>
          <cell r="I560" t="str">
            <v>N/A</v>
          </cell>
          <cell r="J560" t="str">
            <v>N/A</v>
          </cell>
          <cell r="K560" t="str">
            <v>N/A</v>
          </cell>
          <cell r="L560" t="str">
            <v>N/A</v>
          </cell>
          <cell r="M560" t="str">
            <v>N/A</v>
          </cell>
          <cell r="N560" t="str">
            <v>N/A</v>
          </cell>
          <cell r="O560" t="str">
            <v>N/A</v>
          </cell>
          <cell r="P560" t="str">
            <v>N/A</v>
          </cell>
          <cell r="Q560" t="str">
            <v>N/A</v>
          </cell>
          <cell r="R560" t="str">
            <v>N/A</v>
          </cell>
          <cell r="S560" t="str">
            <v>N/A</v>
          </cell>
          <cell r="T560" t="str">
            <v>N/A</v>
          </cell>
          <cell r="U560" t="str">
            <v>N/A</v>
          </cell>
          <cell r="V560" t="str">
            <v>N/A</v>
          </cell>
          <cell r="W560" t="str">
            <v>N/A</v>
          </cell>
          <cell r="X560" t="str">
            <v>N/A</v>
          </cell>
          <cell r="Y560" t="str">
            <v>N/A</v>
          </cell>
          <cell r="Z560" t="str">
            <v>N/A</v>
          </cell>
          <cell r="AA560" t="str">
            <v>N/A</v>
          </cell>
          <cell r="AB560" t="str">
            <v>N/A</v>
          </cell>
          <cell r="AC560" t="str">
            <v>N/A</v>
          </cell>
          <cell r="AD560" t="str">
            <v>N/A</v>
          </cell>
          <cell r="AE560" t="str">
            <v>N/A</v>
          </cell>
          <cell r="AF560" t="str">
            <v>N/A</v>
          </cell>
          <cell r="AG560" t="str">
            <v>N/A</v>
          </cell>
          <cell r="AH560">
            <v>0</v>
          </cell>
        </row>
        <row r="561">
          <cell r="A561">
            <v>37021</v>
          </cell>
          <cell r="B561" t="str">
            <v>N/A</v>
          </cell>
          <cell r="C561" t="str">
            <v>N/A</v>
          </cell>
          <cell r="D561" t="str">
            <v>N/A</v>
          </cell>
          <cell r="E561" t="str">
            <v>N/A</v>
          </cell>
          <cell r="F561" t="str">
            <v>N/A</v>
          </cell>
          <cell r="G561" t="str">
            <v>N/A</v>
          </cell>
          <cell r="H561" t="str">
            <v>N/A</v>
          </cell>
          <cell r="I561" t="str">
            <v>N/A</v>
          </cell>
          <cell r="J561" t="str">
            <v>N/A</v>
          </cell>
          <cell r="K561" t="str">
            <v>N/A</v>
          </cell>
          <cell r="L561" t="str">
            <v>N/A</v>
          </cell>
          <cell r="M561" t="str">
            <v>N/A</v>
          </cell>
          <cell r="N561" t="str">
            <v>N/A</v>
          </cell>
          <cell r="O561" t="str">
            <v>N/A</v>
          </cell>
          <cell r="P561" t="str">
            <v>N/A</v>
          </cell>
          <cell r="Q561" t="str">
            <v>N/A</v>
          </cell>
          <cell r="R561" t="str">
            <v>N/A</v>
          </cell>
          <cell r="S561" t="str">
            <v>N/A</v>
          </cell>
          <cell r="T561" t="str">
            <v>N/A</v>
          </cell>
          <cell r="U561" t="str">
            <v>N/A</v>
          </cell>
          <cell r="V561" t="str">
            <v>N/A</v>
          </cell>
          <cell r="W561" t="str">
            <v>N/A</v>
          </cell>
          <cell r="X561" t="str">
            <v>N/A</v>
          </cell>
          <cell r="Y561" t="str">
            <v>N/A</v>
          </cell>
          <cell r="Z561" t="str">
            <v>N/A</v>
          </cell>
          <cell r="AA561" t="str">
            <v>N/A</v>
          </cell>
          <cell r="AB561" t="str">
            <v>N/A</v>
          </cell>
          <cell r="AC561" t="str">
            <v>N/A</v>
          </cell>
          <cell r="AD561" t="str">
            <v>N/A</v>
          </cell>
          <cell r="AE561" t="str">
            <v>N/A</v>
          </cell>
          <cell r="AF561" t="str">
            <v>N/A</v>
          </cell>
          <cell r="AG561" t="str">
            <v>N/A</v>
          </cell>
          <cell r="AH561">
            <v>0</v>
          </cell>
        </row>
        <row r="562">
          <cell r="A562">
            <v>37022</v>
          </cell>
          <cell r="B562" t="str">
            <v>N/A</v>
          </cell>
          <cell r="C562" t="str">
            <v>N/A</v>
          </cell>
          <cell r="D562" t="str">
            <v>N/A</v>
          </cell>
          <cell r="E562" t="str">
            <v>N/A</v>
          </cell>
          <cell r="F562" t="str">
            <v>N/A</v>
          </cell>
          <cell r="G562" t="str">
            <v>N/A</v>
          </cell>
          <cell r="H562" t="str">
            <v>N/A</v>
          </cell>
          <cell r="I562" t="str">
            <v>N/A</v>
          </cell>
          <cell r="J562" t="str">
            <v>N/A</v>
          </cell>
          <cell r="K562" t="str">
            <v>N/A</v>
          </cell>
          <cell r="L562" t="str">
            <v>N/A</v>
          </cell>
          <cell r="M562" t="str">
            <v>N/A</v>
          </cell>
          <cell r="N562" t="str">
            <v>N/A</v>
          </cell>
          <cell r="O562" t="str">
            <v>N/A</v>
          </cell>
          <cell r="P562" t="str">
            <v>N/A</v>
          </cell>
          <cell r="Q562" t="str">
            <v>N/A</v>
          </cell>
          <cell r="R562" t="str">
            <v>N/A</v>
          </cell>
          <cell r="S562" t="str">
            <v>N/A</v>
          </cell>
          <cell r="T562" t="str">
            <v>N/A</v>
          </cell>
          <cell r="U562" t="str">
            <v>N/A</v>
          </cell>
          <cell r="V562" t="str">
            <v>N/A</v>
          </cell>
          <cell r="W562" t="str">
            <v>N/A</v>
          </cell>
          <cell r="X562" t="str">
            <v>N/A</v>
          </cell>
          <cell r="Y562" t="str">
            <v>N/A</v>
          </cell>
          <cell r="Z562" t="str">
            <v>N/A</v>
          </cell>
          <cell r="AA562" t="str">
            <v>N/A</v>
          </cell>
          <cell r="AB562" t="str">
            <v>N/A</v>
          </cell>
          <cell r="AC562" t="str">
            <v>N/A</v>
          </cell>
          <cell r="AD562" t="str">
            <v>N/A</v>
          </cell>
          <cell r="AE562" t="str">
            <v>N/A</v>
          </cell>
          <cell r="AF562" t="str">
            <v>N/A</v>
          </cell>
          <cell r="AG562" t="str">
            <v>N/A</v>
          </cell>
          <cell r="AH562">
            <v>0</v>
          </cell>
        </row>
        <row r="563">
          <cell r="A563">
            <v>37023</v>
          </cell>
          <cell r="B563" t="str">
            <v>N/A</v>
          </cell>
          <cell r="C563" t="str">
            <v>N/A</v>
          </cell>
          <cell r="D563" t="str">
            <v>N/A</v>
          </cell>
          <cell r="E563" t="str">
            <v>N/A</v>
          </cell>
          <cell r="F563" t="str">
            <v>N/A</v>
          </cell>
          <cell r="G563" t="str">
            <v>N/A</v>
          </cell>
          <cell r="H563" t="str">
            <v>N/A</v>
          </cell>
          <cell r="I563" t="str">
            <v>N/A</v>
          </cell>
          <cell r="J563" t="str">
            <v>N/A</v>
          </cell>
          <cell r="K563" t="str">
            <v>N/A</v>
          </cell>
          <cell r="L563" t="str">
            <v>N/A</v>
          </cell>
          <cell r="M563" t="str">
            <v>N/A</v>
          </cell>
          <cell r="N563" t="str">
            <v>N/A</v>
          </cell>
          <cell r="O563" t="str">
            <v>N/A</v>
          </cell>
          <cell r="P563" t="str">
            <v>N/A</v>
          </cell>
          <cell r="Q563" t="str">
            <v>N/A</v>
          </cell>
          <cell r="R563" t="str">
            <v>N/A</v>
          </cell>
          <cell r="S563" t="str">
            <v>N/A</v>
          </cell>
          <cell r="T563" t="str">
            <v>N/A</v>
          </cell>
          <cell r="U563" t="str">
            <v>N/A</v>
          </cell>
          <cell r="V563" t="str">
            <v>N/A</v>
          </cell>
          <cell r="W563" t="str">
            <v>N/A</v>
          </cell>
          <cell r="X563" t="str">
            <v>N/A</v>
          </cell>
          <cell r="Y563" t="str">
            <v>N/A</v>
          </cell>
          <cell r="Z563" t="str">
            <v>N/A</v>
          </cell>
          <cell r="AA563" t="str">
            <v>N/A</v>
          </cell>
          <cell r="AB563" t="str">
            <v>N/A</v>
          </cell>
          <cell r="AC563" t="str">
            <v>N/A</v>
          </cell>
          <cell r="AD563" t="str">
            <v>N/A</v>
          </cell>
          <cell r="AE563" t="str">
            <v>N/A</v>
          </cell>
          <cell r="AF563" t="str">
            <v>N/A</v>
          </cell>
          <cell r="AG563" t="str">
            <v>N/A</v>
          </cell>
          <cell r="AH563">
            <v>0</v>
          </cell>
        </row>
        <row r="564">
          <cell r="A564">
            <v>37024</v>
          </cell>
          <cell r="B564" t="str">
            <v>N/A</v>
          </cell>
          <cell r="C564" t="str">
            <v>N/A</v>
          </cell>
          <cell r="D564" t="str">
            <v>N/A</v>
          </cell>
          <cell r="E564" t="str">
            <v>N/A</v>
          </cell>
          <cell r="F564" t="str">
            <v>N/A</v>
          </cell>
          <cell r="G564" t="str">
            <v>N/A</v>
          </cell>
          <cell r="H564" t="str">
            <v>N/A</v>
          </cell>
          <cell r="I564" t="str">
            <v>N/A</v>
          </cell>
          <cell r="J564" t="str">
            <v>N/A</v>
          </cell>
          <cell r="K564" t="str">
            <v>N/A</v>
          </cell>
          <cell r="L564" t="str">
            <v>N/A</v>
          </cell>
          <cell r="M564" t="str">
            <v>N/A</v>
          </cell>
          <cell r="N564" t="str">
            <v>N/A</v>
          </cell>
          <cell r="O564" t="str">
            <v>N/A</v>
          </cell>
          <cell r="P564" t="str">
            <v>N/A</v>
          </cell>
          <cell r="Q564" t="str">
            <v>N/A</v>
          </cell>
          <cell r="R564" t="str">
            <v>N/A</v>
          </cell>
          <cell r="S564" t="str">
            <v>N/A</v>
          </cell>
          <cell r="T564" t="str">
            <v>N/A</v>
          </cell>
          <cell r="U564" t="str">
            <v>N/A</v>
          </cell>
          <cell r="V564" t="str">
            <v>N/A</v>
          </cell>
          <cell r="W564" t="str">
            <v>N/A</v>
          </cell>
          <cell r="X564" t="str">
            <v>N/A</v>
          </cell>
          <cell r="Y564" t="str">
            <v>N/A</v>
          </cell>
          <cell r="Z564" t="str">
            <v>N/A</v>
          </cell>
          <cell r="AA564" t="str">
            <v>N/A</v>
          </cell>
          <cell r="AB564" t="str">
            <v>N/A</v>
          </cell>
          <cell r="AC564" t="str">
            <v>N/A</v>
          </cell>
          <cell r="AD564" t="str">
            <v>N/A</v>
          </cell>
          <cell r="AE564" t="str">
            <v>N/A</v>
          </cell>
          <cell r="AF564" t="str">
            <v>N/A</v>
          </cell>
          <cell r="AG564" t="str">
            <v>N/A</v>
          </cell>
          <cell r="AH564">
            <v>0</v>
          </cell>
        </row>
        <row r="565">
          <cell r="A565">
            <v>37025</v>
          </cell>
          <cell r="B565" t="str">
            <v>N/A</v>
          </cell>
          <cell r="C565" t="str">
            <v>N/A</v>
          </cell>
          <cell r="D565" t="str">
            <v>N/A</v>
          </cell>
          <cell r="E565" t="str">
            <v>N/A</v>
          </cell>
          <cell r="F565" t="str">
            <v>N/A</v>
          </cell>
          <cell r="G565" t="str">
            <v>N/A</v>
          </cell>
          <cell r="H565" t="str">
            <v>N/A</v>
          </cell>
          <cell r="I565" t="str">
            <v>N/A</v>
          </cell>
          <cell r="J565" t="str">
            <v>N/A</v>
          </cell>
          <cell r="K565" t="str">
            <v>N/A</v>
          </cell>
          <cell r="L565" t="str">
            <v>N/A</v>
          </cell>
          <cell r="M565" t="str">
            <v>N/A</v>
          </cell>
          <cell r="N565" t="str">
            <v>N/A</v>
          </cell>
          <cell r="O565" t="str">
            <v>N/A</v>
          </cell>
          <cell r="P565" t="str">
            <v>N/A</v>
          </cell>
          <cell r="Q565" t="str">
            <v>N/A</v>
          </cell>
          <cell r="R565" t="str">
            <v>N/A</v>
          </cell>
          <cell r="S565" t="str">
            <v>N/A</v>
          </cell>
          <cell r="T565" t="str">
            <v>N/A</v>
          </cell>
          <cell r="U565" t="str">
            <v>N/A</v>
          </cell>
          <cell r="V565" t="str">
            <v>N/A</v>
          </cell>
          <cell r="W565" t="str">
            <v>N/A</v>
          </cell>
          <cell r="X565" t="str">
            <v>N/A</v>
          </cell>
          <cell r="Y565" t="str">
            <v>N/A</v>
          </cell>
          <cell r="Z565" t="str">
            <v>N/A</v>
          </cell>
          <cell r="AA565" t="str">
            <v>N/A</v>
          </cell>
          <cell r="AB565" t="str">
            <v>N/A</v>
          </cell>
          <cell r="AC565" t="str">
            <v>N/A</v>
          </cell>
          <cell r="AD565" t="str">
            <v>N/A</v>
          </cell>
          <cell r="AE565" t="str">
            <v>N/A</v>
          </cell>
          <cell r="AF565" t="str">
            <v>N/A</v>
          </cell>
          <cell r="AG565" t="str">
            <v>N/A</v>
          </cell>
          <cell r="AH565">
            <v>0</v>
          </cell>
        </row>
        <row r="566">
          <cell r="A566">
            <v>37026</v>
          </cell>
          <cell r="B566" t="str">
            <v>N/A</v>
          </cell>
          <cell r="C566" t="str">
            <v>N/A</v>
          </cell>
          <cell r="D566" t="str">
            <v>N/A</v>
          </cell>
          <cell r="E566" t="str">
            <v>N/A</v>
          </cell>
          <cell r="F566" t="str">
            <v>N/A</v>
          </cell>
          <cell r="G566" t="str">
            <v>N/A</v>
          </cell>
          <cell r="H566" t="str">
            <v>N/A</v>
          </cell>
          <cell r="I566" t="str">
            <v>N/A</v>
          </cell>
          <cell r="J566" t="str">
            <v>N/A</v>
          </cell>
          <cell r="K566" t="str">
            <v>N/A</v>
          </cell>
          <cell r="L566" t="str">
            <v>N/A</v>
          </cell>
          <cell r="M566" t="str">
            <v>N/A</v>
          </cell>
          <cell r="N566" t="str">
            <v>N/A</v>
          </cell>
          <cell r="O566" t="str">
            <v>N/A</v>
          </cell>
          <cell r="P566" t="str">
            <v>N/A</v>
          </cell>
          <cell r="Q566" t="str">
            <v>N/A</v>
          </cell>
          <cell r="R566" t="str">
            <v>N/A</v>
          </cell>
          <cell r="S566" t="str">
            <v>N/A</v>
          </cell>
          <cell r="T566" t="str">
            <v>N/A</v>
          </cell>
          <cell r="U566" t="str">
            <v>N/A</v>
          </cell>
          <cell r="V566" t="str">
            <v>N/A</v>
          </cell>
          <cell r="W566" t="str">
            <v>N/A</v>
          </cell>
          <cell r="X566" t="str">
            <v>N/A</v>
          </cell>
          <cell r="Y566" t="str">
            <v>N/A</v>
          </cell>
          <cell r="Z566" t="str">
            <v>N/A</v>
          </cell>
          <cell r="AA566" t="str">
            <v>N/A</v>
          </cell>
          <cell r="AB566" t="str">
            <v>N/A</v>
          </cell>
          <cell r="AC566" t="str">
            <v>N/A</v>
          </cell>
          <cell r="AD566" t="str">
            <v>N/A</v>
          </cell>
          <cell r="AE566" t="str">
            <v>N/A</v>
          </cell>
          <cell r="AF566" t="str">
            <v>N/A</v>
          </cell>
          <cell r="AG566" t="str">
            <v>N/A</v>
          </cell>
          <cell r="AH566">
            <v>0</v>
          </cell>
        </row>
        <row r="567">
          <cell r="A567">
            <v>37027</v>
          </cell>
          <cell r="B567" t="str">
            <v>N/A</v>
          </cell>
          <cell r="C567" t="str">
            <v>N/A</v>
          </cell>
          <cell r="D567" t="str">
            <v>N/A</v>
          </cell>
          <cell r="E567" t="str">
            <v>N/A</v>
          </cell>
          <cell r="F567" t="str">
            <v>N/A</v>
          </cell>
          <cell r="G567" t="str">
            <v>N/A</v>
          </cell>
          <cell r="H567" t="str">
            <v>N/A</v>
          </cell>
          <cell r="I567" t="str">
            <v>N/A</v>
          </cell>
          <cell r="J567" t="str">
            <v>N/A</v>
          </cell>
          <cell r="K567" t="str">
            <v>N/A</v>
          </cell>
          <cell r="L567" t="str">
            <v>N/A</v>
          </cell>
          <cell r="M567" t="str">
            <v>N/A</v>
          </cell>
          <cell r="N567" t="str">
            <v>N/A</v>
          </cell>
          <cell r="O567" t="str">
            <v>N/A</v>
          </cell>
          <cell r="P567" t="str">
            <v>N/A</v>
          </cell>
          <cell r="Q567" t="str">
            <v>N/A</v>
          </cell>
          <cell r="R567" t="str">
            <v>N/A</v>
          </cell>
          <cell r="S567" t="str">
            <v>N/A</v>
          </cell>
          <cell r="T567" t="str">
            <v>N/A</v>
          </cell>
          <cell r="U567" t="str">
            <v>N/A</v>
          </cell>
          <cell r="V567" t="str">
            <v>N/A</v>
          </cell>
          <cell r="W567" t="str">
            <v>N/A</v>
          </cell>
          <cell r="X567" t="str">
            <v>N/A</v>
          </cell>
          <cell r="Y567" t="str">
            <v>N/A</v>
          </cell>
          <cell r="Z567" t="str">
            <v>N/A</v>
          </cell>
          <cell r="AA567" t="str">
            <v>N/A</v>
          </cell>
          <cell r="AB567" t="str">
            <v>N/A</v>
          </cell>
          <cell r="AC567" t="str">
            <v>N/A</v>
          </cell>
          <cell r="AD567" t="str">
            <v>N/A</v>
          </cell>
          <cell r="AE567" t="str">
            <v>N/A</v>
          </cell>
          <cell r="AF567" t="str">
            <v>N/A</v>
          </cell>
          <cell r="AG567" t="str">
            <v>N/A</v>
          </cell>
          <cell r="AH567">
            <v>0</v>
          </cell>
        </row>
        <row r="568">
          <cell r="A568">
            <v>37028</v>
          </cell>
          <cell r="B568" t="str">
            <v>N/A</v>
          </cell>
          <cell r="C568" t="str">
            <v>N/A</v>
          </cell>
          <cell r="D568" t="str">
            <v>N/A</v>
          </cell>
          <cell r="E568" t="str">
            <v>N/A</v>
          </cell>
          <cell r="F568" t="str">
            <v>N/A</v>
          </cell>
          <cell r="G568" t="str">
            <v>N/A</v>
          </cell>
          <cell r="H568" t="str">
            <v>N/A</v>
          </cell>
          <cell r="I568" t="str">
            <v>N/A</v>
          </cell>
          <cell r="J568" t="str">
            <v>N/A</v>
          </cell>
          <cell r="K568" t="str">
            <v>N/A</v>
          </cell>
          <cell r="L568" t="str">
            <v>N/A</v>
          </cell>
          <cell r="M568" t="str">
            <v>N/A</v>
          </cell>
          <cell r="N568" t="str">
            <v>N/A</v>
          </cell>
          <cell r="O568" t="str">
            <v>N/A</v>
          </cell>
          <cell r="P568" t="str">
            <v>N/A</v>
          </cell>
          <cell r="Q568" t="str">
            <v>N/A</v>
          </cell>
          <cell r="R568" t="str">
            <v>N/A</v>
          </cell>
          <cell r="S568" t="str">
            <v>N/A</v>
          </cell>
          <cell r="T568" t="str">
            <v>N/A</v>
          </cell>
          <cell r="U568" t="str">
            <v>N/A</v>
          </cell>
          <cell r="V568" t="str">
            <v>N/A</v>
          </cell>
          <cell r="W568" t="str">
            <v>N/A</v>
          </cell>
          <cell r="X568" t="str">
            <v>N/A</v>
          </cell>
          <cell r="Y568" t="str">
            <v>N/A</v>
          </cell>
          <cell r="Z568" t="str">
            <v>N/A</v>
          </cell>
          <cell r="AA568" t="str">
            <v>N/A</v>
          </cell>
          <cell r="AB568" t="str">
            <v>N/A</v>
          </cell>
          <cell r="AC568" t="str">
            <v>N/A</v>
          </cell>
          <cell r="AD568" t="str">
            <v>N/A</v>
          </cell>
          <cell r="AE568" t="str">
            <v>N/A</v>
          </cell>
          <cell r="AF568" t="str">
            <v>N/A</v>
          </cell>
          <cell r="AG568" t="str">
            <v>N/A</v>
          </cell>
          <cell r="AH568">
            <v>0</v>
          </cell>
        </row>
        <row r="569">
          <cell r="A569">
            <v>37029</v>
          </cell>
          <cell r="B569" t="str">
            <v>N/A</v>
          </cell>
          <cell r="C569" t="str">
            <v>N/A</v>
          </cell>
          <cell r="D569" t="str">
            <v>N/A</v>
          </cell>
          <cell r="E569" t="str">
            <v>N/A</v>
          </cell>
          <cell r="F569" t="str">
            <v>N/A</v>
          </cell>
          <cell r="G569" t="str">
            <v>N/A</v>
          </cell>
          <cell r="H569" t="str">
            <v>N/A</v>
          </cell>
          <cell r="I569" t="str">
            <v>N/A</v>
          </cell>
          <cell r="J569" t="str">
            <v>N/A</v>
          </cell>
          <cell r="K569" t="str">
            <v>N/A</v>
          </cell>
          <cell r="L569" t="str">
            <v>N/A</v>
          </cell>
          <cell r="M569" t="str">
            <v>N/A</v>
          </cell>
          <cell r="N569" t="str">
            <v>N/A</v>
          </cell>
          <cell r="O569" t="str">
            <v>N/A</v>
          </cell>
          <cell r="P569" t="str">
            <v>N/A</v>
          </cell>
          <cell r="Q569" t="str">
            <v>N/A</v>
          </cell>
          <cell r="R569" t="str">
            <v>N/A</v>
          </cell>
          <cell r="S569" t="str">
            <v>N/A</v>
          </cell>
          <cell r="T569" t="str">
            <v>N/A</v>
          </cell>
          <cell r="U569" t="str">
            <v>N/A</v>
          </cell>
          <cell r="V569" t="str">
            <v>N/A</v>
          </cell>
          <cell r="W569" t="str">
            <v>N/A</v>
          </cell>
          <cell r="X569" t="str">
            <v>N/A</v>
          </cell>
          <cell r="Y569" t="str">
            <v>N/A</v>
          </cell>
          <cell r="Z569" t="str">
            <v>N/A</v>
          </cell>
          <cell r="AA569" t="str">
            <v>N/A</v>
          </cell>
          <cell r="AB569" t="str">
            <v>N/A</v>
          </cell>
          <cell r="AC569" t="str">
            <v>N/A</v>
          </cell>
          <cell r="AD569" t="str">
            <v>N/A</v>
          </cell>
          <cell r="AE569" t="str">
            <v>N/A</v>
          </cell>
          <cell r="AF569" t="str">
            <v>N/A</v>
          </cell>
          <cell r="AG569" t="str">
            <v>N/A</v>
          </cell>
          <cell r="AH569">
            <v>0</v>
          </cell>
        </row>
        <row r="570">
          <cell r="A570">
            <v>37030</v>
          </cell>
          <cell r="B570" t="str">
            <v>N/A</v>
          </cell>
          <cell r="C570" t="str">
            <v>N/A</v>
          </cell>
          <cell r="D570" t="str">
            <v>N/A</v>
          </cell>
          <cell r="E570" t="str">
            <v>N/A</v>
          </cell>
          <cell r="F570" t="str">
            <v>N/A</v>
          </cell>
          <cell r="G570" t="str">
            <v>N/A</v>
          </cell>
          <cell r="H570" t="str">
            <v>N/A</v>
          </cell>
          <cell r="I570" t="str">
            <v>N/A</v>
          </cell>
          <cell r="J570" t="str">
            <v>N/A</v>
          </cell>
          <cell r="K570" t="str">
            <v>N/A</v>
          </cell>
          <cell r="L570" t="str">
            <v>N/A</v>
          </cell>
          <cell r="M570" t="str">
            <v>N/A</v>
          </cell>
          <cell r="N570" t="str">
            <v>N/A</v>
          </cell>
          <cell r="O570" t="str">
            <v>N/A</v>
          </cell>
          <cell r="P570" t="str">
            <v>N/A</v>
          </cell>
          <cell r="Q570" t="str">
            <v>N/A</v>
          </cell>
          <cell r="R570" t="str">
            <v>N/A</v>
          </cell>
          <cell r="S570" t="str">
            <v>N/A</v>
          </cell>
          <cell r="T570" t="str">
            <v>N/A</v>
          </cell>
          <cell r="U570" t="str">
            <v>N/A</v>
          </cell>
          <cell r="V570" t="str">
            <v>N/A</v>
          </cell>
          <cell r="W570" t="str">
            <v>N/A</v>
          </cell>
          <cell r="X570" t="str">
            <v>N/A</v>
          </cell>
          <cell r="Y570" t="str">
            <v>N/A</v>
          </cell>
          <cell r="Z570" t="str">
            <v>N/A</v>
          </cell>
          <cell r="AA570" t="str">
            <v>N/A</v>
          </cell>
          <cell r="AB570" t="str">
            <v>N/A</v>
          </cell>
          <cell r="AC570" t="str">
            <v>N/A</v>
          </cell>
          <cell r="AD570" t="str">
            <v>N/A</v>
          </cell>
          <cell r="AE570" t="str">
            <v>N/A</v>
          </cell>
          <cell r="AF570" t="str">
            <v>N/A</v>
          </cell>
          <cell r="AG570" t="str">
            <v>N/A</v>
          </cell>
          <cell r="AH570">
            <v>0</v>
          </cell>
        </row>
        <row r="571">
          <cell r="A571">
            <v>37031</v>
          </cell>
          <cell r="B571" t="str">
            <v>N/A</v>
          </cell>
          <cell r="C571" t="str">
            <v>N/A</v>
          </cell>
          <cell r="D571" t="str">
            <v>N/A</v>
          </cell>
          <cell r="E571" t="str">
            <v>N/A</v>
          </cell>
          <cell r="F571" t="str">
            <v>N/A</v>
          </cell>
          <cell r="G571" t="str">
            <v>N/A</v>
          </cell>
          <cell r="H571" t="str">
            <v>N/A</v>
          </cell>
          <cell r="I571" t="str">
            <v>N/A</v>
          </cell>
          <cell r="J571" t="str">
            <v>N/A</v>
          </cell>
          <cell r="K571" t="str">
            <v>N/A</v>
          </cell>
          <cell r="L571" t="str">
            <v>N/A</v>
          </cell>
          <cell r="M571" t="str">
            <v>N/A</v>
          </cell>
          <cell r="N571" t="str">
            <v>N/A</v>
          </cell>
          <cell r="O571" t="str">
            <v>N/A</v>
          </cell>
          <cell r="P571" t="str">
            <v>N/A</v>
          </cell>
          <cell r="Q571" t="str">
            <v>N/A</v>
          </cell>
          <cell r="R571" t="str">
            <v>N/A</v>
          </cell>
          <cell r="S571" t="str">
            <v>N/A</v>
          </cell>
          <cell r="T571" t="str">
            <v>N/A</v>
          </cell>
          <cell r="U571" t="str">
            <v>N/A</v>
          </cell>
          <cell r="V571" t="str">
            <v>N/A</v>
          </cell>
          <cell r="W571" t="str">
            <v>N/A</v>
          </cell>
          <cell r="X571" t="str">
            <v>N/A</v>
          </cell>
          <cell r="Y571" t="str">
            <v>N/A</v>
          </cell>
          <cell r="Z571" t="str">
            <v>N/A</v>
          </cell>
          <cell r="AA571" t="str">
            <v>N/A</v>
          </cell>
          <cell r="AB571" t="str">
            <v>N/A</v>
          </cell>
          <cell r="AC571" t="str">
            <v>N/A</v>
          </cell>
          <cell r="AD571" t="str">
            <v>N/A</v>
          </cell>
          <cell r="AE571" t="str">
            <v>N/A</v>
          </cell>
          <cell r="AF571" t="str">
            <v>N/A</v>
          </cell>
          <cell r="AG571" t="str">
            <v>N/A</v>
          </cell>
          <cell r="AH571">
            <v>0</v>
          </cell>
        </row>
        <row r="572">
          <cell r="A572">
            <v>37032</v>
          </cell>
          <cell r="B572" t="str">
            <v>N/A</v>
          </cell>
          <cell r="C572" t="str">
            <v>N/A</v>
          </cell>
          <cell r="D572" t="str">
            <v>N/A</v>
          </cell>
          <cell r="E572" t="str">
            <v>N/A</v>
          </cell>
          <cell r="F572" t="str">
            <v>N/A</v>
          </cell>
          <cell r="G572" t="str">
            <v>N/A</v>
          </cell>
          <cell r="H572" t="str">
            <v>N/A</v>
          </cell>
          <cell r="I572" t="str">
            <v>N/A</v>
          </cell>
          <cell r="J572" t="str">
            <v>N/A</v>
          </cell>
          <cell r="K572" t="str">
            <v>N/A</v>
          </cell>
          <cell r="L572" t="str">
            <v>N/A</v>
          </cell>
          <cell r="M572" t="str">
            <v>N/A</v>
          </cell>
          <cell r="N572" t="str">
            <v>N/A</v>
          </cell>
          <cell r="O572" t="str">
            <v>N/A</v>
          </cell>
          <cell r="P572" t="str">
            <v>N/A</v>
          </cell>
          <cell r="Q572" t="str">
            <v>N/A</v>
          </cell>
          <cell r="R572" t="str">
            <v>N/A</v>
          </cell>
          <cell r="S572" t="str">
            <v>N/A</v>
          </cell>
          <cell r="T572" t="str">
            <v>N/A</v>
          </cell>
          <cell r="U572" t="str">
            <v>N/A</v>
          </cell>
          <cell r="V572" t="str">
            <v>N/A</v>
          </cell>
          <cell r="W572" t="str">
            <v>N/A</v>
          </cell>
          <cell r="X572" t="str">
            <v>N/A</v>
          </cell>
          <cell r="Y572" t="str">
            <v>N/A</v>
          </cell>
          <cell r="Z572" t="str">
            <v>N/A</v>
          </cell>
          <cell r="AA572" t="str">
            <v>N/A</v>
          </cell>
          <cell r="AB572" t="str">
            <v>N/A</v>
          </cell>
          <cell r="AC572" t="str">
            <v>N/A</v>
          </cell>
          <cell r="AD572" t="str">
            <v>N/A</v>
          </cell>
          <cell r="AE572" t="str">
            <v>N/A</v>
          </cell>
          <cell r="AF572" t="str">
            <v>N/A</v>
          </cell>
          <cell r="AG572" t="str">
            <v>N/A</v>
          </cell>
          <cell r="AH572">
            <v>0</v>
          </cell>
        </row>
        <row r="573">
          <cell r="A573">
            <v>37033</v>
          </cell>
          <cell r="B573" t="str">
            <v>N/A</v>
          </cell>
          <cell r="C573" t="str">
            <v>N/A</v>
          </cell>
          <cell r="D573" t="str">
            <v>N/A</v>
          </cell>
          <cell r="E573" t="str">
            <v>N/A</v>
          </cell>
          <cell r="F573" t="str">
            <v>N/A</v>
          </cell>
          <cell r="G573" t="str">
            <v>N/A</v>
          </cell>
          <cell r="H573" t="str">
            <v>N/A</v>
          </cell>
          <cell r="I573" t="str">
            <v>N/A</v>
          </cell>
          <cell r="J573" t="str">
            <v>N/A</v>
          </cell>
          <cell r="K573" t="str">
            <v>N/A</v>
          </cell>
          <cell r="L573" t="str">
            <v>N/A</v>
          </cell>
          <cell r="M573" t="str">
            <v>N/A</v>
          </cell>
          <cell r="N573" t="str">
            <v>N/A</v>
          </cell>
          <cell r="O573" t="str">
            <v>N/A</v>
          </cell>
          <cell r="P573" t="str">
            <v>N/A</v>
          </cell>
          <cell r="Q573" t="str">
            <v>N/A</v>
          </cell>
          <cell r="R573" t="str">
            <v>N/A</v>
          </cell>
          <cell r="S573" t="str">
            <v>N/A</v>
          </cell>
          <cell r="T573" t="str">
            <v>N/A</v>
          </cell>
          <cell r="U573" t="str">
            <v>N/A</v>
          </cell>
          <cell r="V573" t="str">
            <v>N/A</v>
          </cell>
          <cell r="W573" t="str">
            <v>N/A</v>
          </cell>
          <cell r="X573" t="str">
            <v>N/A</v>
          </cell>
          <cell r="Y573" t="str">
            <v>N/A</v>
          </cell>
          <cell r="Z573" t="str">
            <v>N/A</v>
          </cell>
          <cell r="AA573" t="str">
            <v>N/A</v>
          </cell>
          <cell r="AB573" t="str">
            <v>N/A</v>
          </cell>
          <cell r="AC573" t="str">
            <v>N/A</v>
          </cell>
          <cell r="AD573" t="str">
            <v>N/A</v>
          </cell>
          <cell r="AE573" t="str">
            <v>N/A</v>
          </cell>
          <cell r="AF573" t="str">
            <v>N/A</v>
          </cell>
          <cell r="AG573" t="str">
            <v>N/A</v>
          </cell>
          <cell r="AH573">
            <v>0</v>
          </cell>
        </row>
        <row r="574">
          <cell r="A574">
            <v>37034</v>
          </cell>
          <cell r="B574" t="str">
            <v>N/A</v>
          </cell>
          <cell r="C574" t="str">
            <v>N/A</v>
          </cell>
          <cell r="D574" t="str">
            <v>N/A</v>
          </cell>
          <cell r="E574" t="str">
            <v>N/A</v>
          </cell>
          <cell r="F574" t="str">
            <v>N/A</v>
          </cell>
          <cell r="G574" t="str">
            <v>N/A</v>
          </cell>
          <cell r="H574" t="str">
            <v>N/A</v>
          </cell>
          <cell r="I574" t="str">
            <v>N/A</v>
          </cell>
          <cell r="J574" t="str">
            <v>N/A</v>
          </cell>
          <cell r="K574" t="str">
            <v>N/A</v>
          </cell>
          <cell r="L574" t="str">
            <v>N/A</v>
          </cell>
          <cell r="M574" t="str">
            <v>N/A</v>
          </cell>
          <cell r="N574" t="str">
            <v>N/A</v>
          </cell>
          <cell r="O574" t="str">
            <v>N/A</v>
          </cell>
          <cell r="P574" t="str">
            <v>N/A</v>
          </cell>
          <cell r="Q574" t="str">
            <v>N/A</v>
          </cell>
          <cell r="R574" t="str">
            <v>N/A</v>
          </cell>
          <cell r="S574" t="str">
            <v>N/A</v>
          </cell>
          <cell r="T574" t="str">
            <v>N/A</v>
          </cell>
          <cell r="U574" t="str">
            <v>N/A</v>
          </cell>
          <cell r="V574" t="str">
            <v>N/A</v>
          </cell>
          <cell r="W574" t="str">
            <v>N/A</v>
          </cell>
          <cell r="X574" t="str">
            <v>N/A</v>
          </cell>
          <cell r="Y574" t="str">
            <v>N/A</v>
          </cell>
          <cell r="Z574" t="str">
            <v>N/A</v>
          </cell>
          <cell r="AA574" t="str">
            <v>N/A</v>
          </cell>
          <cell r="AB574" t="str">
            <v>N/A</v>
          </cell>
          <cell r="AC574" t="str">
            <v>N/A</v>
          </cell>
          <cell r="AD574" t="str">
            <v>N/A</v>
          </cell>
          <cell r="AE574" t="str">
            <v>N/A</v>
          </cell>
          <cell r="AF574" t="str">
            <v>N/A</v>
          </cell>
          <cell r="AG574" t="str">
            <v>N/A</v>
          </cell>
          <cell r="AH574">
            <v>0</v>
          </cell>
        </row>
        <row r="575">
          <cell r="A575">
            <v>37035</v>
          </cell>
          <cell r="B575" t="str">
            <v>N/A</v>
          </cell>
          <cell r="C575" t="str">
            <v>N/A</v>
          </cell>
          <cell r="D575" t="str">
            <v>N/A</v>
          </cell>
          <cell r="E575" t="str">
            <v>N/A</v>
          </cell>
          <cell r="F575" t="str">
            <v>N/A</v>
          </cell>
          <cell r="G575" t="str">
            <v>N/A</v>
          </cell>
          <cell r="H575" t="str">
            <v>N/A</v>
          </cell>
          <cell r="I575" t="str">
            <v>N/A</v>
          </cell>
          <cell r="J575" t="str">
            <v>N/A</v>
          </cell>
          <cell r="K575" t="str">
            <v>N/A</v>
          </cell>
          <cell r="L575" t="str">
            <v>N/A</v>
          </cell>
          <cell r="M575" t="str">
            <v>N/A</v>
          </cell>
          <cell r="N575" t="str">
            <v>N/A</v>
          </cell>
          <cell r="O575" t="str">
            <v>N/A</v>
          </cell>
          <cell r="P575" t="str">
            <v>N/A</v>
          </cell>
          <cell r="Q575" t="str">
            <v>N/A</v>
          </cell>
          <cell r="R575" t="str">
            <v>N/A</v>
          </cell>
          <cell r="S575" t="str">
            <v>N/A</v>
          </cell>
          <cell r="T575" t="str">
            <v>N/A</v>
          </cell>
          <cell r="U575" t="str">
            <v>N/A</v>
          </cell>
          <cell r="V575" t="str">
            <v>N/A</v>
          </cell>
          <cell r="W575" t="str">
            <v>N/A</v>
          </cell>
          <cell r="X575" t="str">
            <v>N/A</v>
          </cell>
          <cell r="Y575" t="str">
            <v>N/A</v>
          </cell>
          <cell r="Z575" t="str">
            <v>N/A</v>
          </cell>
          <cell r="AA575" t="str">
            <v>N/A</v>
          </cell>
          <cell r="AB575" t="str">
            <v>N/A</v>
          </cell>
          <cell r="AC575" t="str">
            <v>N/A</v>
          </cell>
          <cell r="AD575" t="str">
            <v>N/A</v>
          </cell>
          <cell r="AE575" t="str">
            <v>N/A</v>
          </cell>
          <cell r="AF575" t="str">
            <v>N/A</v>
          </cell>
          <cell r="AG575" t="str">
            <v>N/A</v>
          </cell>
          <cell r="AH575">
            <v>0</v>
          </cell>
        </row>
        <row r="576">
          <cell r="A576">
            <v>37036</v>
          </cell>
          <cell r="B576" t="str">
            <v>N/A</v>
          </cell>
          <cell r="C576" t="str">
            <v>N/A</v>
          </cell>
          <cell r="D576" t="str">
            <v>N/A</v>
          </cell>
          <cell r="E576" t="str">
            <v>N/A</v>
          </cell>
          <cell r="F576" t="str">
            <v>N/A</v>
          </cell>
          <cell r="G576" t="str">
            <v>N/A</v>
          </cell>
          <cell r="H576" t="str">
            <v>N/A</v>
          </cell>
          <cell r="I576" t="str">
            <v>N/A</v>
          </cell>
          <cell r="J576" t="str">
            <v>N/A</v>
          </cell>
          <cell r="K576" t="str">
            <v>N/A</v>
          </cell>
          <cell r="L576" t="str">
            <v>N/A</v>
          </cell>
          <cell r="M576" t="str">
            <v>N/A</v>
          </cell>
          <cell r="N576" t="str">
            <v>N/A</v>
          </cell>
          <cell r="O576" t="str">
            <v>N/A</v>
          </cell>
          <cell r="P576" t="str">
            <v>N/A</v>
          </cell>
          <cell r="Q576" t="str">
            <v>N/A</v>
          </cell>
          <cell r="R576" t="str">
            <v>N/A</v>
          </cell>
          <cell r="S576" t="str">
            <v>N/A</v>
          </cell>
          <cell r="T576" t="str">
            <v>N/A</v>
          </cell>
          <cell r="U576" t="str">
            <v>N/A</v>
          </cell>
          <cell r="V576" t="str">
            <v>N/A</v>
          </cell>
          <cell r="W576" t="str">
            <v>N/A</v>
          </cell>
          <cell r="X576" t="str">
            <v>N/A</v>
          </cell>
          <cell r="Y576" t="str">
            <v>N/A</v>
          </cell>
          <cell r="Z576" t="str">
            <v>N/A</v>
          </cell>
          <cell r="AA576" t="str">
            <v>N/A</v>
          </cell>
          <cell r="AB576" t="str">
            <v>N/A</v>
          </cell>
          <cell r="AC576" t="str">
            <v>N/A</v>
          </cell>
          <cell r="AD576" t="str">
            <v>N/A</v>
          </cell>
          <cell r="AE576" t="str">
            <v>N/A</v>
          </cell>
          <cell r="AF576" t="str">
            <v>N/A</v>
          </cell>
          <cell r="AG576" t="str">
            <v>N/A</v>
          </cell>
          <cell r="AH576">
            <v>0</v>
          </cell>
        </row>
        <row r="577">
          <cell r="A577">
            <v>37037</v>
          </cell>
          <cell r="B577" t="str">
            <v>N/A</v>
          </cell>
          <cell r="C577" t="str">
            <v>N/A</v>
          </cell>
          <cell r="D577" t="str">
            <v>N/A</v>
          </cell>
          <cell r="E577" t="str">
            <v>N/A</v>
          </cell>
          <cell r="F577" t="str">
            <v>N/A</v>
          </cell>
          <cell r="G577" t="str">
            <v>N/A</v>
          </cell>
          <cell r="H577" t="str">
            <v>N/A</v>
          </cell>
          <cell r="I577" t="str">
            <v>N/A</v>
          </cell>
          <cell r="J577" t="str">
            <v>N/A</v>
          </cell>
          <cell r="K577" t="str">
            <v>N/A</v>
          </cell>
          <cell r="L577" t="str">
            <v>N/A</v>
          </cell>
          <cell r="M577" t="str">
            <v>N/A</v>
          </cell>
          <cell r="N577" t="str">
            <v>N/A</v>
          </cell>
          <cell r="O577" t="str">
            <v>N/A</v>
          </cell>
          <cell r="P577" t="str">
            <v>N/A</v>
          </cell>
          <cell r="Q577" t="str">
            <v>N/A</v>
          </cell>
          <cell r="R577" t="str">
            <v>N/A</v>
          </cell>
          <cell r="S577" t="str">
            <v>N/A</v>
          </cell>
          <cell r="T577" t="str">
            <v>N/A</v>
          </cell>
          <cell r="U577" t="str">
            <v>N/A</v>
          </cell>
          <cell r="V577" t="str">
            <v>N/A</v>
          </cell>
          <cell r="W577" t="str">
            <v>N/A</v>
          </cell>
          <cell r="X577" t="str">
            <v>N/A</v>
          </cell>
          <cell r="Y577" t="str">
            <v>N/A</v>
          </cell>
          <cell r="Z577" t="str">
            <v>N/A</v>
          </cell>
          <cell r="AA577" t="str">
            <v>N/A</v>
          </cell>
          <cell r="AB577" t="str">
            <v>N/A</v>
          </cell>
          <cell r="AC577" t="str">
            <v>N/A</v>
          </cell>
          <cell r="AD577" t="str">
            <v>N/A</v>
          </cell>
          <cell r="AE577" t="str">
            <v>N/A</v>
          </cell>
          <cell r="AF577" t="str">
            <v>N/A</v>
          </cell>
          <cell r="AG577" t="str">
            <v>N/A</v>
          </cell>
          <cell r="AH577">
            <v>0</v>
          </cell>
        </row>
        <row r="578">
          <cell r="A578">
            <v>37038</v>
          </cell>
          <cell r="B578" t="str">
            <v>N/A</v>
          </cell>
          <cell r="C578" t="str">
            <v>N/A</v>
          </cell>
          <cell r="D578" t="str">
            <v>N/A</v>
          </cell>
          <cell r="E578" t="str">
            <v>N/A</v>
          </cell>
          <cell r="F578" t="str">
            <v>N/A</v>
          </cell>
          <cell r="G578" t="str">
            <v>N/A</v>
          </cell>
          <cell r="H578" t="str">
            <v>N/A</v>
          </cell>
          <cell r="I578" t="str">
            <v>N/A</v>
          </cell>
          <cell r="J578" t="str">
            <v>N/A</v>
          </cell>
          <cell r="K578" t="str">
            <v>N/A</v>
          </cell>
          <cell r="L578" t="str">
            <v>N/A</v>
          </cell>
          <cell r="M578" t="str">
            <v>N/A</v>
          </cell>
          <cell r="N578" t="str">
            <v>N/A</v>
          </cell>
          <cell r="O578" t="str">
            <v>N/A</v>
          </cell>
          <cell r="P578" t="str">
            <v>N/A</v>
          </cell>
          <cell r="Q578" t="str">
            <v>N/A</v>
          </cell>
          <cell r="R578" t="str">
            <v>N/A</v>
          </cell>
          <cell r="S578" t="str">
            <v>N/A</v>
          </cell>
          <cell r="T578" t="str">
            <v>N/A</v>
          </cell>
          <cell r="U578" t="str">
            <v>N/A</v>
          </cell>
          <cell r="V578" t="str">
            <v>N/A</v>
          </cell>
          <cell r="W578" t="str">
            <v>N/A</v>
          </cell>
          <cell r="X578" t="str">
            <v>N/A</v>
          </cell>
          <cell r="Y578" t="str">
            <v>N/A</v>
          </cell>
          <cell r="Z578" t="str">
            <v>N/A</v>
          </cell>
          <cell r="AA578" t="str">
            <v>N/A</v>
          </cell>
          <cell r="AB578" t="str">
            <v>N/A</v>
          </cell>
          <cell r="AC578" t="str">
            <v>N/A</v>
          </cell>
          <cell r="AD578" t="str">
            <v>N/A</v>
          </cell>
          <cell r="AE578" t="str">
            <v>N/A</v>
          </cell>
          <cell r="AF578" t="str">
            <v>N/A</v>
          </cell>
          <cell r="AG578" t="str">
            <v>N/A</v>
          </cell>
          <cell r="AH578">
            <v>0</v>
          </cell>
        </row>
        <row r="579">
          <cell r="A579">
            <v>37039</v>
          </cell>
          <cell r="B579" t="str">
            <v>N/A</v>
          </cell>
          <cell r="C579" t="str">
            <v>N/A</v>
          </cell>
          <cell r="D579" t="str">
            <v>N/A</v>
          </cell>
          <cell r="E579" t="str">
            <v>N/A</v>
          </cell>
          <cell r="F579" t="str">
            <v>N/A</v>
          </cell>
          <cell r="G579" t="str">
            <v>N/A</v>
          </cell>
          <cell r="H579" t="str">
            <v>N/A</v>
          </cell>
          <cell r="I579" t="str">
            <v>N/A</v>
          </cell>
          <cell r="J579" t="str">
            <v>N/A</v>
          </cell>
          <cell r="K579" t="str">
            <v>N/A</v>
          </cell>
          <cell r="L579" t="str">
            <v>N/A</v>
          </cell>
          <cell r="M579" t="str">
            <v>N/A</v>
          </cell>
          <cell r="N579" t="str">
            <v>N/A</v>
          </cell>
          <cell r="O579" t="str">
            <v>N/A</v>
          </cell>
          <cell r="P579" t="str">
            <v>N/A</v>
          </cell>
          <cell r="Q579" t="str">
            <v>N/A</v>
          </cell>
          <cell r="R579" t="str">
            <v>N/A</v>
          </cell>
          <cell r="S579" t="str">
            <v>N/A</v>
          </cell>
          <cell r="T579" t="str">
            <v>N/A</v>
          </cell>
          <cell r="U579" t="str">
            <v>N/A</v>
          </cell>
          <cell r="V579" t="str">
            <v>N/A</v>
          </cell>
          <cell r="W579" t="str">
            <v>N/A</v>
          </cell>
          <cell r="X579" t="str">
            <v>N/A</v>
          </cell>
          <cell r="Y579" t="str">
            <v>N/A</v>
          </cell>
          <cell r="Z579" t="str">
            <v>N/A</v>
          </cell>
          <cell r="AA579" t="str">
            <v>N/A</v>
          </cell>
          <cell r="AB579" t="str">
            <v>N/A</v>
          </cell>
          <cell r="AC579" t="str">
            <v>N/A</v>
          </cell>
          <cell r="AD579" t="str">
            <v>N/A</v>
          </cell>
          <cell r="AE579" t="str">
            <v>N/A</v>
          </cell>
          <cell r="AF579" t="str">
            <v>N/A</v>
          </cell>
          <cell r="AG579" t="str">
            <v>N/A</v>
          </cell>
          <cell r="AH579">
            <v>0</v>
          </cell>
        </row>
        <row r="580">
          <cell r="A580">
            <v>37040</v>
          </cell>
          <cell r="B580" t="str">
            <v>N/A</v>
          </cell>
          <cell r="C580" t="str">
            <v>N/A</v>
          </cell>
          <cell r="D580" t="str">
            <v>N/A</v>
          </cell>
          <cell r="E580" t="str">
            <v>N/A</v>
          </cell>
          <cell r="F580" t="str">
            <v>N/A</v>
          </cell>
          <cell r="G580" t="str">
            <v>N/A</v>
          </cell>
          <cell r="H580" t="str">
            <v>N/A</v>
          </cell>
          <cell r="I580" t="str">
            <v>N/A</v>
          </cell>
          <cell r="J580" t="str">
            <v>N/A</v>
          </cell>
          <cell r="K580" t="str">
            <v>N/A</v>
          </cell>
          <cell r="L580" t="str">
            <v>N/A</v>
          </cell>
          <cell r="M580" t="str">
            <v>N/A</v>
          </cell>
          <cell r="N580" t="str">
            <v>N/A</v>
          </cell>
          <cell r="O580" t="str">
            <v>N/A</v>
          </cell>
          <cell r="P580" t="str">
            <v>N/A</v>
          </cell>
          <cell r="Q580" t="str">
            <v>N/A</v>
          </cell>
          <cell r="R580" t="str">
            <v>N/A</v>
          </cell>
          <cell r="S580" t="str">
            <v>N/A</v>
          </cell>
          <cell r="T580" t="str">
            <v>N/A</v>
          </cell>
          <cell r="U580" t="str">
            <v>N/A</v>
          </cell>
          <cell r="V580" t="str">
            <v>N/A</v>
          </cell>
          <cell r="W580" t="str">
            <v>N/A</v>
          </cell>
          <cell r="X580" t="str">
            <v>N/A</v>
          </cell>
          <cell r="Y580" t="str">
            <v>N/A</v>
          </cell>
          <cell r="Z580" t="str">
            <v>N/A</v>
          </cell>
          <cell r="AA580" t="str">
            <v>N/A</v>
          </cell>
          <cell r="AB580" t="str">
            <v>N/A</v>
          </cell>
          <cell r="AC580" t="str">
            <v>N/A</v>
          </cell>
          <cell r="AD580" t="str">
            <v>N/A</v>
          </cell>
          <cell r="AE580" t="str">
            <v>N/A</v>
          </cell>
          <cell r="AF580" t="str">
            <v>N/A</v>
          </cell>
          <cell r="AG580" t="str">
            <v>N/A</v>
          </cell>
          <cell r="AH580">
            <v>0</v>
          </cell>
        </row>
        <row r="581">
          <cell r="A581">
            <v>37041</v>
          </cell>
          <cell r="B581" t="str">
            <v>N/A</v>
          </cell>
          <cell r="C581" t="str">
            <v>N/A</v>
          </cell>
          <cell r="D581" t="str">
            <v>N/A</v>
          </cell>
          <cell r="E581" t="str">
            <v>N/A</v>
          </cell>
          <cell r="F581" t="str">
            <v>N/A</v>
          </cell>
          <cell r="G581" t="str">
            <v>N/A</v>
          </cell>
          <cell r="H581" t="str">
            <v>N/A</v>
          </cell>
          <cell r="I581" t="str">
            <v>N/A</v>
          </cell>
          <cell r="J581" t="str">
            <v>N/A</v>
          </cell>
          <cell r="K581" t="str">
            <v>N/A</v>
          </cell>
          <cell r="L581" t="str">
            <v>N/A</v>
          </cell>
          <cell r="M581" t="str">
            <v>N/A</v>
          </cell>
          <cell r="N581" t="str">
            <v>N/A</v>
          </cell>
          <cell r="O581" t="str">
            <v>N/A</v>
          </cell>
          <cell r="P581" t="str">
            <v>N/A</v>
          </cell>
          <cell r="Q581" t="str">
            <v>N/A</v>
          </cell>
          <cell r="R581" t="str">
            <v>N/A</v>
          </cell>
          <cell r="S581" t="str">
            <v>N/A</v>
          </cell>
          <cell r="T581" t="str">
            <v>N/A</v>
          </cell>
          <cell r="U581" t="str">
            <v>N/A</v>
          </cell>
          <cell r="V581" t="str">
            <v>N/A</v>
          </cell>
          <cell r="W581" t="str">
            <v>N/A</v>
          </cell>
          <cell r="X581" t="str">
            <v>N/A</v>
          </cell>
          <cell r="Y581" t="str">
            <v>N/A</v>
          </cell>
          <cell r="Z581" t="str">
            <v>N/A</v>
          </cell>
          <cell r="AA581" t="str">
            <v>N/A</v>
          </cell>
          <cell r="AB581" t="str">
            <v>N/A</v>
          </cell>
          <cell r="AC581" t="str">
            <v>N/A</v>
          </cell>
          <cell r="AD581" t="str">
            <v>N/A</v>
          </cell>
          <cell r="AE581" t="str">
            <v>N/A</v>
          </cell>
          <cell r="AF581" t="str">
            <v>N/A</v>
          </cell>
          <cell r="AG581" t="str">
            <v>N/A</v>
          </cell>
          <cell r="AH581">
            <v>0</v>
          </cell>
        </row>
        <row r="582">
          <cell r="A582">
            <v>37042</v>
          </cell>
          <cell r="B582" t="str">
            <v>N/A</v>
          </cell>
          <cell r="C582" t="str">
            <v>N/A</v>
          </cell>
          <cell r="D582" t="str">
            <v>N/A</v>
          </cell>
          <cell r="E582" t="str">
            <v>N/A</v>
          </cell>
          <cell r="F582" t="str">
            <v>N/A</v>
          </cell>
          <cell r="G582" t="str">
            <v>N/A</v>
          </cell>
          <cell r="H582" t="str">
            <v>N/A</v>
          </cell>
          <cell r="I582" t="str">
            <v>N/A</v>
          </cell>
          <cell r="J582" t="str">
            <v>N/A</v>
          </cell>
          <cell r="K582" t="str">
            <v>N/A</v>
          </cell>
          <cell r="L582" t="str">
            <v>N/A</v>
          </cell>
          <cell r="M582" t="str">
            <v>N/A</v>
          </cell>
          <cell r="N582" t="str">
            <v>N/A</v>
          </cell>
          <cell r="O582" t="str">
            <v>N/A</v>
          </cell>
          <cell r="P582" t="str">
            <v>N/A</v>
          </cell>
          <cell r="Q582" t="str">
            <v>N/A</v>
          </cell>
          <cell r="R582" t="str">
            <v>N/A</v>
          </cell>
          <cell r="S582" t="str">
            <v>N/A</v>
          </cell>
          <cell r="T582" t="str">
            <v>N/A</v>
          </cell>
          <cell r="U582" t="str">
            <v>N/A</v>
          </cell>
          <cell r="V582" t="str">
            <v>N/A</v>
          </cell>
          <cell r="W582" t="str">
            <v>N/A</v>
          </cell>
          <cell r="X582" t="str">
            <v>N/A</v>
          </cell>
          <cell r="Y582" t="str">
            <v>N/A</v>
          </cell>
          <cell r="Z582" t="str">
            <v>N/A</v>
          </cell>
          <cell r="AA582" t="str">
            <v>N/A</v>
          </cell>
          <cell r="AB582" t="str">
            <v>N/A</v>
          </cell>
          <cell r="AC582" t="str">
            <v>N/A</v>
          </cell>
          <cell r="AD582" t="str">
            <v>N/A</v>
          </cell>
          <cell r="AE582" t="str">
            <v>N/A</v>
          </cell>
          <cell r="AF582" t="str">
            <v>N/A</v>
          </cell>
          <cell r="AG582" t="str">
            <v>N/A</v>
          </cell>
          <cell r="AH582">
            <v>0</v>
          </cell>
        </row>
        <row r="583">
          <cell r="A583">
            <v>37043</v>
          </cell>
          <cell r="B583" t="str">
            <v>N/A</v>
          </cell>
          <cell r="C583" t="str">
            <v>N/A</v>
          </cell>
          <cell r="D583" t="str">
            <v>N/A</v>
          </cell>
          <cell r="E583" t="str">
            <v>N/A</v>
          </cell>
          <cell r="F583" t="str">
            <v>N/A</v>
          </cell>
          <cell r="G583" t="str">
            <v>N/A</v>
          </cell>
          <cell r="H583" t="str">
            <v>N/A</v>
          </cell>
          <cell r="I583" t="str">
            <v>N/A</v>
          </cell>
          <cell r="J583" t="str">
            <v>N/A</v>
          </cell>
          <cell r="K583" t="str">
            <v>N/A</v>
          </cell>
          <cell r="L583" t="str">
            <v>N/A</v>
          </cell>
          <cell r="M583" t="str">
            <v>N/A</v>
          </cell>
          <cell r="N583" t="str">
            <v>N/A</v>
          </cell>
          <cell r="O583" t="str">
            <v>N/A</v>
          </cell>
          <cell r="P583" t="str">
            <v>N/A</v>
          </cell>
          <cell r="Q583" t="str">
            <v>N/A</v>
          </cell>
          <cell r="R583" t="str">
            <v>N/A</v>
          </cell>
          <cell r="S583" t="str">
            <v>N/A</v>
          </cell>
          <cell r="T583" t="str">
            <v>N/A</v>
          </cell>
          <cell r="U583" t="str">
            <v>N/A</v>
          </cell>
          <cell r="V583" t="str">
            <v>N/A</v>
          </cell>
          <cell r="W583" t="str">
            <v>N/A</v>
          </cell>
          <cell r="X583" t="str">
            <v>N/A</v>
          </cell>
          <cell r="Y583" t="str">
            <v>N/A</v>
          </cell>
          <cell r="Z583" t="str">
            <v>N/A</v>
          </cell>
          <cell r="AA583" t="str">
            <v>N/A</v>
          </cell>
          <cell r="AB583" t="str">
            <v>N/A</v>
          </cell>
          <cell r="AC583" t="str">
            <v>N/A</v>
          </cell>
          <cell r="AD583" t="str">
            <v>N/A</v>
          </cell>
          <cell r="AE583" t="str">
            <v>N/A</v>
          </cell>
          <cell r="AF583" t="str">
            <v>N/A</v>
          </cell>
          <cell r="AG583" t="str">
            <v>N/A</v>
          </cell>
          <cell r="AH583">
            <v>0</v>
          </cell>
        </row>
        <row r="584">
          <cell r="A584">
            <v>37044</v>
          </cell>
          <cell r="B584" t="str">
            <v>N/A</v>
          </cell>
          <cell r="C584" t="str">
            <v>N/A</v>
          </cell>
          <cell r="D584" t="str">
            <v>N/A</v>
          </cell>
          <cell r="E584" t="str">
            <v>N/A</v>
          </cell>
          <cell r="F584" t="str">
            <v>N/A</v>
          </cell>
          <cell r="G584" t="str">
            <v>N/A</v>
          </cell>
          <cell r="H584" t="str">
            <v>N/A</v>
          </cell>
          <cell r="I584" t="str">
            <v>N/A</v>
          </cell>
          <cell r="J584" t="str">
            <v>N/A</v>
          </cell>
          <cell r="K584" t="str">
            <v>N/A</v>
          </cell>
          <cell r="L584" t="str">
            <v>N/A</v>
          </cell>
          <cell r="M584" t="str">
            <v>N/A</v>
          </cell>
          <cell r="N584" t="str">
            <v>N/A</v>
          </cell>
          <cell r="O584" t="str">
            <v>N/A</v>
          </cell>
          <cell r="P584" t="str">
            <v>N/A</v>
          </cell>
          <cell r="Q584" t="str">
            <v>N/A</v>
          </cell>
          <cell r="R584" t="str">
            <v>N/A</v>
          </cell>
          <cell r="S584" t="str">
            <v>N/A</v>
          </cell>
          <cell r="T584" t="str">
            <v>N/A</v>
          </cell>
          <cell r="U584" t="str">
            <v>N/A</v>
          </cell>
          <cell r="V584" t="str">
            <v>N/A</v>
          </cell>
          <cell r="W584" t="str">
            <v>N/A</v>
          </cell>
          <cell r="X584" t="str">
            <v>N/A</v>
          </cell>
          <cell r="Y584" t="str">
            <v>N/A</v>
          </cell>
          <cell r="Z584" t="str">
            <v>N/A</v>
          </cell>
          <cell r="AA584" t="str">
            <v>N/A</v>
          </cell>
          <cell r="AB584" t="str">
            <v>N/A</v>
          </cell>
          <cell r="AC584" t="str">
            <v>N/A</v>
          </cell>
          <cell r="AD584" t="str">
            <v>N/A</v>
          </cell>
          <cell r="AE584" t="str">
            <v>N/A</v>
          </cell>
          <cell r="AF584" t="str">
            <v>N/A</v>
          </cell>
          <cell r="AG584" t="str">
            <v>N/A</v>
          </cell>
          <cell r="AH584">
            <v>0</v>
          </cell>
        </row>
        <row r="585">
          <cell r="A585">
            <v>37045</v>
          </cell>
          <cell r="B585" t="str">
            <v>N/A</v>
          </cell>
          <cell r="C585" t="str">
            <v>N/A</v>
          </cell>
          <cell r="D585" t="str">
            <v>N/A</v>
          </cell>
          <cell r="E585" t="str">
            <v>N/A</v>
          </cell>
          <cell r="F585" t="str">
            <v>N/A</v>
          </cell>
          <cell r="G585" t="str">
            <v>N/A</v>
          </cell>
          <cell r="H585" t="str">
            <v>N/A</v>
          </cell>
          <cell r="I585" t="str">
            <v>N/A</v>
          </cell>
          <cell r="J585" t="str">
            <v>N/A</v>
          </cell>
          <cell r="K585" t="str">
            <v>N/A</v>
          </cell>
          <cell r="L585" t="str">
            <v>N/A</v>
          </cell>
          <cell r="M585" t="str">
            <v>N/A</v>
          </cell>
          <cell r="N585" t="str">
            <v>N/A</v>
          </cell>
          <cell r="O585" t="str">
            <v>N/A</v>
          </cell>
          <cell r="P585" t="str">
            <v>N/A</v>
          </cell>
          <cell r="Q585" t="str">
            <v>N/A</v>
          </cell>
          <cell r="R585" t="str">
            <v>N/A</v>
          </cell>
          <cell r="S585" t="str">
            <v>N/A</v>
          </cell>
          <cell r="T585" t="str">
            <v>N/A</v>
          </cell>
          <cell r="U585" t="str">
            <v>N/A</v>
          </cell>
          <cell r="V585" t="str">
            <v>N/A</v>
          </cell>
          <cell r="W585" t="str">
            <v>N/A</v>
          </cell>
          <cell r="X585" t="str">
            <v>N/A</v>
          </cell>
          <cell r="Y585" t="str">
            <v>N/A</v>
          </cell>
          <cell r="Z585" t="str">
            <v>N/A</v>
          </cell>
          <cell r="AA585" t="str">
            <v>N/A</v>
          </cell>
          <cell r="AB585" t="str">
            <v>N/A</v>
          </cell>
          <cell r="AC585" t="str">
            <v>N/A</v>
          </cell>
          <cell r="AD585" t="str">
            <v>N/A</v>
          </cell>
          <cell r="AE585" t="str">
            <v>N/A</v>
          </cell>
          <cell r="AF585" t="str">
            <v>N/A</v>
          </cell>
          <cell r="AG585" t="str">
            <v>N/A</v>
          </cell>
          <cell r="AH585">
            <v>0</v>
          </cell>
        </row>
        <row r="586">
          <cell r="A586">
            <v>37046</v>
          </cell>
          <cell r="B586" t="str">
            <v>N/A</v>
          </cell>
          <cell r="C586" t="str">
            <v>N/A</v>
          </cell>
          <cell r="D586" t="str">
            <v>N/A</v>
          </cell>
          <cell r="E586" t="str">
            <v>N/A</v>
          </cell>
          <cell r="F586" t="str">
            <v>N/A</v>
          </cell>
          <cell r="G586" t="str">
            <v>N/A</v>
          </cell>
          <cell r="H586" t="str">
            <v>N/A</v>
          </cell>
          <cell r="I586" t="str">
            <v>N/A</v>
          </cell>
          <cell r="J586" t="str">
            <v>N/A</v>
          </cell>
          <cell r="K586" t="str">
            <v>N/A</v>
          </cell>
          <cell r="L586" t="str">
            <v>N/A</v>
          </cell>
          <cell r="M586" t="str">
            <v>N/A</v>
          </cell>
          <cell r="N586" t="str">
            <v>N/A</v>
          </cell>
          <cell r="O586" t="str">
            <v>N/A</v>
          </cell>
          <cell r="P586" t="str">
            <v>N/A</v>
          </cell>
          <cell r="Q586" t="str">
            <v>N/A</v>
          </cell>
          <cell r="R586" t="str">
            <v>N/A</v>
          </cell>
          <cell r="S586" t="str">
            <v>N/A</v>
          </cell>
          <cell r="T586" t="str">
            <v>N/A</v>
          </cell>
          <cell r="U586" t="str">
            <v>N/A</v>
          </cell>
          <cell r="V586" t="str">
            <v>N/A</v>
          </cell>
          <cell r="W586" t="str">
            <v>N/A</v>
          </cell>
          <cell r="X586" t="str">
            <v>N/A</v>
          </cell>
          <cell r="Y586" t="str">
            <v>N/A</v>
          </cell>
          <cell r="Z586" t="str">
            <v>N/A</v>
          </cell>
          <cell r="AA586" t="str">
            <v>N/A</v>
          </cell>
          <cell r="AB586" t="str">
            <v>N/A</v>
          </cell>
          <cell r="AC586" t="str">
            <v>N/A</v>
          </cell>
          <cell r="AD586" t="str">
            <v>N/A</v>
          </cell>
          <cell r="AE586" t="str">
            <v>N/A</v>
          </cell>
          <cell r="AF586" t="str">
            <v>N/A</v>
          </cell>
          <cell r="AG586" t="str">
            <v>N/A</v>
          </cell>
          <cell r="AH586">
            <v>0</v>
          </cell>
        </row>
        <row r="587">
          <cell r="A587">
            <v>37047</v>
          </cell>
          <cell r="B587" t="str">
            <v>N/A</v>
          </cell>
          <cell r="C587" t="str">
            <v>N/A</v>
          </cell>
          <cell r="D587" t="str">
            <v>N/A</v>
          </cell>
          <cell r="E587" t="str">
            <v>N/A</v>
          </cell>
          <cell r="F587" t="str">
            <v>N/A</v>
          </cell>
          <cell r="G587" t="str">
            <v>N/A</v>
          </cell>
          <cell r="H587" t="str">
            <v>N/A</v>
          </cell>
          <cell r="I587" t="str">
            <v>N/A</v>
          </cell>
          <cell r="J587" t="str">
            <v>N/A</v>
          </cell>
          <cell r="K587" t="str">
            <v>N/A</v>
          </cell>
          <cell r="L587" t="str">
            <v>N/A</v>
          </cell>
          <cell r="M587" t="str">
            <v>N/A</v>
          </cell>
          <cell r="N587" t="str">
            <v>N/A</v>
          </cell>
          <cell r="O587" t="str">
            <v>N/A</v>
          </cell>
          <cell r="P587" t="str">
            <v>N/A</v>
          </cell>
          <cell r="Q587" t="str">
            <v>N/A</v>
          </cell>
          <cell r="R587" t="str">
            <v>N/A</v>
          </cell>
          <cell r="S587" t="str">
            <v>N/A</v>
          </cell>
          <cell r="T587" t="str">
            <v>N/A</v>
          </cell>
          <cell r="U587" t="str">
            <v>N/A</v>
          </cell>
          <cell r="V587" t="str">
            <v>N/A</v>
          </cell>
          <cell r="W587" t="str">
            <v>N/A</v>
          </cell>
          <cell r="X587" t="str">
            <v>N/A</v>
          </cell>
          <cell r="Y587" t="str">
            <v>N/A</v>
          </cell>
          <cell r="Z587" t="str">
            <v>N/A</v>
          </cell>
          <cell r="AA587" t="str">
            <v>N/A</v>
          </cell>
          <cell r="AB587" t="str">
            <v>N/A</v>
          </cell>
          <cell r="AC587" t="str">
            <v>N/A</v>
          </cell>
          <cell r="AD587" t="str">
            <v>N/A</v>
          </cell>
          <cell r="AE587" t="str">
            <v>N/A</v>
          </cell>
          <cell r="AF587" t="str">
            <v>N/A</v>
          </cell>
          <cell r="AG587" t="str">
            <v>N/A</v>
          </cell>
          <cell r="AH587">
            <v>0</v>
          </cell>
        </row>
        <row r="588">
          <cell r="A588">
            <v>37048</v>
          </cell>
          <cell r="B588" t="str">
            <v>N/A</v>
          </cell>
          <cell r="C588" t="str">
            <v>N/A</v>
          </cell>
          <cell r="D588" t="str">
            <v>N/A</v>
          </cell>
          <cell r="E588" t="str">
            <v>N/A</v>
          </cell>
          <cell r="F588" t="str">
            <v>N/A</v>
          </cell>
          <cell r="G588" t="str">
            <v>N/A</v>
          </cell>
          <cell r="H588" t="str">
            <v>N/A</v>
          </cell>
          <cell r="I588" t="str">
            <v>N/A</v>
          </cell>
          <cell r="J588" t="str">
            <v>N/A</v>
          </cell>
          <cell r="K588" t="str">
            <v>N/A</v>
          </cell>
          <cell r="L588" t="str">
            <v>N/A</v>
          </cell>
          <cell r="M588" t="str">
            <v>N/A</v>
          </cell>
          <cell r="N588" t="str">
            <v>N/A</v>
          </cell>
          <cell r="O588" t="str">
            <v>N/A</v>
          </cell>
          <cell r="P588" t="str">
            <v>N/A</v>
          </cell>
          <cell r="Q588" t="str">
            <v>N/A</v>
          </cell>
          <cell r="R588" t="str">
            <v>N/A</v>
          </cell>
          <cell r="S588" t="str">
            <v>N/A</v>
          </cell>
          <cell r="T588" t="str">
            <v>N/A</v>
          </cell>
          <cell r="U588" t="str">
            <v>N/A</v>
          </cell>
          <cell r="V588" t="str">
            <v>N/A</v>
          </cell>
          <cell r="W588" t="str">
            <v>N/A</v>
          </cell>
          <cell r="X588" t="str">
            <v>N/A</v>
          </cell>
          <cell r="Y588" t="str">
            <v>N/A</v>
          </cell>
          <cell r="Z588" t="str">
            <v>N/A</v>
          </cell>
          <cell r="AA588" t="str">
            <v>N/A</v>
          </cell>
          <cell r="AB588" t="str">
            <v>N/A</v>
          </cell>
          <cell r="AC588" t="str">
            <v>N/A</v>
          </cell>
          <cell r="AD588" t="str">
            <v>N/A</v>
          </cell>
          <cell r="AE588" t="str">
            <v>N/A</v>
          </cell>
          <cell r="AF588" t="str">
            <v>N/A</v>
          </cell>
          <cell r="AG588" t="str">
            <v>N/A</v>
          </cell>
          <cell r="AH588">
            <v>0</v>
          </cell>
        </row>
        <row r="589">
          <cell r="A589">
            <v>37049</v>
          </cell>
          <cell r="B589" t="str">
            <v>N/A</v>
          </cell>
          <cell r="C589" t="str">
            <v>N/A</v>
          </cell>
          <cell r="D589" t="str">
            <v>N/A</v>
          </cell>
          <cell r="E589" t="str">
            <v>N/A</v>
          </cell>
          <cell r="F589" t="str">
            <v>N/A</v>
          </cell>
          <cell r="G589" t="str">
            <v>N/A</v>
          </cell>
          <cell r="H589" t="str">
            <v>N/A</v>
          </cell>
          <cell r="I589" t="str">
            <v>N/A</v>
          </cell>
          <cell r="J589" t="str">
            <v>N/A</v>
          </cell>
          <cell r="K589" t="str">
            <v>N/A</v>
          </cell>
          <cell r="L589" t="str">
            <v>N/A</v>
          </cell>
          <cell r="M589" t="str">
            <v>N/A</v>
          </cell>
          <cell r="N589" t="str">
            <v>N/A</v>
          </cell>
          <cell r="O589" t="str">
            <v>N/A</v>
          </cell>
          <cell r="P589" t="str">
            <v>N/A</v>
          </cell>
          <cell r="Q589" t="str">
            <v>N/A</v>
          </cell>
          <cell r="R589" t="str">
            <v>N/A</v>
          </cell>
          <cell r="S589" t="str">
            <v>N/A</v>
          </cell>
          <cell r="T589" t="str">
            <v>N/A</v>
          </cell>
          <cell r="U589" t="str">
            <v>N/A</v>
          </cell>
          <cell r="V589" t="str">
            <v>N/A</v>
          </cell>
          <cell r="W589" t="str">
            <v>N/A</v>
          </cell>
          <cell r="X589" t="str">
            <v>N/A</v>
          </cell>
          <cell r="Y589" t="str">
            <v>N/A</v>
          </cell>
          <cell r="Z589" t="str">
            <v>N/A</v>
          </cell>
          <cell r="AA589" t="str">
            <v>N/A</v>
          </cell>
          <cell r="AB589" t="str">
            <v>N/A</v>
          </cell>
          <cell r="AC589" t="str">
            <v>N/A</v>
          </cell>
          <cell r="AD589" t="str">
            <v>N/A</v>
          </cell>
          <cell r="AE589" t="str">
            <v>N/A</v>
          </cell>
          <cell r="AF589" t="str">
            <v>N/A</v>
          </cell>
          <cell r="AG589" t="str">
            <v>N/A</v>
          </cell>
          <cell r="AH589">
            <v>0</v>
          </cell>
        </row>
        <row r="590">
          <cell r="A590">
            <v>37050</v>
          </cell>
          <cell r="B590" t="str">
            <v>N/A</v>
          </cell>
          <cell r="C590" t="str">
            <v>N/A</v>
          </cell>
          <cell r="D590" t="str">
            <v>N/A</v>
          </cell>
          <cell r="E590" t="str">
            <v>N/A</v>
          </cell>
          <cell r="F590" t="str">
            <v>N/A</v>
          </cell>
          <cell r="G590" t="str">
            <v>N/A</v>
          </cell>
          <cell r="H590" t="str">
            <v>N/A</v>
          </cell>
          <cell r="I590" t="str">
            <v>N/A</v>
          </cell>
          <cell r="J590" t="str">
            <v>N/A</v>
          </cell>
          <cell r="K590" t="str">
            <v>N/A</v>
          </cell>
          <cell r="L590" t="str">
            <v>N/A</v>
          </cell>
          <cell r="M590" t="str">
            <v>N/A</v>
          </cell>
          <cell r="N590" t="str">
            <v>N/A</v>
          </cell>
          <cell r="O590" t="str">
            <v>N/A</v>
          </cell>
          <cell r="P590" t="str">
            <v>N/A</v>
          </cell>
          <cell r="Q590" t="str">
            <v>N/A</v>
          </cell>
          <cell r="R590" t="str">
            <v>N/A</v>
          </cell>
          <cell r="S590" t="str">
            <v>N/A</v>
          </cell>
          <cell r="T590" t="str">
            <v>N/A</v>
          </cell>
          <cell r="U590" t="str">
            <v>N/A</v>
          </cell>
          <cell r="V590" t="str">
            <v>N/A</v>
          </cell>
          <cell r="W590" t="str">
            <v>N/A</v>
          </cell>
          <cell r="X590" t="str">
            <v>N/A</v>
          </cell>
          <cell r="Y590" t="str">
            <v>N/A</v>
          </cell>
          <cell r="Z590" t="str">
            <v>N/A</v>
          </cell>
          <cell r="AA590" t="str">
            <v>N/A</v>
          </cell>
          <cell r="AB590" t="str">
            <v>N/A</v>
          </cell>
          <cell r="AC590" t="str">
            <v>N/A</v>
          </cell>
          <cell r="AD590" t="str">
            <v>N/A</v>
          </cell>
          <cell r="AE590" t="str">
            <v>N/A</v>
          </cell>
          <cell r="AF590" t="str">
            <v>N/A</v>
          </cell>
          <cell r="AG590" t="str">
            <v>N/A</v>
          </cell>
          <cell r="AH590">
            <v>0</v>
          </cell>
        </row>
        <row r="591">
          <cell r="A591">
            <v>37051</v>
          </cell>
          <cell r="B591" t="str">
            <v>N/A</v>
          </cell>
          <cell r="C591" t="str">
            <v>N/A</v>
          </cell>
          <cell r="D591" t="str">
            <v>N/A</v>
          </cell>
          <cell r="E591" t="str">
            <v>N/A</v>
          </cell>
          <cell r="F591" t="str">
            <v>N/A</v>
          </cell>
          <cell r="G591" t="str">
            <v>N/A</v>
          </cell>
          <cell r="H591" t="str">
            <v>N/A</v>
          </cell>
          <cell r="I591" t="str">
            <v>N/A</v>
          </cell>
          <cell r="J591" t="str">
            <v>N/A</v>
          </cell>
          <cell r="K591" t="str">
            <v>N/A</v>
          </cell>
          <cell r="L591" t="str">
            <v>N/A</v>
          </cell>
          <cell r="M591" t="str">
            <v>N/A</v>
          </cell>
          <cell r="N591" t="str">
            <v>N/A</v>
          </cell>
          <cell r="O591" t="str">
            <v>N/A</v>
          </cell>
          <cell r="P591" t="str">
            <v>N/A</v>
          </cell>
          <cell r="Q591" t="str">
            <v>N/A</v>
          </cell>
          <cell r="R591" t="str">
            <v>N/A</v>
          </cell>
          <cell r="S591" t="str">
            <v>N/A</v>
          </cell>
          <cell r="T591" t="str">
            <v>N/A</v>
          </cell>
          <cell r="U591" t="str">
            <v>N/A</v>
          </cell>
          <cell r="V591" t="str">
            <v>N/A</v>
          </cell>
          <cell r="W591" t="str">
            <v>N/A</v>
          </cell>
          <cell r="X591" t="str">
            <v>N/A</v>
          </cell>
          <cell r="Y591" t="str">
            <v>N/A</v>
          </cell>
          <cell r="Z591" t="str">
            <v>N/A</v>
          </cell>
          <cell r="AA591" t="str">
            <v>N/A</v>
          </cell>
          <cell r="AB591" t="str">
            <v>N/A</v>
          </cell>
          <cell r="AC591" t="str">
            <v>N/A</v>
          </cell>
          <cell r="AD591" t="str">
            <v>N/A</v>
          </cell>
          <cell r="AE591" t="str">
            <v>N/A</v>
          </cell>
          <cell r="AF591" t="str">
            <v>N/A</v>
          </cell>
          <cell r="AG591" t="str">
            <v>N/A</v>
          </cell>
          <cell r="AH591">
            <v>0</v>
          </cell>
        </row>
        <row r="592">
          <cell r="A592">
            <v>37052</v>
          </cell>
          <cell r="B592" t="str">
            <v>N/A</v>
          </cell>
          <cell r="C592" t="str">
            <v>N/A</v>
          </cell>
          <cell r="D592" t="str">
            <v>N/A</v>
          </cell>
          <cell r="E592" t="str">
            <v>N/A</v>
          </cell>
          <cell r="F592" t="str">
            <v>N/A</v>
          </cell>
          <cell r="G592" t="str">
            <v>N/A</v>
          </cell>
          <cell r="H592" t="str">
            <v>N/A</v>
          </cell>
          <cell r="I592" t="str">
            <v>N/A</v>
          </cell>
          <cell r="J592" t="str">
            <v>N/A</v>
          </cell>
          <cell r="K592" t="str">
            <v>N/A</v>
          </cell>
          <cell r="L592" t="str">
            <v>N/A</v>
          </cell>
          <cell r="M592" t="str">
            <v>N/A</v>
          </cell>
          <cell r="N592" t="str">
            <v>N/A</v>
          </cell>
          <cell r="O592" t="str">
            <v>N/A</v>
          </cell>
          <cell r="P592" t="str">
            <v>N/A</v>
          </cell>
          <cell r="Q592" t="str">
            <v>N/A</v>
          </cell>
          <cell r="R592" t="str">
            <v>N/A</v>
          </cell>
          <cell r="S592" t="str">
            <v>N/A</v>
          </cell>
          <cell r="T592" t="str">
            <v>N/A</v>
          </cell>
          <cell r="U592" t="str">
            <v>N/A</v>
          </cell>
          <cell r="V592" t="str">
            <v>N/A</v>
          </cell>
          <cell r="W592" t="str">
            <v>N/A</v>
          </cell>
          <cell r="X592" t="str">
            <v>N/A</v>
          </cell>
          <cell r="Y592" t="str">
            <v>N/A</v>
          </cell>
          <cell r="Z592" t="str">
            <v>N/A</v>
          </cell>
          <cell r="AA592" t="str">
            <v>N/A</v>
          </cell>
          <cell r="AB592" t="str">
            <v>N/A</v>
          </cell>
          <cell r="AC592" t="str">
            <v>N/A</v>
          </cell>
          <cell r="AD592" t="str">
            <v>N/A</v>
          </cell>
          <cell r="AE592" t="str">
            <v>N/A</v>
          </cell>
          <cell r="AF592" t="str">
            <v>N/A</v>
          </cell>
          <cell r="AG592" t="str">
            <v>N/A</v>
          </cell>
          <cell r="AH592">
            <v>0</v>
          </cell>
        </row>
        <row r="593">
          <cell r="A593">
            <v>37053</v>
          </cell>
          <cell r="B593" t="str">
            <v>N/A</v>
          </cell>
          <cell r="C593" t="str">
            <v>N/A</v>
          </cell>
          <cell r="D593" t="str">
            <v>N/A</v>
          </cell>
          <cell r="E593" t="str">
            <v>N/A</v>
          </cell>
          <cell r="F593" t="str">
            <v>N/A</v>
          </cell>
          <cell r="G593" t="str">
            <v>N/A</v>
          </cell>
          <cell r="H593" t="str">
            <v>N/A</v>
          </cell>
          <cell r="I593" t="str">
            <v>N/A</v>
          </cell>
          <cell r="J593" t="str">
            <v>N/A</v>
          </cell>
          <cell r="K593" t="str">
            <v>N/A</v>
          </cell>
          <cell r="L593" t="str">
            <v>N/A</v>
          </cell>
          <cell r="M593" t="str">
            <v>N/A</v>
          </cell>
          <cell r="N593" t="str">
            <v>N/A</v>
          </cell>
          <cell r="O593" t="str">
            <v>N/A</v>
          </cell>
          <cell r="P593" t="str">
            <v>N/A</v>
          </cell>
          <cell r="Q593" t="str">
            <v>N/A</v>
          </cell>
          <cell r="R593" t="str">
            <v>N/A</v>
          </cell>
          <cell r="S593" t="str">
            <v>N/A</v>
          </cell>
          <cell r="T593" t="str">
            <v>N/A</v>
          </cell>
          <cell r="U593" t="str">
            <v>N/A</v>
          </cell>
          <cell r="V593" t="str">
            <v>N/A</v>
          </cell>
          <cell r="W593" t="str">
            <v>N/A</v>
          </cell>
          <cell r="X593" t="str">
            <v>N/A</v>
          </cell>
          <cell r="Y593" t="str">
            <v>N/A</v>
          </cell>
          <cell r="Z593" t="str">
            <v>N/A</v>
          </cell>
          <cell r="AA593" t="str">
            <v>N/A</v>
          </cell>
          <cell r="AB593" t="str">
            <v>N/A</v>
          </cell>
          <cell r="AC593" t="str">
            <v>N/A</v>
          </cell>
          <cell r="AD593" t="str">
            <v>N/A</v>
          </cell>
          <cell r="AE593" t="str">
            <v>N/A</v>
          </cell>
          <cell r="AF593" t="str">
            <v>N/A</v>
          </cell>
          <cell r="AG593" t="str">
            <v>N/A</v>
          </cell>
          <cell r="AH593">
            <v>0</v>
          </cell>
        </row>
        <row r="594">
          <cell r="A594">
            <v>37054</v>
          </cell>
          <cell r="B594" t="str">
            <v>N/A</v>
          </cell>
          <cell r="C594" t="str">
            <v>N/A</v>
          </cell>
          <cell r="D594" t="str">
            <v>N/A</v>
          </cell>
          <cell r="E594" t="str">
            <v>N/A</v>
          </cell>
          <cell r="F594" t="str">
            <v>N/A</v>
          </cell>
          <cell r="G594" t="str">
            <v>N/A</v>
          </cell>
          <cell r="H594" t="str">
            <v>N/A</v>
          </cell>
          <cell r="I594" t="str">
            <v>N/A</v>
          </cell>
          <cell r="J594" t="str">
            <v>N/A</v>
          </cell>
          <cell r="K594" t="str">
            <v>N/A</v>
          </cell>
          <cell r="L594" t="str">
            <v>N/A</v>
          </cell>
          <cell r="M594" t="str">
            <v>N/A</v>
          </cell>
          <cell r="N594" t="str">
            <v>N/A</v>
          </cell>
          <cell r="O594" t="str">
            <v>N/A</v>
          </cell>
          <cell r="P594" t="str">
            <v>N/A</v>
          </cell>
          <cell r="Q594" t="str">
            <v>N/A</v>
          </cell>
          <cell r="R594" t="str">
            <v>N/A</v>
          </cell>
          <cell r="S594" t="str">
            <v>N/A</v>
          </cell>
          <cell r="T594" t="str">
            <v>N/A</v>
          </cell>
          <cell r="U594" t="str">
            <v>N/A</v>
          </cell>
          <cell r="V594" t="str">
            <v>N/A</v>
          </cell>
          <cell r="W594" t="str">
            <v>N/A</v>
          </cell>
          <cell r="X594" t="str">
            <v>N/A</v>
          </cell>
          <cell r="Y594" t="str">
            <v>N/A</v>
          </cell>
          <cell r="Z594" t="str">
            <v>N/A</v>
          </cell>
          <cell r="AA594" t="str">
            <v>N/A</v>
          </cell>
          <cell r="AB594" t="str">
            <v>N/A</v>
          </cell>
          <cell r="AC594" t="str">
            <v>N/A</v>
          </cell>
          <cell r="AD594" t="str">
            <v>N/A</v>
          </cell>
          <cell r="AE594" t="str">
            <v>N/A</v>
          </cell>
          <cell r="AF594" t="str">
            <v>N/A</v>
          </cell>
          <cell r="AG594" t="str">
            <v>N/A</v>
          </cell>
          <cell r="AH594">
            <v>0</v>
          </cell>
        </row>
        <row r="595">
          <cell r="A595">
            <v>37055</v>
          </cell>
          <cell r="B595" t="str">
            <v>N/A</v>
          </cell>
          <cell r="C595" t="str">
            <v>N/A</v>
          </cell>
          <cell r="D595" t="str">
            <v>N/A</v>
          </cell>
          <cell r="E595" t="str">
            <v>N/A</v>
          </cell>
          <cell r="F595" t="str">
            <v>N/A</v>
          </cell>
          <cell r="G595" t="str">
            <v>N/A</v>
          </cell>
          <cell r="H595" t="str">
            <v>N/A</v>
          </cell>
          <cell r="I595" t="str">
            <v>N/A</v>
          </cell>
          <cell r="J595" t="str">
            <v>N/A</v>
          </cell>
          <cell r="K595" t="str">
            <v>N/A</v>
          </cell>
          <cell r="L595" t="str">
            <v>N/A</v>
          </cell>
          <cell r="M595" t="str">
            <v>N/A</v>
          </cell>
          <cell r="N595" t="str">
            <v>N/A</v>
          </cell>
          <cell r="O595" t="str">
            <v>N/A</v>
          </cell>
          <cell r="P595" t="str">
            <v>N/A</v>
          </cell>
          <cell r="Q595" t="str">
            <v>N/A</v>
          </cell>
          <cell r="R595" t="str">
            <v>N/A</v>
          </cell>
          <cell r="S595" t="str">
            <v>N/A</v>
          </cell>
          <cell r="T595" t="str">
            <v>N/A</v>
          </cell>
          <cell r="U595" t="str">
            <v>N/A</v>
          </cell>
          <cell r="V595" t="str">
            <v>N/A</v>
          </cell>
          <cell r="W595" t="str">
            <v>N/A</v>
          </cell>
          <cell r="X595" t="str">
            <v>N/A</v>
          </cell>
          <cell r="Y595" t="str">
            <v>N/A</v>
          </cell>
          <cell r="Z595" t="str">
            <v>N/A</v>
          </cell>
          <cell r="AA595" t="str">
            <v>N/A</v>
          </cell>
          <cell r="AB595" t="str">
            <v>N/A</v>
          </cell>
          <cell r="AC595" t="str">
            <v>N/A</v>
          </cell>
          <cell r="AD595" t="str">
            <v>N/A</v>
          </cell>
          <cell r="AE595" t="str">
            <v>N/A</v>
          </cell>
          <cell r="AF595" t="str">
            <v>N/A</v>
          </cell>
          <cell r="AG595" t="str">
            <v>N/A</v>
          </cell>
          <cell r="AH595">
            <v>0</v>
          </cell>
        </row>
        <row r="596">
          <cell r="A596">
            <v>37056</v>
          </cell>
          <cell r="B596" t="str">
            <v>N/A</v>
          </cell>
          <cell r="C596" t="str">
            <v>N/A</v>
          </cell>
          <cell r="D596" t="str">
            <v>N/A</v>
          </cell>
          <cell r="E596" t="str">
            <v>N/A</v>
          </cell>
          <cell r="F596" t="str">
            <v>N/A</v>
          </cell>
          <cell r="G596" t="str">
            <v>N/A</v>
          </cell>
          <cell r="H596" t="str">
            <v>N/A</v>
          </cell>
          <cell r="I596" t="str">
            <v>N/A</v>
          </cell>
          <cell r="J596" t="str">
            <v>N/A</v>
          </cell>
          <cell r="K596" t="str">
            <v>N/A</v>
          </cell>
          <cell r="L596" t="str">
            <v>N/A</v>
          </cell>
          <cell r="M596" t="str">
            <v>N/A</v>
          </cell>
          <cell r="N596" t="str">
            <v>N/A</v>
          </cell>
          <cell r="O596" t="str">
            <v>N/A</v>
          </cell>
          <cell r="P596" t="str">
            <v>N/A</v>
          </cell>
          <cell r="Q596" t="str">
            <v>N/A</v>
          </cell>
          <cell r="R596" t="str">
            <v>N/A</v>
          </cell>
          <cell r="S596" t="str">
            <v>N/A</v>
          </cell>
          <cell r="T596" t="str">
            <v>N/A</v>
          </cell>
          <cell r="U596" t="str">
            <v>N/A</v>
          </cell>
          <cell r="V596" t="str">
            <v>N/A</v>
          </cell>
          <cell r="W596" t="str">
            <v>N/A</v>
          </cell>
          <cell r="X596" t="str">
            <v>N/A</v>
          </cell>
          <cell r="Y596" t="str">
            <v>N/A</v>
          </cell>
          <cell r="Z596" t="str">
            <v>N/A</v>
          </cell>
          <cell r="AA596" t="str">
            <v>N/A</v>
          </cell>
          <cell r="AB596" t="str">
            <v>N/A</v>
          </cell>
          <cell r="AC596" t="str">
            <v>N/A</v>
          </cell>
          <cell r="AD596" t="str">
            <v>N/A</v>
          </cell>
          <cell r="AE596" t="str">
            <v>N/A</v>
          </cell>
          <cell r="AF596" t="str">
            <v>N/A</v>
          </cell>
          <cell r="AG596" t="str">
            <v>N/A</v>
          </cell>
          <cell r="AH596">
            <v>0</v>
          </cell>
        </row>
        <row r="597">
          <cell r="A597">
            <v>37057</v>
          </cell>
          <cell r="B597" t="str">
            <v>N/A</v>
          </cell>
          <cell r="C597" t="str">
            <v>N/A</v>
          </cell>
          <cell r="D597" t="str">
            <v>N/A</v>
          </cell>
          <cell r="E597" t="str">
            <v>N/A</v>
          </cell>
          <cell r="F597" t="str">
            <v>N/A</v>
          </cell>
          <cell r="G597" t="str">
            <v>N/A</v>
          </cell>
          <cell r="H597" t="str">
            <v>N/A</v>
          </cell>
          <cell r="I597" t="str">
            <v>N/A</v>
          </cell>
          <cell r="J597" t="str">
            <v>N/A</v>
          </cell>
          <cell r="K597" t="str">
            <v>N/A</v>
          </cell>
          <cell r="L597" t="str">
            <v>N/A</v>
          </cell>
          <cell r="M597" t="str">
            <v>N/A</v>
          </cell>
          <cell r="N597" t="str">
            <v>N/A</v>
          </cell>
          <cell r="O597" t="str">
            <v>N/A</v>
          </cell>
          <cell r="P597" t="str">
            <v>N/A</v>
          </cell>
          <cell r="Q597" t="str">
            <v>N/A</v>
          </cell>
          <cell r="R597" t="str">
            <v>N/A</v>
          </cell>
          <cell r="S597" t="str">
            <v>N/A</v>
          </cell>
          <cell r="T597" t="str">
            <v>N/A</v>
          </cell>
          <cell r="U597" t="str">
            <v>N/A</v>
          </cell>
          <cell r="V597" t="str">
            <v>N/A</v>
          </cell>
          <cell r="W597" t="str">
            <v>N/A</v>
          </cell>
          <cell r="X597" t="str">
            <v>N/A</v>
          </cell>
          <cell r="Y597" t="str">
            <v>N/A</v>
          </cell>
          <cell r="Z597" t="str">
            <v>N/A</v>
          </cell>
          <cell r="AA597" t="str">
            <v>N/A</v>
          </cell>
          <cell r="AB597" t="str">
            <v>N/A</v>
          </cell>
          <cell r="AC597" t="str">
            <v>N/A</v>
          </cell>
          <cell r="AD597" t="str">
            <v>N/A</v>
          </cell>
          <cell r="AE597" t="str">
            <v>N/A</v>
          </cell>
          <cell r="AF597" t="str">
            <v>N/A</v>
          </cell>
          <cell r="AG597" t="str">
            <v>N/A</v>
          </cell>
          <cell r="AH597">
            <v>0</v>
          </cell>
        </row>
        <row r="598">
          <cell r="A598">
            <v>37058</v>
          </cell>
          <cell r="B598" t="str">
            <v>N/A</v>
          </cell>
          <cell r="C598" t="str">
            <v>N/A</v>
          </cell>
          <cell r="D598" t="str">
            <v>N/A</v>
          </cell>
          <cell r="E598" t="str">
            <v>N/A</v>
          </cell>
          <cell r="F598" t="str">
            <v>N/A</v>
          </cell>
          <cell r="G598" t="str">
            <v>N/A</v>
          </cell>
          <cell r="H598" t="str">
            <v>N/A</v>
          </cell>
          <cell r="I598" t="str">
            <v>N/A</v>
          </cell>
          <cell r="J598" t="str">
            <v>N/A</v>
          </cell>
          <cell r="K598" t="str">
            <v>N/A</v>
          </cell>
          <cell r="L598" t="str">
            <v>N/A</v>
          </cell>
          <cell r="M598" t="str">
            <v>N/A</v>
          </cell>
          <cell r="N598" t="str">
            <v>N/A</v>
          </cell>
          <cell r="O598" t="str">
            <v>N/A</v>
          </cell>
          <cell r="P598" t="str">
            <v>N/A</v>
          </cell>
          <cell r="Q598" t="str">
            <v>N/A</v>
          </cell>
          <cell r="R598" t="str">
            <v>N/A</v>
          </cell>
          <cell r="S598" t="str">
            <v>N/A</v>
          </cell>
          <cell r="T598" t="str">
            <v>N/A</v>
          </cell>
          <cell r="U598" t="str">
            <v>N/A</v>
          </cell>
          <cell r="V598" t="str">
            <v>N/A</v>
          </cell>
          <cell r="W598" t="str">
            <v>N/A</v>
          </cell>
          <cell r="X598" t="str">
            <v>N/A</v>
          </cell>
          <cell r="Y598" t="str">
            <v>N/A</v>
          </cell>
          <cell r="Z598" t="str">
            <v>N/A</v>
          </cell>
          <cell r="AA598" t="str">
            <v>N/A</v>
          </cell>
          <cell r="AB598" t="str">
            <v>N/A</v>
          </cell>
          <cell r="AC598" t="str">
            <v>N/A</v>
          </cell>
          <cell r="AD598" t="str">
            <v>N/A</v>
          </cell>
          <cell r="AE598" t="str">
            <v>N/A</v>
          </cell>
          <cell r="AF598" t="str">
            <v>N/A</v>
          </cell>
          <cell r="AG598" t="str">
            <v>N/A</v>
          </cell>
          <cell r="AH598">
            <v>0</v>
          </cell>
        </row>
        <row r="599">
          <cell r="A599">
            <v>37059</v>
          </cell>
          <cell r="B599" t="str">
            <v>N/A</v>
          </cell>
          <cell r="C599" t="str">
            <v>N/A</v>
          </cell>
          <cell r="D599" t="str">
            <v>N/A</v>
          </cell>
          <cell r="E599" t="str">
            <v>N/A</v>
          </cell>
          <cell r="F599" t="str">
            <v>N/A</v>
          </cell>
          <cell r="G599" t="str">
            <v>N/A</v>
          </cell>
          <cell r="H599" t="str">
            <v>N/A</v>
          </cell>
          <cell r="I599" t="str">
            <v>N/A</v>
          </cell>
          <cell r="J599" t="str">
            <v>N/A</v>
          </cell>
          <cell r="K599" t="str">
            <v>N/A</v>
          </cell>
          <cell r="L599" t="str">
            <v>N/A</v>
          </cell>
          <cell r="M599" t="str">
            <v>N/A</v>
          </cell>
          <cell r="N599" t="str">
            <v>N/A</v>
          </cell>
          <cell r="O599" t="str">
            <v>N/A</v>
          </cell>
          <cell r="P599" t="str">
            <v>N/A</v>
          </cell>
          <cell r="Q599" t="str">
            <v>N/A</v>
          </cell>
          <cell r="R599" t="str">
            <v>N/A</v>
          </cell>
          <cell r="S599" t="str">
            <v>N/A</v>
          </cell>
          <cell r="T599" t="str">
            <v>N/A</v>
          </cell>
          <cell r="U599" t="str">
            <v>N/A</v>
          </cell>
          <cell r="V599" t="str">
            <v>N/A</v>
          </cell>
          <cell r="W599" t="str">
            <v>N/A</v>
          </cell>
          <cell r="X599" t="str">
            <v>N/A</v>
          </cell>
          <cell r="Y599" t="str">
            <v>N/A</v>
          </cell>
          <cell r="Z599" t="str">
            <v>N/A</v>
          </cell>
          <cell r="AA599" t="str">
            <v>N/A</v>
          </cell>
          <cell r="AB599" t="str">
            <v>N/A</v>
          </cell>
          <cell r="AC599" t="str">
            <v>N/A</v>
          </cell>
          <cell r="AD599" t="str">
            <v>N/A</v>
          </cell>
          <cell r="AE599" t="str">
            <v>N/A</v>
          </cell>
          <cell r="AF599" t="str">
            <v>N/A</v>
          </cell>
          <cell r="AG599" t="str">
            <v>N/A</v>
          </cell>
          <cell r="AH599">
            <v>0</v>
          </cell>
        </row>
        <row r="600">
          <cell r="A600">
            <v>37060</v>
          </cell>
          <cell r="B600" t="str">
            <v>N/A</v>
          </cell>
          <cell r="C600" t="str">
            <v>N/A</v>
          </cell>
          <cell r="D600" t="str">
            <v>N/A</v>
          </cell>
          <cell r="E600" t="str">
            <v>N/A</v>
          </cell>
          <cell r="F600" t="str">
            <v>N/A</v>
          </cell>
          <cell r="G600" t="str">
            <v>N/A</v>
          </cell>
          <cell r="H600" t="str">
            <v>N/A</v>
          </cell>
          <cell r="I600" t="str">
            <v>N/A</v>
          </cell>
          <cell r="J600" t="str">
            <v>N/A</v>
          </cell>
          <cell r="K600" t="str">
            <v>N/A</v>
          </cell>
          <cell r="L600" t="str">
            <v>N/A</v>
          </cell>
          <cell r="M600" t="str">
            <v>N/A</v>
          </cell>
          <cell r="N600" t="str">
            <v>N/A</v>
          </cell>
          <cell r="O600" t="str">
            <v>N/A</v>
          </cell>
          <cell r="P600" t="str">
            <v>N/A</v>
          </cell>
          <cell r="Q600" t="str">
            <v>N/A</v>
          </cell>
          <cell r="R600" t="str">
            <v>N/A</v>
          </cell>
          <cell r="S600" t="str">
            <v>N/A</v>
          </cell>
          <cell r="T600" t="str">
            <v>N/A</v>
          </cell>
          <cell r="U600" t="str">
            <v>N/A</v>
          </cell>
          <cell r="V600" t="str">
            <v>N/A</v>
          </cell>
          <cell r="W600" t="str">
            <v>N/A</v>
          </cell>
          <cell r="X600" t="str">
            <v>N/A</v>
          </cell>
          <cell r="Y600" t="str">
            <v>N/A</v>
          </cell>
          <cell r="Z600" t="str">
            <v>N/A</v>
          </cell>
          <cell r="AA600" t="str">
            <v>N/A</v>
          </cell>
          <cell r="AB600" t="str">
            <v>N/A</v>
          </cell>
          <cell r="AC600" t="str">
            <v>N/A</v>
          </cell>
          <cell r="AD600" t="str">
            <v>N/A</v>
          </cell>
          <cell r="AE600" t="str">
            <v>N/A</v>
          </cell>
          <cell r="AF600" t="str">
            <v>N/A</v>
          </cell>
          <cell r="AG600" t="str">
            <v>N/A</v>
          </cell>
          <cell r="AH600">
            <v>0</v>
          </cell>
        </row>
        <row r="601">
          <cell r="A601">
            <v>37061</v>
          </cell>
          <cell r="B601" t="str">
            <v>N/A</v>
          </cell>
          <cell r="C601" t="str">
            <v>N/A</v>
          </cell>
          <cell r="D601" t="str">
            <v>N/A</v>
          </cell>
          <cell r="E601" t="str">
            <v>N/A</v>
          </cell>
          <cell r="F601" t="str">
            <v>N/A</v>
          </cell>
          <cell r="G601" t="str">
            <v>N/A</v>
          </cell>
          <cell r="H601" t="str">
            <v>N/A</v>
          </cell>
          <cell r="I601" t="str">
            <v>N/A</v>
          </cell>
          <cell r="J601" t="str">
            <v>N/A</v>
          </cell>
          <cell r="K601" t="str">
            <v>N/A</v>
          </cell>
          <cell r="L601" t="str">
            <v>N/A</v>
          </cell>
          <cell r="M601" t="str">
            <v>N/A</v>
          </cell>
          <cell r="N601" t="str">
            <v>N/A</v>
          </cell>
          <cell r="O601" t="str">
            <v>N/A</v>
          </cell>
          <cell r="P601" t="str">
            <v>N/A</v>
          </cell>
          <cell r="Q601" t="str">
            <v>N/A</v>
          </cell>
          <cell r="R601" t="str">
            <v>N/A</v>
          </cell>
          <cell r="S601" t="str">
            <v>N/A</v>
          </cell>
          <cell r="T601" t="str">
            <v>N/A</v>
          </cell>
          <cell r="U601" t="str">
            <v>N/A</v>
          </cell>
          <cell r="V601" t="str">
            <v>N/A</v>
          </cell>
          <cell r="W601" t="str">
            <v>N/A</v>
          </cell>
          <cell r="X601" t="str">
            <v>N/A</v>
          </cell>
          <cell r="Y601" t="str">
            <v>N/A</v>
          </cell>
          <cell r="Z601" t="str">
            <v>N/A</v>
          </cell>
          <cell r="AA601" t="str">
            <v>N/A</v>
          </cell>
          <cell r="AB601" t="str">
            <v>N/A</v>
          </cell>
          <cell r="AC601" t="str">
            <v>N/A</v>
          </cell>
          <cell r="AD601" t="str">
            <v>N/A</v>
          </cell>
          <cell r="AE601" t="str">
            <v>N/A</v>
          </cell>
          <cell r="AF601" t="str">
            <v>N/A</v>
          </cell>
          <cell r="AG601" t="str">
            <v>N/A</v>
          </cell>
          <cell r="AH601">
            <v>0</v>
          </cell>
        </row>
        <row r="602">
          <cell r="A602">
            <v>37062</v>
          </cell>
          <cell r="B602" t="str">
            <v>N/A</v>
          </cell>
          <cell r="C602" t="str">
            <v>N/A</v>
          </cell>
          <cell r="D602" t="str">
            <v>N/A</v>
          </cell>
          <cell r="E602" t="str">
            <v>N/A</v>
          </cell>
          <cell r="F602" t="str">
            <v>N/A</v>
          </cell>
          <cell r="G602" t="str">
            <v>N/A</v>
          </cell>
          <cell r="H602" t="str">
            <v>N/A</v>
          </cell>
          <cell r="I602" t="str">
            <v>N/A</v>
          </cell>
          <cell r="J602" t="str">
            <v>N/A</v>
          </cell>
          <cell r="K602" t="str">
            <v>N/A</v>
          </cell>
          <cell r="L602" t="str">
            <v>N/A</v>
          </cell>
          <cell r="M602" t="str">
            <v>N/A</v>
          </cell>
          <cell r="N602" t="str">
            <v>N/A</v>
          </cell>
          <cell r="O602" t="str">
            <v>N/A</v>
          </cell>
          <cell r="P602" t="str">
            <v>N/A</v>
          </cell>
          <cell r="Q602" t="str">
            <v>N/A</v>
          </cell>
          <cell r="R602" t="str">
            <v>N/A</v>
          </cell>
          <cell r="S602" t="str">
            <v>N/A</v>
          </cell>
          <cell r="T602" t="str">
            <v>N/A</v>
          </cell>
          <cell r="U602" t="str">
            <v>N/A</v>
          </cell>
          <cell r="V602" t="str">
            <v>N/A</v>
          </cell>
          <cell r="W602" t="str">
            <v>N/A</v>
          </cell>
          <cell r="X602" t="str">
            <v>N/A</v>
          </cell>
          <cell r="Y602" t="str">
            <v>N/A</v>
          </cell>
          <cell r="Z602" t="str">
            <v>N/A</v>
          </cell>
          <cell r="AA602" t="str">
            <v>N/A</v>
          </cell>
          <cell r="AB602" t="str">
            <v>N/A</v>
          </cell>
          <cell r="AC602" t="str">
            <v>N/A</v>
          </cell>
          <cell r="AD602" t="str">
            <v>N/A</v>
          </cell>
          <cell r="AE602" t="str">
            <v>N/A</v>
          </cell>
          <cell r="AF602" t="str">
            <v>N/A</v>
          </cell>
          <cell r="AG602" t="str">
            <v>N/A</v>
          </cell>
          <cell r="AH602">
            <v>0</v>
          </cell>
        </row>
        <row r="603">
          <cell r="A603">
            <v>37063</v>
          </cell>
          <cell r="B603" t="str">
            <v>N/A</v>
          </cell>
          <cell r="C603" t="str">
            <v>N/A</v>
          </cell>
          <cell r="D603" t="str">
            <v>N/A</v>
          </cell>
          <cell r="E603" t="str">
            <v>N/A</v>
          </cell>
          <cell r="F603" t="str">
            <v>N/A</v>
          </cell>
          <cell r="G603" t="str">
            <v>N/A</v>
          </cell>
          <cell r="H603" t="str">
            <v>N/A</v>
          </cell>
          <cell r="I603" t="str">
            <v>N/A</v>
          </cell>
          <cell r="J603" t="str">
            <v>N/A</v>
          </cell>
          <cell r="K603" t="str">
            <v>N/A</v>
          </cell>
          <cell r="L603" t="str">
            <v>N/A</v>
          </cell>
          <cell r="M603" t="str">
            <v>N/A</v>
          </cell>
          <cell r="N603" t="str">
            <v>N/A</v>
          </cell>
          <cell r="O603" t="str">
            <v>N/A</v>
          </cell>
          <cell r="P603" t="str">
            <v>N/A</v>
          </cell>
          <cell r="Q603" t="str">
            <v>N/A</v>
          </cell>
          <cell r="R603" t="str">
            <v>N/A</v>
          </cell>
          <cell r="S603" t="str">
            <v>N/A</v>
          </cell>
          <cell r="T603" t="str">
            <v>N/A</v>
          </cell>
          <cell r="U603" t="str">
            <v>N/A</v>
          </cell>
          <cell r="V603" t="str">
            <v>N/A</v>
          </cell>
          <cell r="W603" t="str">
            <v>N/A</v>
          </cell>
          <cell r="X603" t="str">
            <v>N/A</v>
          </cell>
          <cell r="Y603" t="str">
            <v>N/A</v>
          </cell>
          <cell r="Z603" t="str">
            <v>N/A</v>
          </cell>
          <cell r="AA603" t="str">
            <v>N/A</v>
          </cell>
          <cell r="AB603" t="str">
            <v>N/A</v>
          </cell>
          <cell r="AC603" t="str">
            <v>N/A</v>
          </cell>
          <cell r="AD603" t="str">
            <v>N/A</v>
          </cell>
          <cell r="AE603" t="str">
            <v>N/A</v>
          </cell>
          <cell r="AF603" t="str">
            <v>N/A</v>
          </cell>
          <cell r="AG603" t="str">
            <v>N/A</v>
          </cell>
          <cell r="AH603">
            <v>0</v>
          </cell>
        </row>
        <row r="604">
          <cell r="A604">
            <v>37064</v>
          </cell>
          <cell r="B604" t="str">
            <v>N/A</v>
          </cell>
          <cell r="C604" t="str">
            <v>N/A</v>
          </cell>
          <cell r="D604" t="str">
            <v>N/A</v>
          </cell>
          <cell r="E604" t="str">
            <v>N/A</v>
          </cell>
          <cell r="F604" t="str">
            <v>N/A</v>
          </cell>
          <cell r="G604" t="str">
            <v>N/A</v>
          </cell>
          <cell r="H604" t="str">
            <v>N/A</v>
          </cell>
          <cell r="I604" t="str">
            <v>N/A</v>
          </cell>
          <cell r="J604" t="str">
            <v>N/A</v>
          </cell>
          <cell r="K604" t="str">
            <v>N/A</v>
          </cell>
          <cell r="L604" t="str">
            <v>N/A</v>
          </cell>
          <cell r="M604" t="str">
            <v>N/A</v>
          </cell>
          <cell r="N604" t="str">
            <v>N/A</v>
          </cell>
          <cell r="O604" t="str">
            <v>N/A</v>
          </cell>
          <cell r="P604" t="str">
            <v>N/A</v>
          </cell>
          <cell r="Q604" t="str">
            <v>N/A</v>
          </cell>
          <cell r="R604" t="str">
            <v>N/A</v>
          </cell>
          <cell r="S604" t="str">
            <v>N/A</v>
          </cell>
          <cell r="T604" t="str">
            <v>N/A</v>
          </cell>
          <cell r="U604" t="str">
            <v>N/A</v>
          </cell>
          <cell r="V604" t="str">
            <v>N/A</v>
          </cell>
          <cell r="W604" t="str">
            <v>N/A</v>
          </cell>
          <cell r="X604" t="str">
            <v>N/A</v>
          </cell>
          <cell r="Y604" t="str">
            <v>N/A</v>
          </cell>
          <cell r="Z604" t="str">
            <v>N/A</v>
          </cell>
          <cell r="AA604" t="str">
            <v>N/A</v>
          </cell>
          <cell r="AB604" t="str">
            <v>N/A</v>
          </cell>
          <cell r="AC604" t="str">
            <v>N/A</v>
          </cell>
          <cell r="AD604" t="str">
            <v>N/A</v>
          </cell>
          <cell r="AE604" t="str">
            <v>N/A</v>
          </cell>
          <cell r="AF604" t="str">
            <v>N/A</v>
          </cell>
          <cell r="AG604" t="str">
            <v>N/A</v>
          </cell>
          <cell r="AH604">
            <v>0</v>
          </cell>
        </row>
        <row r="605">
          <cell r="A605">
            <v>37065</v>
          </cell>
          <cell r="B605" t="str">
            <v>N/A</v>
          </cell>
          <cell r="C605" t="str">
            <v>N/A</v>
          </cell>
          <cell r="D605" t="str">
            <v>N/A</v>
          </cell>
          <cell r="E605" t="str">
            <v>N/A</v>
          </cell>
          <cell r="F605" t="str">
            <v>N/A</v>
          </cell>
          <cell r="G605" t="str">
            <v>N/A</v>
          </cell>
          <cell r="H605" t="str">
            <v>N/A</v>
          </cell>
          <cell r="I605" t="str">
            <v>N/A</v>
          </cell>
          <cell r="J605" t="str">
            <v>N/A</v>
          </cell>
          <cell r="K605" t="str">
            <v>N/A</v>
          </cell>
          <cell r="L605" t="str">
            <v>N/A</v>
          </cell>
          <cell r="M605" t="str">
            <v>N/A</v>
          </cell>
          <cell r="N605" t="str">
            <v>N/A</v>
          </cell>
          <cell r="O605" t="str">
            <v>N/A</v>
          </cell>
          <cell r="P605" t="str">
            <v>N/A</v>
          </cell>
          <cell r="Q605" t="str">
            <v>N/A</v>
          </cell>
          <cell r="R605" t="str">
            <v>N/A</v>
          </cell>
          <cell r="S605" t="str">
            <v>N/A</v>
          </cell>
          <cell r="T605" t="str">
            <v>N/A</v>
          </cell>
          <cell r="U605" t="str">
            <v>N/A</v>
          </cell>
          <cell r="V605" t="str">
            <v>N/A</v>
          </cell>
          <cell r="W605" t="str">
            <v>N/A</v>
          </cell>
          <cell r="X605" t="str">
            <v>N/A</v>
          </cell>
          <cell r="Y605" t="str">
            <v>N/A</v>
          </cell>
          <cell r="Z605" t="str">
            <v>N/A</v>
          </cell>
          <cell r="AA605" t="str">
            <v>N/A</v>
          </cell>
          <cell r="AB605" t="str">
            <v>N/A</v>
          </cell>
          <cell r="AC605" t="str">
            <v>N/A</v>
          </cell>
          <cell r="AD605" t="str">
            <v>N/A</v>
          </cell>
          <cell r="AE605" t="str">
            <v>N/A</v>
          </cell>
          <cell r="AF605" t="str">
            <v>N/A</v>
          </cell>
          <cell r="AG605" t="str">
            <v>N/A</v>
          </cell>
          <cell r="AH605">
            <v>0</v>
          </cell>
        </row>
        <row r="606">
          <cell r="A606">
            <v>37066</v>
          </cell>
          <cell r="B606" t="str">
            <v>N/A</v>
          </cell>
          <cell r="C606" t="str">
            <v>N/A</v>
          </cell>
          <cell r="D606" t="str">
            <v>N/A</v>
          </cell>
          <cell r="E606" t="str">
            <v>N/A</v>
          </cell>
          <cell r="F606" t="str">
            <v>N/A</v>
          </cell>
          <cell r="G606" t="str">
            <v>N/A</v>
          </cell>
          <cell r="H606" t="str">
            <v>N/A</v>
          </cell>
          <cell r="I606" t="str">
            <v>N/A</v>
          </cell>
          <cell r="J606" t="str">
            <v>N/A</v>
          </cell>
          <cell r="K606" t="str">
            <v>N/A</v>
          </cell>
          <cell r="L606" t="str">
            <v>N/A</v>
          </cell>
          <cell r="M606" t="str">
            <v>N/A</v>
          </cell>
          <cell r="N606" t="str">
            <v>N/A</v>
          </cell>
          <cell r="O606" t="str">
            <v>N/A</v>
          </cell>
          <cell r="P606" t="str">
            <v>N/A</v>
          </cell>
          <cell r="Q606" t="str">
            <v>N/A</v>
          </cell>
          <cell r="R606" t="str">
            <v>N/A</v>
          </cell>
          <cell r="S606" t="str">
            <v>N/A</v>
          </cell>
          <cell r="T606" t="str">
            <v>N/A</v>
          </cell>
          <cell r="U606" t="str">
            <v>N/A</v>
          </cell>
          <cell r="V606" t="str">
            <v>N/A</v>
          </cell>
          <cell r="W606" t="str">
            <v>N/A</v>
          </cell>
          <cell r="X606" t="str">
            <v>N/A</v>
          </cell>
          <cell r="Y606" t="str">
            <v>N/A</v>
          </cell>
          <cell r="Z606" t="str">
            <v>N/A</v>
          </cell>
          <cell r="AA606" t="str">
            <v>N/A</v>
          </cell>
          <cell r="AB606" t="str">
            <v>N/A</v>
          </cell>
          <cell r="AC606" t="str">
            <v>N/A</v>
          </cell>
          <cell r="AD606" t="str">
            <v>N/A</v>
          </cell>
          <cell r="AE606" t="str">
            <v>N/A</v>
          </cell>
          <cell r="AF606" t="str">
            <v>N/A</v>
          </cell>
          <cell r="AG606" t="str">
            <v>N/A</v>
          </cell>
          <cell r="AH606">
            <v>0</v>
          </cell>
        </row>
        <row r="607">
          <cell r="A607">
            <v>37067</v>
          </cell>
          <cell r="B607" t="str">
            <v>N/A</v>
          </cell>
          <cell r="C607" t="str">
            <v>N/A</v>
          </cell>
          <cell r="D607" t="str">
            <v>N/A</v>
          </cell>
          <cell r="E607" t="str">
            <v>N/A</v>
          </cell>
          <cell r="F607" t="str">
            <v>N/A</v>
          </cell>
          <cell r="G607" t="str">
            <v>N/A</v>
          </cell>
          <cell r="H607" t="str">
            <v>N/A</v>
          </cell>
          <cell r="I607" t="str">
            <v>N/A</v>
          </cell>
          <cell r="J607" t="str">
            <v>N/A</v>
          </cell>
          <cell r="K607" t="str">
            <v>N/A</v>
          </cell>
          <cell r="L607" t="str">
            <v>N/A</v>
          </cell>
          <cell r="M607" t="str">
            <v>N/A</v>
          </cell>
          <cell r="N607" t="str">
            <v>N/A</v>
          </cell>
          <cell r="O607" t="str">
            <v>N/A</v>
          </cell>
          <cell r="P607" t="str">
            <v>N/A</v>
          </cell>
          <cell r="Q607" t="str">
            <v>N/A</v>
          </cell>
          <cell r="R607" t="str">
            <v>N/A</v>
          </cell>
          <cell r="S607" t="str">
            <v>N/A</v>
          </cell>
          <cell r="T607" t="str">
            <v>N/A</v>
          </cell>
          <cell r="U607" t="str">
            <v>N/A</v>
          </cell>
          <cell r="V607" t="str">
            <v>N/A</v>
          </cell>
          <cell r="W607" t="str">
            <v>N/A</v>
          </cell>
          <cell r="X607" t="str">
            <v>N/A</v>
          </cell>
          <cell r="Y607" t="str">
            <v>N/A</v>
          </cell>
          <cell r="Z607" t="str">
            <v>N/A</v>
          </cell>
          <cell r="AA607" t="str">
            <v>N/A</v>
          </cell>
          <cell r="AB607" t="str">
            <v>N/A</v>
          </cell>
          <cell r="AC607" t="str">
            <v>N/A</v>
          </cell>
          <cell r="AD607" t="str">
            <v>N/A</v>
          </cell>
          <cell r="AE607" t="str">
            <v>N/A</v>
          </cell>
          <cell r="AF607" t="str">
            <v>N/A</v>
          </cell>
          <cell r="AG607" t="str">
            <v>N/A</v>
          </cell>
          <cell r="AH607">
            <v>0</v>
          </cell>
        </row>
        <row r="608">
          <cell r="A608">
            <v>37068</v>
          </cell>
          <cell r="B608" t="str">
            <v>N/A</v>
          </cell>
          <cell r="C608" t="str">
            <v>N/A</v>
          </cell>
          <cell r="D608" t="str">
            <v>N/A</v>
          </cell>
          <cell r="E608" t="str">
            <v>N/A</v>
          </cell>
          <cell r="F608" t="str">
            <v>N/A</v>
          </cell>
          <cell r="G608" t="str">
            <v>N/A</v>
          </cell>
          <cell r="H608" t="str">
            <v>N/A</v>
          </cell>
          <cell r="I608" t="str">
            <v>N/A</v>
          </cell>
          <cell r="J608" t="str">
            <v>N/A</v>
          </cell>
          <cell r="K608" t="str">
            <v>N/A</v>
          </cell>
          <cell r="L608" t="str">
            <v>N/A</v>
          </cell>
          <cell r="M608" t="str">
            <v>N/A</v>
          </cell>
          <cell r="N608" t="str">
            <v>N/A</v>
          </cell>
          <cell r="O608" t="str">
            <v>N/A</v>
          </cell>
          <cell r="P608" t="str">
            <v>N/A</v>
          </cell>
          <cell r="Q608" t="str">
            <v>N/A</v>
          </cell>
          <cell r="R608" t="str">
            <v>N/A</v>
          </cell>
          <cell r="S608" t="str">
            <v>N/A</v>
          </cell>
          <cell r="T608" t="str">
            <v>N/A</v>
          </cell>
          <cell r="U608" t="str">
            <v>N/A</v>
          </cell>
          <cell r="V608" t="str">
            <v>N/A</v>
          </cell>
          <cell r="W608" t="str">
            <v>N/A</v>
          </cell>
          <cell r="X608" t="str">
            <v>N/A</v>
          </cell>
          <cell r="Y608" t="str">
            <v>N/A</v>
          </cell>
          <cell r="Z608" t="str">
            <v>N/A</v>
          </cell>
          <cell r="AA608" t="str">
            <v>N/A</v>
          </cell>
          <cell r="AB608" t="str">
            <v>N/A</v>
          </cell>
          <cell r="AC608" t="str">
            <v>N/A</v>
          </cell>
          <cell r="AD608" t="str">
            <v>N/A</v>
          </cell>
          <cell r="AE608" t="str">
            <v>N/A</v>
          </cell>
          <cell r="AF608" t="str">
            <v>N/A</v>
          </cell>
          <cell r="AG608" t="str">
            <v>N/A</v>
          </cell>
          <cell r="AH608">
            <v>0</v>
          </cell>
        </row>
        <row r="609">
          <cell r="A609">
            <v>37069</v>
          </cell>
          <cell r="B609" t="str">
            <v>N/A</v>
          </cell>
          <cell r="C609" t="str">
            <v>N/A</v>
          </cell>
          <cell r="D609" t="str">
            <v>N/A</v>
          </cell>
          <cell r="E609" t="str">
            <v>N/A</v>
          </cell>
          <cell r="F609" t="str">
            <v>N/A</v>
          </cell>
          <cell r="G609" t="str">
            <v>N/A</v>
          </cell>
          <cell r="H609" t="str">
            <v>N/A</v>
          </cell>
          <cell r="I609" t="str">
            <v>N/A</v>
          </cell>
          <cell r="J609" t="str">
            <v>N/A</v>
          </cell>
          <cell r="K609" t="str">
            <v>N/A</v>
          </cell>
          <cell r="L609" t="str">
            <v>N/A</v>
          </cell>
          <cell r="M609" t="str">
            <v>N/A</v>
          </cell>
          <cell r="N609" t="str">
            <v>N/A</v>
          </cell>
          <cell r="O609" t="str">
            <v>N/A</v>
          </cell>
          <cell r="P609" t="str">
            <v>N/A</v>
          </cell>
          <cell r="Q609" t="str">
            <v>N/A</v>
          </cell>
          <cell r="R609" t="str">
            <v>N/A</v>
          </cell>
          <cell r="S609" t="str">
            <v>N/A</v>
          </cell>
          <cell r="T609" t="str">
            <v>N/A</v>
          </cell>
          <cell r="U609" t="str">
            <v>N/A</v>
          </cell>
          <cell r="V609" t="str">
            <v>N/A</v>
          </cell>
          <cell r="W609" t="str">
            <v>N/A</v>
          </cell>
          <cell r="X609" t="str">
            <v>N/A</v>
          </cell>
          <cell r="Y609" t="str">
            <v>N/A</v>
          </cell>
          <cell r="Z609" t="str">
            <v>N/A</v>
          </cell>
          <cell r="AA609" t="str">
            <v>N/A</v>
          </cell>
          <cell r="AB609" t="str">
            <v>N/A</v>
          </cell>
          <cell r="AC609" t="str">
            <v>N/A</v>
          </cell>
          <cell r="AD609" t="str">
            <v>N/A</v>
          </cell>
          <cell r="AE609" t="str">
            <v>N/A</v>
          </cell>
          <cell r="AF609" t="str">
            <v>N/A</v>
          </cell>
          <cell r="AG609" t="str">
            <v>N/A</v>
          </cell>
          <cell r="AH609">
            <v>0</v>
          </cell>
        </row>
        <row r="610">
          <cell r="A610">
            <v>37070</v>
          </cell>
          <cell r="B610" t="str">
            <v>N/A</v>
          </cell>
          <cell r="C610" t="str">
            <v>N/A</v>
          </cell>
          <cell r="D610" t="str">
            <v>N/A</v>
          </cell>
          <cell r="E610" t="str">
            <v>N/A</v>
          </cell>
          <cell r="F610" t="str">
            <v>N/A</v>
          </cell>
          <cell r="G610" t="str">
            <v>N/A</v>
          </cell>
          <cell r="H610" t="str">
            <v>N/A</v>
          </cell>
          <cell r="I610" t="str">
            <v>N/A</v>
          </cell>
          <cell r="J610" t="str">
            <v>N/A</v>
          </cell>
          <cell r="K610" t="str">
            <v>N/A</v>
          </cell>
          <cell r="L610" t="str">
            <v>N/A</v>
          </cell>
          <cell r="M610" t="str">
            <v>N/A</v>
          </cell>
          <cell r="N610" t="str">
            <v>N/A</v>
          </cell>
          <cell r="O610" t="str">
            <v>N/A</v>
          </cell>
          <cell r="P610" t="str">
            <v>N/A</v>
          </cell>
          <cell r="Q610" t="str">
            <v>N/A</v>
          </cell>
          <cell r="R610" t="str">
            <v>N/A</v>
          </cell>
          <cell r="S610" t="str">
            <v>N/A</v>
          </cell>
          <cell r="T610" t="str">
            <v>N/A</v>
          </cell>
          <cell r="U610" t="str">
            <v>N/A</v>
          </cell>
          <cell r="V610" t="str">
            <v>N/A</v>
          </cell>
          <cell r="W610" t="str">
            <v>N/A</v>
          </cell>
          <cell r="X610" t="str">
            <v>N/A</v>
          </cell>
          <cell r="Y610" t="str">
            <v>N/A</v>
          </cell>
          <cell r="Z610" t="str">
            <v>N/A</v>
          </cell>
          <cell r="AA610" t="str">
            <v>N/A</v>
          </cell>
          <cell r="AB610" t="str">
            <v>N/A</v>
          </cell>
          <cell r="AC610" t="str">
            <v>N/A</v>
          </cell>
          <cell r="AD610" t="str">
            <v>N/A</v>
          </cell>
          <cell r="AE610" t="str">
            <v>N/A</v>
          </cell>
          <cell r="AF610" t="str">
            <v>N/A</v>
          </cell>
          <cell r="AG610" t="str">
            <v>N/A</v>
          </cell>
          <cell r="AH610">
            <v>0</v>
          </cell>
        </row>
        <row r="611">
          <cell r="A611">
            <v>37071</v>
          </cell>
          <cell r="B611" t="str">
            <v>N/A</v>
          </cell>
          <cell r="C611" t="str">
            <v>N/A</v>
          </cell>
          <cell r="D611" t="str">
            <v>N/A</v>
          </cell>
          <cell r="E611" t="str">
            <v>N/A</v>
          </cell>
          <cell r="F611" t="str">
            <v>N/A</v>
          </cell>
          <cell r="G611" t="str">
            <v>N/A</v>
          </cell>
          <cell r="H611" t="str">
            <v>N/A</v>
          </cell>
          <cell r="I611" t="str">
            <v>N/A</v>
          </cell>
          <cell r="J611" t="str">
            <v>N/A</v>
          </cell>
          <cell r="K611" t="str">
            <v>N/A</v>
          </cell>
          <cell r="L611" t="str">
            <v>N/A</v>
          </cell>
          <cell r="M611" t="str">
            <v>N/A</v>
          </cell>
          <cell r="N611" t="str">
            <v>N/A</v>
          </cell>
          <cell r="O611" t="str">
            <v>N/A</v>
          </cell>
          <cell r="P611" t="str">
            <v>N/A</v>
          </cell>
          <cell r="Q611" t="str">
            <v>N/A</v>
          </cell>
          <cell r="R611" t="str">
            <v>N/A</v>
          </cell>
          <cell r="S611" t="str">
            <v>N/A</v>
          </cell>
          <cell r="T611" t="str">
            <v>N/A</v>
          </cell>
          <cell r="U611" t="str">
            <v>N/A</v>
          </cell>
          <cell r="V611" t="str">
            <v>N/A</v>
          </cell>
          <cell r="W611" t="str">
            <v>N/A</v>
          </cell>
          <cell r="X611" t="str">
            <v>N/A</v>
          </cell>
          <cell r="Y611" t="str">
            <v>N/A</v>
          </cell>
          <cell r="Z611" t="str">
            <v>N/A</v>
          </cell>
          <cell r="AA611" t="str">
            <v>N/A</v>
          </cell>
          <cell r="AB611" t="str">
            <v>N/A</v>
          </cell>
          <cell r="AC611" t="str">
            <v>N/A</v>
          </cell>
          <cell r="AD611" t="str">
            <v>N/A</v>
          </cell>
          <cell r="AE611" t="str">
            <v>N/A</v>
          </cell>
          <cell r="AF611" t="str">
            <v>N/A</v>
          </cell>
          <cell r="AG611" t="str">
            <v>N/A</v>
          </cell>
          <cell r="AH611">
            <v>0</v>
          </cell>
        </row>
        <row r="612">
          <cell r="A612">
            <v>37072</v>
          </cell>
          <cell r="B612" t="str">
            <v>N/A</v>
          </cell>
          <cell r="C612" t="str">
            <v>N/A</v>
          </cell>
          <cell r="D612" t="str">
            <v>N/A</v>
          </cell>
          <cell r="E612" t="str">
            <v>N/A</v>
          </cell>
          <cell r="F612" t="str">
            <v>N/A</v>
          </cell>
          <cell r="G612" t="str">
            <v>N/A</v>
          </cell>
          <cell r="H612" t="str">
            <v>N/A</v>
          </cell>
          <cell r="I612" t="str">
            <v>N/A</v>
          </cell>
          <cell r="J612" t="str">
            <v>N/A</v>
          </cell>
          <cell r="K612" t="str">
            <v>N/A</v>
          </cell>
          <cell r="L612" t="str">
            <v>N/A</v>
          </cell>
          <cell r="M612" t="str">
            <v>N/A</v>
          </cell>
          <cell r="N612" t="str">
            <v>N/A</v>
          </cell>
          <cell r="O612" t="str">
            <v>N/A</v>
          </cell>
          <cell r="P612" t="str">
            <v>N/A</v>
          </cell>
          <cell r="Q612" t="str">
            <v>N/A</v>
          </cell>
          <cell r="R612" t="str">
            <v>N/A</v>
          </cell>
          <cell r="S612" t="str">
            <v>N/A</v>
          </cell>
          <cell r="T612" t="str">
            <v>N/A</v>
          </cell>
          <cell r="U612" t="str">
            <v>N/A</v>
          </cell>
          <cell r="V612" t="str">
            <v>N/A</v>
          </cell>
          <cell r="W612" t="str">
            <v>N/A</v>
          </cell>
          <cell r="X612" t="str">
            <v>N/A</v>
          </cell>
          <cell r="Y612" t="str">
            <v>N/A</v>
          </cell>
          <cell r="Z612" t="str">
            <v>N/A</v>
          </cell>
          <cell r="AA612" t="str">
            <v>N/A</v>
          </cell>
          <cell r="AB612" t="str">
            <v>N/A</v>
          </cell>
          <cell r="AC612" t="str">
            <v>N/A</v>
          </cell>
          <cell r="AD612" t="str">
            <v>N/A</v>
          </cell>
          <cell r="AE612" t="str">
            <v>N/A</v>
          </cell>
          <cell r="AF612" t="str">
            <v>N/A</v>
          </cell>
          <cell r="AG612" t="str">
            <v>N/A</v>
          </cell>
          <cell r="AH612">
            <v>0</v>
          </cell>
        </row>
        <row r="613">
          <cell r="A613">
            <v>37073</v>
          </cell>
          <cell r="B613" t="str">
            <v>N/A</v>
          </cell>
          <cell r="C613" t="str">
            <v>N/A</v>
          </cell>
          <cell r="D613" t="str">
            <v>N/A</v>
          </cell>
          <cell r="E613" t="str">
            <v>N/A</v>
          </cell>
          <cell r="F613" t="str">
            <v>N/A</v>
          </cell>
          <cell r="G613" t="str">
            <v>N/A</v>
          </cell>
          <cell r="H613" t="str">
            <v>N/A</v>
          </cell>
          <cell r="I613" t="str">
            <v>N/A</v>
          </cell>
          <cell r="J613" t="str">
            <v>N/A</v>
          </cell>
          <cell r="K613" t="str">
            <v>N/A</v>
          </cell>
          <cell r="L613" t="str">
            <v>N/A</v>
          </cell>
          <cell r="M613" t="str">
            <v>N/A</v>
          </cell>
          <cell r="N613" t="str">
            <v>N/A</v>
          </cell>
          <cell r="O613" t="str">
            <v>N/A</v>
          </cell>
          <cell r="P613" t="str">
            <v>N/A</v>
          </cell>
          <cell r="Q613" t="str">
            <v>N/A</v>
          </cell>
          <cell r="R613" t="str">
            <v>N/A</v>
          </cell>
          <cell r="S613" t="str">
            <v>N/A</v>
          </cell>
          <cell r="T613" t="str">
            <v>N/A</v>
          </cell>
          <cell r="U613" t="str">
            <v>N/A</v>
          </cell>
          <cell r="V613" t="str">
            <v>N/A</v>
          </cell>
          <cell r="W613" t="str">
            <v>N/A</v>
          </cell>
          <cell r="X613" t="str">
            <v>N/A</v>
          </cell>
          <cell r="Y613" t="str">
            <v>N/A</v>
          </cell>
          <cell r="Z613" t="str">
            <v>N/A</v>
          </cell>
          <cell r="AA613" t="str">
            <v>N/A</v>
          </cell>
          <cell r="AB613" t="str">
            <v>N/A</v>
          </cell>
          <cell r="AC613" t="str">
            <v>N/A</v>
          </cell>
          <cell r="AD613" t="str">
            <v>N/A</v>
          </cell>
          <cell r="AE613" t="str">
            <v>N/A</v>
          </cell>
          <cell r="AF613" t="str">
            <v>N/A</v>
          </cell>
          <cell r="AG613" t="str">
            <v>N/A</v>
          </cell>
          <cell r="AH613">
            <v>0</v>
          </cell>
        </row>
        <row r="614">
          <cell r="A614">
            <v>37074</v>
          </cell>
          <cell r="B614" t="str">
            <v>N/A</v>
          </cell>
          <cell r="C614" t="str">
            <v>N/A</v>
          </cell>
          <cell r="D614" t="str">
            <v>N/A</v>
          </cell>
          <cell r="E614" t="str">
            <v>N/A</v>
          </cell>
          <cell r="F614" t="str">
            <v>N/A</v>
          </cell>
          <cell r="G614" t="str">
            <v>N/A</v>
          </cell>
          <cell r="H614" t="str">
            <v>N/A</v>
          </cell>
          <cell r="I614" t="str">
            <v>N/A</v>
          </cell>
          <cell r="J614" t="str">
            <v>N/A</v>
          </cell>
          <cell r="K614" t="str">
            <v>N/A</v>
          </cell>
          <cell r="L614" t="str">
            <v>N/A</v>
          </cell>
          <cell r="M614" t="str">
            <v>N/A</v>
          </cell>
          <cell r="N614" t="str">
            <v>N/A</v>
          </cell>
          <cell r="O614" t="str">
            <v>N/A</v>
          </cell>
          <cell r="P614" t="str">
            <v>N/A</v>
          </cell>
          <cell r="Q614" t="str">
            <v>N/A</v>
          </cell>
          <cell r="R614" t="str">
            <v>N/A</v>
          </cell>
          <cell r="S614" t="str">
            <v>N/A</v>
          </cell>
          <cell r="T614" t="str">
            <v>N/A</v>
          </cell>
          <cell r="U614" t="str">
            <v>N/A</v>
          </cell>
          <cell r="V614" t="str">
            <v>N/A</v>
          </cell>
          <cell r="W614" t="str">
            <v>N/A</v>
          </cell>
          <cell r="X614" t="str">
            <v>N/A</v>
          </cell>
          <cell r="Y614" t="str">
            <v>N/A</v>
          </cell>
          <cell r="Z614" t="str">
            <v>N/A</v>
          </cell>
          <cell r="AA614" t="str">
            <v>N/A</v>
          </cell>
          <cell r="AB614" t="str">
            <v>N/A</v>
          </cell>
          <cell r="AC614" t="str">
            <v>N/A</v>
          </cell>
          <cell r="AD614" t="str">
            <v>N/A</v>
          </cell>
          <cell r="AE614" t="str">
            <v>N/A</v>
          </cell>
          <cell r="AF614" t="str">
            <v>N/A</v>
          </cell>
          <cell r="AG614" t="str">
            <v>N/A</v>
          </cell>
          <cell r="AH614">
            <v>0</v>
          </cell>
        </row>
        <row r="615">
          <cell r="A615">
            <v>37075</v>
          </cell>
          <cell r="B615" t="str">
            <v>N/A</v>
          </cell>
          <cell r="C615" t="str">
            <v>N/A</v>
          </cell>
          <cell r="D615" t="str">
            <v>N/A</v>
          </cell>
          <cell r="E615" t="str">
            <v>N/A</v>
          </cell>
          <cell r="F615" t="str">
            <v>N/A</v>
          </cell>
          <cell r="G615" t="str">
            <v>N/A</v>
          </cell>
          <cell r="H615" t="str">
            <v>N/A</v>
          </cell>
          <cell r="I615" t="str">
            <v>N/A</v>
          </cell>
          <cell r="J615" t="str">
            <v>N/A</v>
          </cell>
          <cell r="K615" t="str">
            <v>N/A</v>
          </cell>
          <cell r="L615" t="str">
            <v>N/A</v>
          </cell>
          <cell r="M615" t="str">
            <v>N/A</v>
          </cell>
          <cell r="N615" t="str">
            <v>N/A</v>
          </cell>
          <cell r="O615" t="str">
            <v>N/A</v>
          </cell>
          <cell r="P615" t="str">
            <v>N/A</v>
          </cell>
          <cell r="Q615" t="str">
            <v>N/A</v>
          </cell>
          <cell r="R615" t="str">
            <v>N/A</v>
          </cell>
          <cell r="S615" t="str">
            <v>N/A</v>
          </cell>
          <cell r="T615" t="str">
            <v>N/A</v>
          </cell>
          <cell r="U615" t="str">
            <v>N/A</v>
          </cell>
          <cell r="V615" t="str">
            <v>N/A</v>
          </cell>
          <cell r="W615" t="str">
            <v>N/A</v>
          </cell>
          <cell r="X615" t="str">
            <v>N/A</v>
          </cell>
          <cell r="Y615" t="str">
            <v>N/A</v>
          </cell>
          <cell r="Z615" t="str">
            <v>N/A</v>
          </cell>
          <cell r="AA615" t="str">
            <v>N/A</v>
          </cell>
          <cell r="AB615" t="str">
            <v>N/A</v>
          </cell>
          <cell r="AC615" t="str">
            <v>N/A</v>
          </cell>
          <cell r="AD615" t="str">
            <v>N/A</v>
          </cell>
          <cell r="AE615" t="str">
            <v>N/A</v>
          </cell>
          <cell r="AF615" t="str">
            <v>N/A</v>
          </cell>
          <cell r="AG615" t="str">
            <v>N/A</v>
          </cell>
          <cell r="AH615">
            <v>0</v>
          </cell>
        </row>
        <row r="616">
          <cell r="A616">
            <v>37076</v>
          </cell>
          <cell r="B616" t="str">
            <v>N/A</v>
          </cell>
          <cell r="C616" t="str">
            <v>N/A</v>
          </cell>
          <cell r="D616" t="str">
            <v>N/A</v>
          </cell>
          <cell r="E616" t="str">
            <v>N/A</v>
          </cell>
          <cell r="F616" t="str">
            <v>N/A</v>
          </cell>
          <cell r="G616" t="str">
            <v>N/A</v>
          </cell>
          <cell r="H616" t="str">
            <v>N/A</v>
          </cell>
          <cell r="I616" t="str">
            <v>N/A</v>
          </cell>
          <cell r="J616" t="str">
            <v>N/A</v>
          </cell>
          <cell r="K616" t="str">
            <v>N/A</v>
          </cell>
          <cell r="L616" t="str">
            <v>N/A</v>
          </cell>
          <cell r="M616" t="str">
            <v>N/A</v>
          </cell>
          <cell r="N616" t="str">
            <v>N/A</v>
          </cell>
          <cell r="O616" t="str">
            <v>N/A</v>
          </cell>
          <cell r="P616" t="str">
            <v>N/A</v>
          </cell>
          <cell r="Q616" t="str">
            <v>N/A</v>
          </cell>
          <cell r="R616" t="str">
            <v>N/A</v>
          </cell>
          <cell r="S616" t="str">
            <v>N/A</v>
          </cell>
          <cell r="T616" t="str">
            <v>N/A</v>
          </cell>
          <cell r="U616" t="str">
            <v>N/A</v>
          </cell>
          <cell r="V616" t="str">
            <v>N/A</v>
          </cell>
          <cell r="W616" t="str">
            <v>N/A</v>
          </cell>
          <cell r="X616" t="str">
            <v>N/A</v>
          </cell>
          <cell r="Y616" t="str">
            <v>N/A</v>
          </cell>
          <cell r="Z616" t="str">
            <v>N/A</v>
          </cell>
          <cell r="AA616" t="str">
            <v>N/A</v>
          </cell>
          <cell r="AB616" t="str">
            <v>N/A</v>
          </cell>
          <cell r="AC616" t="str">
            <v>N/A</v>
          </cell>
          <cell r="AD616" t="str">
            <v>N/A</v>
          </cell>
          <cell r="AE616" t="str">
            <v>N/A</v>
          </cell>
          <cell r="AF616" t="str">
            <v>N/A</v>
          </cell>
          <cell r="AG616" t="str">
            <v>N/A</v>
          </cell>
          <cell r="AH616">
            <v>0</v>
          </cell>
        </row>
        <row r="617">
          <cell r="A617">
            <v>37077</v>
          </cell>
          <cell r="B617" t="str">
            <v>N/A</v>
          </cell>
          <cell r="C617" t="str">
            <v>N/A</v>
          </cell>
          <cell r="D617" t="str">
            <v>N/A</v>
          </cell>
          <cell r="E617" t="str">
            <v>N/A</v>
          </cell>
          <cell r="F617" t="str">
            <v>N/A</v>
          </cell>
          <cell r="G617" t="str">
            <v>N/A</v>
          </cell>
          <cell r="H617" t="str">
            <v>N/A</v>
          </cell>
          <cell r="I617" t="str">
            <v>N/A</v>
          </cell>
          <cell r="J617" t="str">
            <v>N/A</v>
          </cell>
          <cell r="K617" t="str">
            <v>N/A</v>
          </cell>
          <cell r="L617" t="str">
            <v>N/A</v>
          </cell>
          <cell r="M617" t="str">
            <v>N/A</v>
          </cell>
          <cell r="N617" t="str">
            <v>N/A</v>
          </cell>
          <cell r="O617" t="str">
            <v>N/A</v>
          </cell>
          <cell r="P617" t="str">
            <v>N/A</v>
          </cell>
          <cell r="Q617" t="str">
            <v>N/A</v>
          </cell>
          <cell r="R617" t="str">
            <v>N/A</v>
          </cell>
          <cell r="S617" t="str">
            <v>N/A</v>
          </cell>
          <cell r="T617" t="str">
            <v>N/A</v>
          </cell>
          <cell r="U617" t="str">
            <v>N/A</v>
          </cell>
          <cell r="V617" t="str">
            <v>N/A</v>
          </cell>
          <cell r="W617" t="str">
            <v>N/A</v>
          </cell>
          <cell r="X617" t="str">
            <v>N/A</v>
          </cell>
          <cell r="Y617" t="str">
            <v>N/A</v>
          </cell>
          <cell r="Z617" t="str">
            <v>N/A</v>
          </cell>
          <cell r="AA617" t="str">
            <v>N/A</v>
          </cell>
          <cell r="AB617" t="str">
            <v>N/A</v>
          </cell>
          <cell r="AC617" t="str">
            <v>N/A</v>
          </cell>
          <cell r="AD617" t="str">
            <v>N/A</v>
          </cell>
          <cell r="AE617" t="str">
            <v>N/A</v>
          </cell>
          <cell r="AF617" t="str">
            <v>N/A</v>
          </cell>
          <cell r="AG617" t="str">
            <v>N/A</v>
          </cell>
          <cell r="AH617">
            <v>0</v>
          </cell>
        </row>
        <row r="618">
          <cell r="A618">
            <v>37078</v>
          </cell>
          <cell r="B618" t="str">
            <v>N/A</v>
          </cell>
          <cell r="C618" t="str">
            <v>N/A</v>
          </cell>
          <cell r="D618" t="str">
            <v>N/A</v>
          </cell>
          <cell r="E618" t="str">
            <v>N/A</v>
          </cell>
          <cell r="F618" t="str">
            <v>N/A</v>
          </cell>
          <cell r="G618" t="str">
            <v>N/A</v>
          </cell>
          <cell r="H618" t="str">
            <v>N/A</v>
          </cell>
          <cell r="I618" t="str">
            <v>N/A</v>
          </cell>
          <cell r="J618" t="str">
            <v>N/A</v>
          </cell>
          <cell r="K618" t="str">
            <v>N/A</v>
          </cell>
          <cell r="L618" t="str">
            <v>N/A</v>
          </cell>
          <cell r="M618" t="str">
            <v>N/A</v>
          </cell>
          <cell r="N618" t="str">
            <v>N/A</v>
          </cell>
          <cell r="O618" t="str">
            <v>N/A</v>
          </cell>
          <cell r="P618" t="str">
            <v>N/A</v>
          </cell>
          <cell r="Q618" t="str">
            <v>N/A</v>
          </cell>
          <cell r="R618" t="str">
            <v>N/A</v>
          </cell>
          <cell r="S618" t="str">
            <v>N/A</v>
          </cell>
          <cell r="T618" t="str">
            <v>N/A</v>
          </cell>
          <cell r="U618" t="str">
            <v>N/A</v>
          </cell>
          <cell r="V618" t="str">
            <v>N/A</v>
          </cell>
          <cell r="W618" t="str">
            <v>N/A</v>
          </cell>
          <cell r="X618" t="str">
            <v>N/A</v>
          </cell>
          <cell r="Y618" t="str">
            <v>N/A</v>
          </cell>
          <cell r="Z618" t="str">
            <v>N/A</v>
          </cell>
          <cell r="AA618" t="str">
            <v>N/A</v>
          </cell>
          <cell r="AB618" t="str">
            <v>N/A</v>
          </cell>
          <cell r="AC618" t="str">
            <v>N/A</v>
          </cell>
          <cell r="AD618" t="str">
            <v>N/A</v>
          </cell>
          <cell r="AE618" t="str">
            <v>N/A</v>
          </cell>
          <cell r="AF618" t="str">
            <v>N/A</v>
          </cell>
          <cell r="AG618" t="str">
            <v>N/A</v>
          </cell>
          <cell r="AH618">
            <v>0</v>
          </cell>
        </row>
        <row r="619">
          <cell r="A619">
            <v>37079</v>
          </cell>
          <cell r="B619" t="str">
            <v>N/A</v>
          </cell>
          <cell r="C619" t="str">
            <v>N/A</v>
          </cell>
          <cell r="D619" t="str">
            <v>N/A</v>
          </cell>
          <cell r="E619" t="str">
            <v>N/A</v>
          </cell>
          <cell r="F619" t="str">
            <v>N/A</v>
          </cell>
          <cell r="G619" t="str">
            <v>N/A</v>
          </cell>
          <cell r="H619" t="str">
            <v>N/A</v>
          </cell>
          <cell r="I619" t="str">
            <v>N/A</v>
          </cell>
          <cell r="J619" t="str">
            <v>N/A</v>
          </cell>
          <cell r="K619" t="str">
            <v>N/A</v>
          </cell>
          <cell r="L619" t="str">
            <v>N/A</v>
          </cell>
          <cell r="M619" t="str">
            <v>N/A</v>
          </cell>
          <cell r="N619" t="str">
            <v>N/A</v>
          </cell>
          <cell r="O619" t="str">
            <v>N/A</v>
          </cell>
          <cell r="P619" t="str">
            <v>N/A</v>
          </cell>
          <cell r="Q619" t="str">
            <v>N/A</v>
          </cell>
          <cell r="R619" t="str">
            <v>N/A</v>
          </cell>
          <cell r="S619" t="str">
            <v>N/A</v>
          </cell>
          <cell r="T619" t="str">
            <v>N/A</v>
          </cell>
          <cell r="U619" t="str">
            <v>N/A</v>
          </cell>
          <cell r="V619" t="str">
            <v>N/A</v>
          </cell>
          <cell r="W619" t="str">
            <v>N/A</v>
          </cell>
          <cell r="X619" t="str">
            <v>N/A</v>
          </cell>
          <cell r="Y619" t="str">
            <v>N/A</v>
          </cell>
          <cell r="Z619" t="str">
            <v>N/A</v>
          </cell>
          <cell r="AA619" t="str">
            <v>N/A</v>
          </cell>
          <cell r="AB619" t="str">
            <v>N/A</v>
          </cell>
          <cell r="AC619" t="str">
            <v>N/A</v>
          </cell>
          <cell r="AD619" t="str">
            <v>N/A</v>
          </cell>
          <cell r="AE619" t="str">
            <v>N/A</v>
          </cell>
          <cell r="AF619" t="str">
            <v>N/A</v>
          </cell>
          <cell r="AG619" t="str">
            <v>N/A</v>
          </cell>
          <cell r="AH619">
            <v>0</v>
          </cell>
        </row>
        <row r="620">
          <cell r="A620">
            <v>37080</v>
          </cell>
          <cell r="B620" t="str">
            <v>N/A</v>
          </cell>
          <cell r="C620" t="str">
            <v>N/A</v>
          </cell>
          <cell r="D620" t="str">
            <v>N/A</v>
          </cell>
          <cell r="E620" t="str">
            <v>N/A</v>
          </cell>
          <cell r="F620" t="str">
            <v>N/A</v>
          </cell>
          <cell r="G620" t="str">
            <v>N/A</v>
          </cell>
          <cell r="H620" t="str">
            <v>N/A</v>
          </cell>
          <cell r="I620" t="str">
            <v>N/A</v>
          </cell>
          <cell r="J620" t="str">
            <v>N/A</v>
          </cell>
          <cell r="K620" t="str">
            <v>N/A</v>
          </cell>
          <cell r="L620" t="str">
            <v>N/A</v>
          </cell>
          <cell r="M620" t="str">
            <v>N/A</v>
          </cell>
          <cell r="N620" t="str">
            <v>N/A</v>
          </cell>
          <cell r="O620" t="str">
            <v>N/A</v>
          </cell>
          <cell r="P620" t="str">
            <v>N/A</v>
          </cell>
          <cell r="Q620" t="str">
            <v>N/A</v>
          </cell>
          <cell r="R620" t="str">
            <v>N/A</v>
          </cell>
          <cell r="S620" t="str">
            <v>N/A</v>
          </cell>
          <cell r="T620" t="str">
            <v>N/A</v>
          </cell>
          <cell r="U620" t="str">
            <v>N/A</v>
          </cell>
          <cell r="V620" t="str">
            <v>N/A</v>
          </cell>
          <cell r="W620" t="str">
            <v>N/A</v>
          </cell>
          <cell r="X620" t="str">
            <v>N/A</v>
          </cell>
          <cell r="Y620" t="str">
            <v>N/A</v>
          </cell>
          <cell r="Z620" t="str">
            <v>N/A</v>
          </cell>
          <cell r="AA620" t="str">
            <v>N/A</v>
          </cell>
          <cell r="AB620" t="str">
            <v>N/A</v>
          </cell>
          <cell r="AC620" t="str">
            <v>N/A</v>
          </cell>
          <cell r="AD620" t="str">
            <v>N/A</v>
          </cell>
          <cell r="AE620" t="str">
            <v>N/A</v>
          </cell>
          <cell r="AF620" t="str">
            <v>N/A</v>
          </cell>
          <cell r="AG620" t="str">
            <v>N/A</v>
          </cell>
          <cell r="AH620">
            <v>0</v>
          </cell>
        </row>
        <row r="621">
          <cell r="A621">
            <v>37081</v>
          </cell>
          <cell r="B621" t="str">
            <v>N/A</v>
          </cell>
          <cell r="C621" t="str">
            <v>N/A</v>
          </cell>
          <cell r="D621" t="str">
            <v>N/A</v>
          </cell>
          <cell r="E621" t="str">
            <v>N/A</v>
          </cell>
          <cell r="F621" t="str">
            <v>N/A</v>
          </cell>
          <cell r="G621" t="str">
            <v>N/A</v>
          </cell>
          <cell r="H621" t="str">
            <v>N/A</v>
          </cell>
          <cell r="I621" t="str">
            <v>N/A</v>
          </cell>
          <cell r="J621" t="str">
            <v>N/A</v>
          </cell>
          <cell r="K621" t="str">
            <v>N/A</v>
          </cell>
          <cell r="L621" t="str">
            <v>N/A</v>
          </cell>
          <cell r="M621" t="str">
            <v>N/A</v>
          </cell>
          <cell r="N621" t="str">
            <v>N/A</v>
          </cell>
          <cell r="O621" t="str">
            <v>N/A</v>
          </cell>
          <cell r="P621" t="str">
            <v>N/A</v>
          </cell>
          <cell r="Q621" t="str">
            <v>N/A</v>
          </cell>
          <cell r="R621" t="str">
            <v>N/A</v>
          </cell>
          <cell r="S621" t="str">
            <v>N/A</v>
          </cell>
          <cell r="T621" t="str">
            <v>N/A</v>
          </cell>
          <cell r="U621" t="str">
            <v>N/A</v>
          </cell>
          <cell r="V621" t="str">
            <v>N/A</v>
          </cell>
          <cell r="W621" t="str">
            <v>N/A</v>
          </cell>
          <cell r="X621" t="str">
            <v>N/A</v>
          </cell>
          <cell r="Y621" t="str">
            <v>N/A</v>
          </cell>
          <cell r="Z621" t="str">
            <v>N/A</v>
          </cell>
          <cell r="AA621" t="str">
            <v>N/A</v>
          </cell>
          <cell r="AB621" t="str">
            <v>N/A</v>
          </cell>
          <cell r="AC621" t="str">
            <v>N/A</v>
          </cell>
          <cell r="AD621" t="str">
            <v>N/A</v>
          </cell>
          <cell r="AE621" t="str">
            <v>N/A</v>
          </cell>
          <cell r="AF621" t="str">
            <v>N/A</v>
          </cell>
          <cell r="AG621" t="str">
            <v>N/A</v>
          </cell>
          <cell r="AH621">
            <v>0</v>
          </cell>
        </row>
        <row r="622">
          <cell r="A622">
            <v>37082</v>
          </cell>
          <cell r="B622" t="str">
            <v>N/A</v>
          </cell>
          <cell r="C622" t="str">
            <v>N/A</v>
          </cell>
          <cell r="D622" t="str">
            <v>N/A</v>
          </cell>
          <cell r="E622" t="str">
            <v>N/A</v>
          </cell>
          <cell r="F622" t="str">
            <v>N/A</v>
          </cell>
          <cell r="G622" t="str">
            <v>N/A</v>
          </cell>
          <cell r="H622" t="str">
            <v>N/A</v>
          </cell>
          <cell r="I622" t="str">
            <v>N/A</v>
          </cell>
          <cell r="J622" t="str">
            <v>N/A</v>
          </cell>
          <cell r="K622" t="str">
            <v>N/A</v>
          </cell>
          <cell r="L622" t="str">
            <v>N/A</v>
          </cell>
          <cell r="M622" t="str">
            <v>N/A</v>
          </cell>
          <cell r="N622" t="str">
            <v>N/A</v>
          </cell>
          <cell r="O622" t="str">
            <v>N/A</v>
          </cell>
          <cell r="P622" t="str">
            <v>N/A</v>
          </cell>
          <cell r="Q622" t="str">
            <v>N/A</v>
          </cell>
          <cell r="R622" t="str">
            <v>N/A</v>
          </cell>
          <cell r="S622" t="str">
            <v>N/A</v>
          </cell>
          <cell r="T622" t="str">
            <v>N/A</v>
          </cell>
          <cell r="U622" t="str">
            <v>N/A</v>
          </cell>
          <cell r="V622" t="str">
            <v>N/A</v>
          </cell>
          <cell r="W622" t="str">
            <v>N/A</v>
          </cell>
          <cell r="X622" t="str">
            <v>N/A</v>
          </cell>
          <cell r="Y622" t="str">
            <v>N/A</v>
          </cell>
          <cell r="Z622" t="str">
            <v>N/A</v>
          </cell>
          <cell r="AA622" t="str">
            <v>N/A</v>
          </cell>
          <cell r="AB622" t="str">
            <v>N/A</v>
          </cell>
          <cell r="AC622" t="str">
            <v>N/A</v>
          </cell>
          <cell r="AD622" t="str">
            <v>N/A</v>
          </cell>
          <cell r="AE622" t="str">
            <v>N/A</v>
          </cell>
          <cell r="AF622" t="str">
            <v>N/A</v>
          </cell>
          <cell r="AG622" t="str">
            <v>N/A</v>
          </cell>
          <cell r="AH622">
            <v>0</v>
          </cell>
        </row>
        <row r="623">
          <cell r="A623">
            <v>37083</v>
          </cell>
          <cell r="B623" t="str">
            <v>N/A</v>
          </cell>
          <cell r="C623" t="str">
            <v>N/A</v>
          </cell>
          <cell r="D623" t="str">
            <v>N/A</v>
          </cell>
          <cell r="E623" t="str">
            <v>N/A</v>
          </cell>
          <cell r="F623" t="str">
            <v>N/A</v>
          </cell>
          <cell r="G623" t="str">
            <v>N/A</v>
          </cell>
          <cell r="H623" t="str">
            <v>N/A</v>
          </cell>
          <cell r="I623" t="str">
            <v>N/A</v>
          </cell>
          <cell r="J623" t="str">
            <v>N/A</v>
          </cell>
          <cell r="K623" t="str">
            <v>N/A</v>
          </cell>
          <cell r="L623" t="str">
            <v>N/A</v>
          </cell>
          <cell r="M623" t="str">
            <v>N/A</v>
          </cell>
          <cell r="N623" t="str">
            <v>N/A</v>
          </cell>
          <cell r="O623" t="str">
            <v>N/A</v>
          </cell>
          <cell r="P623" t="str">
            <v>N/A</v>
          </cell>
          <cell r="Q623" t="str">
            <v>N/A</v>
          </cell>
          <cell r="R623" t="str">
            <v>N/A</v>
          </cell>
          <cell r="S623" t="str">
            <v>N/A</v>
          </cell>
          <cell r="T623" t="str">
            <v>N/A</v>
          </cell>
          <cell r="U623" t="str">
            <v>N/A</v>
          </cell>
          <cell r="V623" t="str">
            <v>N/A</v>
          </cell>
          <cell r="W623" t="str">
            <v>N/A</v>
          </cell>
          <cell r="X623" t="str">
            <v>N/A</v>
          </cell>
          <cell r="Y623" t="str">
            <v>N/A</v>
          </cell>
          <cell r="Z623" t="str">
            <v>N/A</v>
          </cell>
          <cell r="AA623" t="str">
            <v>N/A</v>
          </cell>
          <cell r="AB623" t="str">
            <v>N/A</v>
          </cell>
          <cell r="AC623" t="str">
            <v>N/A</v>
          </cell>
          <cell r="AD623" t="str">
            <v>N/A</v>
          </cell>
          <cell r="AE623" t="str">
            <v>N/A</v>
          </cell>
          <cell r="AF623" t="str">
            <v>N/A</v>
          </cell>
          <cell r="AG623" t="str">
            <v>N/A</v>
          </cell>
          <cell r="AH623">
            <v>0</v>
          </cell>
        </row>
        <row r="624">
          <cell r="A624">
            <v>37084</v>
          </cell>
          <cell r="B624" t="str">
            <v>N/A</v>
          </cell>
          <cell r="C624" t="str">
            <v>N/A</v>
          </cell>
          <cell r="D624" t="str">
            <v>N/A</v>
          </cell>
          <cell r="E624" t="str">
            <v>N/A</v>
          </cell>
          <cell r="F624" t="str">
            <v>N/A</v>
          </cell>
          <cell r="G624" t="str">
            <v>N/A</v>
          </cell>
          <cell r="H624" t="str">
            <v>N/A</v>
          </cell>
          <cell r="I624" t="str">
            <v>N/A</v>
          </cell>
          <cell r="J624" t="str">
            <v>N/A</v>
          </cell>
          <cell r="K624" t="str">
            <v>N/A</v>
          </cell>
          <cell r="L624" t="str">
            <v>N/A</v>
          </cell>
          <cell r="M624" t="str">
            <v>N/A</v>
          </cell>
          <cell r="N624" t="str">
            <v>N/A</v>
          </cell>
          <cell r="O624" t="str">
            <v>N/A</v>
          </cell>
          <cell r="P624" t="str">
            <v>N/A</v>
          </cell>
          <cell r="Q624" t="str">
            <v>N/A</v>
          </cell>
          <cell r="R624" t="str">
            <v>N/A</v>
          </cell>
          <cell r="S624" t="str">
            <v>N/A</v>
          </cell>
          <cell r="T624" t="str">
            <v>N/A</v>
          </cell>
          <cell r="U624" t="str">
            <v>N/A</v>
          </cell>
          <cell r="V624" t="str">
            <v>N/A</v>
          </cell>
          <cell r="W624" t="str">
            <v>N/A</v>
          </cell>
          <cell r="X624" t="str">
            <v>N/A</v>
          </cell>
          <cell r="Y624" t="str">
            <v>N/A</v>
          </cell>
          <cell r="Z624" t="str">
            <v>N/A</v>
          </cell>
          <cell r="AA624" t="str">
            <v>N/A</v>
          </cell>
          <cell r="AB624" t="str">
            <v>N/A</v>
          </cell>
          <cell r="AC624" t="str">
            <v>N/A</v>
          </cell>
          <cell r="AD624" t="str">
            <v>N/A</v>
          </cell>
          <cell r="AE624" t="str">
            <v>N/A</v>
          </cell>
          <cell r="AF624" t="str">
            <v>N/A</v>
          </cell>
          <cell r="AG624" t="str">
            <v>N/A</v>
          </cell>
          <cell r="AH624">
            <v>0</v>
          </cell>
        </row>
        <row r="625">
          <cell r="A625">
            <v>37085</v>
          </cell>
          <cell r="B625" t="str">
            <v>N/A</v>
          </cell>
          <cell r="C625" t="str">
            <v>N/A</v>
          </cell>
          <cell r="D625" t="str">
            <v>N/A</v>
          </cell>
          <cell r="E625" t="str">
            <v>N/A</v>
          </cell>
          <cell r="F625" t="str">
            <v>N/A</v>
          </cell>
          <cell r="G625" t="str">
            <v>N/A</v>
          </cell>
          <cell r="H625" t="str">
            <v>N/A</v>
          </cell>
          <cell r="I625" t="str">
            <v>N/A</v>
          </cell>
          <cell r="J625" t="str">
            <v>N/A</v>
          </cell>
          <cell r="K625" t="str">
            <v>N/A</v>
          </cell>
          <cell r="L625" t="str">
            <v>N/A</v>
          </cell>
          <cell r="M625" t="str">
            <v>N/A</v>
          </cell>
          <cell r="N625" t="str">
            <v>N/A</v>
          </cell>
          <cell r="O625" t="str">
            <v>N/A</v>
          </cell>
          <cell r="P625" t="str">
            <v>N/A</v>
          </cell>
          <cell r="Q625" t="str">
            <v>N/A</v>
          </cell>
          <cell r="R625" t="str">
            <v>N/A</v>
          </cell>
          <cell r="S625" t="str">
            <v>N/A</v>
          </cell>
          <cell r="T625" t="str">
            <v>N/A</v>
          </cell>
          <cell r="U625" t="str">
            <v>N/A</v>
          </cell>
          <cell r="V625" t="str">
            <v>N/A</v>
          </cell>
          <cell r="W625" t="str">
            <v>N/A</v>
          </cell>
          <cell r="X625" t="str">
            <v>N/A</v>
          </cell>
          <cell r="Y625" t="str">
            <v>N/A</v>
          </cell>
          <cell r="Z625" t="str">
            <v>N/A</v>
          </cell>
          <cell r="AA625" t="str">
            <v>N/A</v>
          </cell>
          <cell r="AB625" t="str">
            <v>N/A</v>
          </cell>
          <cell r="AC625" t="str">
            <v>N/A</v>
          </cell>
          <cell r="AD625" t="str">
            <v>N/A</v>
          </cell>
          <cell r="AE625" t="str">
            <v>N/A</v>
          </cell>
          <cell r="AF625" t="str">
            <v>N/A</v>
          </cell>
          <cell r="AG625" t="str">
            <v>N/A</v>
          </cell>
          <cell r="AH625">
            <v>0</v>
          </cell>
        </row>
        <row r="626">
          <cell r="A626">
            <v>37086</v>
          </cell>
          <cell r="B626" t="str">
            <v>N/A</v>
          </cell>
          <cell r="C626" t="str">
            <v>N/A</v>
          </cell>
          <cell r="D626" t="str">
            <v>N/A</v>
          </cell>
          <cell r="E626" t="str">
            <v>N/A</v>
          </cell>
          <cell r="F626" t="str">
            <v>N/A</v>
          </cell>
          <cell r="G626" t="str">
            <v>N/A</v>
          </cell>
          <cell r="H626" t="str">
            <v>N/A</v>
          </cell>
          <cell r="I626" t="str">
            <v>N/A</v>
          </cell>
          <cell r="J626" t="str">
            <v>N/A</v>
          </cell>
          <cell r="K626" t="str">
            <v>N/A</v>
          </cell>
          <cell r="L626" t="str">
            <v>N/A</v>
          </cell>
          <cell r="M626" t="str">
            <v>N/A</v>
          </cell>
          <cell r="N626" t="str">
            <v>N/A</v>
          </cell>
          <cell r="O626" t="str">
            <v>N/A</v>
          </cell>
          <cell r="P626" t="str">
            <v>N/A</v>
          </cell>
          <cell r="Q626" t="str">
            <v>N/A</v>
          </cell>
          <cell r="R626" t="str">
            <v>N/A</v>
          </cell>
          <cell r="S626" t="str">
            <v>N/A</v>
          </cell>
          <cell r="T626" t="str">
            <v>N/A</v>
          </cell>
          <cell r="U626" t="str">
            <v>N/A</v>
          </cell>
          <cell r="V626" t="str">
            <v>N/A</v>
          </cell>
          <cell r="W626" t="str">
            <v>N/A</v>
          </cell>
          <cell r="X626" t="str">
            <v>N/A</v>
          </cell>
          <cell r="Y626" t="str">
            <v>N/A</v>
          </cell>
          <cell r="Z626" t="str">
            <v>N/A</v>
          </cell>
          <cell r="AA626" t="str">
            <v>N/A</v>
          </cell>
          <cell r="AB626" t="str">
            <v>N/A</v>
          </cell>
          <cell r="AC626" t="str">
            <v>N/A</v>
          </cell>
          <cell r="AD626" t="str">
            <v>N/A</v>
          </cell>
          <cell r="AE626" t="str">
            <v>N/A</v>
          </cell>
          <cell r="AF626" t="str">
            <v>N/A</v>
          </cell>
          <cell r="AG626" t="str">
            <v>N/A</v>
          </cell>
          <cell r="AH626">
            <v>0</v>
          </cell>
        </row>
        <row r="627">
          <cell r="A627">
            <v>37087</v>
          </cell>
          <cell r="B627" t="str">
            <v>N/A</v>
          </cell>
          <cell r="C627" t="str">
            <v>N/A</v>
          </cell>
          <cell r="D627" t="str">
            <v>N/A</v>
          </cell>
          <cell r="E627" t="str">
            <v>N/A</v>
          </cell>
          <cell r="F627" t="str">
            <v>N/A</v>
          </cell>
          <cell r="G627" t="str">
            <v>N/A</v>
          </cell>
          <cell r="H627" t="str">
            <v>N/A</v>
          </cell>
          <cell r="I627" t="str">
            <v>N/A</v>
          </cell>
          <cell r="J627" t="str">
            <v>N/A</v>
          </cell>
          <cell r="K627" t="str">
            <v>N/A</v>
          </cell>
          <cell r="L627" t="str">
            <v>N/A</v>
          </cell>
          <cell r="M627" t="str">
            <v>N/A</v>
          </cell>
          <cell r="N627" t="str">
            <v>N/A</v>
          </cell>
          <cell r="O627" t="str">
            <v>N/A</v>
          </cell>
          <cell r="P627" t="str">
            <v>N/A</v>
          </cell>
          <cell r="Q627" t="str">
            <v>N/A</v>
          </cell>
          <cell r="R627" t="str">
            <v>N/A</v>
          </cell>
          <cell r="S627" t="str">
            <v>N/A</v>
          </cell>
          <cell r="T627" t="str">
            <v>N/A</v>
          </cell>
          <cell r="U627" t="str">
            <v>N/A</v>
          </cell>
          <cell r="V627" t="str">
            <v>N/A</v>
          </cell>
          <cell r="W627" t="str">
            <v>N/A</v>
          </cell>
          <cell r="X627" t="str">
            <v>N/A</v>
          </cell>
          <cell r="Y627" t="str">
            <v>N/A</v>
          </cell>
          <cell r="Z627" t="str">
            <v>N/A</v>
          </cell>
          <cell r="AA627" t="str">
            <v>N/A</v>
          </cell>
          <cell r="AB627" t="str">
            <v>N/A</v>
          </cell>
          <cell r="AC627" t="str">
            <v>N/A</v>
          </cell>
          <cell r="AD627" t="str">
            <v>N/A</v>
          </cell>
          <cell r="AE627" t="str">
            <v>N/A</v>
          </cell>
          <cell r="AF627" t="str">
            <v>N/A</v>
          </cell>
          <cell r="AG627" t="str">
            <v>N/A</v>
          </cell>
          <cell r="AH627">
            <v>0</v>
          </cell>
        </row>
        <row r="628">
          <cell r="A628">
            <v>37088</v>
          </cell>
          <cell r="B628" t="str">
            <v>N/A</v>
          </cell>
          <cell r="C628" t="str">
            <v>N/A</v>
          </cell>
          <cell r="D628" t="str">
            <v>N/A</v>
          </cell>
          <cell r="E628" t="str">
            <v>N/A</v>
          </cell>
          <cell r="F628" t="str">
            <v>N/A</v>
          </cell>
          <cell r="G628" t="str">
            <v>N/A</v>
          </cell>
          <cell r="H628" t="str">
            <v>N/A</v>
          </cell>
          <cell r="I628" t="str">
            <v>N/A</v>
          </cell>
          <cell r="J628" t="str">
            <v>N/A</v>
          </cell>
          <cell r="K628" t="str">
            <v>N/A</v>
          </cell>
          <cell r="L628" t="str">
            <v>N/A</v>
          </cell>
          <cell r="M628" t="str">
            <v>N/A</v>
          </cell>
          <cell r="N628" t="str">
            <v>N/A</v>
          </cell>
          <cell r="O628" t="str">
            <v>N/A</v>
          </cell>
          <cell r="P628" t="str">
            <v>N/A</v>
          </cell>
          <cell r="Q628" t="str">
            <v>N/A</v>
          </cell>
          <cell r="R628" t="str">
            <v>N/A</v>
          </cell>
          <cell r="S628" t="str">
            <v>N/A</v>
          </cell>
          <cell r="T628" t="str">
            <v>N/A</v>
          </cell>
          <cell r="U628" t="str">
            <v>N/A</v>
          </cell>
          <cell r="V628" t="str">
            <v>N/A</v>
          </cell>
          <cell r="W628" t="str">
            <v>N/A</v>
          </cell>
          <cell r="X628" t="str">
            <v>N/A</v>
          </cell>
          <cell r="Y628" t="str">
            <v>N/A</v>
          </cell>
          <cell r="Z628" t="str">
            <v>N/A</v>
          </cell>
          <cell r="AA628" t="str">
            <v>N/A</v>
          </cell>
          <cell r="AB628" t="str">
            <v>N/A</v>
          </cell>
          <cell r="AC628" t="str">
            <v>N/A</v>
          </cell>
          <cell r="AD628" t="str">
            <v>N/A</v>
          </cell>
          <cell r="AE628" t="str">
            <v>N/A</v>
          </cell>
          <cell r="AF628" t="str">
            <v>N/A</v>
          </cell>
          <cell r="AG628" t="str">
            <v>N/A</v>
          </cell>
          <cell r="AH628">
            <v>0</v>
          </cell>
        </row>
        <row r="629">
          <cell r="A629">
            <v>37089</v>
          </cell>
          <cell r="B629" t="str">
            <v>N/A</v>
          </cell>
          <cell r="C629" t="str">
            <v>N/A</v>
          </cell>
          <cell r="D629" t="str">
            <v>N/A</v>
          </cell>
          <cell r="E629" t="str">
            <v>N/A</v>
          </cell>
          <cell r="F629" t="str">
            <v>N/A</v>
          </cell>
          <cell r="G629" t="str">
            <v>N/A</v>
          </cell>
          <cell r="H629" t="str">
            <v>N/A</v>
          </cell>
          <cell r="I629" t="str">
            <v>N/A</v>
          </cell>
          <cell r="J629" t="str">
            <v>N/A</v>
          </cell>
          <cell r="K629" t="str">
            <v>N/A</v>
          </cell>
          <cell r="L629" t="str">
            <v>N/A</v>
          </cell>
          <cell r="M629" t="str">
            <v>N/A</v>
          </cell>
          <cell r="N629" t="str">
            <v>N/A</v>
          </cell>
          <cell r="O629" t="str">
            <v>N/A</v>
          </cell>
          <cell r="P629" t="str">
            <v>N/A</v>
          </cell>
          <cell r="Q629" t="str">
            <v>N/A</v>
          </cell>
          <cell r="R629" t="str">
            <v>N/A</v>
          </cell>
          <cell r="S629" t="str">
            <v>N/A</v>
          </cell>
          <cell r="T629" t="str">
            <v>N/A</v>
          </cell>
          <cell r="U629" t="str">
            <v>N/A</v>
          </cell>
          <cell r="V629" t="str">
            <v>N/A</v>
          </cell>
          <cell r="W629" t="str">
            <v>N/A</v>
          </cell>
          <cell r="X629" t="str">
            <v>N/A</v>
          </cell>
          <cell r="Y629" t="str">
            <v>N/A</v>
          </cell>
          <cell r="Z629" t="str">
            <v>N/A</v>
          </cell>
          <cell r="AA629" t="str">
            <v>N/A</v>
          </cell>
          <cell r="AB629" t="str">
            <v>N/A</v>
          </cell>
          <cell r="AC629" t="str">
            <v>N/A</v>
          </cell>
          <cell r="AD629" t="str">
            <v>N/A</v>
          </cell>
          <cell r="AE629" t="str">
            <v>N/A</v>
          </cell>
          <cell r="AF629" t="str">
            <v>N/A</v>
          </cell>
          <cell r="AG629" t="str">
            <v>N/A</v>
          </cell>
          <cell r="AH629">
            <v>0</v>
          </cell>
        </row>
        <row r="630">
          <cell r="A630">
            <v>37090</v>
          </cell>
          <cell r="B630" t="str">
            <v>N/A</v>
          </cell>
          <cell r="C630" t="str">
            <v>N/A</v>
          </cell>
          <cell r="D630" t="str">
            <v>N/A</v>
          </cell>
          <cell r="E630" t="str">
            <v>N/A</v>
          </cell>
          <cell r="F630" t="str">
            <v>N/A</v>
          </cell>
          <cell r="G630" t="str">
            <v>N/A</v>
          </cell>
          <cell r="H630" t="str">
            <v>N/A</v>
          </cell>
          <cell r="I630" t="str">
            <v>N/A</v>
          </cell>
          <cell r="J630" t="str">
            <v>N/A</v>
          </cell>
          <cell r="K630" t="str">
            <v>N/A</v>
          </cell>
          <cell r="L630" t="str">
            <v>N/A</v>
          </cell>
          <cell r="M630" t="str">
            <v>N/A</v>
          </cell>
          <cell r="N630" t="str">
            <v>N/A</v>
          </cell>
          <cell r="O630" t="str">
            <v>N/A</v>
          </cell>
          <cell r="P630" t="str">
            <v>N/A</v>
          </cell>
          <cell r="Q630" t="str">
            <v>N/A</v>
          </cell>
          <cell r="R630" t="str">
            <v>N/A</v>
          </cell>
          <cell r="S630" t="str">
            <v>N/A</v>
          </cell>
          <cell r="T630" t="str">
            <v>N/A</v>
          </cell>
          <cell r="U630" t="str">
            <v>N/A</v>
          </cell>
          <cell r="V630" t="str">
            <v>N/A</v>
          </cell>
          <cell r="W630" t="str">
            <v>N/A</v>
          </cell>
          <cell r="X630" t="str">
            <v>N/A</v>
          </cell>
          <cell r="Y630" t="str">
            <v>N/A</v>
          </cell>
          <cell r="Z630" t="str">
            <v>N/A</v>
          </cell>
          <cell r="AA630" t="str">
            <v>N/A</v>
          </cell>
          <cell r="AB630" t="str">
            <v>N/A</v>
          </cell>
          <cell r="AC630" t="str">
            <v>N/A</v>
          </cell>
          <cell r="AD630" t="str">
            <v>N/A</v>
          </cell>
          <cell r="AE630" t="str">
            <v>N/A</v>
          </cell>
          <cell r="AF630" t="str">
            <v>N/A</v>
          </cell>
          <cell r="AG630" t="str">
            <v>N/A</v>
          </cell>
          <cell r="AH630">
            <v>0</v>
          </cell>
        </row>
        <row r="631">
          <cell r="A631">
            <v>37091</v>
          </cell>
          <cell r="B631" t="str">
            <v>N/A</v>
          </cell>
          <cell r="C631" t="str">
            <v>N/A</v>
          </cell>
          <cell r="D631" t="str">
            <v>N/A</v>
          </cell>
          <cell r="E631" t="str">
            <v>N/A</v>
          </cell>
          <cell r="F631" t="str">
            <v>N/A</v>
          </cell>
          <cell r="G631" t="str">
            <v>N/A</v>
          </cell>
          <cell r="H631" t="str">
            <v>N/A</v>
          </cell>
          <cell r="I631" t="str">
            <v>N/A</v>
          </cell>
          <cell r="J631" t="str">
            <v>N/A</v>
          </cell>
          <cell r="K631" t="str">
            <v>N/A</v>
          </cell>
          <cell r="L631" t="str">
            <v>N/A</v>
          </cell>
          <cell r="M631" t="str">
            <v>N/A</v>
          </cell>
          <cell r="N631" t="str">
            <v>N/A</v>
          </cell>
          <cell r="O631" t="str">
            <v>N/A</v>
          </cell>
          <cell r="P631" t="str">
            <v>N/A</v>
          </cell>
          <cell r="Q631" t="str">
            <v>N/A</v>
          </cell>
          <cell r="R631" t="str">
            <v>N/A</v>
          </cell>
          <cell r="S631" t="str">
            <v>N/A</v>
          </cell>
          <cell r="T631" t="str">
            <v>N/A</v>
          </cell>
          <cell r="U631" t="str">
            <v>N/A</v>
          </cell>
          <cell r="V631" t="str">
            <v>N/A</v>
          </cell>
          <cell r="W631" t="str">
            <v>N/A</v>
          </cell>
          <cell r="X631" t="str">
            <v>N/A</v>
          </cell>
          <cell r="Y631" t="str">
            <v>N/A</v>
          </cell>
          <cell r="Z631" t="str">
            <v>N/A</v>
          </cell>
          <cell r="AA631" t="str">
            <v>N/A</v>
          </cell>
          <cell r="AB631" t="str">
            <v>N/A</v>
          </cell>
          <cell r="AC631" t="str">
            <v>N/A</v>
          </cell>
          <cell r="AD631" t="str">
            <v>N/A</v>
          </cell>
          <cell r="AE631" t="str">
            <v>N/A</v>
          </cell>
          <cell r="AF631" t="str">
            <v>N/A</v>
          </cell>
          <cell r="AG631" t="str">
            <v>N/A</v>
          </cell>
          <cell r="AH631">
            <v>0</v>
          </cell>
        </row>
        <row r="632">
          <cell r="A632">
            <v>37092</v>
          </cell>
          <cell r="B632" t="str">
            <v>N/A</v>
          </cell>
          <cell r="C632" t="str">
            <v>N/A</v>
          </cell>
          <cell r="D632" t="str">
            <v>N/A</v>
          </cell>
          <cell r="E632" t="str">
            <v>N/A</v>
          </cell>
          <cell r="F632" t="str">
            <v>N/A</v>
          </cell>
          <cell r="G632" t="str">
            <v>N/A</v>
          </cell>
          <cell r="H632" t="str">
            <v>N/A</v>
          </cell>
          <cell r="I632" t="str">
            <v>N/A</v>
          </cell>
          <cell r="J632" t="str">
            <v>N/A</v>
          </cell>
          <cell r="K632" t="str">
            <v>N/A</v>
          </cell>
          <cell r="L632" t="str">
            <v>N/A</v>
          </cell>
          <cell r="M632" t="str">
            <v>N/A</v>
          </cell>
          <cell r="N632" t="str">
            <v>N/A</v>
          </cell>
          <cell r="O632" t="str">
            <v>N/A</v>
          </cell>
          <cell r="P632" t="str">
            <v>N/A</v>
          </cell>
          <cell r="Q632" t="str">
            <v>N/A</v>
          </cell>
          <cell r="R632" t="str">
            <v>N/A</v>
          </cell>
          <cell r="S632" t="str">
            <v>N/A</v>
          </cell>
          <cell r="T632" t="str">
            <v>N/A</v>
          </cell>
          <cell r="U632" t="str">
            <v>N/A</v>
          </cell>
          <cell r="V632" t="str">
            <v>N/A</v>
          </cell>
          <cell r="W632" t="str">
            <v>N/A</v>
          </cell>
          <cell r="X632" t="str">
            <v>N/A</v>
          </cell>
          <cell r="Y632" t="str">
            <v>N/A</v>
          </cell>
          <cell r="Z632" t="str">
            <v>N/A</v>
          </cell>
          <cell r="AA632" t="str">
            <v>N/A</v>
          </cell>
          <cell r="AB632" t="str">
            <v>N/A</v>
          </cell>
          <cell r="AC632" t="str">
            <v>N/A</v>
          </cell>
          <cell r="AD632" t="str">
            <v>N/A</v>
          </cell>
          <cell r="AE632" t="str">
            <v>N/A</v>
          </cell>
          <cell r="AF632" t="str">
            <v>N/A</v>
          </cell>
          <cell r="AG632" t="str">
            <v>N/A</v>
          </cell>
          <cell r="AH632">
            <v>0</v>
          </cell>
        </row>
        <row r="633">
          <cell r="A633">
            <v>37093</v>
          </cell>
          <cell r="B633" t="str">
            <v>N/A</v>
          </cell>
          <cell r="C633" t="str">
            <v>N/A</v>
          </cell>
          <cell r="D633" t="str">
            <v>N/A</v>
          </cell>
          <cell r="E633" t="str">
            <v>N/A</v>
          </cell>
          <cell r="F633" t="str">
            <v>N/A</v>
          </cell>
          <cell r="G633" t="str">
            <v>N/A</v>
          </cell>
          <cell r="H633" t="str">
            <v>N/A</v>
          </cell>
          <cell r="I633" t="str">
            <v>N/A</v>
          </cell>
          <cell r="J633" t="str">
            <v>N/A</v>
          </cell>
          <cell r="K633" t="str">
            <v>N/A</v>
          </cell>
          <cell r="L633" t="str">
            <v>N/A</v>
          </cell>
          <cell r="M633" t="str">
            <v>N/A</v>
          </cell>
          <cell r="N633" t="str">
            <v>N/A</v>
          </cell>
          <cell r="O633" t="str">
            <v>N/A</v>
          </cell>
          <cell r="P633" t="str">
            <v>N/A</v>
          </cell>
          <cell r="Q633" t="str">
            <v>N/A</v>
          </cell>
          <cell r="R633" t="str">
            <v>N/A</v>
          </cell>
          <cell r="S633" t="str">
            <v>N/A</v>
          </cell>
          <cell r="T633" t="str">
            <v>N/A</v>
          </cell>
          <cell r="U633" t="str">
            <v>N/A</v>
          </cell>
          <cell r="V633" t="str">
            <v>N/A</v>
          </cell>
          <cell r="W633" t="str">
            <v>N/A</v>
          </cell>
          <cell r="X633" t="str">
            <v>N/A</v>
          </cell>
          <cell r="Y633" t="str">
            <v>N/A</v>
          </cell>
          <cell r="Z633" t="str">
            <v>N/A</v>
          </cell>
          <cell r="AA633" t="str">
            <v>N/A</v>
          </cell>
          <cell r="AB633" t="str">
            <v>N/A</v>
          </cell>
          <cell r="AC633" t="str">
            <v>N/A</v>
          </cell>
          <cell r="AD633" t="str">
            <v>N/A</v>
          </cell>
          <cell r="AE633" t="str">
            <v>N/A</v>
          </cell>
          <cell r="AF633" t="str">
            <v>N/A</v>
          </cell>
          <cell r="AG633" t="str">
            <v>N/A</v>
          </cell>
          <cell r="AH633">
            <v>0</v>
          </cell>
        </row>
        <row r="634">
          <cell r="A634">
            <v>37094</v>
          </cell>
          <cell r="B634" t="str">
            <v>N/A</v>
          </cell>
          <cell r="C634" t="str">
            <v>N/A</v>
          </cell>
          <cell r="D634" t="str">
            <v>N/A</v>
          </cell>
          <cell r="E634" t="str">
            <v>N/A</v>
          </cell>
          <cell r="F634" t="str">
            <v>N/A</v>
          </cell>
          <cell r="G634" t="str">
            <v>N/A</v>
          </cell>
          <cell r="H634" t="str">
            <v>N/A</v>
          </cell>
          <cell r="I634" t="str">
            <v>N/A</v>
          </cell>
          <cell r="J634" t="str">
            <v>N/A</v>
          </cell>
          <cell r="K634" t="str">
            <v>N/A</v>
          </cell>
          <cell r="L634" t="str">
            <v>N/A</v>
          </cell>
          <cell r="M634" t="str">
            <v>N/A</v>
          </cell>
          <cell r="N634" t="str">
            <v>N/A</v>
          </cell>
          <cell r="O634" t="str">
            <v>N/A</v>
          </cell>
          <cell r="P634" t="str">
            <v>N/A</v>
          </cell>
          <cell r="Q634" t="str">
            <v>N/A</v>
          </cell>
          <cell r="R634" t="str">
            <v>N/A</v>
          </cell>
          <cell r="S634" t="str">
            <v>N/A</v>
          </cell>
          <cell r="T634" t="str">
            <v>N/A</v>
          </cell>
          <cell r="U634" t="str">
            <v>N/A</v>
          </cell>
          <cell r="V634" t="str">
            <v>N/A</v>
          </cell>
          <cell r="W634" t="str">
            <v>N/A</v>
          </cell>
          <cell r="X634" t="str">
            <v>N/A</v>
          </cell>
          <cell r="Y634" t="str">
            <v>N/A</v>
          </cell>
          <cell r="Z634" t="str">
            <v>N/A</v>
          </cell>
          <cell r="AA634" t="str">
            <v>N/A</v>
          </cell>
          <cell r="AB634" t="str">
            <v>N/A</v>
          </cell>
          <cell r="AC634" t="str">
            <v>N/A</v>
          </cell>
          <cell r="AD634" t="str">
            <v>N/A</v>
          </cell>
          <cell r="AE634" t="str">
            <v>N/A</v>
          </cell>
          <cell r="AF634" t="str">
            <v>N/A</v>
          </cell>
          <cell r="AG634" t="str">
            <v>N/A</v>
          </cell>
          <cell r="AH634">
            <v>0</v>
          </cell>
        </row>
        <row r="635">
          <cell r="A635">
            <v>37095</v>
          </cell>
          <cell r="B635" t="str">
            <v>N/A</v>
          </cell>
          <cell r="C635" t="str">
            <v>N/A</v>
          </cell>
          <cell r="D635" t="str">
            <v>N/A</v>
          </cell>
          <cell r="E635" t="str">
            <v>N/A</v>
          </cell>
          <cell r="F635" t="str">
            <v>N/A</v>
          </cell>
          <cell r="G635" t="str">
            <v>N/A</v>
          </cell>
          <cell r="H635" t="str">
            <v>N/A</v>
          </cell>
          <cell r="I635" t="str">
            <v>N/A</v>
          </cell>
          <cell r="J635" t="str">
            <v>N/A</v>
          </cell>
          <cell r="K635" t="str">
            <v>N/A</v>
          </cell>
          <cell r="L635" t="str">
            <v>N/A</v>
          </cell>
          <cell r="M635" t="str">
            <v>N/A</v>
          </cell>
          <cell r="N635" t="str">
            <v>N/A</v>
          </cell>
          <cell r="O635" t="str">
            <v>N/A</v>
          </cell>
          <cell r="P635" t="str">
            <v>N/A</v>
          </cell>
          <cell r="Q635" t="str">
            <v>N/A</v>
          </cell>
          <cell r="R635" t="str">
            <v>N/A</v>
          </cell>
          <cell r="S635" t="str">
            <v>N/A</v>
          </cell>
          <cell r="T635" t="str">
            <v>N/A</v>
          </cell>
          <cell r="U635" t="str">
            <v>N/A</v>
          </cell>
          <cell r="V635" t="str">
            <v>N/A</v>
          </cell>
          <cell r="W635" t="str">
            <v>N/A</v>
          </cell>
          <cell r="X635" t="str">
            <v>N/A</v>
          </cell>
          <cell r="Y635" t="str">
            <v>N/A</v>
          </cell>
          <cell r="Z635" t="str">
            <v>N/A</v>
          </cell>
          <cell r="AA635" t="str">
            <v>N/A</v>
          </cell>
          <cell r="AB635" t="str">
            <v>N/A</v>
          </cell>
          <cell r="AC635" t="str">
            <v>N/A</v>
          </cell>
          <cell r="AD635" t="str">
            <v>N/A</v>
          </cell>
          <cell r="AE635" t="str">
            <v>N/A</v>
          </cell>
          <cell r="AF635" t="str">
            <v>N/A</v>
          </cell>
          <cell r="AG635" t="str">
            <v>N/A</v>
          </cell>
          <cell r="AH635">
            <v>0</v>
          </cell>
        </row>
        <row r="636">
          <cell r="A636">
            <v>37096</v>
          </cell>
          <cell r="B636" t="str">
            <v>N/A</v>
          </cell>
          <cell r="C636" t="str">
            <v>N/A</v>
          </cell>
          <cell r="D636" t="str">
            <v>N/A</v>
          </cell>
          <cell r="E636" t="str">
            <v>N/A</v>
          </cell>
          <cell r="F636" t="str">
            <v>N/A</v>
          </cell>
          <cell r="G636" t="str">
            <v>N/A</v>
          </cell>
          <cell r="H636" t="str">
            <v>N/A</v>
          </cell>
          <cell r="I636" t="str">
            <v>N/A</v>
          </cell>
          <cell r="J636" t="str">
            <v>N/A</v>
          </cell>
          <cell r="K636" t="str">
            <v>N/A</v>
          </cell>
          <cell r="L636" t="str">
            <v>N/A</v>
          </cell>
          <cell r="M636" t="str">
            <v>N/A</v>
          </cell>
          <cell r="N636" t="str">
            <v>N/A</v>
          </cell>
          <cell r="O636" t="str">
            <v>N/A</v>
          </cell>
          <cell r="P636" t="str">
            <v>N/A</v>
          </cell>
          <cell r="Q636" t="str">
            <v>N/A</v>
          </cell>
          <cell r="R636" t="str">
            <v>N/A</v>
          </cell>
          <cell r="S636" t="str">
            <v>N/A</v>
          </cell>
          <cell r="T636" t="str">
            <v>N/A</v>
          </cell>
          <cell r="U636" t="str">
            <v>N/A</v>
          </cell>
          <cell r="V636" t="str">
            <v>N/A</v>
          </cell>
          <cell r="W636" t="str">
            <v>N/A</v>
          </cell>
          <cell r="X636" t="str">
            <v>N/A</v>
          </cell>
          <cell r="Y636" t="str">
            <v>N/A</v>
          </cell>
          <cell r="Z636" t="str">
            <v>N/A</v>
          </cell>
          <cell r="AA636" t="str">
            <v>N/A</v>
          </cell>
          <cell r="AB636" t="str">
            <v>N/A</v>
          </cell>
          <cell r="AC636" t="str">
            <v>N/A</v>
          </cell>
          <cell r="AD636" t="str">
            <v>N/A</v>
          </cell>
          <cell r="AE636" t="str">
            <v>N/A</v>
          </cell>
          <cell r="AF636" t="str">
            <v>N/A</v>
          </cell>
          <cell r="AG636" t="str">
            <v>N/A</v>
          </cell>
          <cell r="AH636">
            <v>0</v>
          </cell>
        </row>
        <row r="637">
          <cell r="A637">
            <v>37097</v>
          </cell>
          <cell r="B637" t="str">
            <v>N/A</v>
          </cell>
          <cell r="C637" t="str">
            <v>N/A</v>
          </cell>
          <cell r="D637" t="str">
            <v>N/A</v>
          </cell>
          <cell r="E637" t="str">
            <v>N/A</v>
          </cell>
          <cell r="F637" t="str">
            <v>N/A</v>
          </cell>
          <cell r="G637" t="str">
            <v>N/A</v>
          </cell>
          <cell r="H637" t="str">
            <v>N/A</v>
          </cell>
          <cell r="I637" t="str">
            <v>N/A</v>
          </cell>
          <cell r="J637" t="str">
            <v>N/A</v>
          </cell>
          <cell r="K637" t="str">
            <v>N/A</v>
          </cell>
          <cell r="L637" t="str">
            <v>N/A</v>
          </cell>
          <cell r="M637" t="str">
            <v>N/A</v>
          </cell>
          <cell r="N637" t="str">
            <v>N/A</v>
          </cell>
          <cell r="O637" t="str">
            <v>N/A</v>
          </cell>
          <cell r="P637" t="str">
            <v>N/A</v>
          </cell>
          <cell r="Q637" t="str">
            <v>N/A</v>
          </cell>
          <cell r="R637" t="str">
            <v>N/A</v>
          </cell>
          <cell r="S637" t="str">
            <v>N/A</v>
          </cell>
          <cell r="T637" t="str">
            <v>N/A</v>
          </cell>
          <cell r="U637" t="str">
            <v>N/A</v>
          </cell>
          <cell r="V637" t="str">
            <v>N/A</v>
          </cell>
          <cell r="W637" t="str">
            <v>N/A</v>
          </cell>
          <cell r="X637" t="str">
            <v>N/A</v>
          </cell>
          <cell r="Y637" t="str">
            <v>N/A</v>
          </cell>
          <cell r="Z637" t="str">
            <v>N/A</v>
          </cell>
          <cell r="AA637" t="str">
            <v>N/A</v>
          </cell>
          <cell r="AB637" t="str">
            <v>N/A</v>
          </cell>
          <cell r="AC637" t="str">
            <v>N/A</v>
          </cell>
          <cell r="AD637" t="str">
            <v>N/A</v>
          </cell>
          <cell r="AE637" t="str">
            <v>N/A</v>
          </cell>
          <cell r="AF637" t="str">
            <v>N/A</v>
          </cell>
          <cell r="AG637" t="str">
            <v>N/A</v>
          </cell>
          <cell r="AH637">
            <v>0</v>
          </cell>
        </row>
        <row r="638">
          <cell r="A638">
            <v>37098</v>
          </cell>
          <cell r="B638" t="str">
            <v>N/A</v>
          </cell>
          <cell r="C638" t="str">
            <v>N/A</v>
          </cell>
          <cell r="D638" t="str">
            <v>N/A</v>
          </cell>
          <cell r="E638" t="str">
            <v>N/A</v>
          </cell>
          <cell r="F638" t="str">
            <v>N/A</v>
          </cell>
          <cell r="G638" t="str">
            <v>N/A</v>
          </cell>
          <cell r="H638" t="str">
            <v>N/A</v>
          </cell>
          <cell r="I638" t="str">
            <v>N/A</v>
          </cell>
          <cell r="J638" t="str">
            <v>N/A</v>
          </cell>
          <cell r="K638" t="str">
            <v>N/A</v>
          </cell>
          <cell r="L638" t="str">
            <v>N/A</v>
          </cell>
          <cell r="M638" t="str">
            <v>N/A</v>
          </cell>
          <cell r="N638" t="str">
            <v>N/A</v>
          </cell>
          <cell r="O638" t="str">
            <v>N/A</v>
          </cell>
          <cell r="P638" t="str">
            <v>N/A</v>
          </cell>
          <cell r="Q638" t="str">
            <v>N/A</v>
          </cell>
          <cell r="R638" t="str">
            <v>N/A</v>
          </cell>
          <cell r="S638" t="str">
            <v>N/A</v>
          </cell>
          <cell r="T638" t="str">
            <v>N/A</v>
          </cell>
          <cell r="U638" t="str">
            <v>N/A</v>
          </cell>
          <cell r="V638" t="str">
            <v>N/A</v>
          </cell>
          <cell r="W638" t="str">
            <v>N/A</v>
          </cell>
          <cell r="X638" t="str">
            <v>N/A</v>
          </cell>
          <cell r="Y638" t="str">
            <v>N/A</v>
          </cell>
          <cell r="Z638" t="str">
            <v>N/A</v>
          </cell>
          <cell r="AA638" t="str">
            <v>N/A</v>
          </cell>
          <cell r="AB638" t="str">
            <v>N/A</v>
          </cell>
          <cell r="AC638" t="str">
            <v>N/A</v>
          </cell>
          <cell r="AD638" t="str">
            <v>N/A</v>
          </cell>
          <cell r="AE638" t="str">
            <v>N/A</v>
          </cell>
          <cell r="AF638" t="str">
            <v>N/A</v>
          </cell>
          <cell r="AG638" t="str">
            <v>N/A</v>
          </cell>
          <cell r="AH638">
            <v>0</v>
          </cell>
        </row>
        <row r="639">
          <cell r="A639">
            <v>37099</v>
          </cell>
          <cell r="B639" t="str">
            <v>N/A</v>
          </cell>
          <cell r="C639" t="str">
            <v>N/A</v>
          </cell>
          <cell r="D639" t="str">
            <v>N/A</v>
          </cell>
          <cell r="E639" t="str">
            <v>N/A</v>
          </cell>
          <cell r="F639" t="str">
            <v>N/A</v>
          </cell>
          <cell r="G639" t="str">
            <v>N/A</v>
          </cell>
          <cell r="H639" t="str">
            <v>N/A</v>
          </cell>
          <cell r="I639" t="str">
            <v>N/A</v>
          </cell>
          <cell r="J639" t="str">
            <v>N/A</v>
          </cell>
          <cell r="K639" t="str">
            <v>N/A</v>
          </cell>
          <cell r="L639" t="str">
            <v>N/A</v>
          </cell>
          <cell r="M639" t="str">
            <v>N/A</v>
          </cell>
          <cell r="N639" t="str">
            <v>N/A</v>
          </cell>
          <cell r="O639" t="str">
            <v>N/A</v>
          </cell>
          <cell r="P639" t="str">
            <v>N/A</v>
          </cell>
          <cell r="Q639" t="str">
            <v>N/A</v>
          </cell>
          <cell r="R639" t="str">
            <v>N/A</v>
          </cell>
          <cell r="S639" t="str">
            <v>N/A</v>
          </cell>
          <cell r="T639" t="str">
            <v>N/A</v>
          </cell>
          <cell r="U639" t="str">
            <v>N/A</v>
          </cell>
          <cell r="V639" t="str">
            <v>N/A</v>
          </cell>
          <cell r="W639" t="str">
            <v>N/A</v>
          </cell>
          <cell r="X639" t="str">
            <v>N/A</v>
          </cell>
          <cell r="Y639" t="str">
            <v>N/A</v>
          </cell>
          <cell r="Z639" t="str">
            <v>N/A</v>
          </cell>
          <cell r="AA639" t="str">
            <v>N/A</v>
          </cell>
          <cell r="AB639" t="str">
            <v>N/A</v>
          </cell>
          <cell r="AC639" t="str">
            <v>N/A</v>
          </cell>
          <cell r="AD639" t="str">
            <v>N/A</v>
          </cell>
          <cell r="AE639" t="str">
            <v>N/A</v>
          </cell>
          <cell r="AF639" t="str">
            <v>N/A</v>
          </cell>
          <cell r="AG639" t="str">
            <v>N/A</v>
          </cell>
          <cell r="AH639">
            <v>0</v>
          </cell>
        </row>
        <row r="640">
          <cell r="A640">
            <v>37100</v>
          </cell>
          <cell r="B640" t="str">
            <v>N/A</v>
          </cell>
          <cell r="C640" t="str">
            <v>N/A</v>
          </cell>
          <cell r="D640" t="str">
            <v>N/A</v>
          </cell>
          <cell r="E640" t="str">
            <v>N/A</v>
          </cell>
          <cell r="F640" t="str">
            <v>N/A</v>
          </cell>
          <cell r="G640" t="str">
            <v>N/A</v>
          </cell>
          <cell r="H640" t="str">
            <v>N/A</v>
          </cell>
          <cell r="I640" t="str">
            <v>N/A</v>
          </cell>
          <cell r="J640" t="str">
            <v>N/A</v>
          </cell>
          <cell r="K640" t="str">
            <v>N/A</v>
          </cell>
          <cell r="L640" t="str">
            <v>N/A</v>
          </cell>
          <cell r="M640" t="str">
            <v>N/A</v>
          </cell>
          <cell r="N640" t="str">
            <v>N/A</v>
          </cell>
          <cell r="O640" t="str">
            <v>N/A</v>
          </cell>
          <cell r="P640" t="str">
            <v>N/A</v>
          </cell>
          <cell r="Q640" t="str">
            <v>N/A</v>
          </cell>
          <cell r="R640" t="str">
            <v>N/A</v>
          </cell>
          <cell r="S640" t="str">
            <v>N/A</v>
          </cell>
          <cell r="T640" t="str">
            <v>N/A</v>
          </cell>
          <cell r="U640" t="str">
            <v>N/A</v>
          </cell>
          <cell r="V640" t="str">
            <v>N/A</v>
          </cell>
          <cell r="W640" t="str">
            <v>N/A</v>
          </cell>
          <cell r="X640" t="str">
            <v>N/A</v>
          </cell>
          <cell r="Y640" t="str">
            <v>N/A</v>
          </cell>
          <cell r="Z640" t="str">
            <v>N/A</v>
          </cell>
          <cell r="AA640" t="str">
            <v>N/A</v>
          </cell>
          <cell r="AB640" t="str">
            <v>N/A</v>
          </cell>
          <cell r="AC640" t="str">
            <v>N/A</v>
          </cell>
          <cell r="AD640" t="str">
            <v>N/A</v>
          </cell>
          <cell r="AE640" t="str">
            <v>N/A</v>
          </cell>
          <cell r="AF640" t="str">
            <v>N/A</v>
          </cell>
          <cell r="AG640" t="str">
            <v>N/A</v>
          </cell>
          <cell r="AH640">
            <v>0</v>
          </cell>
        </row>
        <row r="641">
          <cell r="A641">
            <v>37101</v>
          </cell>
          <cell r="B641" t="str">
            <v>N/A</v>
          </cell>
          <cell r="C641" t="str">
            <v>N/A</v>
          </cell>
          <cell r="D641" t="str">
            <v>N/A</v>
          </cell>
          <cell r="E641" t="str">
            <v>N/A</v>
          </cell>
          <cell r="F641" t="str">
            <v>N/A</v>
          </cell>
          <cell r="G641" t="str">
            <v>N/A</v>
          </cell>
          <cell r="H641" t="str">
            <v>N/A</v>
          </cell>
          <cell r="I641" t="str">
            <v>N/A</v>
          </cell>
          <cell r="J641" t="str">
            <v>N/A</v>
          </cell>
          <cell r="K641" t="str">
            <v>N/A</v>
          </cell>
          <cell r="L641" t="str">
            <v>N/A</v>
          </cell>
          <cell r="M641" t="str">
            <v>N/A</v>
          </cell>
          <cell r="N641" t="str">
            <v>N/A</v>
          </cell>
          <cell r="O641" t="str">
            <v>N/A</v>
          </cell>
          <cell r="P641" t="str">
            <v>N/A</v>
          </cell>
          <cell r="Q641" t="str">
            <v>N/A</v>
          </cell>
          <cell r="R641" t="str">
            <v>N/A</v>
          </cell>
          <cell r="S641" t="str">
            <v>N/A</v>
          </cell>
          <cell r="T641" t="str">
            <v>N/A</v>
          </cell>
          <cell r="U641" t="str">
            <v>N/A</v>
          </cell>
          <cell r="V641" t="str">
            <v>N/A</v>
          </cell>
          <cell r="W641" t="str">
            <v>N/A</v>
          </cell>
          <cell r="X641" t="str">
            <v>N/A</v>
          </cell>
          <cell r="Y641" t="str">
            <v>N/A</v>
          </cell>
          <cell r="Z641" t="str">
            <v>N/A</v>
          </cell>
          <cell r="AA641" t="str">
            <v>N/A</v>
          </cell>
          <cell r="AB641" t="str">
            <v>N/A</v>
          </cell>
          <cell r="AC641" t="str">
            <v>N/A</v>
          </cell>
          <cell r="AD641" t="str">
            <v>N/A</v>
          </cell>
          <cell r="AE641" t="str">
            <v>N/A</v>
          </cell>
          <cell r="AF641" t="str">
            <v>N/A</v>
          </cell>
          <cell r="AG641" t="str">
            <v>N/A</v>
          </cell>
          <cell r="AH641">
            <v>0</v>
          </cell>
        </row>
        <row r="642">
          <cell r="A642">
            <v>37102</v>
          </cell>
          <cell r="B642" t="str">
            <v>N/A</v>
          </cell>
          <cell r="C642" t="str">
            <v>N/A</v>
          </cell>
          <cell r="D642" t="str">
            <v>N/A</v>
          </cell>
          <cell r="E642" t="str">
            <v>N/A</v>
          </cell>
          <cell r="F642" t="str">
            <v>N/A</v>
          </cell>
          <cell r="G642" t="str">
            <v>N/A</v>
          </cell>
          <cell r="H642" t="str">
            <v>N/A</v>
          </cell>
          <cell r="I642" t="str">
            <v>N/A</v>
          </cell>
          <cell r="J642" t="str">
            <v>N/A</v>
          </cell>
          <cell r="K642" t="str">
            <v>N/A</v>
          </cell>
          <cell r="L642" t="str">
            <v>N/A</v>
          </cell>
          <cell r="M642" t="str">
            <v>N/A</v>
          </cell>
          <cell r="N642" t="str">
            <v>N/A</v>
          </cell>
          <cell r="O642" t="str">
            <v>N/A</v>
          </cell>
          <cell r="P642" t="str">
            <v>N/A</v>
          </cell>
          <cell r="Q642" t="str">
            <v>N/A</v>
          </cell>
          <cell r="R642" t="str">
            <v>N/A</v>
          </cell>
          <cell r="S642" t="str">
            <v>N/A</v>
          </cell>
          <cell r="T642" t="str">
            <v>N/A</v>
          </cell>
          <cell r="U642" t="str">
            <v>N/A</v>
          </cell>
          <cell r="V642" t="str">
            <v>N/A</v>
          </cell>
          <cell r="W642" t="str">
            <v>N/A</v>
          </cell>
          <cell r="X642" t="str">
            <v>N/A</v>
          </cell>
          <cell r="Y642" t="str">
            <v>N/A</v>
          </cell>
          <cell r="Z642" t="str">
            <v>N/A</v>
          </cell>
          <cell r="AA642" t="str">
            <v>N/A</v>
          </cell>
          <cell r="AB642" t="str">
            <v>N/A</v>
          </cell>
          <cell r="AC642" t="str">
            <v>N/A</v>
          </cell>
          <cell r="AD642" t="str">
            <v>N/A</v>
          </cell>
          <cell r="AE642" t="str">
            <v>N/A</v>
          </cell>
          <cell r="AF642" t="str">
            <v>N/A</v>
          </cell>
          <cell r="AG642" t="str">
            <v>N/A</v>
          </cell>
          <cell r="AH642">
            <v>0</v>
          </cell>
        </row>
        <row r="643">
          <cell r="A643">
            <v>37103</v>
          </cell>
          <cell r="B643" t="str">
            <v>N/A</v>
          </cell>
          <cell r="C643" t="str">
            <v>N/A</v>
          </cell>
          <cell r="D643" t="str">
            <v>N/A</v>
          </cell>
          <cell r="E643" t="str">
            <v>N/A</v>
          </cell>
          <cell r="F643" t="str">
            <v>N/A</v>
          </cell>
          <cell r="G643" t="str">
            <v>N/A</v>
          </cell>
          <cell r="H643" t="str">
            <v>N/A</v>
          </cell>
          <cell r="I643" t="str">
            <v>N/A</v>
          </cell>
          <cell r="J643" t="str">
            <v>N/A</v>
          </cell>
          <cell r="K643" t="str">
            <v>N/A</v>
          </cell>
          <cell r="L643" t="str">
            <v>N/A</v>
          </cell>
          <cell r="M643" t="str">
            <v>N/A</v>
          </cell>
          <cell r="N643" t="str">
            <v>N/A</v>
          </cell>
          <cell r="O643" t="str">
            <v>N/A</v>
          </cell>
          <cell r="P643" t="str">
            <v>N/A</v>
          </cell>
          <cell r="Q643" t="str">
            <v>N/A</v>
          </cell>
          <cell r="R643" t="str">
            <v>N/A</v>
          </cell>
          <cell r="S643" t="str">
            <v>N/A</v>
          </cell>
          <cell r="T643" t="str">
            <v>N/A</v>
          </cell>
          <cell r="U643" t="str">
            <v>N/A</v>
          </cell>
          <cell r="V643" t="str">
            <v>N/A</v>
          </cell>
          <cell r="W643" t="str">
            <v>N/A</v>
          </cell>
          <cell r="X643" t="str">
            <v>N/A</v>
          </cell>
          <cell r="Y643" t="str">
            <v>N/A</v>
          </cell>
          <cell r="Z643" t="str">
            <v>N/A</v>
          </cell>
          <cell r="AA643" t="str">
            <v>N/A</v>
          </cell>
          <cell r="AB643" t="str">
            <v>N/A</v>
          </cell>
          <cell r="AC643" t="str">
            <v>N/A</v>
          </cell>
          <cell r="AD643" t="str">
            <v>N/A</v>
          </cell>
          <cell r="AE643" t="str">
            <v>N/A</v>
          </cell>
          <cell r="AF643" t="str">
            <v>N/A</v>
          </cell>
          <cell r="AG643" t="str">
            <v>N/A</v>
          </cell>
          <cell r="AH643">
            <v>0</v>
          </cell>
        </row>
        <row r="644">
          <cell r="A644">
            <v>37104</v>
          </cell>
          <cell r="B644" t="str">
            <v>N/A</v>
          </cell>
          <cell r="C644" t="str">
            <v>N/A</v>
          </cell>
          <cell r="D644" t="str">
            <v>N/A</v>
          </cell>
          <cell r="E644" t="str">
            <v>N/A</v>
          </cell>
          <cell r="F644" t="str">
            <v>N/A</v>
          </cell>
          <cell r="G644" t="str">
            <v>N/A</v>
          </cell>
          <cell r="H644" t="str">
            <v>N/A</v>
          </cell>
          <cell r="I644" t="str">
            <v>N/A</v>
          </cell>
          <cell r="J644" t="str">
            <v>N/A</v>
          </cell>
          <cell r="K644" t="str">
            <v>N/A</v>
          </cell>
          <cell r="L644" t="str">
            <v>N/A</v>
          </cell>
          <cell r="M644" t="str">
            <v>N/A</v>
          </cell>
          <cell r="N644" t="str">
            <v>N/A</v>
          </cell>
          <cell r="O644" t="str">
            <v>N/A</v>
          </cell>
          <cell r="P644" t="str">
            <v>N/A</v>
          </cell>
          <cell r="Q644" t="str">
            <v>N/A</v>
          </cell>
          <cell r="R644" t="str">
            <v>N/A</v>
          </cell>
          <cell r="S644" t="str">
            <v>N/A</v>
          </cell>
          <cell r="T644" t="str">
            <v>N/A</v>
          </cell>
          <cell r="U644" t="str">
            <v>N/A</v>
          </cell>
          <cell r="V644" t="str">
            <v>N/A</v>
          </cell>
          <cell r="W644" t="str">
            <v>N/A</v>
          </cell>
          <cell r="X644" t="str">
            <v>N/A</v>
          </cell>
          <cell r="Y644" t="str">
            <v>N/A</v>
          </cell>
          <cell r="Z644" t="str">
            <v>N/A</v>
          </cell>
          <cell r="AA644" t="str">
            <v>N/A</v>
          </cell>
          <cell r="AB644" t="str">
            <v>N/A</v>
          </cell>
          <cell r="AC644" t="str">
            <v>N/A</v>
          </cell>
          <cell r="AD644" t="str">
            <v>N/A</v>
          </cell>
          <cell r="AE644" t="str">
            <v>N/A</v>
          </cell>
          <cell r="AF644" t="str">
            <v>N/A</v>
          </cell>
          <cell r="AG644" t="str">
            <v>N/A</v>
          </cell>
          <cell r="AH644">
            <v>0</v>
          </cell>
        </row>
        <row r="645">
          <cell r="A645">
            <v>37105</v>
          </cell>
          <cell r="B645" t="str">
            <v>N/A</v>
          </cell>
          <cell r="C645" t="str">
            <v>N/A</v>
          </cell>
          <cell r="D645" t="str">
            <v>N/A</v>
          </cell>
          <cell r="E645" t="str">
            <v>N/A</v>
          </cell>
          <cell r="F645" t="str">
            <v>N/A</v>
          </cell>
          <cell r="G645" t="str">
            <v>N/A</v>
          </cell>
          <cell r="H645" t="str">
            <v>N/A</v>
          </cell>
          <cell r="I645" t="str">
            <v>N/A</v>
          </cell>
          <cell r="J645" t="str">
            <v>N/A</v>
          </cell>
          <cell r="K645" t="str">
            <v>N/A</v>
          </cell>
          <cell r="L645" t="str">
            <v>N/A</v>
          </cell>
          <cell r="M645" t="str">
            <v>N/A</v>
          </cell>
          <cell r="N645" t="str">
            <v>N/A</v>
          </cell>
          <cell r="O645" t="str">
            <v>N/A</v>
          </cell>
          <cell r="P645" t="str">
            <v>N/A</v>
          </cell>
          <cell r="Q645" t="str">
            <v>N/A</v>
          </cell>
          <cell r="R645" t="str">
            <v>N/A</v>
          </cell>
          <cell r="S645" t="str">
            <v>N/A</v>
          </cell>
          <cell r="T645" t="str">
            <v>N/A</v>
          </cell>
          <cell r="U645" t="str">
            <v>N/A</v>
          </cell>
          <cell r="V645" t="str">
            <v>N/A</v>
          </cell>
          <cell r="W645" t="str">
            <v>N/A</v>
          </cell>
          <cell r="X645" t="str">
            <v>N/A</v>
          </cell>
          <cell r="Y645" t="str">
            <v>N/A</v>
          </cell>
          <cell r="Z645" t="str">
            <v>N/A</v>
          </cell>
          <cell r="AA645" t="str">
            <v>N/A</v>
          </cell>
          <cell r="AB645" t="str">
            <v>N/A</v>
          </cell>
          <cell r="AC645" t="str">
            <v>N/A</v>
          </cell>
          <cell r="AD645" t="str">
            <v>N/A</v>
          </cell>
          <cell r="AE645" t="str">
            <v>N/A</v>
          </cell>
          <cell r="AF645" t="str">
            <v>N/A</v>
          </cell>
          <cell r="AG645" t="str">
            <v>N/A</v>
          </cell>
          <cell r="AH645">
            <v>0</v>
          </cell>
        </row>
        <row r="646">
          <cell r="A646">
            <v>37106</v>
          </cell>
          <cell r="B646" t="str">
            <v>N/A</v>
          </cell>
          <cell r="C646" t="str">
            <v>N/A</v>
          </cell>
          <cell r="D646" t="str">
            <v>N/A</v>
          </cell>
          <cell r="E646" t="str">
            <v>N/A</v>
          </cell>
          <cell r="F646" t="str">
            <v>N/A</v>
          </cell>
          <cell r="G646" t="str">
            <v>N/A</v>
          </cell>
          <cell r="H646" t="str">
            <v>N/A</v>
          </cell>
          <cell r="I646" t="str">
            <v>N/A</v>
          </cell>
          <cell r="J646" t="str">
            <v>N/A</v>
          </cell>
          <cell r="K646" t="str">
            <v>N/A</v>
          </cell>
          <cell r="L646" t="str">
            <v>N/A</v>
          </cell>
          <cell r="M646" t="str">
            <v>N/A</v>
          </cell>
          <cell r="N646" t="str">
            <v>N/A</v>
          </cell>
          <cell r="O646" t="str">
            <v>N/A</v>
          </cell>
          <cell r="P646" t="str">
            <v>N/A</v>
          </cell>
          <cell r="Q646" t="str">
            <v>N/A</v>
          </cell>
          <cell r="R646" t="str">
            <v>N/A</v>
          </cell>
          <cell r="S646" t="str">
            <v>N/A</v>
          </cell>
          <cell r="T646" t="str">
            <v>N/A</v>
          </cell>
          <cell r="U646" t="str">
            <v>N/A</v>
          </cell>
          <cell r="V646" t="str">
            <v>N/A</v>
          </cell>
          <cell r="W646" t="str">
            <v>N/A</v>
          </cell>
          <cell r="X646" t="str">
            <v>N/A</v>
          </cell>
          <cell r="Y646" t="str">
            <v>N/A</v>
          </cell>
          <cell r="Z646" t="str">
            <v>N/A</v>
          </cell>
          <cell r="AA646" t="str">
            <v>N/A</v>
          </cell>
          <cell r="AB646" t="str">
            <v>N/A</v>
          </cell>
          <cell r="AC646" t="str">
            <v>N/A</v>
          </cell>
          <cell r="AD646" t="str">
            <v>N/A</v>
          </cell>
          <cell r="AE646" t="str">
            <v>N/A</v>
          </cell>
          <cell r="AF646" t="str">
            <v>N/A</v>
          </cell>
          <cell r="AG646" t="str">
            <v>N/A</v>
          </cell>
          <cell r="AH646">
            <v>0</v>
          </cell>
        </row>
        <row r="647">
          <cell r="A647">
            <v>37107</v>
          </cell>
          <cell r="B647" t="str">
            <v>N/A</v>
          </cell>
          <cell r="C647" t="str">
            <v>N/A</v>
          </cell>
          <cell r="D647" t="str">
            <v>N/A</v>
          </cell>
          <cell r="E647" t="str">
            <v>N/A</v>
          </cell>
          <cell r="F647" t="str">
            <v>N/A</v>
          </cell>
          <cell r="G647" t="str">
            <v>N/A</v>
          </cell>
          <cell r="H647" t="str">
            <v>N/A</v>
          </cell>
          <cell r="I647" t="str">
            <v>N/A</v>
          </cell>
          <cell r="J647" t="str">
            <v>N/A</v>
          </cell>
          <cell r="K647" t="str">
            <v>N/A</v>
          </cell>
          <cell r="L647" t="str">
            <v>N/A</v>
          </cell>
          <cell r="M647" t="str">
            <v>N/A</v>
          </cell>
          <cell r="N647" t="str">
            <v>N/A</v>
          </cell>
          <cell r="O647" t="str">
            <v>N/A</v>
          </cell>
          <cell r="P647" t="str">
            <v>N/A</v>
          </cell>
          <cell r="Q647" t="str">
            <v>N/A</v>
          </cell>
          <cell r="R647" t="str">
            <v>N/A</v>
          </cell>
          <cell r="S647" t="str">
            <v>N/A</v>
          </cell>
          <cell r="T647" t="str">
            <v>N/A</v>
          </cell>
          <cell r="U647" t="str">
            <v>N/A</v>
          </cell>
          <cell r="V647" t="str">
            <v>N/A</v>
          </cell>
          <cell r="W647" t="str">
            <v>N/A</v>
          </cell>
          <cell r="X647" t="str">
            <v>N/A</v>
          </cell>
          <cell r="Y647" t="str">
            <v>N/A</v>
          </cell>
          <cell r="Z647" t="str">
            <v>N/A</v>
          </cell>
          <cell r="AA647" t="str">
            <v>N/A</v>
          </cell>
          <cell r="AB647" t="str">
            <v>N/A</v>
          </cell>
          <cell r="AC647" t="str">
            <v>N/A</v>
          </cell>
          <cell r="AD647" t="str">
            <v>N/A</v>
          </cell>
          <cell r="AE647" t="str">
            <v>N/A</v>
          </cell>
          <cell r="AF647" t="str">
            <v>N/A</v>
          </cell>
          <cell r="AG647" t="str">
            <v>N/A</v>
          </cell>
          <cell r="AH647">
            <v>0</v>
          </cell>
        </row>
        <row r="648">
          <cell r="A648">
            <v>37108</v>
          </cell>
          <cell r="B648" t="str">
            <v>N/A</v>
          </cell>
          <cell r="C648" t="str">
            <v>N/A</v>
          </cell>
          <cell r="D648" t="str">
            <v>N/A</v>
          </cell>
          <cell r="E648" t="str">
            <v>N/A</v>
          </cell>
          <cell r="F648" t="str">
            <v>N/A</v>
          </cell>
          <cell r="G648" t="str">
            <v>N/A</v>
          </cell>
          <cell r="H648" t="str">
            <v>N/A</v>
          </cell>
          <cell r="I648" t="str">
            <v>N/A</v>
          </cell>
          <cell r="J648" t="str">
            <v>N/A</v>
          </cell>
          <cell r="K648" t="str">
            <v>N/A</v>
          </cell>
          <cell r="L648" t="str">
            <v>N/A</v>
          </cell>
          <cell r="M648" t="str">
            <v>N/A</v>
          </cell>
          <cell r="N648" t="str">
            <v>N/A</v>
          </cell>
          <cell r="O648" t="str">
            <v>N/A</v>
          </cell>
          <cell r="P648" t="str">
            <v>N/A</v>
          </cell>
          <cell r="Q648" t="str">
            <v>N/A</v>
          </cell>
          <cell r="R648" t="str">
            <v>N/A</v>
          </cell>
          <cell r="S648" t="str">
            <v>N/A</v>
          </cell>
          <cell r="T648" t="str">
            <v>N/A</v>
          </cell>
          <cell r="U648" t="str">
            <v>N/A</v>
          </cell>
          <cell r="V648" t="str">
            <v>N/A</v>
          </cell>
          <cell r="W648" t="str">
            <v>N/A</v>
          </cell>
          <cell r="X648" t="str">
            <v>N/A</v>
          </cell>
          <cell r="Y648" t="str">
            <v>N/A</v>
          </cell>
          <cell r="Z648" t="str">
            <v>N/A</v>
          </cell>
          <cell r="AA648" t="str">
            <v>N/A</v>
          </cell>
          <cell r="AB648" t="str">
            <v>N/A</v>
          </cell>
          <cell r="AC648" t="str">
            <v>N/A</v>
          </cell>
          <cell r="AD648" t="str">
            <v>N/A</v>
          </cell>
          <cell r="AE648" t="str">
            <v>N/A</v>
          </cell>
          <cell r="AF648" t="str">
            <v>N/A</v>
          </cell>
          <cell r="AG648" t="str">
            <v>N/A</v>
          </cell>
          <cell r="AH648">
            <v>0</v>
          </cell>
        </row>
        <row r="649">
          <cell r="A649">
            <v>37109</v>
          </cell>
          <cell r="B649" t="str">
            <v>N/A</v>
          </cell>
          <cell r="C649" t="str">
            <v>N/A</v>
          </cell>
          <cell r="D649" t="str">
            <v>N/A</v>
          </cell>
          <cell r="E649" t="str">
            <v>N/A</v>
          </cell>
          <cell r="F649" t="str">
            <v>N/A</v>
          </cell>
          <cell r="G649" t="str">
            <v>N/A</v>
          </cell>
          <cell r="H649" t="str">
            <v>N/A</v>
          </cell>
          <cell r="I649" t="str">
            <v>N/A</v>
          </cell>
          <cell r="J649" t="str">
            <v>N/A</v>
          </cell>
          <cell r="K649" t="str">
            <v>N/A</v>
          </cell>
          <cell r="L649" t="str">
            <v>N/A</v>
          </cell>
          <cell r="M649" t="str">
            <v>N/A</v>
          </cell>
          <cell r="N649" t="str">
            <v>N/A</v>
          </cell>
          <cell r="O649" t="str">
            <v>N/A</v>
          </cell>
          <cell r="P649" t="str">
            <v>N/A</v>
          </cell>
          <cell r="Q649" t="str">
            <v>N/A</v>
          </cell>
          <cell r="R649" t="str">
            <v>N/A</v>
          </cell>
          <cell r="S649" t="str">
            <v>N/A</v>
          </cell>
          <cell r="T649" t="str">
            <v>N/A</v>
          </cell>
          <cell r="U649" t="str">
            <v>N/A</v>
          </cell>
          <cell r="V649" t="str">
            <v>N/A</v>
          </cell>
          <cell r="W649" t="str">
            <v>N/A</v>
          </cell>
          <cell r="X649" t="str">
            <v>N/A</v>
          </cell>
          <cell r="Y649" t="str">
            <v>N/A</v>
          </cell>
          <cell r="Z649" t="str">
            <v>N/A</v>
          </cell>
          <cell r="AA649" t="str">
            <v>N/A</v>
          </cell>
          <cell r="AB649" t="str">
            <v>N/A</v>
          </cell>
          <cell r="AC649" t="str">
            <v>N/A</v>
          </cell>
          <cell r="AD649" t="str">
            <v>N/A</v>
          </cell>
          <cell r="AE649" t="str">
            <v>N/A</v>
          </cell>
          <cell r="AF649" t="str">
            <v>N/A</v>
          </cell>
          <cell r="AG649" t="str">
            <v>N/A</v>
          </cell>
          <cell r="AH649">
            <v>0</v>
          </cell>
        </row>
        <row r="650">
          <cell r="A650">
            <v>37110</v>
          </cell>
          <cell r="B650" t="str">
            <v>N/A</v>
          </cell>
          <cell r="C650" t="str">
            <v>N/A</v>
          </cell>
          <cell r="D650" t="str">
            <v>N/A</v>
          </cell>
          <cell r="E650" t="str">
            <v>N/A</v>
          </cell>
          <cell r="F650" t="str">
            <v>N/A</v>
          </cell>
          <cell r="G650" t="str">
            <v>N/A</v>
          </cell>
          <cell r="H650" t="str">
            <v>N/A</v>
          </cell>
          <cell r="I650" t="str">
            <v>N/A</v>
          </cell>
          <cell r="J650" t="str">
            <v>N/A</v>
          </cell>
          <cell r="K650" t="str">
            <v>N/A</v>
          </cell>
          <cell r="L650" t="str">
            <v>N/A</v>
          </cell>
          <cell r="M650" t="str">
            <v>N/A</v>
          </cell>
          <cell r="N650" t="str">
            <v>N/A</v>
          </cell>
          <cell r="O650" t="str">
            <v>N/A</v>
          </cell>
          <cell r="P650" t="str">
            <v>N/A</v>
          </cell>
          <cell r="Q650" t="str">
            <v>N/A</v>
          </cell>
          <cell r="R650" t="str">
            <v>N/A</v>
          </cell>
          <cell r="S650" t="str">
            <v>N/A</v>
          </cell>
          <cell r="T650" t="str">
            <v>N/A</v>
          </cell>
          <cell r="U650" t="str">
            <v>N/A</v>
          </cell>
          <cell r="V650" t="str">
            <v>N/A</v>
          </cell>
          <cell r="W650" t="str">
            <v>N/A</v>
          </cell>
          <cell r="X650" t="str">
            <v>N/A</v>
          </cell>
          <cell r="Y650" t="str">
            <v>N/A</v>
          </cell>
          <cell r="Z650" t="str">
            <v>N/A</v>
          </cell>
          <cell r="AA650" t="str">
            <v>N/A</v>
          </cell>
          <cell r="AB650" t="str">
            <v>N/A</v>
          </cell>
          <cell r="AC650" t="str">
            <v>N/A</v>
          </cell>
          <cell r="AD650" t="str">
            <v>N/A</v>
          </cell>
          <cell r="AE650" t="str">
            <v>N/A</v>
          </cell>
          <cell r="AF650" t="str">
            <v>N/A</v>
          </cell>
          <cell r="AG650" t="str">
            <v>N/A</v>
          </cell>
          <cell r="AH650">
            <v>0</v>
          </cell>
        </row>
        <row r="651">
          <cell r="A651">
            <v>37111</v>
          </cell>
          <cell r="B651" t="str">
            <v>N/A</v>
          </cell>
          <cell r="C651" t="str">
            <v>N/A</v>
          </cell>
          <cell r="D651" t="str">
            <v>N/A</v>
          </cell>
          <cell r="E651" t="str">
            <v>N/A</v>
          </cell>
          <cell r="F651" t="str">
            <v>N/A</v>
          </cell>
          <cell r="G651" t="str">
            <v>N/A</v>
          </cell>
          <cell r="H651" t="str">
            <v>N/A</v>
          </cell>
          <cell r="I651" t="str">
            <v>N/A</v>
          </cell>
          <cell r="J651" t="str">
            <v>N/A</v>
          </cell>
          <cell r="K651" t="str">
            <v>N/A</v>
          </cell>
          <cell r="L651" t="str">
            <v>N/A</v>
          </cell>
          <cell r="M651" t="str">
            <v>N/A</v>
          </cell>
          <cell r="N651" t="str">
            <v>N/A</v>
          </cell>
          <cell r="O651" t="str">
            <v>N/A</v>
          </cell>
          <cell r="P651" t="str">
            <v>N/A</v>
          </cell>
          <cell r="Q651" t="str">
            <v>N/A</v>
          </cell>
          <cell r="R651" t="str">
            <v>N/A</v>
          </cell>
          <cell r="S651" t="str">
            <v>N/A</v>
          </cell>
          <cell r="T651" t="str">
            <v>N/A</v>
          </cell>
          <cell r="U651" t="str">
            <v>N/A</v>
          </cell>
          <cell r="V651" t="str">
            <v>N/A</v>
          </cell>
          <cell r="W651" t="str">
            <v>N/A</v>
          </cell>
          <cell r="X651" t="str">
            <v>N/A</v>
          </cell>
          <cell r="Y651" t="str">
            <v>N/A</v>
          </cell>
          <cell r="Z651" t="str">
            <v>N/A</v>
          </cell>
          <cell r="AA651" t="str">
            <v>N/A</v>
          </cell>
          <cell r="AB651" t="str">
            <v>N/A</v>
          </cell>
          <cell r="AC651" t="str">
            <v>N/A</v>
          </cell>
          <cell r="AD651" t="str">
            <v>N/A</v>
          </cell>
          <cell r="AE651" t="str">
            <v>N/A</v>
          </cell>
          <cell r="AF651" t="str">
            <v>N/A</v>
          </cell>
          <cell r="AG651" t="str">
            <v>N/A</v>
          </cell>
          <cell r="AH651">
            <v>0</v>
          </cell>
        </row>
        <row r="652">
          <cell r="A652">
            <v>37112</v>
          </cell>
          <cell r="B652" t="str">
            <v>N/A</v>
          </cell>
          <cell r="C652" t="str">
            <v>N/A</v>
          </cell>
          <cell r="D652" t="str">
            <v>N/A</v>
          </cell>
          <cell r="E652" t="str">
            <v>N/A</v>
          </cell>
          <cell r="F652" t="str">
            <v>N/A</v>
          </cell>
          <cell r="G652" t="str">
            <v>N/A</v>
          </cell>
          <cell r="H652" t="str">
            <v>N/A</v>
          </cell>
          <cell r="I652" t="str">
            <v>N/A</v>
          </cell>
          <cell r="J652" t="str">
            <v>N/A</v>
          </cell>
          <cell r="K652" t="str">
            <v>N/A</v>
          </cell>
          <cell r="L652" t="str">
            <v>N/A</v>
          </cell>
          <cell r="M652" t="str">
            <v>N/A</v>
          </cell>
          <cell r="N652" t="str">
            <v>N/A</v>
          </cell>
          <cell r="O652" t="str">
            <v>N/A</v>
          </cell>
          <cell r="P652" t="str">
            <v>N/A</v>
          </cell>
          <cell r="Q652" t="str">
            <v>N/A</v>
          </cell>
          <cell r="R652" t="str">
            <v>N/A</v>
          </cell>
          <cell r="S652" t="str">
            <v>N/A</v>
          </cell>
          <cell r="T652" t="str">
            <v>N/A</v>
          </cell>
          <cell r="U652" t="str">
            <v>N/A</v>
          </cell>
          <cell r="V652" t="str">
            <v>N/A</v>
          </cell>
          <cell r="W652" t="str">
            <v>N/A</v>
          </cell>
          <cell r="X652" t="str">
            <v>N/A</v>
          </cell>
          <cell r="Y652" t="str">
            <v>N/A</v>
          </cell>
          <cell r="Z652" t="str">
            <v>N/A</v>
          </cell>
          <cell r="AA652" t="str">
            <v>N/A</v>
          </cell>
          <cell r="AB652" t="str">
            <v>N/A</v>
          </cell>
          <cell r="AC652" t="str">
            <v>N/A</v>
          </cell>
          <cell r="AD652" t="str">
            <v>N/A</v>
          </cell>
          <cell r="AE652" t="str">
            <v>N/A</v>
          </cell>
          <cell r="AF652" t="str">
            <v>N/A</v>
          </cell>
          <cell r="AG652" t="str">
            <v>N/A</v>
          </cell>
          <cell r="AH652">
            <v>0</v>
          </cell>
        </row>
        <row r="653">
          <cell r="A653">
            <v>37113</v>
          </cell>
          <cell r="B653" t="str">
            <v>N/A</v>
          </cell>
          <cell r="C653" t="str">
            <v>N/A</v>
          </cell>
          <cell r="D653" t="str">
            <v>N/A</v>
          </cell>
          <cell r="E653" t="str">
            <v>N/A</v>
          </cell>
          <cell r="F653" t="str">
            <v>N/A</v>
          </cell>
          <cell r="G653" t="str">
            <v>N/A</v>
          </cell>
          <cell r="H653" t="str">
            <v>N/A</v>
          </cell>
          <cell r="I653" t="str">
            <v>N/A</v>
          </cell>
          <cell r="J653" t="str">
            <v>N/A</v>
          </cell>
          <cell r="K653" t="str">
            <v>N/A</v>
          </cell>
          <cell r="L653" t="str">
            <v>N/A</v>
          </cell>
          <cell r="M653" t="str">
            <v>N/A</v>
          </cell>
          <cell r="N653" t="str">
            <v>N/A</v>
          </cell>
          <cell r="O653" t="str">
            <v>N/A</v>
          </cell>
          <cell r="P653" t="str">
            <v>N/A</v>
          </cell>
          <cell r="Q653" t="str">
            <v>N/A</v>
          </cell>
          <cell r="R653" t="str">
            <v>N/A</v>
          </cell>
          <cell r="S653" t="str">
            <v>N/A</v>
          </cell>
          <cell r="T653" t="str">
            <v>N/A</v>
          </cell>
          <cell r="U653" t="str">
            <v>N/A</v>
          </cell>
          <cell r="V653" t="str">
            <v>N/A</v>
          </cell>
          <cell r="W653" t="str">
            <v>N/A</v>
          </cell>
          <cell r="X653" t="str">
            <v>N/A</v>
          </cell>
          <cell r="Y653" t="str">
            <v>N/A</v>
          </cell>
          <cell r="Z653" t="str">
            <v>N/A</v>
          </cell>
          <cell r="AA653" t="str">
            <v>N/A</v>
          </cell>
          <cell r="AB653" t="str">
            <v>N/A</v>
          </cell>
          <cell r="AC653" t="str">
            <v>N/A</v>
          </cell>
          <cell r="AD653" t="str">
            <v>N/A</v>
          </cell>
          <cell r="AE653" t="str">
            <v>N/A</v>
          </cell>
          <cell r="AF653" t="str">
            <v>N/A</v>
          </cell>
          <cell r="AG653" t="str">
            <v>N/A</v>
          </cell>
          <cell r="AH653">
            <v>0</v>
          </cell>
        </row>
        <row r="654">
          <cell r="A654">
            <v>37114</v>
          </cell>
          <cell r="B654" t="str">
            <v>N/A</v>
          </cell>
          <cell r="C654" t="str">
            <v>N/A</v>
          </cell>
          <cell r="D654" t="str">
            <v>N/A</v>
          </cell>
          <cell r="E654" t="str">
            <v>N/A</v>
          </cell>
          <cell r="F654" t="str">
            <v>N/A</v>
          </cell>
          <cell r="G654" t="str">
            <v>N/A</v>
          </cell>
          <cell r="H654" t="str">
            <v>N/A</v>
          </cell>
          <cell r="I654" t="str">
            <v>N/A</v>
          </cell>
          <cell r="J654" t="str">
            <v>N/A</v>
          </cell>
          <cell r="K654" t="str">
            <v>N/A</v>
          </cell>
          <cell r="L654" t="str">
            <v>N/A</v>
          </cell>
          <cell r="M654" t="str">
            <v>N/A</v>
          </cell>
          <cell r="N654" t="str">
            <v>N/A</v>
          </cell>
          <cell r="O654" t="str">
            <v>N/A</v>
          </cell>
          <cell r="P654" t="str">
            <v>N/A</v>
          </cell>
          <cell r="Q654" t="str">
            <v>N/A</v>
          </cell>
          <cell r="R654" t="str">
            <v>N/A</v>
          </cell>
          <cell r="S654" t="str">
            <v>N/A</v>
          </cell>
          <cell r="T654" t="str">
            <v>N/A</v>
          </cell>
          <cell r="U654" t="str">
            <v>N/A</v>
          </cell>
          <cell r="V654" t="str">
            <v>N/A</v>
          </cell>
          <cell r="W654" t="str">
            <v>N/A</v>
          </cell>
          <cell r="X654" t="str">
            <v>N/A</v>
          </cell>
          <cell r="Y654" t="str">
            <v>N/A</v>
          </cell>
          <cell r="Z654" t="str">
            <v>N/A</v>
          </cell>
          <cell r="AA654" t="str">
            <v>N/A</v>
          </cell>
          <cell r="AB654" t="str">
            <v>N/A</v>
          </cell>
          <cell r="AC654" t="str">
            <v>N/A</v>
          </cell>
          <cell r="AD654" t="str">
            <v>N/A</v>
          </cell>
          <cell r="AE654" t="str">
            <v>N/A</v>
          </cell>
          <cell r="AF654" t="str">
            <v>N/A</v>
          </cell>
          <cell r="AG654" t="str">
            <v>N/A</v>
          </cell>
          <cell r="AH654">
            <v>0</v>
          </cell>
        </row>
        <row r="655">
          <cell r="A655">
            <v>37115</v>
          </cell>
          <cell r="B655" t="str">
            <v>N/A</v>
          </cell>
          <cell r="C655" t="str">
            <v>N/A</v>
          </cell>
          <cell r="D655" t="str">
            <v>N/A</v>
          </cell>
          <cell r="E655" t="str">
            <v>N/A</v>
          </cell>
          <cell r="F655" t="str">
            <v>N/A</v>
          </cell>
          <cell r="G655" t="str">
            <v>N/A</v>
          </cell>
          <cell r="H655" t="str">
            <v>N/A</v>
          </cell>
          <cell r="I655" t="str">
            <v>N/A</v>
          </cell>
          <cell r="J655" t="str">
            <v>N/A</v>
          </cell>
          <cell r="K655" t="str">
            <v>N/A</v>
          </cell>
          <cell r="L655" t="str">
            <v>N/A</v>
          </cell>
          <cell r="M655" t="str">
            <v>N/A</v>
          </cell>
          <cell r="N655" t="str">
            <v>N/A</v>
          </cell>
          <cell r="O655" t="str">
            <v>N/A</v>
          </cell>
          <cell r="P655" t="str">
            <v>N/A</v>
          </cell>
          <cell r="Q655" t="str">
            <v>N/A</v>
          </cell>
          <cell r="R655" t="str">
            <v>N/A</v>
          </cell>
          <cell r="S655" t="str">
            <v>N/A</v>
          </cell>
          <cell r="T655" t="str">
            <v>N/A</v>
          </cell>
          <cell r="U655" t="str">
            <v>N/A</v>
          </cell>
          <cell r="V655" t="str">
            <v>N/A</v>
          </cell>
          <cell r="W655" t="str">
            <v>N/A</v>
          </cell>
          <cell r="X655" t="str">
            <v>N/A</v>
          </cell>
          <cell r="Y655" t="str">
            <v>N/A</v>
          </cell>
          <cell r="Z655" t="str">
            <v>N/A</v>
          </cell>
          <cell r="AA655" t="str">
            <v>N/A</v>
          </cell>
          <cell r="AB655" t="str">
            <v>N/A</v>
          </cell>
          <cell r="AC655" t="str">
            <v>N/A</v>
          </cell>
          <cell r="AD655" t="str">
            <v>N/A</v>
          </cell>
          <cell r="AE655" t="str">
            <v>N/A</v>
          </cell>
          <cell r="AF655" t="str">
            <v>N/A</v>
          </cell>
          <cell r="AG655" t="str">
            <v>N/A</v>
          </cell>
          <cell r="AH655">
            <v>0</v>
          </cell>
        </row>
        <row r="656">
          <cell r="A656">
            <v>37116</v>
          </cell>
          <cell r="B656" t="str">
            <v>N/A</v>
          </cell>
          <cell r="C656" t="str">
            <v>N/A</v>
          </cell>
          <cell r="D656" t="str">
            <v>N/A</v>
          </cell>
          <cell r="E656" t="str">
            <v>N/A</v>
          </cell>
          <cell r="F656" t="str">
            <v>N/A</v>
          </cell>
          <cell r="G656" t="str">
            <v>N/A</v>
          </cell>
          <cell r="H656" t="str">
            <v>N/A</v>
          </cell>
          <cell r="I656" t="str">
            <v>N/A</v>
          </cell>
          <cell r="J656" t="str">
            <v>N/A</v>
          </cell>
          <cell r="K656" t="str">
            <v>N/A</v>
          </cell>
          <cell r="L656" t="str">
            <v>N/A</v>
          </cell>
          <cell r="M656" t="str">
            <v>N/A</v>
          </cell>
          <cell r="N656" t="str">
            <v>N/A</v>
          </cell>
          <cell r="O656" t="str">
            <v>N/A</v>
          </cell>
          <cell r="P656" t="str">
            <v>N/A</v>
          </cell>
          <cell r="Q656" t="str">
            <v>N/A</v>
          </cell>
          <cell r="R656" t="str">
            <v>N/A</v>
          </cell>
          <cell r="S656" t="str">
            <v>N/A</v>
          </cell>
          <cell r="T656" t="str">
            <v>N/A</v>
          </cell>
          <cell r="U656" t="str">
            <v>N/A</v>
          </cell>
          <cell r="V656" t="str">
            <v>N/A</v>
          </cell>
          <cell r="W656" t="str">
            <v>N/A</v>
          </cell>
          <cell r="X656" t="str">
            <v>N/A</v>
          </cell>
          <cell r="Y656" t="str">
            <v>N/A</v>
          </cell>
          <cell r="Z656" t="str">
            <v>N/A</v>
          </cell>
          <cell r="AA656" t="str">
            <v>N/A</v>
          </cell>
          <cell r="AB656" t="str">
            <v>N/A</v>
          </cell>
          <cell r="AC656" t="str">
            <v>N/A</v>
          </cell>
          <cell r="AD656" t="str">
            <v>N/A</v>
          </cell>
          <cell r="AE656" t="str">
            <v>N/A</v>
          </cell>
          <cell r="AF656" t="str">
            <v>N/A</v>
          </cell>
          <cell r="AG656" t="str">
            <v>N/A</v>
          </cell>
          <cell r="AH656">
            <v>0</v>
          </cell>
        </row>
        <row r="657">
          <cell r="A657">
            <v>37117</v>
          </cell>
          <cell r="B657" t="str">
            <v>N/A</v>
          </cell>
          <cell r="C657" t="str">
            <v>N/A</v>
          </cell>
          <cell r="D657" t="str">
            <v>N/A</v>
          </cell>
          <cell r="E657" t="str">
            <v>N/A</v>
          </cell>
          <cell r="F657" t="str">
            <v>N/A</v>
          </cell>
          <cell r="G657" t="str">
            <v>N/A</v>
          </cell>
          <cell r="H657" t="str">
            <v>N/A</v>
          </cell>
          <cell r="I657" t="str">
            <v>N/A</v>
          </cell>
          <cell r="J657" t="str">
            <v>N/A</v>
          </cell>
          <cell r="K657" t="str">
            <v>N/A</v>
          </cell>
          <cell r="L657" t="str">
            <v>N/A</v>
          </cell>
          <cell r="M657" t="str">
            <v>N/A</v>
          </cell>
          <cell r="N657" t="str">
            <v>N/A</v>
          </cell>
          <cell r="O657" t="str">
            <v>N/A</v>
          </cell>
          <cell r="P657" t="str">
            <v>N/A</v>
          </cell>
          <cell r="Q657" t="str">
            <v>N/A</v>
          </cell>
          <cell r="R657" t="str">
            <v>N/A</v>
          </cell>
          <cell r="S657" t="str">
            <v>N/A</v>
          </cell>
          <cell r="T657" t="str">
            <v>N/A</v>
          </cell>
          <cell r="U657" t="str">
            <v>N/A</v>
          </cell>
          <cell r="V657" t="str">
            <v>N/A</v>
          </cell>
          <cell r="W657" t="str">
            <v>N/A</v>
          </cell>
          <cell r="X657" t="str">
            <v>N/A</v>
          </cell>
          <cell r="Y657" t="str">
            <v>N/A</v>
          </cell>
          <cell r="Z657" t="str">
            <v>N/A</v>
          </cell>
          <cell r="AA657" t="str">
            <v>N/A</v>
          </cell>
          <cell r="AB657" t="str">
            <v>N/A</v>
          </cell>
          <cell r="AC657" t="str">
            <v>N/A</v>
          </cell>
          <cell r="AD657" t="str">
            <v>N/A</v>
          </cell>
          <cell r="AE657" t="str">
            <v>N/A</v>
          </cell>
          <cell r="AF657" t="str">
            <v>N/A</v>
          </cell>
          <cell r="AG657" t="str">
            <v>N/A</v>
          </cell>
          <cell r="AH657">
            <v>0</v>
          </cell>
        </row>
        <row r="658">
          <cell r="A658">
            <v>37118</v>
          </cell>
          <cell r="B658" t="str">
            <v>N/A</v>
          </cell>
          <cell r="C658" t="str">
            <v>N/A</v>
          </cell>
          <cell r="D658" t="str">
            <v>N/A</v>
          </cell>
          <cell r="E658" t="str">
            <v>N/A</v>
          </cell>
          <cell r="F658" t="str">
            <v>N/A</v>
          </cell>
          <cell r="G658" t="str">
            <v>N/A</v>
          </cell>
          <cell r="H658" t="str">
            <v>N/A</v>
          </cell>
          <cell r="I658" t="str">
            <v>N/A</v>
          </cell>
          <cell r="J658" t="str">
            <v>N/A</v>
          </cell>
          <cell r="K658" t="str">
            <v>N/A</v>
          </cell>
          <cell r="L658" t="str">
            <v>N/A</v>
          </cell>
          <cell r="M658" t="str">
            <v>N/A</v>
          </cell>
          <cell r="N658" t="str">
            <v>N/A</v>
          </cell>
          <cell r="O658" t="str">
            <v>N/A</v>
          </cell>
          <cell r="P658" t="str">
            <v>N/A</v>
          </cell>
          <cell r="Q658" t="str">
            <v>N/A</v>
          </cell>
          <cell r="R658" t="str">
            <v>N/A</v>
          </cell>
          <cell r="S658" t="str">
            <v>N/A</v>
          </cell>
          <cell r="T658" t="str">
            <v>N/A</v>
          </cell>
          <cell r="U658" t="str">
            <v>N/A</v>
          </cell>
          <cell r="V658" t="str">
            <v>N/A</v>
          </cell>
          <cell r="W658" t="str">
            <v>N/A</v>
          </cell>
          <cell r="X658" t="str">
            <v>N/A</v>
          </cell>
          <cell r="Y658" t="str">
            <v>N/A</v>
          </cell>
          <cell r="Z658" t="str">
            <v>N/A</v>
          </cell>
          <cell r="AA658" t="str">
            <v>N/A</v>
          </cell>
          <cell r="AB658" t="str">
            <v>N/A</v>
          </cell>
          <cell r="AC658" t="str">
            <v>N/A</v>
          </cell>
          <cell r="AD658" t="str">
            <v>N/A</v>
          </cell>
          <cell r="AE658" t="str">
            <v>N/A</v>
          </cell>
          <cell r="AF658" t="str">
            <v>N/A</v>
          </cell>
          <cell r="AG658" t="str">
            <v>N/A</v>
          </cell>
          <cell r="AH658">
            <v>0</v>
          </cell>
        </row>
        <row r="659">
          <cell r="A659">
            <v>37119</v>
          </cell>
          <cell r="B659" t="str">
            <v>N/A</v>
          </cell>
          <cell r="C659" t="str">
            <v>N/A</v>
          </cell>
          <cell r="D659" t="str">
            <v>N/A</v>
          </cell>
          <cell r="E659" t="str">
            <v>N/A</v>
          </cell>
          <cell r="F659" t="str">
            <v>N/A</v>
          </cell>
          <cell r="G659" t="str">
            <v>N/A</v>
          </cell>
          <cell r="H659" t="str">
            <v>N/A</v>
          </cell>
          <cell r="I659" t="str">
            <v>N/A</v>
          </cell>
          <cell r="J659" t="str">
            <v>N/A</v>
          </cell>
          <cell r="K659" t="str">
            <v>N/A</v>
          </cell>
          <cell r="L659" t="str">
            <v>N/A</v>
          </cell>
          <cell r="M659" t="str">
            <v>N/A</v>
          </cell>
          <cell r="N659" t="str">
            <v>N/A</v>
          </cell>
          <cell r="O659" t="str">
            <v>N/A</v>
          </cell>
          <cell r="P659" t="str">
            <v>N/A</v>
          </cell>
          <cell r="Q659" t="str">
            <v>N/A</v>
          </cell>
          <cell r="R659" t="str">
            <v>N/A</v>
          </cell>
          <cell r="S659" t="str">
            <v>N/A</v>
          </cell>
          <cell r="T659" t="str">
            <v>N/A</v>
          </cell>
          <cell r="U659" t="str">
            <v>N/A</v>
          </cell>
          <cell r="V659" t="str">
            <v>N/A</v>
          </cell>
          <cell r="W659" t="str">
            <v>N/A</v>
          </cell>
          <cell r="X659" t="str">
            <v>N/A</v>
          </cell>
          <cell r="Y659" t="str">
            <v>N/A</v>
          </cell>
          <cell r="Z659" t="str">
            <v>N/A</v>
          </cell>
          <cell r="AA659" t="str">
            <v>N/A</v>
          </cell>
          <cell r="AB659" t="str">
            <v>N/A</v>
          </cell>
          <cell r="AC659" t="str">
            <v>N/A</v>
          </cell>
          <cell r="AD659" t="str">
            <v>N/A</v>
          </cell>
          <cell r="AE659" t="str">
            <v>N/A</v>
          </cell>
          <cell r="AF659" t="str">
            <v>N/A</v>
          </cell>
          <cell r="AG659" t="str">
            <v>N/A</v>
          </cell>
          <cell r="AH659">
            <v>0</v>
          </cell>
        </row>
        <row r="660">
          <cell r="A660">
            <v>37120</v>
          </cell>
          <cell r="B660" t="str">
            <v>N/A</v>
          </cell>
          <cell r="C660" t="str">
            <v>N/A</v>
          </cell>
          <cell r="D660" t="str">
            <v>N/A</v>
          </cell>
          <cell r="E660" t="str">
            <v>N/A</v>
          </cell>
          <cell r="F660" t="str">
            <v>N/A</v>
          </cell>
          <cell r="G660" t="str">
            <v>N/A</v>
          </cell>
          <cell r="H660" t="str">
            <v>N/A</v>
          </cell>
          <cell r="I660" t="str">
            <v>N/A</v>
          </cell>
          <cell r="J660" t="str">
            <v>N/A</v>
          </cell>
          <cell r="K660" t="str">
            <v>N/A</v>
          </cell>
          <cell r="L660" t="str">
            <v>N/A</v>
          </cell>
          <cell r="M660" t="str">
            <v>N/A</v>
          </cell>
          <cell r="N660" t="str">
            <v>N/A</v>
          </cell>
          <cell r="O660" t="str">
            <v>N/A</v>
          </cell>
          <cell r="P660" t="str">
            <v>N/A</v>
          </cell>
          <cell r="Q660" t="str">
            <v>N/A</v>
          </cell>
          <cell r="R660" t="str">
            <v>N/A</v>
          </cell>
          <cell r="S660" t="str">
            <v>N/A</v>
          </cell>
          <cell r="T660" t="str">
            <v>N/A</v>
          </cell>
          <cell r="U660" t="str">
            <v>N/A</v>
          </cell>
          <cell r="V660" t="str">
            <v>N/A</v>
          </cell>
          <cell r="W660" t="str">
            <v>N/A</v>
          </cell>
          <cell r="X660" t="str">
            <v>N/A</v>
          </cell>
          <cell r="Y660" t="str">
            <v>N/A</v>
          </cell>
          <cell r="Z660" t="str">
            <v>N/A</v>
          </cell>
          <cell r="AA660" t="str">
            <v>N/A</v>
          </cell>
          <cell r="AB660" t="str">
            <v>N/A</v>
          </cell>
          <cell r="AC660" t="str">
            <v>N/A</v>
          </cell>
          <cell r="AD660" t="str">
            <v>N/A</v>
          </cell>
          <cell r="AE660" t="str">
            <v>N/A</v>
          </cell>
          <cell r="AF660" t="str">
            <v>N/A</v>
          </cell>
          <cell r="AG660" t="str">
            <v>N/A</v>
          </cell>
          <cell r="AH660">
            <v>0</v>
          </cell>
        </row>
        <row r="661">
          <cell r="A661">
            <v>37121</v>
          </cell>
          <cell r="B661" t="str">
            <v>N/A</v>
          </cell>
          <cell r="C661" t="str">
            <v>N/A</v>
          </cell>
          <cell r="D661" t="str">
            <v>N/A</v>
          </cell>
          <cell r="E661" t="str">
            <v>N/A</v>
          </cell>
          <cell r="F661" t="str">
            <v>N/A</v>
          </cell>
          <cell r="G661" t="str">
            <v>N/A</v>
          </cell>
          <cell r="H661" t="str">
            <v>N/A</v>
          </cell>
          <cell r="I661" t="str">
            <v>N/A</v>
          </cell>
          <cell r="J661" t="str">
            <v>N/A</v>
          </cell>
          <cell r="K661" t="str">
            <v>N/A</v>
          </cell>
          <cell r="L661" t="str">
            <v>N/A</v>
          </cell>
          <cell r="M661" t="str">
            <v>N/A</v>
          </cell>
          <cell r="N661" t="str">
            <v>N/A</v>
          </cell>
          <cell r="O661" t="str">
            <v>N/A</v>
          </cell>
          <cell r="P661" t="str">
            <v>N/A</v>
          </cell>
          <cell r="Q661" t="str">
            <v>N/A</v>
          </cell>
          <cell r="R661" t="str">
            <v>N/A</v>
          </cell>
          <cell r="S661" t="str">
            <v>N/A</v>
          </cell>
          <cell r="T661" t="str">
            <v>N/A</v>
          </cell>
          <cell r="U661" t="str">
            <v>N/A</v>
          </cell>
          <cell r="V661" t="str">
            <v>N/A</v>
          </cell>
          <cell r="W661" t="str">
            <v>N/A</v>
          </cell>
          <cell r="X661" t="str">
            <v>N/A</v>
          </cell>
          <cell r="Y661" t="str">
            <v>N/A</v>
          </cell>
          <cell r="Z661" t="str">
            <v>N/A</v>
          </cell>
          <cell r="AA661" t="str">
            <v>N/A</v>
          </cell>
          <cell r="AB661" t="str">
            <v>N/A</v>
          </cell>
          <cell r="AC661" t="str">
            <v>N/A</v>
          </cell>
          <cell r="AD661" t="str">
            <v>N/A</v>
          </cell>
          <cell r="AE661" t="str">
            <v>N/A</v>
          </cell>
          <cell r="AF661" t="str">
            <v>N/A</v>
          </cell>
          <cell r="AG661" t="str">
            <v>N/A</v>
          </cell>
          <cell r="AH661">
            <v>0</v>
          </cell>
        </row>
        <row r="662">
          <cell r="A662">
            <v>37122</v>
          </cell>
          <cell r="B662" t="str">
            <v>N/A</v>
          </cell>
          <cell r="C662" t="str">
            <v>N/A</v>
          </cell>
          <cell r="D662" t="str">
            <v>N/A</v>
          </cell>
          <cell r="E662" t="str">
            <v>N/A</v>
          </cell>
          <cell r="F662" t="str">
            <v>N/A</v>
          </cell>
          <cell r="G662" t="str">
            <v>N/A</v>
          </cell>
          <cell r="H662" t="str">
            <v>N/A</v>
          </cell>
          <cell r="I662" t="str">
            <v>N/A</v>
          </cell>
          <cell r="J662" t="str">
            <v>N/A</v>
          </cell>
          <cell r="K662" t="str">
            <v>N/A</v>
          </cell>
          <cell r="L662" t="str">
            <v>N/A</v>
          </cell>
          <cell r="M662" t="str">
            <v>N/A</v>
          </cell>
          <cell r="N662" t="str">
            <v>N/A</v>
          </cell>
          <cell r="O662" t="str">
            <v>N/A</v>
          </cell>
          <cell r="P662" t="str">
            <v>N/A</v>
          </cell>
          <cell r="Q662" t="str">
            <v>N/A</v>
          </cell>
          <cell r="R662" t="str">
            <v>N/A</v>
          </cell>
          <cell r="S662" t="str">
            <v>N/A</v>
          </cell>
          <cell r="T662" t="str">
            <v>N/A</v>
          </cell>
          <cell r="U662" t="str">
            <v>N/A</v>
          </cell>
          <cell r="V662" t="str">
            <v>N/A</v>
          </cell>
          <cell r="W662" t="str">
            <v>N/A</v>
          </cell>
          <cell r="X662" t="str">
            <v>N/A</v>
          </cell>
          <cell r="Y662" t="str">
            <v>N/A</v>
          </cell>
          <cell r="Z662" t="str">
            <v>N/A</v>
          </cell>
          <cell r="AA662" t="str">
            <v>N/A</v>
          </cell>
          <cell r="AB662" t="str">
            <v>N/A</v>
          </cell>
          <cell r="AC662" t="str">
            <v>N/A</v>
          </cell>
          <cell r="AD662" t="str">
            <v>N/A</v>
          </cell>
          <cell r="AE662" t="str">
            <v>N/A</v>
          </cell>
          <cell r="AF662" t="str">
            <v>N/A</v>
          </cell>
          <cell r="AG662" t="str">
            <v>N/A</v>
          </cell>
          <cell r="AH662">
            <v>0</v>
          </cell>
        </row>
        <row r="663">
          <cell r="A663">
            <v>37123</v>
          </cell>
          <cell r="B663" t="str">
            <v>N/A</v>
          </cell>
          <cell r="C663" t="str">
            <v>N/A</v>
          </cell>
          <cell r="D663" t="str">
            <v>N/A</v>
          </cell>
          <cell r="E663" t="str">
            <v>N/A</v>
          </cell>
          <cell r="F663" t="str">
            <v>N/A</v>
          </cell>
          <cell r="G663" t="str">
            <v>N/A</v>
          </cell>
          <cell r="H663" t="str">
            <v>N/A</v>
          </cell>
          <cell r="I663" t="str">
            <v>N/A</v>
          </cell>
          <cell r="J663" t="str">
            <v>N/A</v>
          </cell>
          <cell r="K663" t="str">
            <v>N/A</v>
          </cell>
          <cell r="L663" t="str">
            <v>N/A</v>
          </cell>
          <cell r="M663" t="str">
            <v>N/A</v>
          </cell>
          <cell r="N663" t="str">
            <v>N/A</v>
          </cell>
          <cell r="O663" t="str">
            <v>N/A</v>
          </cell>
          <cell r="P663" t="str">
            <v>N/A</v>
          </cell>
          <cell r="Q663" t="str">
            <v>N/A</v>
          </cell>
          <cell r="R663" t="str">
            <v>N/A</v>
          </cell>
          <cell r="S663" t="str">
            <v>N/A</v>
          </cell>
          <cell r="T663" t="str">
            <v>N/A</v>
          </cell>
          <cell r="U663" t="str">
            <v>N/A</v>
          </cell>
          <cell r="V663" t="str">
            <v>N/A</v>
          </cell>
          <cell r="W663" t="str">
            <v>N/A</v>
          </cell>
          <cell r="X663" t="str">
            <v>N/A</v>
          </cell>
          <cell r="Y663" t="str">
            <v>N/A</v>
          </cell>
          <cell r="Z663" t="str">
            <v>N/A</v>
          </cell>
          <cell r="AA663" t="str">
            <v>N/A</v>
          </cell>
          <cell r="AB663" t="str">
            <v>N/A</v>
          </cell>
          <cell r="AC663" t="str">
            <v>N/A</v>
          </cell>
          <cell r="AD663" t="str">
            <v>N/A</v>
          </cell>
          <cell r="AE663" t="str">
            <v>N/A</v>
          </cell>
          <cell r="AF663" t="str">
            <v>N/A</v>
          </cell>
          <cell r="AG663" t="str">
            <v>N/A</v>
          </cell>
          <cell r="AH663">
            <v>0</v>
          </cell>
        </row>
        <row r="664">
          <cell r="A664">
            <v>37124</v>
          </cell>
          <cell r="B664" t="str">
            <v>N/A</v>
          </cell>
          <cell r="C664" t="str">
            <v>N/A</v>
          </cell>
          <cell r="D664" t="str">
            <v>N/A</v>
          </cell>
          <cell r="E664" t="str">
            <v>N/A</v>
          </cell>
          <cell r="F664" t="str">
            <v>N/A</v>
          </cell>
          <cell r="G664" t="str">
            <v>N/A</v>
          </cell>
          <cell r="H664" t="str">
            <v>N/A</v>
          </cell>
          <cell r="I664" t="str">
            <v>N/A</v>
          </cell>
          <cell r="J664" t="str">
            <v>N/A</v>
          </cell>
          <cell r="K664" t="str">
            <v>N/A</v>
          </cell>
          <cell r="L664" t="str">
            <v>N/A</v>
          </cell>
          <cell r="M664" t="str">
            <v>N/A</v>
          </cell>
          <cell r="N664" t="str">
            <v>N/A</v>
          </cell>
          <cell r="O664" t="str">
            <v>N/A</v>
          </cell>
          <cell r="P664" t="str">
            <v>N/A</v>
          </cell>
          <cell r="Q664" t="str">
            <v>N/A</v>
          </cell>
          <cell r="R664" t="str">
            <v>N/A</v>
          </cell>
          <cell r="S664" t="str">
            <v>N/A</v>
          </cell>
          <cell r="T664" t="str">
            <v>N/A</v>
          </cell>
          <cell r="U664" t="str">
            <v>N/A</v>
          </cell>
          <cell r="V664" t="str">
            <v>N/A</v>
          </cell>
          <cell r="W664" t="str">
            <v>N/A</v>
          </cell>
          <cell r="X664" t="str">
            <v>N/A</v>
          </cell>
          <cell r="Y664" t="str">
            <v>N/A</v>
          </cell>
          <cell r="Z664" t="str">
            <v>N/A</v>
          </cell>
          <cell r="AA664" t="str">
            <v>N/A</v>
          </cell>
          <cell r="AB664" t="str">
            <v>N/A</v>
          </cell>
          <cell r="AC664" t="str">
            <v>N/A</v>
          </cell>
          <cell r="AD664" t="str">
            <v>N/A</v>
          </cell>
          <cell r="AE664" t="str">
            <v>N/A</v>
          </cell>
          <cell r="AF664" t="str">
            <v>N/A</v>
          </cell>
          <cell r="AG664" t="str">
            <v>N/A</v>
          </cell>
          <cell r="AH664">
            <v>0</v>
          </cell>
        </row>
        <row r="665">
          <cell r="A665">
            <v>37125</v>
          </cell>
          <cell r="B665" t="str">
            <v>N/A</v>
          </cell>
          <cell r="C665" t="str">
            <v>N/A</v>
          </cell>
          <cell r="D665" t="str">
            <v>N/A</v>
          </cell>
          <cell r="E665" t="str">
            <v>N/A</v>
          </cell>
          <cell r="F665" t="str">
            <v>N/A</v>
          </cell>
          <cell r="G665" t="str">
            <v>N/A</v>
          </cell>
          <cell r="H665" t="str">
            <v>N/A</v>
          </cell>
          <cell r="I665" t="str">
            <v>N/A</v>
          </cell>
          <cell r="J665" t="str">
            <v>N/A</v>
          </cell>
          <cell r="K665" t="str">
            <v>N/A</v>
          </cell>
          <cell r="L665" t="str">
            <v>N/A</v>
          </cell>
          <cell r="M665" t="str">
            <v>N/A</v>
          </cell>
          <cell r="N665" t="str">
            <v>N/A</v>
          </cell>
          <cell r="O665" t="str">
            <v>N/A</v>
          </cell>
          <cell r="P665" t="str">
            <v>N/A</v>
          </cell>
          <cell r="Q665" t="str">
            <v>N/A</v>
          </cell>
          <cell r="R665" t="str">
            <v>N/A</v>
          </cell>
          <cell r="S665" t="str">
            <v>N/A</v>
          </cell>
          <cell r="T665" t="str">
            <v>N/A</v>
          </cell>
          <cell r="U665" t="str">
            <v>N/A</v>
          </cell>
          <cell r="V665" t="str">
            <v>N/A</v>
          </cell>
          <cell r="W665" t="str">
            <v>N/A</v>
          </cell>
          <cell r="X665" t="str">
            <v>N/A</v>
          </cell>
          <cell r="Y665" t="str">
            <v>N/A</v>
          </cell>
          <cell r="Z665" t="str">
            <v>N/A</v>
          </cell>
          <cell r="AA665" t="str">
            <v>N/A</v>
          </cell>
          <cell r="AB665" t="str">
            <v>N/A</v>
          </cell>
          <cell r="AC665" t="str">
            <v>N/A</v>
          </cell>
          <cell r="AD665" t="str">
            <v>N/A</v>
          </cell>
          <cell r="AE665" t="str">
            <v>N/A</v>
          </cell>
          <cell r="AF665" t="str">
            <v>N/A</v>
          </cell>
          <cell r="AG665" t="str">
            <v>N/A</v>
          </cell>
          <cell r="AH665">
            <v>0</v>
          </cell>
        </row>
        <row r="666">
          <cell r="A666">
            <v>37126</v>
          </cell>
          <cell r="B666" t="str">
            <v>N/A</v>
          </cell>
          <cell r="C666" t="str">
            <v>N/A</v>
          </cell>
          <cell r="D666" t="str">
            <v>N/A</v>
          </cell>
          <cell r="E666" t="str">
            <v>N/A</v>
          </cell>
          <cell r="F666" t="str">
            <v>N/A</v>
          </cell>
          <cell r="G666" t="str">
            <v>N/A</v>
          </cell>
          <cell r="H666" t="str">
            <v>N/A</v>
          </cell>
          <cell r="I666" t="str">
            <v>N/A</v>
          </cell>
          <cell r="J666" t="str">
            <v>N/A</v>
          </cell>
          <cell r="K666" t="str">
            <v>N/A</v>
          </cell>
          <cell r="L666" t="str">
            <v>N/A</v>
          </cell>
          <cell r="M666" t="str">
            <v>N/A</v>
          </cell>
          <cell r="N666" t="str">
            <v>N/A</v>
          </cell>
          <cell r="O666" t="str">
            <v>N/A</v>
          </cell>
          <cell r="P666" t="str">
            <v>N/A</v>
          </cell>
          <cell r="Q666" t="str">
            <v>N/A</v>
          </cell>
          <cell r="R666" t="str">
            <v>N/A</v>
          </cell>
          <cell r="S666" t="str">
            <v>N/A</v>
          </cell>
          <cell r="T666" t="str">
            <v>N/A</v>
          </cell>
          <cell r="U666" t="str">
            <v>N/A</v>
          </cell>
          <cell r="V666" t="str">
            <v>N/A</v>
          </cell>
          <cell r="W666" t="str">
            <v>N/A</v>
          </cell>
          <cell r="X666" t="str">
            <v>N/A</v>
          </cell>
          <cell r="Y666" t="str">
            <v>N/A</v>
          </cell>
          <cell r="Z666" t="str">
            <v>N/A</v>
          </cell>
          <cell r="AA666" t="str">
            <v>N/A</v>
          </cell>
          <cell r="AB666" t="str">
            <v>N/A</v>
          </cell>
          <cell r="AC666" t="str">
            <v>N/A</v>
          </cell>
          <cell r="AD666" t="str">
            <v>N/A</v>
          </cell>
          <cell r="AE666" t="str">
            <v>N/A</v>
          </cell>
          <cell r="AF666" t="str">
            <v>N/A</v>
          </cell>
          <cell r="AG666" t="str">
            <v>N/A</v>
          </cell>
          <cell r="AH666">
            <v>0</v>
          </cell>
        </row>
        <row r="667">
          <cell r="A667">
            <v>37127</v>
          </cell>
          <cell r="B667" t="str">
            <v>N/A</v>
          </cell>
          <cell r="C667" t="str">
            <v>N/A</v>
          </cell>
          <cell r="D667" t="str">
            <v>N/A</v>
          </cell>
          <cell r="E667" t="str">
            <v>N/A</v>
          </cell>
          <cell r="F667" t="str">
            <v>N/A</v>
          </cell>
          <cell r="G667" t="str">
            <v>N/A</v>
          </cell>
          <cell r="H667" t="str">
            <v>N/A</v>
          </cell>
          <cell r="I667" t="str">
            <v>N/A</v>
          </cell>
          <cell r="J667" t="str">
            <v>N/A</v>
          </cell>
          <cell r="K667" t="str">
            <v>N/A</v>
          </cell>
          <cell r="L667" t="str">
            <v>N/A</v>
          </cell>
          <cell r="M667" t="str">
            <v>N/A</v>
          </cell>
          <cell r="N667" t="str">
            <v>N/A</v>
          </cell>
          <cell r="O667" t="str">
            <v>N/A</v>
          </cell>
          <cell r="P667" t="str">
            <v>N/A</v>
          </cell>
          <cell r="Q667" t="str">
            <v>N/A</v>
          </cell>
          <cell r="R667" t="str">
            <v>N/A</v>
          </cell>
          <cell r="S667" t="str">
            <v>N/A</v>
          </cell>
          <cell r="T667" t="str">
            <v>N/A</v>
          </cell>
          <cell r="U667" t="str">
            <v>N/A</v>
          </cell>
          <cell r="V667" t="str">
            <v>N/A</v>
          </cell>
          <cell r="W667" t="str">
            <v>N/A</v>
          </cell>
          <cell r="X667" t="str">
            <v>N/A</v>
          </cell>
          <cell r="Y667" t="str">
            <v>N/A</v>
          </cell>
          <cell r="Z667" t="str">
            <v>N/A</v>
          </cell>
          <cell r="AA667" t="str">
            <v>N/A</v>
          </cell>
          <cell r="AB667" t="str">
            <v>N/A</v>
          </cell>
          <cell r="AC667" t="str">
            <v>N/A</v>
          </cell>
          <cell r="AD667" t="str">
            <v>N/A</v>
          </cell>
          <cell r="AE667" t="str">
            <v>N/A</v>
          </cell>
          <cell r="AF667" t="str">
            <v>N/A</v>
          </cell>
          <cell r="AG667" t="str">
            <v>N/A</v>
          </cell>
          <cell r="AH667">
            <v>0</v>
          </cell>
        </row>
        <row r="668">
          <cell r="A668">
            <v>37128</v>
          </cell>
          <cell r="B668" t="str">
            <v>N/A</v>
          </cell>
          <cell r="C668" t="str">
            <v>N/A</v>
          </cell>
          <cell r="D668" t="str">
            <v>N/A</v>
          </cell>
          <cell r="E668" t="str">
            <v>N/A</v>
          </cell>
          <cell r="F668" t="str">
            <v>N/A</v>
          </cell>
          <cell r="G668" t="str">
            <v>N/A</v>
          </cell>
          <cell r="H668" t="str">
            <v>N/A</v>
          </cell>
          <cell r="I668" t="str">
            <v>N/A</v>
          </cell>
          <cell r="J668" t="str">
            <v>N/A</v>
          </cell>
          <cell r="K668" t="str">
            <v>N/A</v>
          </cell>
          <cell r="L668" t="str">
            <v>N/A</v>
          </cell>
          <cell r="M668" t="str">
            <v>N/A</v>
          </cell>
          <cell r="N668" t="str">
            <v>N/A</v>
          </cell>
          <cell r="O668" t="str">
            <v>N/A</v>
          </cell>
          <cell r="P668" t="str">
            <v>N/A</v>
          </cell>
          <cell r="Q668" t="str">
            <v>N/A</v>
          </cell>
          <cell r="R668" t="str">
            <v>N/A</v>
          </cell>
          <cell r="S668" t="str">
            <v>N/A</v>
          </cell>
          <cell r="T668" t="str">
            <v>N/A</v>
          </cell>
          <cell r="U668" t="str">
            <v>N/A</v>
          </cell>
          <cell r="V668" t="str">
            <v>N/A</v>
          </cell>
          <cell r="W668" t="str">
            <v>N/A</v>
          </cell>
          <cell r="X668" t="str">
            <v>N/A</v>
          </cell>
          <cell r="Y668" t="str">
            <v>N/A</v>
          </cell>
          <cell r="Z668" t="str">
            <v>N/A</v>
          </cell>
          <cell r="AA668" t="str">
            <v>N/A</v>
          </cell>
          <cell r="AB668" t="str">
            <v>N/A</v>
          </cell>
          <cell r="AC668" t="str">
            <v>N/A</v>
          </cell>
          <cell r="AD668" t="str">
            <v>N/A</v>
          </cell>
          <cell r="AE668" t="str">
            <v>N/A</v>
          </cell>
          <cell r="AF668" t="str">
            <v>N/A</v>
          </cell>
          <cell r="AG668" t="str">
            <v>N/A</v>
          </cell>
          <cell r="AH668">
            <v>0</v>
          </cell>
        </row>
        <row r="669">
          <cell r="A669">
            <v>37129</v>
          </cell>
          <cell r="B669" t="str">
            <v>N/A</v>
          </cell>
          <cell r="C669" t="str">
            <v>N/A</v>
          </cell>
          <cell r="D669" t="str">
            <v>N/A</v>
          </cell>
          <cell r="E669" t="str">
            <v>N/A</v>
          </cell>
          <cell r="F669" t="str">
            <v>N/A</v>
          </cell>
          <cell r="G669" t="str">
            <v>N/A</v>
          </cell>
          <cell r="H669" t="str">
            <v>N/A</v>
          </cell>
          <cell r="I669" t="str">
            <v>N/A</v>
          </cell>
          <cell r="J669" t="str">
            <v>N/A</v>
          </cell>
          <cell r="K669" t="str">
            <v>N/A</v>
          </cell>
          <cell r="L669" t="str">
            <v>N/A</v>
          </cell>
          <cell r="M669" t="str">
            <v>N/A</v>
          </cell>
          <cell r="N669" t="str">
            <v>N/A</v>
          </cell>
          <cell r="O669" t="str">
            <v>N/A</v>
          </cell>
          <cell r="P669" t="str">
            <v>N/A</v>
          </cell>
          <cell r="Q669" t="str">
            <v>N/A</v>
          </cell>
          <cell r="R669" t="str">
            <v>N/A</v>
          </cell>
          <cell r="S669" t="str">
            <v>N/A</v>
          </cell>
          <cell r="T669" t="str">
            <v>N/A</v>
          </cell>
          <cell r="U669" t="str">
            <v>N/A</v>
          </cell>
          <cell r="V669" t="str">
            <v>N/A</v>
          </cell>
          <cell r="W669" t="str">
            <v>N/A</v>
          </cell>
          <cell r="X669" t="str">
            <v>N/A</v>
          </cell>
          <cell r="Y669" t="str">
            <v>N/A</v>
          </cell>
          <cell r="Z669" t="str">
            <v>N/A</v>
          </cell>
          <cell r="AA669" t="str">
            <v>N/A</v>
          </cell>
          <cell r="AB669" t="str">
            <v>N/A</v>
          </cell>
          <cell r="AC669" t="str">
            <v>N/A</v>
          </cell>
          <cell r="AD669" t="str">
            <v>N/A</v>
          </cell>
          <cell r="AE669" t="str">
            <v>N/A</v>
          </cell>
          <cell r="AF669" t="str">
            <v>N/A</v>
          </cell>
          <cell r="AG669" t="str">
            <v>N/A</v>
          </cell>
          <cell r="AH669">
            <v>0</v>
          </cell>
        </row>
        <row r="670">
          <cell r="A670">
            <v>37130</v>
          </cell>
          <cell r="B670" t="str">
            <v>N/A</v>
          </cell>
          <cell r="C670" t="str">
            <v>N/A</v>
          </cell>
          <cell r="D670" t="str">
            <v>N/A</v>
          </cell>
          <cell r="E670" t="str">
            <v>N/A</v>
          </cell>
          <cell r="F670" t="str">
            <v>N/A</v>
          </cell>
          <cell r="G670" t="str">
            <v>N/A</v>
          </cell>
          <cell r="H670" t="str">
            <v>N/A</v>
          </cell>
          <cell r="I670" t="str">
            <v>N/A</v>
          </cell>
          <cell r="J670" t="str">
            <v>N/A</v>
          </cell>
          <cell r="K670" t="str">
            <v>N/A</v>
          </cell>
          <cell r="L670" t="str">
            <v>N/A</v>
          </cell>
          <cell r="M670" t="str">
            <v>N/A</v>
          </cell>
          <cell r="N670" t="str">
            <v>N/A</v>
          </cell>
          <cell r="O670" t="str">
            <v>N/A</v>
          </cell>
          <cell r="P670" t="str">
            <v>N/A</v>
          </cell>
          <cell r="Q670" t="str">
            <v>N/A</v>
          </cell>
          <cell r="R670" t="str">
            <v>N/A</v>
          </cell>
          <cell r="S670" t="str">
            <v>N/A</v>
          </cell>
          <cell r="T670" t="str">
            <v>N/A</v>
          </cell>
          <cell r="U670" t="str">
            <v>N/A</v>
          </cell>
          <cell r="V670" t="str">
            <v>N/A</v>
          </cell>
          <cell r="W670" t="str">
            <v>N/A</v>
          </cell>
          <cell r="X670" t="str">
            <v>N/A</v>
          </cell>
          <cell r="Y670" t="str">
            <v>N/A</v>
          </cell>
          <cell r="Z670" t="str">
            <v>N/A</v>
          </cell>
          <cell r="AA670" t="str">
            <v>N/A</v>
          </cell>
          <cell r="AB670" t="str">
            <v>N/A</v>
          </cell>
          <cell r="AC670" t="str">
            <v>N/A</v>
          </cell>
          <cell r="AD670" t="str">
            <v>N/A</v>
          </cell>
          <cell r="AE670" t="str">
            <v>N/A</v>
          </cell>
          <cell r="AF670" t="str">
            <v>N/A</v>
          </cell>
          <cell r="AG670" t="str">
            <v>N/A</v>
          </cell>
          <cell r="AH670">
            <v>0</v>
          </cell>
        </row>
        <row r="671">
          <cell r="A671">
            <v>37131</v>
          </cell>
          <cell r="B671" t="str">
            <v>N/A</v>
          </cell>
          <cell r="C671" t="str">
            <v>N/A</v>
          </cell>
          <cell r="D671" t="str">
            <v>N/A</v>
          </cell>
          <cell r="E671" t="str">
            <v>N/A</v>
          </cell>
          <cell r="F671" t="str">
            <v>N/A</v>
          </cell>
          <cell r="G671" t="str">
            <v>N/A</v>
          </cell>
          <cell r="H671" t="str">
            <v>N/A</v>
          </cell>
          <cell r="I671" t="str">
            <v>N/A</v>
          </cell>
          <cell r="J671" t="str">
            <v>N/A</v>
          </cell>
          <cell r="K671" t="str">
            <v>N/A</v>
          </cell>
          <cell r="L671" t="str">
            <v>N/A</v>
          </cell>
          <cell r="M671" t="str">
            <v>N/A</v>
          </cell>
          <cell r="N671" t="str">
            <v>N/A</v>
          </cell>
          <cell r="O671" t="str">
            <v>N/A</v>
          </cell>
          <cell r="P671" t="str">
            <v>N/A</v>
          </cell>
          <cell r="Q671" t="str">
            <v>N/A</v>
          </cell>
          <cell r="R671" t="str">
            <v>N/A</v>
          </cell>
          <cell r="S671" t="str">
            <v>N/A</v>
          </cell>
          <cell r="T671" t="str">
            <v>N/A</v>
          </cell>
          <cell r="U671" t="str">
            <v>N/A</v>
          </cell>
          <cell r="V671" t="str">
            <v>N/A</v>
          </cell>
          <cell r="W671" t="str">
            <v>N/A</v>
          </cell>
          <cell r="X671" t="str">
            <v>N/A</v>
          </cell>
          <cell r="Y671" t="str">
            <v>N/A</v>
          </cell>
          <cell r="Z671" t="str">
            <v>N/A</v>
          </cell>
          <cell r="AA671" t="str">
            <v>N/A</v>
          </cell>
          <cell r="AB671" t="str">
            <v>N/A</v>
          </cell>
          <cell r="AC671" t="str">
            <v>N/A</v>
          </cell>
          <cell r="AD671" t="str">
            <v>N/A</v>
          </cell>
          <cell r="AE671" t="str">
            <v>N/A</v>
          </cell>
          <cell r="AF671" t="str">
            <v>N/A</v>
          </cell>
          <cell r="AG671" t="str">
            <v>N/A</v>
          </cell>
          <cell r="AH671">
            <v>0</v>
          </cell>
        </row>
        <row r="672">
          <cell r="A672">
            <v>37132</v>
          </cell>
          <cell r="B672" t="str">
            <v>N/A</v>
          </cell>
          <cell r="C672" t="str">
            <v>N/A</v>
          </cell>
          <cell r="D672" t="str">
            <v>N/A</v>
          </cell>
          <cell r="E672" t="str">
            <v>N/A</v>
          </cell>
          <cell r="F672" t="str">
            <v>N/A</v>
          </cell>
          <cell r="G672" t="str">
            <v>N/A</v>
          </cell>
          <cell r="H672" t="str">
            <v>N/A</v>
          </cell>
          <cell r="I672" t="str">
            <v>N/A</v>
          </cell>
          <cell r="J672" t="str">
            <v>N/A</v>
          </cell>
          <cell r="K672" t="str">
            <v>N/A</v>
          </cell>
          <cell r="L672" t="str">
            <v>N/A</v>
          </cell>
          <cell r="M672" t="str">
            <v>N/A</v>
          </cell>
          <cell r="N672" t="str">
            <v>N/A</v>
          </cell>
          <cell r="O672" t="str">
            <v>N/A</v>
          </cell>
          <cell r="P672" t="str">
            <v>N/A</v>
          </cell>
          <cell r="Q672" t="str">
            <v>N/A</v>
          </cell>
          <cell r="R672" t="str">
            <v>N/A</v>
          </cell>
          <cell r="S672" t="str">
            <v>N/A</v>
          </cell>
          <cell r="T672" t="str">
            <v>N/A</v>
          </cell>
          <cell r="U672" t="str">
            <v>N/A</v>
          </cell>
          <cell r="V672" t="str">
            <v>N/A</v>
          </cell>
          <cell r="W672" t="str">
            <v>N/A</v>
          </cell>
          <cell r="X672" t="str">
            <v>N/A</v>
          </cell>
          <cell r="Y672" t="str">
            <v>N/A</v>
          </cell>
          <cell r="Z672" t="str">
            <v>N/A</v>
          </cell>
          <cell r="AA672" t="str">
            <v>N/A</v>
          </cell>
          <cell r="AB672" t="str">
            <v>N/A</v>
          </cell>
          <cell r="AC672" t="str">
            <v>N/A</v>
          </cell>
          <cell r="AD672" t="str">
            <v>N/A</v>
          </cell>
          <cell r="AE672" t="str">
            <v>N/A</v>
          </cell>
          <cell r="AF672" t="str">
            <v>N/A</v>
          </cell>
          <cell r="AG672" t="str">
            <v>N/A</v>
          </cell>
          <cell r="AH672">
            <v>0</v>
          </cell>
        </row>
        <row r="673">
          <cell r="A673">
            <v>37133</v>
          </cell>
          <cell r="B673" t="str">
            <v>N/A</v>
          </cell>
          <cell r="C673" t="str">
            <v>N/A</v>
          </cell>
          <cell r="D673" t="str">
            <v>N/A</v>
          </cell>
          <cell r="E673" t="str">
            <v>N/A</v>
          </cell>
          <cell r="F673" t="str">
            <v>N/A</v>
          </cell>
          <cell r="G673" t="str">
            <v>N/A</v>
          </cell>
          <cell r="H673" t="str">
            <v>N/A</v>
          </cell>
          <cell r="I673" t="str">
            <v>N/A</v>
          </cell>
          <cell r="J673" t="str">
            <v>N/A</v>
          </cell>
          <cell r="K673" t="str">
            <v>N/A</v>
          </cell>
          <cell r="L673" t="str">
            <v>N/A</v>
          </cell>
          <cell r="M673" t="str">
            <v>N/A</v>
          </cell>
          <cell r="N673" t="str">
            <v>N/A</v>
          </cell>
          <cell r="O673" t="str">
            <v>N/A</v>
          </cell>
          <cell r="P673" t="str">
            <v>N/A</v>
          </cell>
          <cell r="Q673" t="str">
            <v>N/A</v>
          </cell>
          <cell r="R673" t="str">
            <v>N/A</v>
          </cell>
          <cell r="S673" t="str">
            <v>N/A</v>
          </cell>
          <cell r="T673" t="str">
            <v>N/A</v>
          </cell>
          <cell r="U673" t="str">
            <v>N/A</v>
          </cell>
          <cell r="V673" t="str">
            <v>N/A</v>
          </cell>
          <cell r="W673" t="str">
            <v>N/A</v>
          </cell>
          <cell r="X673" t="str">
            <v>N/A</v>
          </cell>
          <cell r="Y673" t="str">
            <v>N/A</v>
          </cell>
          <cell r="Z673" t="str">
            <v>N/A</v>
          </cell>
          <cell r="AA673" t="str">
            <v>N/A</v>
          </cell>
          <cell r="AB673" t="str">
            <v>N/A</v>
          </cell>
          <cell r="AC673" t="str">
            <v>N/A</v>
          </cell>
          <cell r="AD673" t="str">
            <v>N/A</v>
          </cell>
          <cell r="AE673" t="str">
            <v>N/A</v>
          </cell>
          <cell r="AF673" t="str">
            <v>N/A</v>
          </cell>
          <cell r="AG673" t="str">
            <v>N/A</v>
          </cell>
          <cell r="AH673">
            <v>0</v>
          </cell>
        </row>
        <row r="674">
          <cell r="A674">
            <v>37134</v>
          </cell>
          <cell r="B674" t="str">
            <v>N/A</v>
          </cell>
          <cell r="C674" t="str">
            <v>N/A</v>
          </cell>
          <cell r="D674" t="str">
            <v>N/A</v>
          </cell>
          <cell r="E674" t="str">
            <v>N/A</v>
          </cell>
          <cell r="F674" t="str">
            <v>N/A</v>
          </cell>
          <cell r="G674" t="str">
            <v>N/A</v>
          </cell>
          <cell r="H674" t="str">
            <v>N/A</v>
          </cell>
          <cell r="I674" t="str">
            <v>N/A</v>
          </cell>
          <cell r="J674" t="str">
            <v>N/A</v>
          </cell>
          <cell r="K674" t="str">
            <v>N/A</v>
          </cell>
          <cell r="L674" t="str">
            <v>N/A</v>
          </cell>
          <cell r="M674" t="str">
            <v>N/A</v>
          </cell>
          <cell r="N674" t="str">
            <v>N/A</v>
          </cell>
          <cell r="O674" t="str">
            <v>N/A</v>
          </cell>
          <cell r="P674" t="str">
            <v>N/A</v>
          </cell>
          <cell r="Q674" t="str">
            <v>N/A</v>
          </cell>
          <cell r="R674" t="str">
            <v>N/A</v>
          </cell>
          <cell r="S674" t="str">
            <v>N/A</v>
          </cell>
          <cell r="T674" t="str">
            <v>N/A</v>
          </cell>
          <cell r="U674" t="str">
            <v>N/A</v>
          </cell>
          <cell r="V674" t="str">
            <v>N/A</v>
          </cell>
          <cell r="W674" t="str">
            <v>N/A</v>
          </cell>
          <cell r="X674" t="str">
            <v>N/A</v>
          </cell>
          <cell r="Y674" t="str">
            <v>N/A</v>
          </cell>
          <cell r="Z674" t="str">
            <v>N/A</v>
          </cell>
          <cell r="AA674" t="str">
            <v>N/A</v>
          </cell>
          <cell r="AB674" t="str">
            <v>N/A</v>
          </cell>
          <cell r="AC674" t="str">
            <v>N/A</v>
          </cell>
          <cell r="AD674" t="str">
            <v>N/A</v>
          </cell>
          <cell r="AE674" t="str">
            <v>N/A</v>
          </cell>
          <cell r="AF674" t="str">
            <v>N/A</v>
          </cell>
          <cell r="AG674" t="str">
            <v>N/A</v>
          </cell>
          <cell r="AH674">
            <v>0</v>
          </cell>
        </row>
        <row r="675">
          <cell r="A675">
            <v>37135</v>
          </cell>
          <cell r="B675" t="str">
            <v>N/A</v>
          </cell>
          <cell r="C675" t="str">
            <v>N/A</v>
          </cell>
          <cell r="D675" t="str">
            <v>N/A</v>
          </cell>
          <cell r="E675" t="str">
            <v>N/A</v>
          </cell>
          <cell r="F675" t="str">
            <v>N/A</v>
          </cell>
          <cell r="G675" t="str">
            <v>N/A</v>
          </cell>
          <cell r="H675" t="str">
            <v>N/A</v>
          </cell>
          <cell r="I675" t="str">
            <v>N/A</v>
          </cell>
          <cell r="J675" t="str">
            <v>N/A</v>
          </cell>
          <cell r="K675" t="str">
            <v>N/A</v>
          </cell>
          <cell r="L675" t="str">
            <v>N/A</v>
          </cell>
          <cell r="M675" t="str">
            <v>N/A</v>
          </cell>
          <cell r="N675" t="str">
            <v>N/A</v>
          </cell>
          <cell r="O675" t="str">
            <v>N/A</v>
          </cell>
          <cell r="P675" t="str">
            <v>N/A</v>
          </cell>
          <cell r="Q675" t="str">
            <v>N/A</v>
          </cell>
          <cell r="R675" t="str">
            <v>N/A</v>
          </cell>
          <cell r="S675" t="str">
            <v>N/A</v>
          </cell>
          <cell r="T675" t="str">
            <v>N/A</v>
          </cell>
          <cell r="U675" t="str">
            <v>N/A</v>
          </cell>
          <cell r="V675" t="str">
            <v>N/A</v>
          </cell>
          <cell r="W675" t="str">
            <v>N/A</v>
          </cell>
          <cell r="X675" t="str">
            <v>N/A</v>
          </cell>
          <cell r="Y675" t="str">
            <v>N/A</v>
          </cell>
          <cell r="Z675" t="str">
            <v>N/A</v>
          </cell>
          <cell r="AA675" t="str">
            <v>N/A</v>
          </cell>
          <cell r="AB675" t="str">
            <v>N/A</v>
          </cell>
          <cell r="AC675" t="str">
            <v>N/A</v>
          </cell>
          <cell r="AD675" t="str">
            <v>N/A</v>
          </cell>
          <cell r="AE675" t="str">
            <v>N/A</v>
          </cell>
          <cell r="AF675" t="str">
            <v>N/A</v>
          </cell>
          <cell r="AG675" t="str">
            <v>N/A</v>
          </cell>
          <cell r="AH675">
            <v>0</v>
          </cell>
        </row>
        <row r="676">
          <cell r="A676">
            <v>37136</v>
          </cell>
          <cell r="B676" t="str">
            <v>N/A</v>
          </cell>
          <cell r="C676" t="str">
            <v>N/A</v>
          </cell>
          <cell r="D676" t="str">
            <v>N/A</v>
          </cell>
          <cell r="E676" t="str">
            <v>N/A</v>
          </cell>
          <cell r="F676" t="str">
            <v>N/A</v>
          </cell>
          <cell r="G676" t="str">
            <v>N/A</v>
          </cell>
          <cell r="H676" t="str">
            <v>N/A</v>
          </cell>
          <cell r="I676" t="str">
            <v>N/A</v>
          </cell>
          <cell r="J676" t="str">
            <v>N/A</v>
          </cell>
          <cell r="K676" t="str">
            <v>N/A</v>
          </cell>
          <cell r="L676" t="str">
            <v>N/A</v>
          </cell>
          <cell r="M676" t="str">
            <v>N/A</v>
          </cell>
          <cell r="N676" t="str">
            <v>N/A</v>
          </cell>
          <cell r="O676" t="str">
            <v>N/A</v>
          </cell>
          <cell r="P676" t="str">
            <v>N/A</v>
          </cell>
          <cell r="Q676" t="str">
            <v>N/A</v>
          </cell>
          <cell r="R676" t="str">
            <v>N/A</v>
          </cell>
          <cell r="S676" t="str">
            <v>N/A</v>
          </cell>
          <cell r="T676" t="str">
            <v>N/A</v>
          </cell>
          <cell r="U676" t="str">
            <v>N/A</v>
          </cell>
          <cell r="V676" t="str">
            <v>N/A</v>
          </cell>
          <cell r="W676" t="str">
            <v>N/A</v>
          </cell>
          <cell r="X676" t="str">
            <v>N/A</v>
          </cell>
          <cell r="Y676" t="str">
            <v>N/A</v>
          </cell>
          <cell r="Z676" t="str">
            <v>N/A</v>
          </cell>
          <cell r="AA676" t="str">
            <v>N/A</v>
          </cell>
          <cell r="AB676" t="str">
            <v>N/A</v>
          </cell>
          <cell r="AC676" t="str">
            <v>N/A</v>
          </cell>
          <cell r="AD676" t="str">
            <v>N/A</v>
          </cell>
          <cell r="AE676" t="str">
            <v>N/A</v>
          </cell>
          <cell r="AF676" t="str">
            <v>N/A</v>
          </cell>
          <cell r="AG676" t="str">
            <v>N/A</v>
          </cell>
          <cell r="AH676">
            <v>0</v>
          </cell>
        </row>
        <row r="677">
          <cell r="A677">
            <v>37137</v>
          </cell>
          <cell r="B677" t="str">
            <v>N/A</v>
          </cell>
          <cell r="C677" t="str">
            <v>N/A</v>
          </cell>
          <cell r="D677" t="str">
            <v>N/A</v>
          </cell>
          <cell r="E677" t="str">
            <v>N/A</v>
          </cell>
          <cell r="F677" t="str">
            <v>N/A</v>
          </cell>
          <cell r="G677" t="str">
            <v>N/A</v>
          </cell>
          <cell r="H677" t="str">
            <v>N/A</v>
          </cell>
          <cell r="I677" t="str">
            <v>N/A</v>
          </cell>
          <cell r="J677" t="str">
            <v>N/A</v>
          </cell>
          <cell r="K677" t="str">
            <v>N/A</v>
          </cell>
          <cell r="L677" t="str">
            <v>N/A</v>
          </cell>
          <cell r="M677" t="str">
            <v>N/A</v>
          </cell>
          <cell r="N677" t="str">
            <v>N/A</v>
          </cell>
          <cell r="O677" t="str">
            <v>N/A</v>
          </cell>
          <cell r="P677" t="str">
            <v>N/A</v>
          </cell>
          <cell r="Q677" t="str">
            <v>N/A</v>
          </cell>
          <cell r="R677" t="str">
            <v>N/A</v>
          </cell>
          <cell r="S677" t="str">
            <v>N/A</v>
          </cell>
          <cell r="T677" t="str">
            <v>N/A</v>
          </cell>
          <cell r="U677" t="str">
            <v>N/A</v>
          </cell>
          <cell r="V677" t="str">
            <v>N/A</v>
          </cell>
          <cell r="W677" t="str">
            <v>N/A</v>
          </cell>
          <cell r="X677" t="str">
            <v>N/A</v>
          </cell>
          <cell r="Y677" t="str">
            <v>N/A</v>
          </cell>
          <cell r="Z677" t="str">
            <v>N/A</v>
          </cell>
          <cell r="AA677" t="str">
            <v>N/A</v>
          </cell>
          <cell r="AB677" t="str">
            <v>N/A</v>
          </cell>
          <cell r="AC677" t="str">
            <v>N/A</v>
          </cell>
          <cell r="AD677" t="str">
            <v>N/A</v>
          </cell>
          <cell r="AE677" t="str">
            <v>N/A</v>
          </cell>
          <cell r="AF677" t="str">
            <v>N/A</v>
          </cell>
          <cell r="AG677" t="str">
            <v>N/A</v>
          </cell>
          <cell r="AH677">
            <v>0</v>
          </cell>
        </row>
        <row r="678">
          <cell r="A678">
            <v>37138</v>
          </cell>
          <cell r="B678" t="str">
            <v>N/A</v>
          </cell>
          <cell r="C678" t="str">
            <v>N/A</v>
          </cell>
          <cell r="D678" t="str">
            <v>N/A</v>
          </cell>
          <cell r="E678" t="str">
            <v>N/A</v>
          </cell>
          <cell r="F678" t="str">
            <v>N/A</v>
          </cell>
          <cell r="G678" t="str">
            <v>N/A</v>
          </cell>
          <cell r="H678" t="str">
            <v>N/A</v>
          </cell>
          <cell r="I678" t="str">
            <v>N/A</v>
          </cell>
          <cell r="J678" t="str">
            <v>N/A</v>
          </cell>
          <cell r="K678" t="str">
            <v>N/A</v>
          </cell>
          <cell r="L678" t="str">
            <v>N/A</v>
          </cell>
          <cell r="M678" t="str">
            <v>N/A</v>
          </cell>
          <cell r="N678" t="str">
            <v>N/A</v>
          </cell>
          <cell r="O678" t="str">
            <v>N/A</v>
          </cell>
          <cell r="P678" t="str">
            <v>N/A</v>
          </cell>
          <cell r="Q678" t="str">
            <v>N/A</v>
          </cell>
          <cell r="R678" t="str">
            <v>N/A</v>
          </cell>
          <cell r="S678" t="str">
            <v>N/A</v>
          </cell>
          <cell r="T678" t="str">
            <v>N/A</v>
          </cell>
          <cell r="U678" t="str">
            <v>N/A</v>
          </cell>
          <cell r="V678" t="str">
            <v>N/A</v>
          </cell>
          <cell r="W678" t="str">
            <v>N/A</v>
          </cell>
          <cell r="X678" t="str">
            <v>N/A</v>
          </cell>
          <cell r="Y678" t="str">
            <v>N/A</v>
          </cell>
          <cell r="Z678" t="str">
            <v>N/A</v>
          </cell>
          <cell r="AA678" t="str">
            <v>N/A</v>
          </cell>
          <cell r="AB678" t="str">
            <v>N/A</v>
          </cell>
          <cell r="AC678" t="str">
            <v>N/A</v>
          </cell>
          <cell r="AD678" t="str">
            <v>N/A</v>
          </cell>
          <cell r="AE678" t="str">
            <v>N/A</v>
          </cell>
          <cell r="AF678" t="str">
            <v>N/A</v>
          </cell>
          <cell r="AG678" t="str">
            <v>N/A</v>
          </cell>
          <cell r="AH678">
            <v>0</v>
          </cell>
        </row>
        <row r="679">
          <cell r="A679">
            <v>37139</v>
          </cell>
          <cell r="B679" t="str">
            <v>N/A</v>
          </cell>
          <cell r="C679" t="str">
            <v>N/A</v>
          </cell>
          <cell r="D679" t="str">
            <v>N/A</v>
          </cell>
          <cell r="E679" t="str">
            <v>N/A</v>
          </cell>
          <cell r="F679" t="str">
            <v>N/A</v>
          </cell>
          <cell r="G679" t="str">
            <v>N/A</v>
          </cell>
          <cell r="H679" t="str">
            <v>N/A</v>
          </cell>
          <cell r="I679" t="str">
            <v>N/A</v>
          </cell>
          <cell r="J679" t="str">
            <v>N/A</v>
          </cell>
          <cell r="K679" t="str">
            <v>N/A</v>
          </cell>
          <cell r="L679" t="str">
            <v>N/A</v>
          </cell>
          <cell r="M679" t="str">
            <v>N/A</v>
          </cell>
          <cell r="N679" t="str">
            <v>N/A</v>
          </cell>
          <cell r="O679" t="str">
            <v>N/A</v>
          </cell>
          <cell r="P679" t="str">
            <v>N/A</v>
          </cell>
          <cell r="Q679" t="str">
            <v>N/A</v>
          </cell>
          <cell r="R679" t="str">
            <v>N/A</v>
          </cell>
          <cell r="S679" t="str">
            <v>N/A</v>
          </cell>
          <cell r="T679" t="str">
            <v>N/A</v>
          </cell>
          <cell r="U679" t="str">
            <v>N/A</v>
          </cell>
          <cell r="V679" t="str">
            <v>N/A</v>
          </cell>
          <cell r="W679" t="str">
            <v>N/A</v>
          </cell>
          <cell r="X679" t="str">
            <v>N/A</v>
          </cell>
          <cell r="Y679" t="str">
            <v>N/A</v>
          </cell>
          <cell r="Z679" t="str">
            <v>N/A</v>
          </cell>
          <cell r="AA679" t="str">
            <v>N/A</v>
          </cell>
          <cell r="AB679" t="str">
            <v>N/A</v>
          </cell>
          <cell r="AC679" t="str">
            <v>N/A</v>
          </cell>
          <cell r="AD679" t="str">
            <v>N/A</v>
          </cell>
          <cell r="AE679" t="str">
            <v>N/A</v>
          </cell>
          <cell r="AF679" t="str">
            <v>N/A</v>
          </cell>
          <cell r="AG679" t="str">
            <v>N/A</v>
          </cell>
          <cell r="AH679">
            <v>0</v>
          </cell>
        </row>
        <row r="680">
          <cell r="A680">
            <v>37140</v>
          </cell>
          <cell r="B680" t="str">
            <v>N/A</v>
          </cell>
          <cell r="C680" t="str">
            <v>N/A</v>
          </cell>
          <cell r="D680" t="str">
            <v>N/A</v>
          </cell>
          <cell r="E680" t="str">
            <v>N/A</v>
          </cell>
          <cell r="F680" t="str">
            <v>N/A</v>
          </cell>
          <cell r="G680" t="str">
            <v>N/A</v>
          </cell>
          <cell r="H680" t="str">
            <v>N/A</v>
          </cell>
          <cell r="I680" t="str">
            <v>N/A</v>
          </cell>
          <cell r="J680" t="str">
            <v>N/A</v>
          </cell>
          <cell r="K680" t="str">
            <v>N/A</v>
          </cell>
          <cell r="L680" t="str">
            <v>N/A</v>
          </cell>
          <cell r="M680" t="str">
            <v>N/A</v>
          </cell>
          <cell r="N680" t="str">
            <v>N/A</v>
          </cell>
          <cell r="O680" t="str">
            <v>N/A</v>
          </cell>
          <cell r="P680" t="str">
            <v>N/A</v>
          </cell>
          <cell r="Q680" t="str">
            <v>N/A</v>
          </cell>
          <cell r="R680" t="str">
            <v>N/A</v>
          </cell>
          <cell r="S680" t="str">
            <v>N/A</v>
          </cell>
          <cell r="T680" t="str">
            <v>N/A</v>
          </cell>
          <cell r="U680" t="str">
            <v>N/A</v>
          </cell>
          <cell r="V680" t="str">
            <v>N/A</v>
          </cell>
          <cell r="W680" t="str">
            <v>N/A</v>
          </cell>
          <cell r="X680" t="str">
            <v>N/A</v>
          </cell>
          <cell r="Y680" t="str">
            <v>N/A</v>
          </cell>
          <cell r="Z680" t="str">
            <v>N/A</v>
          </cell>
          <cell r="AA680" t="str">
            <v>N/A</v>
          </cell>
          <cell r="AB680" t="str">
            <v>N/A</v>
          </cell>
          <cell r="AC680" t="str">
            <v>N/A</v>
          </cell>
          <cell r="AD680" t="str">
            <v>N/A</v>
          </cell>
          <cell r="AE680" t="str">
            <v>N/A</v>
          </cell>
          <cell r="AF680" t="str">
            <v>N/A</v>
          </cell>
          <cell r="AG680" t="str">
            <v>N/A</v>
          </cell>
          <cell r="AH680">
            <v>0</v>
          </cell>
        </row>
        <row r="681">
          <cell r="A681">
            <v>37141</v>
          </cell>
          <cell r="B681" t="str">
            <v>N/A</v>
          </cell>
          <cell r="C681" t="str">
            <v>N/A</v>
          </cell>
          <cell r="D681" t="str">
            <v>N/A</v>
          </cell>
          <cell r="E681" t="str">
            <v>N/A</v>
          </cell>
          <cell r="F681" t="str">
            <v>N/A</v>
          </cell>
          <cell r="G681" t="str">
            <v>N/A</v>
          </cell>
          <cell r="H681" t="str">
            <v>N/A</v>
          </cell>
          <cell r="I681" t="str">
            <v>N/A</v>
          </cell>
          <cell r="J681" t="str">
            <v>N/A</v>
          </cell>
          <cell r="K681" t="str">
            <v>N/A</v>
          </cell>
          <cell r="L681" t="str">
            <v>N/A</v>
          </cell>
          <cell r="M681" t="str">
            <v>N/A</v>
          </cell>
          <cell r="N681" t="str">
            <v>N/A</v>
          </cell>
          <cell r="O681" t="str">
            <v>N/A</v>
          </cell>
          <cell r="P681" t="str">
            <v>N/A</v>
          </cell>
          <cell r="Q681" t="str">
            <v>N/A</v>
          </cell>
          <cell r="R681" t="str">
            <v>N/A</v>
          </cell>
          <cell r="S681" t="str">
            <v>N/A</v>
          </cell>
          <cell r="T681" t="str">
            <v>N/A</v>
          </cell>
          <cell r="U681" t="str">
            <v>N/A</v>
          </cell>
          <cell r="V681" t="str">
            <v>N/A</v>
          </cell>
          <cell r="W681" t="str">
            <v>N/A</v>
          </cell>
          <cell r="X681" t="str">
            <v>N/A</v>
          </cell>
          <cell r="Y681" t="str">
            <v>N/A</v>
          </cell>
          <cell r="Z681" t="str">
            <v>N/A</v>
          </cell>
          <cell r="AA681" t="str">
            <v>N/A</v>
          </cell>
          <cell r="AB681" t="str">
            <v>N/A</v>
          </cell>
          <cell r="AC681" t="str">
            <v>N/A</v>
          </cell>
          <cell r="AD681" t="str">
            <v>N/A</v>
          </cell>
          <cell r="AE681" t="str">
            <v>N/A</v>
          </cell>
          <cell r="AF681" t="str">
            <v>N/A</v>
          </cell>
          <cell r="AG681" t="str">
            <v>N/A</v>
          </cell>
          <cell r="AH681">
            <v>0</v>
          </cell>
        </row>
        <row r="682">
          <cell r="A682">
            <v>37142</v>
          </cell>
          <cell r="B682" t="str">
            <v>N/A</v>
          </cell>
          <cell r="C682" t="str">
            <v>N/A</v>
          </cell>
          <cell r="D682" t="str">
            <v>N/A</v>
          </cell>
          <cell r="E682" t="str">
            <v>N/A</v>
          </cell>
          <cell r="F682" t="str">
            <v>N/A</v>
          </cell>
          <cell r="G682" t="str">
            <v>N/A</v>
          </cell>
          <cell r="H682" t="str">
            <v>N/A</v>
          </cell>
          <cell r="I682" t="str">
            <v>N/A</v>
          </cell>
          <cell r="J682" t="str">
            <v>N/A</v>
          </cell>
          <cell r="K682" t="str">
            <v>N/A</v>
          </cell>
          <cell r="L682" t="str">
            <v>N/A</v>
          </cell>
          <cell r="M682" t="str">
            <v>N/A</v>
          </cell>
          <cell r="N682" t="str">
            <v>N/A</v>
          </cell>
          <cell r="O682" t="str">
            <v>N/A</v>
          </cell>
          <cell r="P682" t="str">
            <v>N/A</v>
          </cell>
          <cell r="Q682" t="str">
            <v>N/A</v>
          </cell>
          <cell r="R682" t="str">
            <v>N/A</v>
          </cell>
          <cell r="S682" t="str">
            <v>N/A</v>
          </cell>
          <cell r="T682" t="str">
            <v>N/A</v>
          </cell>
          <cell r="U682" t="str">
            <v>N/A</v>
          </cell>
          <cell r="V682" t="str">
            <v>N/A</v>
          </cell>
          <cell r="W682" t="str">
            <v>N/A</v>
          </cell>
          <cell r="X682" t="str">
            <v>N/A</v>
          </cell>
          <cell r="Y682" t="str">
            <v>N/A</v>
          </cell>
          <cell r="Z682" t="str">
            <v>N/A</v>
          </cell>
          <cell r="AA682" t="str">
            <v>N/A</v>
          </cell>
          <cell r="AB682" t="str">
            <v>N/A</v>
          </cell>
          <cell r="AC682" t="str">
            <v>N/A</v>
          </cell>
          <cell r="AD682" t="str">
            <v>N/A</v>
          </cell>
          <cell r="AE682" t="str">
            <v>N/A</v>
          </cell>
          <cell r="AF682" t="str">
            <v>N/A</v>
          </cell>
          <cell r="AG682" t="str">
            <v>N/A</v>
          </cell>
          <cell r="AH682">
            <v>0</v>
          </cell>
        </row>
        <row r="683">
          <cell r="A683">
            <v>37143</v>
          </cell>
          <cell r="B683" t="str">
            <v>N/A</v>
          </cell>
          <cell r="C683" t="str">
            <v>N/A</v>
          </cell>
          <cell r="D683" t="str">
            <v>N/A</v>
          </cell>
          <cell r="E683" t="str">
            <v>N/A</v>
          </cell>
          <cell r="F683" t="str">
            <v>N/A</v>
          </cell>
          <cell r="G683" t="str">
            <v>N/A</v>
          </cell>
          <cell r="H683" t="str">
            <v>N/A</v>
          </cell>
          <cell r="I683" t="str">
            <v>N/A</v>
          </cell>
          <cell r="J683" t="str">
            <v>N/A</v>
          </cell>
          <cell r="K683" t="str">
            <v>N/A</v>
          </cell>
          <cell r="L683" t="str">
            <v>N/A</v>
          </cell>
          <cell r="M683" t="str">
            <v>N/A</v>
          </cell>
          <cell r="N683" t="str">
            <v>N/A</v>
          </cell>
          <cell r="O683" t="str">
            <v>N/A</v>
          </cell>
          <cell r="P683" t="str">
            <v>N/A</v>
          </cell>
          <cell r="Q683" t="str">
            <v>N/A</v>
          </cell>
          <cell r="R683" t="str">
            <v>N/A</v>
          </cell>
          <cell r="S683" t="str">
            <v>N/A</v>
          </cell>
          <cell r="T683" t="str">
            <v>N/A</v>
          </cell>
          <cell r="U683" t="str">
            <v>N/A</v>
          </cell>
          <cell r="V683" t="str">
            <v>N/A</v>
          </cell>
          <cell r="W683" t="str">
            <v>N/A</v>
          </cell>
          <cell r="X683" t="str">
            <v>N/A</v>
          </cell>
          <cell r="Y683" t="str">
            <v>N/A</v>
          </cell>
          <cell r="Z683" t="str">
            <v>N/A</v>
          </cell>
          <cell r="AA683" t="str">
            <v>N/A</v>
          </cell>
          <cell r="AB683" t="str">
            <v>N/A</v>
          </cell>
          <cell r="AC683" t="str">
            <v>N/A</v>
          </cell>
          <cell r="AD683" t="str">
            <v>N/A</v>
          </cell>
          <cell r="AE683" t="str">
            <v>N/A</v>
          </cell>
          <cell r="AF683" t="str">
            <v>N/A</v>
          </cell>
          <cell r="AG683" t="str">
            <v>N/A</v>
          </cell>
          <cell r="AH683">
            <v>0</v>
          </cell>
        </row>
        <row r="684">
          <cell r="A684">
            <v>37144</v>
          </cell>
          <cell r="B684" t="str">
            <v>N/A</v>
          </cell>
          <cell r="C684" t="str">
            <v>N/A</v>
          </cell>
          <cell r="D684" t="str">
            <v>N/A</v>
          </cell>
          <cell r="E684" t="str">
            <v>N/A</v>
          </cell>
          <cell r="F684" t="str">
            <v>N/A</v>
          </cell>
          <cell r="G684" t="str">
            <v>N/A</v>
          </cell>
          <cell r="H684" t="str">
            <v>N/A</v>
          </cell>
          <cell r="I684" t="str">
            <v>N/A</v>
          </cell>
          <cell r="J684" t="str">
            <v>N/A</v>
          </cell>
          <cell r="K684" t="str">
            <v>N/A</v>
          </cell>
          <cell r="L684" t="str">
            <v>N/A</v>
          </cell>
          <cell r="M684" t="str">
            <v>N/A</v>
          </cell>
          <cell r="N684" t="str">
            <v>N/A</v>
          </cell>
          <cell r="O684" t="str">
            <v>N/A</v>
          </cell>
          <cell r="P684" t="str">
            <v>N/A</v>
          </cell>
          <cell r="Q684" t="str">
            <v>N/A</v>
          </cell>
          <cell r="R684" t="str">
            <v>N/A</v>
          </cell>
          <cell r="S684" t="str">
            <v>N/A</v>
          </cell>
          <cell r="T684" t="str">
            <v>N/A</v>
          </cell>
          <cell r="U684" t="str">
            <v>N/A</v>
          </cell>
          <cell r="V684" t="str">
            <v>N/A</v>
          </cell>
          <cell r="W684" t="str">
            <v>N/A</v>
          </cell>
          <cell r="X684" t="str">
            <v>N/A</v>
          </cell>
          <cell r="Y684" t="str">
            <v>N/A</v>
          </cell>
          <cell r="Z684" t="str">
            <v>N/A</v>
          </cell>
          <cell r="AA684" t="str">
            <v>N/A</v>
          </cell>
          <cell r="AB684" t="str">
            <v>N/A</v>
          </cell>
          <cell r="AC684" t="str">
            <v>N/A</v>
          </cell>
          <cell r="AD684" t="str">
            <v>N/A</v>
          </cell>
          <cell r="AE684" t="str">
            <v>N/A</v>
          </cell>
          <cell r="AF684" t="str">
            <v>N/A</v>
          </cell>
          <cell r="AG684" t="str">
            <v>N/A</v>
          </cell>
          <cell r="AH684">
            <v>0</v>
          </cell>
        </row>
        <row r="685">
          <cell r="A685">
            <v>37145</v>
          </cell>
          <cell r="B685" t="str">
            <v>N/A</v>
          </cell>
          <cell r="C685" t="str">
            <v>N/A</v>
          </cell>
          <cell r="D685" t="str">
            <v>N/A</v>
          </cell>
          <cell r="E685" t="str">
            <v>N/A</v>
          </cell>
          <cell r="F685" t="str">
            <v>N/A</v>
          </cell>
          <cell r="G685" t="str">
            <v>N/A</v>
          </cell>
          <cell r="H685" t="str">
            <v>N/A</v>
          </cell>
          <cell r="I685" t="str">
            <v>N/A</v>
          </cell>
          <cell r="J685" t="str">
            <v>N/A</v>
          </cell>
          <cell r="K685" t="str">
            <v>N/A</v>
          </cell>
          <cell r="L685" t="str">
            <v>N/A</v>
          </cell>
          <cell r="M685" t="str">
            <v>N/A</v>
          </cell>
          <cell r="N685" t="str">
            <v>N/A</v>
          </cell>
          <cell r="O685" t="str">
            <v>N/A</v>
          </cell>
          <cell r="P685" t="str">
            <v>N/A</v>
          </cell>
          <cell r="Q685" t="str">
            <v>N/A</v>
          </cell>
          <cell r="R685" t="str">
            <v>N/A</v>
          </cell>
          <cell r="S685" t="str">
            <v>N/A</v>
          </cell>
          <cell r="T685" t="str">
            <v>N/A</v>
          </cell>
          <cell r="U685" t="str">
            <v>N/A</v>
          </cell>
          <cell r="V685" t="str">
            <v>N/A</v>
          </cell>
          <cell r="W685" t="str">
            <v>N/A</v>
          </cell>
          <cell r="X685" t="str">
            <v>N/A</v>
          </cell>
          <cell r="Y685" t="str">
            <v>N/A</v>
          </cell>
          <cell r="Z685" t="str">
            <v>N/A</v>
          </cell>
          <cell r="AA685" t="str">
            <v>N/A</v>
          </cell>
          <cell r="AB685" t="str">
            <v>N/A</v>
          </cell>
          <cell r="AC685" t="str">
            <v>N/A</v>
          </cell>
          <cell r="AD685" t="str">
            <v>N/A</v>
          </cell>
          <cell r="AE685" t="str">
            <v>N/A</v>
          </cell>
          <cell r="AF685" t="str">
            <v>N/A</v>
          </cell>
          <cell r="AG685" t="str">
            <v>N/A</v>
          </cell>
          <cell r="AH685">
            <v>0</v>
          </cell>
        </row>
        <row r="686">
          <cell r="A686">
            <v>37146</v>
          </cell>
          <cell r="B686" t="str">
            <v>N/A</v>
          </cell>
          <cell r="C686" t="str">
            <v>N/A</v>
          </cell>
          <cell r="D686" t="str">
            <v>N/A</v>
          </cell>
          <cell r="E686" t="str">
            <v>N/A</v>
          </cell>
          <cell r="F686" t="str">
            <v>N/A</v>
          </cell>
          <cell r="G686" t="str">
            <v>N/A</v>
          </cell>
          <cell r="H686" t="str">
            <v>N/A</v>
          </cell>
          <cell r="I686" t="str">
            <v>N/A</v>
          </cell>
          <cell r="J686" t="str">
            <v>N/A</v>
          </cell>
          <cell r="K686" t="str">
            <v>N/A</v>
          </cell>
          <cell r="L686" t="str">
            <v>N/A</v>
          </cell>
          <cell r="M686" t="str">
            <v>N/A</v>
          </cell>
          <cell r="N686" t="str">
            <v>N/A</v>
          </cell>
          <cell r="O686" t="str">
            <v>N/A</v>
          </cell>
          <cell r="P686" t="str">
            <v>N/A</v>
          </cell>
          <cell r="Q686" t="str">
            <v>N/A</v>
          </cell>
          <cell r="R686" t="str">
            <v>N/A</v>
          </cell>
          <cell r="S686" t="str">
            <v>N/A</v>
          </cell>
          <cell r="T686" t="str">
            <v>N/A</v>
          </cell>
          <cell r="U686" t="str">
            <v>N/A</v>
          </cell>
          <cell r="V686" t="str">
            <v>N/A</v>
          </cell>
          <cell r="W686" t="str">
            <v>N/A</v>
          </cell>
          <cell r="X686" t="str">
            <v>N/A</v>
          </cell>
          <cell r="Y686" t="str">
            <v>N/A</v>
          </cell>
          <cell r="Z686" t="str">
            <v>N/A</v>
          </cell>
          <cell r="AA686" t="str">
            <v>N/A</v>
          </cell>
          <cell r="AB686" t="str">
            <v>N/A</v>
          </cell>
          <cell r="AC686" t="str">
            <v>N/A</v>
          </cell>
          <cell r="AD686" t="str">
            <v>N/A</v>
          </cell>
          <cell r="AE686" t="str">
            <v>N/A</v>
          </cell>
          <cell r="AF686" t="str">
            <v>N/A</v>
          </cell>
          <cell r="AG686" t="str">
            <v>N/A</v>
          </cell>
          <cell r="AH686">
            <v>0</v>
          </cell>
        </row>
        <row r="687">
          <cell r="A687">
            <v>37147</v>
          </cell>
          <cell r="B687" t="str">
            <v>N/A</v>
          </cell>
          <cell r="C687" t="str">
            <v>N/A</v>
          </cell>
          <cell r="D687" t="str">
            <v>N/A</v>
          </cell>
          <cell r="E687" t="str">
            <v>N/A</v>
          </cell>
          <cell r="F687" t="str">
            <v>N/A</v>
          </cell>
          <cell r="G687" t="str">
            <v>N/A</v>
          </cell>
          <cell r="H687" t="str">
            <v>N/A</v>
          </cell>
          <cell r="I687" t="str">
            <v>N/A</v>
          </cell>
          <cell r="J687" t="str">
            <v>N/A</v>
          </cell>
          <cell r="K687" t="str">
            <v>N/A</v>
          </cell>
          <cell r="L687" t="str">
            <v>N/A</v>
          </cell>
          <cell r="M687" t="str">
            <v>N/A</v>
          </cell>
          <cell r="N687" t="str">
            <v>N/A</v>
          </cell>
          <cell r="O687" t="str">
            <v>N/A</v>
          </cell>
          <cell r="P687" t="str">
            <v>N/A</v>
          </cell>
          <cell r="Q687" t="str">
            <v>N/A</v>
          </cell>
          <cell r="R687" t="str">
            <v>N/A</v>
          </cell>
          <cell r="S687" t="str">
            <v>N/A</v>
          </cell>
          <cell r="T687" t="str">
            <v>N/A</v>
          </cell>
          <cell r="U687" t="str">
            <v>N/A</v>
          </cell>
          <cell r="V687" t="str">
            <v>N/A</v>
          </cell>
          <cell r="W687" t="str">
            <v>N/A</v>
          </cell>
          <cell r="X687" t="str">
            <v>N/A</v>
          </cell>
          <cell r="Y687" t="str">
            <v>N/A</v>
          </cell>
          <cell r="Z687" t="str">
            <v>N/A</v>
          </cell>
          <cell r="AA687" t="str">
            <v>N/A</v>
          </cell>
          <cell r="AB687" t="str">
            <v>N/A</v>
          </cell>
          <cell r="AC687" t="str">
            <v>N/A</v>
          </cell>
          <cell r="AD687" t="str">
            <v>N/A</v>
          </cell>
          <cell r="AE687" t="str">
            <v>N/A</v>
          </cell>
          <cell r="AF687" t="str">
            <v>N/A</v>
          </cell>
          <cell r="AG687" t="str">
            <v>N/A</v>
          </cell>
          <cell r="AH687">
            <v>0</v>
          </cell>
        </row>
        <row r="688">
          <cell r="A688">
            <v>37148</v>
          </cell>
          <cell r="B688" t="str">
            <v>N/A</v>
          </cell>
          <cell r="C688" t="str">
            <v>N/A</v>
          </cell>
          <cell r="D688" t="str">
            <v>N/A</v>
          </cell>
          <cell r="E688" t="str">
            <v>N/A</v>
          </cell>
          <cell r="F688" t="str">
            <v>N/A</v>
          </cell>
          <cell r="G688" t="str">
            <v>N/A</v>
          </cell>
          <cell r="H688" t="str">
            <v>N/A</v>
          </cell>
          <cell r="I688" t="str">
            <v>N/A</v>
          </cell>
          <cell r="J688" t="str">
            <v>N/A</v>
          </cell>
          <cell r="K688" t="str">
            <v>N/A</v>
          </cell>
          <cell r="L688" t="str">
            <v>N/A</v>
          </cell>
          <cell r="M688" t="str">
            <v>N/A</v>
          </cell>
          <cell r="N688" t="str">
            <v>N/A</v>
          </cell>
          <cell r="O688" t="str">
            <v>N/A</v>
          </cell>
          <cell r="P688" t="str">
            <v>N/A</v>
          </cell>
          <cell r="Q688" t="str">
            <v>N/A</v>
          </cell>
          <cell r="R688" t="str">
            <v>N/A</v>
          </cell>
          <cell r="S688" t="str">
            <v>N/A</v>
          </cell>
          <cell r="T688" t="str">
            <v>N/A</v>
          </cell>
          <cell r="U688" t="str">
            <v>N/A</v>
          </cell>
          <cell r="V688" t="str">
            <v>N/A</v>
          </cell>
          <cell r="W688" t="str">
            <v>N/A</v>
          </cell>
          <cell r="X688" t="str">
            <v>N/A</v>
          </cell>
          <cell r="Y688" t="str">
            <v>N/A</v>
          </cell>
          <cell r="Z688" t="str">
            <v>N/A</v>
          </cell>
          <cell r="AA688" t="str">
            <v>N/A</v>
          </cell>
          <cell r="AB688" t="str">
            <v>N/A</v>
          </cell>
          <cell r="AC688" t="str">
            <v>N/A</v>
          </cell>
          <cell r="AD688" t="str">
            <v>N/A</v>
          </cell>
          <cell r="AE688" t="str">
            <v>N/A</v>
          </cell>
          <cell r="AF688" t="str">
            <v>N/A</v>
          </cell>
          <cell r="AG688" t="str">
            <v>N/A</v>
          </cell>
          <cell r="AH688">
            <v>0</v>
          </cell>
        </row>
        <row r="689">
          <cell r="A689">
            <v>37149</v>
          </cell>
          <cell r="B689" t="str">
            <v>N/A</v>
          </cell>
          <cell r="C689" t="str">
            <v>N/A</v>
          </cell>
          <cell r="D689" t="str">
            <v>N/A</v>
          </cell>
          <cell r="E689" t="str">
            <v>N/A</v>
          </cell>
          <cell r="F689" t="str">
            <v>N/A</v>
          </cell>
          <cell r="G689" t="str">
            <v>N/A</v>
          </cell>
          <cell r="H689" t="str">
            <v>N/A</v>
          </cell>
          <cell r="I689" t="str">
            <v>N/A</v>
          </cell>
          <cell r="J689" t="str">
            <v>N/A</v>
          </cell>
          <cell r="K689" t="str">
            <v>N/A</v>
          </cell>
          <cell r="L689" t="str">
            <v>N/A</v>
          </cell>
          <cell r="M689" t="str">
            <v>N/A</v>
          </cell>
          <cell r="N689" t="str">
            <v>N/A</v>
          </cell>
          <cell r="O689" t="str">
            <v>N/A</v>
          </cell>
          <cell r="P689" t="str">
            <v>N/A</v>
          </cell>
          <cell r="Q689" t="str">
            <v>N/A</v>
          </cell>
          <cell r="R689" t="str">
            <v>N/A</v>
          </cell>
          <cell r="S689" t="str">
            <v>N/A</v>
          </cell>
          <cell r="T689" t="str">
            <v>N/A</v>
          </cell>
          <cell r="U689" t="str">
            <v>N/A</v>
          </cell>
          <cell r="V689" t="str">
            <v>N/A</v>
          </cell>
          <cell r="W689" t="str">
            <v>N/A</v>
          </cell>
          <cell r="X689" t="str">
            <v>N/A</v>
          </cell>
          <cell r="Y689" t="str">
            <v>N/A</v>
          </cell>
          <cell r="Z689" t="str">
            <v>N/A</v>
          </cell>
          <cell r="AA689" t="str">
            <v>N/A</v>
          </cell>
          <cell r="AB689" t="str">
            <v>N/A</v>
          </cell>
          <cell r="AC689" t="str">
            <v>N/A</v>
          </cell>
          <cell r="AD689" t="str">
            <v>N/A</v>
          </cell>
          <cell r="AE689" t="str">
            <v>N/A</v>
          </cell>
          <cell r="AF689" t="str">
            <v>N/A</v>
          </cell>
          <cell r="AG689" t="str">
            <v>N/A</v>
          </cell>
          <cell r="AH689">
            <v>0</v>
          </cell>
        </row>
        <row r="690">
          <cell r="A690">
            <v>37150</v>
          </cell>
          <cell r="B690" t="str">
            <v>N/A</v>
          </cell>
          <cell r="C690" t="str">
            <v>N/A</v>
          </cell>
          <cell r="D690" t="str">
            <v>N/A</v>
          </cell>
          <cell r="E690" t="str">
            <v>N/A</v>
          </cell>
          <cell r="F690" t="str">
            <v>N/A</v>
          </cell>
          <cell r="G690" t="str">
            <v>N/A</v>
          </cell>
          <cell r="H690" t="str">
            <v>N/A</v>
          </cell>
          <cell r="I690" t="str">
            <v>N/A</v>
          </cell>
          <cell r="J690" t="str">
            <v>N/A</v>
          </cell>
          <cell r="K690" t="str">
            <v>N/A</v>
          </cell>
          <cell r="L690" t="str">
            <v>N/A</v>
          </cell>
          <cell r="M690" t="str">
            <v>N/A</v>
          </cell>
          <cell r="N690" t="str">
            <v>N/A</v>
          </cell>
          <cell r="O690" t="str">
            <v>N/A</v>
          </cell>
          <cell r="P690" t="str">
            <v>N/A</v>
          </cell>
          <cell r="Q690" t="str">
            <v>N/A</v>
          </cell>
          <cell r="R690" t="str">
            <v>N/A</v>
          </cell>
          <cell r="S690" t="str">
            <v>N/A</v>
          </cell>
          <cell r="T690" t="str">
            <v>N/A</v>
          </cell>
          <cell r="U690" t="str">
            <v>N/A</v>
          </cell>
          <cell r="V690" t="str">
            <v>N/A</v>
          </cell>
          <cell r="W690" t="str">
            <v>N/A</v>
          </cell>
          <cell r="X690" t="str">
            <v>N/A</v>
          </cell>
          <cell r="Y690" t="str">
            <v>N/A</v>
          </cell>
          <cell r="Z690" t="str">
            <v>N/A</v>
          </cell>
          <cell r="AA690" t="str">
            <v>N/A</v>
          </cell>
          <cell r="AB690" t="str">
            <v>N/A</v>
          </cell>
          <cell r="AC690" t="str">
            <v>N/A</v>
          </cell>
          <cell r="AD690" t="str">
            <v>N/A</v>
          </cell>
          <cell r="AE690" t="str">
            <v>N/A</v>
          </cell>
          <cell r="AF690" t="str">
            <v>N/A</v>
          </cell>
          <cell r="AG690" t="str">
            <v>N/A</v>
          </cell>
          <cell r="AH690">
            <v>0</v>
          </cell>
        </row>
        <row r="691">
          <cell r="A691">
            <v>37151</v>
          </cell>
          <cell r="B691" t="str">
            <v>N/A</v>
          </cell>
          <cell r="C691" t="str">
            <v>N/A</v>
          </cell>
          <cell r="D691" t="str">
            <v>N/A</v>
          </cell>
          <cell r="E691" t="str">
            <v>N/A</v>
          </cell>
          <cell r="F691" t="str">
            <v>N/A</v>
          </cell>
          <cell r="G691" t="str">
            <v>N/A</v>
          </cell>
          <cell r="H691" t="str">
            <v>N/A</v>
          </cell>
          <cell r="I691" t="str">
            <v>N/A</v>
          </cell>
          <cell r="J691" t="str">
            <v>N/A</v>
          </cell>
          <cell r="K691" t="str">
            <v>N/A</v>
          </cell>
          <cell r="L691" t="str">
            <v>N/A</v>
          </cell>
          <cell r="M691" t="str">
            <v>N/A</v>
          </cell>
          <cell r="N691" t="str">
            <v>N/A</v>
          </cell>
          <cell r="O691" t="str">
            <v>N/A</v>
          </cell>
          <cell r="P691" t="str">
            <v>N/A</v>
          </cell>
          <cell r="Q691" t="str">
            <v>N/A</v>
          </cell>
          <cell r="R691" t="str">
            <v>N/A</v>
          </cell>
          <cell r="S691" t="str">
            <v>N/A</v>
          </cell>
          <cell r="T691" t="str">
            <v>N/A</v>
          </cell>
          <cell r="U691" t="str">
            <v>N/A</v>
          </cell>
          <cell r="V691" t="str">
            <v>N/A</v>
          </cell>
          <cell r="W691" t="str">
            <v>N/A</v>
          </cell>
          <cell r="X691" t="str">
            <v>N/A</v>
          </cell>
          <cell r="Y691" t="str">
            <v>N/A</v>
          </cell>
          <cell r="Z691" t="str">
            <v>N/A</v>
          </cell>
          <cell r="AA691" t="str">
            <v>N/A</v>
          </cell>
          <cell r="AB691" t="str">
            <v>N/A</v>
          </cell>
          <cell r="AC691" t="str">
            <v>N/A</v>
          </cell>
          <cell r="AD691" t="str">
            <v>N/A</v>
          </cell>
          <cell r="AE691" t="str">
            <v>N/A</v>
          </cell>
          <cell r="AF691" t="str">
            <v>N/A</v>
          </cell>
          <cell r="AG691" t="str">
            <v>N/A</v>
          </cell>
          <cell r="AH691">
            <v>0</v>
          </cell>
        </row>
        <row r="692">
          <cell r="A692">
            <v>37152</v>
          </cell>
          <cell r="B692" t="str">
            <v>N/A</v>
          </cell>
          <cell r="C692" t="str">
            <v>N/A</v>
          </cell>
          <cell r="D692" t="str">
            <v>N/A</v>
          </cell>
          <cell r="E692" t="str">
            <v>N/A</v>
          </cell>
          <cell r="F692" t="str">
            <v>N/A</v>
          </cell>
          <cell r="G692" t="str">
            <v>N/A</v>
          </cell>
          <cell r="H692" t="str">
            <v>N/A</v>
          </cell>
          <cell r="I692" t="str">
            <v>N/A</v>
          </cell>
          <cell r="J692" t="str">
            <v>N/A</v>
          </cell>
          <cell r="K692" t="str">
            <v>N/A</v>
          </cell>
          <cell r="L692" t="str">
            <v>N/A</v>
          </cell>
          <cell r="M692" t="str">
            <v>N/A</v>
          </cell>
          <cell r="N692" t="str">
            <v>N/A</v>
          </cell>
          <cell r="O692" t="str">
            <v>N/A</v>
          </cell>
          <cell r="P692" t="str">
            <v>N/A</v>
          </cell>
          <cell r="Q692" t="str">
            <v>N/A</v>
          </cell>
          <cell r="R692" t="str">
            <v>N/A</v>
          </cell>
          <cell r="S692" t="str">
            <v>N/A</v>
          </cell>
          <cell r="T692" t="str">
            <v>N/A</v>
          </cell>
          <cell r="U692" t="str">
            <v>N/A</v>
          </cell>
          <cell r="V692" t="str">
            <v>N/A</v>
          </cell>
          <cell r="W692" t="str">
            <v>N/A</v>
          </cell>
          <cell r="X692" t="str">
            <v>N/A</v>
          </cell>
          <cell r="Y692" t="str">
            <v>N/A</v>
          </cell>
          <cell r="Z692" t="str">
            <v>N/A</v>
          </cell>
          <cell r="AA692" t="str">
            <v>N/A</v>
          </cell>
          <cell r="AB692" t="str">
            <v>N/A</v>
          </cell>
          <cell r="AC692" t="str">
            <v>N/A</v>
          </cell>
          <cell r="AD692" t="str">
            <v>N/A</v>
          </cell>
          <cell r="AE692" t="str">
            <v>N/A</v>
          </cell>
          <cell r="AF692" t="str">
            <v>N/A</v>
          </cell>
          <cell r="AG692" t="str">
            <v>N/A</v>
          </cell>
          <cell r="AH692">
            <v>0</v>
          </cell>
        </row>
        <row r="693">
          <cell r="A693">
            <v>37153</v>
          </cell>
          <cell r="B693" t="str">
            <v>N/A</v>
          </cell>
          <cell r="C693" t="str">
            <v>N/A</v>
          </cell>
          <cell r="D693" t="str">
            <v>N/A</v>
          </cell>
          <cell r="E693" t="str">
            <v>N/A</v>
          </cell>
          <cell r="F693" t="str">
            <v>N/A</v>
          </cell>
          <cell r="G693" t="str">
            <v>N/A</v>
          </cell>
          <cell r="H693" t="str">
            <v>N/A</v>
          </cell>
          <cell r="I693" t="str">
            <v>N/A</v>
          </cell>
          <cell r="J693" t="str">
            <v>N/A</v>
          </cell>
          <cell r="K693" t="str">
            <v>N/A</v>
          </cell>
          <cell r="L693" t="str">
            <v>N/A</v>
          </cell>
          <cell r="M693" t="str">
            <v>N/A</v>
          </cell>
          <cell r="N693" t="str">
            <v>N/A</v>
          </cell>
          <cell r="O693" t="str">
            <v>N/A</v>
          </cell>
          <cell r="P693" t="str">
            <v>N/A</v>
          </cell>
          <cell r="Q693" t="str">
            <v>N/A</v>
          </cell>
          <cell r="R693" t="str">
            <v>N/A</v>
          </cell>
          <cell r="S693" t="str">
            <v>N/A</v>
          </cell>
          <cell r="T693" t="str">
            <v>N/A</v>
          </cell>
          <cell r="U693" t="str">
            <v>N/A</v>
          </cell>
          <cell r="V693" t="str">
            <v>N/A</v>
          </cell>
          <cell r="W693" t="str">
            <v>N/A</v>
          </cell>
          <cell r="X693" t="str">
            <v>N/A</v>
          </cell>
          <cell r="Y693" t="str">
            <v>N/A</v>
          </cell>
          <cell r="Z693" t="str">
            <v>N/A</v>
          </cell>
          <cell r="AA693" t="str">
            <v>N/A</v>
          </cell>
          <cell r="AB693" t="str">
            <v>N/A</v>
          </cell>
          <cell r="AC693" t="str">
            <v>N/A</v>
          </cell>
          <cell r="AD693" t="str">
            <v>N/A</v>
          </cell>
          <cell r="AE693" t="str">
            <v>N/A</v>
          </cell>
          <cell r="AF693" t="str">
            <v>N/A</v>
          </cell>
          <cell r="AG693" t="str">
            <v>N/A</v>
          </cell>
          <cell r="AH693">
            <v>0</v>
          </cell>
        </row>
        <row r="694">
          <cell r="A694">
            <v>37154</v>
          </cell>
          <cell r="B694" t="str">
            <v>N/A</v>
          </cell>
          <cell r="C694" t="str">
            <v>N/A</v>
          </cell>
          <cell r="D694" t="str">
            <v>N/A</v>
          </cell>
          <cell r="E694" t="str">
            <v>N/A</v>
          </cell>
          <cell r="F694" t="str">
            <v>N/A</v>
          </cell>
          <cell r="G694" t="str">
            <v>N/A</v>
          </cell>
          <cell r="H694" t="str">
            <v>N/A</v>
          </cell>
          <cell r="I694" t="str">
            <v>N/A</v>
          </cell>
          <cell r="J694" t="str">
            <v>N/A</v>
          </cell>
          <cell r="K694" t="str">
            <v>N/A</v>
          </cell>
          <cell r="L694" t="str">
            <v>N/A</v>
          </cell>
          <cell r="M694" t="str">
            <v>N/A</v>
          </cell>
          <cell r="N694" t="str">
            <v>N/A</v>
          </cell>
          <cell r="O694" t="str">
            <v>N/A</v>
          </cell>
          <cell r="P694" t="str">
            <v>N/A</v>
          </cell>
          <cell r="Q694" t="str">
            <v>N/A</v>
          </cell>
          <cell r="R694" t="str">
            <v>N/A</v>
          </cell>
          <cell r="S694" t="str">
            <v>N/A</v>
          </cell>
          <cell r="T694" t="str">
            <v>N/A</v>
          </cell>
          <cell r="U694" t="str">
            <v>N/A</v>
          </cell>
          <cell r="V694" t="str">
            <v>N/A</v>
          </cell>
          <cell r="W694" t="str">
            <v>N/A</v>
          </cell>
          <cell r="X694" t="str">
            <v>N/A</v>
          </cell>
          <cell r="Y694" t="str">
            <v>N/A</v>
          </cell>
          <cell r="Z694" t="str">
            <v>N/A</v>
          </cell>
          <cell r="AA694" t="str">
            <v>N/A</v>
          </cell>
          <cell r="AB694" t="str">
            <v>N/A</v>
          </cell>
          <cell r="AC694" t="str">
            <v>N/A</v>
          </cell>
          <cell r="AD694" t="str">
            <v>N/A</v>
          </cell>
          <cell r="AE694" t="str">
            <v>N/A</v>
          </cell>
          <cell r="AF694" t="str">
            <v>N/A</v>
          </cell>
          <cell r="AG694" t="str">
            <v>N/A</v>
          </cell>
          <cell r="AH694">
            <v>0</v>
          </cell>
        </row>
        <row r="695">
          <cell r="A695">
            <v>37155</v>
          </cell>
          <cell r="B695" t="str">
            <v>N/A</v>
          </cell>
          <cell r="C695" t="str">
            <v>N/A</v>
          </cell>
          <cell r="D695" t="str">
            <v>N/A</v>
          </cell>
          <cell r="E695" t="str">
            <v>N/A</v>
          </cell>
          <cell r="F695" t="str">
            <v>N/A</v>
          </cell>
          <cell r="G695" t="str">
            <v>N/A</v>
          </cell>
          <cell r="H695" t="str">
            <v>N/A</v>
          </cell>
          <cell r="I695" t="str">
            <v>N/A</v>
          </cell>
          <cell r="J695" t="str">
            <v>N/A</v>
          </cell>
          <cell r="K695" t="str">
            <v>N/A</v>
          </cell>
          <cell r="L695" t="str">
            <v>N/A</v>
          </cell>
          <cell r="M695" t="str">
            <v>N/A</v>
          </cell>
          <cell r="N695" t="str">
            <v>N/A</v>
          </cell>
          <cell r="O695" t="str">
            <v>N/A</v>
          </cell>
          <cell r="P695" t="str">
            <v>N/A</v>
          </cell>
          <cell r="Q695" t="str">
            <v>N/A</v>
          </cell>
          <cell r="R695" t="str">
            <v>N/A</v>
          </cell>
          <cell r="S695" t="str">
            <v>N/A</v>
          </cell>
          <cell r="T695" t="str">
            <v>N/A</v>
          </cell>
          <cell r="U695" t="str">
            <v>N/A</v>
          </cell>
          <cell r="V695" t="str">
            <v>N/A</v>
          </cell>
          <cell r="W695" t="str">
            <v>N/A</v>
          </cell>
          <cell r="X695" t="str">
            <v>N/A</v>
          </cell>
          <cell r="Y695" t="str">
            <v>N/A</v>
          </cell>
          <cell r="Z695" t="str">
            <v>N/A</v>
          </cell>
          <cell r="AA695" t="str">
            <v>N/A</v>
          </cell>
          <cell r="AB695" t="str">
            <v>N/A</v>
          </cell>
          <cell r="AC695" t="str">
            <v>N/A</v>
          </cell>
          <cell r="AD695" t="str">
            <v>N/A</v>
          </cell>
          <cell r="AE695" t="str">
            <v>N/A</v>
          </cell>
          <cell r="AF695" t="str">
            <v>N/A</v>
          </cell>
          <cell r="AG695" t="str">
            <v>N/A</v>
          </cell>
          <cell r="AH695">
            <v>0</v>
          </cell>
        </row>
        <row r="696">
          <cell r="A696">
            <v>37156</v>
          </cell>
          <cell r="B696" t="str">
            <v>N/A</v>
          </cell>
          <cell r="C696" t="str">
            <v>N/A</v>
          </cell>
          <cell r="D696" t="str">
            <v>N/A</v>
          </cell>
          <cell r="E696" t="str">
            <v>N/A</v>
          </cell>
          <cell r="F696" t="str">
            <v>N/A</v>
          </cell>
          <cell r="G696" t="str">
            <v>N/A</v>
          </cell>
          <cell r="H696" t="str">
            <v>N/A</v>
          </cell>
          <cell r="I696" t="str">
            <v>N/A</v>
          </cell>
          <cell r="J696" t="str">
            <v>N/A</v>
          </cell>
          <cell r="K696" t="str">
            <v>N/A</v>
          </cell>
          <cell r="L696" t="str">
            <v>N/A</v>
          </cell>
          <cell r="M696" t="str">
            <v>N/A</v>
          </cell>
          <cell r="N696" t="str">
            <v>N/A</v>
          </cell>
          <cell r="O696" t="str">
            <v>N/A</v>
          </cell>
          <cell r="P696" t="str">
            <v>N/A</v>
          </cell>
          <cell r="Q696" t="str">
            <v>N/A</v>
          </cell>
          <cell r="R696" t="str">
            <v>N/A</v>
          </cell>
          <cell r="S696" t="str">
            <v>N/A</v>
          </cell>
          <cell r="T696" t="str">
            <v>N/A</v>
          </cell>
          <cell r="U696" t="str">
            <v>N/A</v>
          </cell>
          <cell r="V696" t="str">
            <v>N/A</v>
          </cell>
          <cell r="W696" t="str">
            <v>N/A</v>
          </cell>
          <cell r="X696" t="str">
            <v>N/A</v>
          </cell>
          <cell r="Y696" t="str">
            <v>N/A</v>
          </cell>
          <cell r="Z696" t="str">
            <v>N/A</v>
          </cell>
          <cell r="AA696" t="str">
            <v>N/A</v>
          </cell>
          <cell r="AB696" t="str">
            <v>N/A</v>
          </cell>
          <cell r="AC696" t="str">
            <v>N/A</v>
          </cell>
          <cell r="AD696" t="str">
            <v>N/A</v>
          </cell>
          <cell r="AE696" t="str">
            <v>N/A</v>
          </cell>
          <cell r="AF696" t="str">
            <v>N/A</v>
          </cell>
          <cell r="AG696" t="str">
            <v>N/A</v>
          </cell>
          <cell r="AH696">
            <v>0</v>
          </cell>
        </row>
        <row r="697">
          <cell r="A697">
            <v>37157</v>
          </cell>
          <cell r="B697" t="str">
            <v>N/A</v>
          </cell>
          <cell r="C697" t="str">
            <v>N/A</v>
          </cell>
          <cell r="D697" t="str">
            <v>N/A</v>
          </cell>
          <cell r="E697" t="str">
            <v>N/A</v>
          </cell>
          <cell r="F697" t="str">
            <v>N/A</v>
          </cell>
          <cell r="G697" t="str">
            <v>N/A</v>
          </cell>
          <cell r="H697" t="str">
            <v>N/A</v>
          </cell>
          <cell r="I697" t="str">
            <v>N/A</v>
          </cell>
          <cell r="J697" t="str">
            <v>N/A</v>
          </cell>
          <cell r="K697" t="str">
            <v>N/A</v>
          </cell>
          <cell r="L697" t="str">
            <v>N/A</v>
          </cell>
          <cell r="M697" t="str">
            <v>N/A</v>
          </cell>
          <cell r="N697" t="str">
            <v>N/A</v>
          </cell>
          <cell r="O697" t="str">
            <v>N/A</v>
          </cell>
          <cell r="P697" t="str">
            <v>N/A</v>
          </cell>
          <cell r="Q697" t="str">
            <v>N/A</v>
          </cell>
          <cell r="R697" t="str">
            <v>N/A</v>
          </cell>
          <cell r="S697" t="str">
            <v>N/A</v>
          </cell>
          <cell r="T697" t="str">
            <v>N/A</v>
          </cell>
          <cell r="U697" t="str">
            <v>N/A</v>
          </cell>
          <cell r="V697" t="str">
            <v>N/A</v>
          </cell>
          <cell r="W697" t="str">
            <v>N/A</v>
          </cell>
          <cell r="X697" t="str">
            <v>N/A</v>
          </cell>
          <cell r="Y697" t="str">
            <v>N/A</v>
          </cell>
          <cell r="Z697" t="str">
            <v>N/A</v>
          </cell>
          <cell r="AA697" t="str">
            <v>N/A</v>
          </cell>
          <cell r="AB697" t="str">
            <v>N/A</v>
          </cell>
          <cell r="AC697" t="str">
            <v>N/A</v>
          </cell>
          <cell r="AD697" t="str">
            <v>N/A</v>
          </cell>
          <cell r="AE697" t="str">
            <v>N/A</v>
          </cell>
          <cell r="AF697" t="str">
            <v>N/A</v>
          </cell>
          <cell r="AG697" t="str">
            <v>N/A</v>
          </cell>
          <cell r="AH697">
            <v>0</v>
          </cell>
        </row>
        <row r="698">
          <cell r="A698">
            <v>37158</v>
          </cell>
          <cell r="B698" t="str">
            <v>N/A</v>
          </cell>
          <cell r="C698" t="str">
            <v>N/A</v>
          </cell>
          <cell r="D698" t="str">
            <v>N/A</v>
          </cell>
          <cell r="E698" t="str">
            <v>N/A</v>
          </cell>
          <cell r="F698" t="str">
            <v>N/A</v>
          </cell>
          <cell r="G698" t="str">
            <v>N/A</v>
          </cell>
          <cell r="H698" t="str">
            <v>N/A</v>
          </cell>
          <cell r="I698" t="str">
            <v>N/A</v>
          </cell>
          <cell r="J698" t="str">
            <v>N/A</v>
          </cell>
          <cell r="K698" t="str">
            <v>N/A</v>
          </cell>
          <cell r="L698" t="str">
            <v>N/A</v>
          </cell>
          <cell r="M698" t="str">
            <v>N/A</v>
          </cell>
          <cell r="N698" t="str">
            <v>N/A</v>
          </cell>
          <cell r="O698" t="str">
            <v>N/A</v>
          </cell>
          <cell r="P698" t="str">
            <v>N/A</v>
          </cell>
          <cell r="Q698" t="str">
            <v>N/A</v>
          </cell>
          <cell r="R698" t="str">
            <v>N/A</v>
          </cell>
          <cell r="S698" t="str">
            <v>N/A</v>
          </cell>
          <cell r="T698" t="str">
            <v>N/A</v>
          </cell>
          <cell r="U698" t="str">
            <v>N/A</v>
          </cell>
          <cell r="V698" t="str">
            <v>N/A</v>
          </cell>
          <cell r="W698" t="str">
            <v>N/A</v>
          </cell>
          <cell r="X698" t="str">
            <v>N/A</v>
          </cell>
          <cell r="Y698" t="str">
            <v>N/A</v>
          </cell>
          <cell r="Z698" t="str">
            <v>N/A</v>
          </cell>
          <cell r="AA698" t="str">
            <v>N/A</v>
          </cell>
          <cell r="AB698" t="str">
            <v>N/A</v>
          </cell>
          <cell r="AC698" t="str">
            <v>N/A</v>
          </cell>
          <cell r="AD698" t="str">
            <v>N/A</v>
          </cell>
          <cell r="AE698" t="str">
            <v>N/A</v>
          </cell>
          <cell r="AF698" t="str">
            <v>N/A</v>
          </cell>
          <cell r="AG698" t="str">
            <v>N/A</v>
          </cell>
          <cell r="AH698">
            <v>0</v>
          </cell>
        </row>
        <row r="699">
          <cell r="A699">
            <v>37159</v>
          </cell>
          <cell r="B699" t="str">
            <v>N/A</v>
          </cell>
          <cell r="C699" t="str">
            <v>N/A</v>
          </cell>
          <cell r="D699" t="str">
            <v>N/A</v>
          </cell>
          <cell r="E699" t="str">
            <v>N/A</v>
          </cell>
          <cell r="F699" t="str">
            <v>N/A</v>
          </cell>
          <cell r="G699" t="str">
            <v>N/A</v>
          </cell>
          <cell r="H699" t="str">
            <v>N/A</v>
          </cell>
          <cell r="I699" t="str">
            <v>N/A</v>
          </cell>
          <cell r="J699" t="str">
            <v>N/A</v>
          </cell>
          <cell r="K699" t="str">
            <v>N/A</v>
          </cell>
          <cell r="L699" t="str">
            <v>N/A</v>
          </cell>
          <cell r="M699" t="str">
            <v>N/A</v>
          </cell>
          <cell r="N699" t="str">
            <v>N/A</v>
          </cell>
          <cell r="O699" t="str">
            <v>N/A</v>
          </cell>
          <cell r="P699" t="str">
            <v>N/A</v>
          </cell>
          <cell r="Q699" t="str">
            <v>N/A</v>
          </cell>
          <cell r="R699" t="str">
            <v>N/A</v>
          </cell>
          <cell r="S699" t="str">
            <v>N/A</v>
          </cell>
          <cell r="T699" t="str">
            <v>N/A</v>
          </cell>
          <cell r="U699" t="str">
            <v>N/A</v>
          </cell>
          <cell r="V699" t="str">
            <v>N/A</v>
          </cell>
          <cell r="W699" t="str">
            <v>N/A</v>
          </cell>
          <cell r="X699" t="str">
            <v>N/A</v>
          </cell>
          <cell r="Y699" t="str">
            <v>N/A</v>
          </cell>
          <cell r="Z699" t="str">
            <v>N/A</v>
          </cell>
          <cell r="AA699" t="str">
            <v>N/A</v>
          </cell>
          <cell r="AB699" t="str">
            <v>N/A</v>
          </cell>
          <cell r="AC699" t="str">
            <v>N/A</v>
          </cell>
          <cell r="AD699" t="str">
            <v>N/A</v>
          </cell>
          <cell r="AE699" t="str">
            <v>N/A</v>
          </cell>
          <cell r="AF699" t="str">
            <v>N/A</v>
          </cell>
          <cell r="AG699" t="str">
            <v>N/A</v>
          </cell>
          <cell r="AH699">
            <v>0</v>
          </cell>
        </row>
        <row r="700">
          <cell r="A700">
            <v>37160</v>
          </cell>
          <cell r="B700" t="str">
            <v>N/A</v>
          </cell>
          <cell r="C700" t="str">
            <v>N/A</v>
          </cell>
          <cell r="D700" t="str">
            <v>N/A</v>
          </cell>
          <cell r="E700" t="str">
            <v>N/A</v>
          </cell>
          <cell r="F700" t="str">
            <v>N/A</v>
          </cell>
          <cell r="G700" t="str">
            <v>N/A</v>
          </cell>
          <cell r="H700" t="str">
            <v>N/A</v>
          </cell>
          <cell r="I700" t="str">
            <v>N/A</v>
          </cell>
          <cell r="J700" t="str">
            <v>N/A</v>
          </cell>
          <cell r="K700" t="str">
            <v>N/A</v>
          </cell>
          <cell r="L700" t="str">
            <v>N/A</v>
          </cell>
          <cell r="M700" t="str">
            <v>N/A</v>
          </cell>
          <cell r="N700" t="str">
            <v>N/A</v>
          </cell>
          <cell r="O700" t="str">
            <v>N/A</v>
          </cell>
          <cell r="P700" t="str">
            <v>N/A</v>
          </cell>
          <cell r="Q700" t="str">
            <v>N/A</v>
          </cell>
          <cell r="R700" t="str">
            <v>N/A</v>
          </cell>
          <cell r="S700" t="str">
            <v>N/A</v>
          </cell>
          <cell r="T700" t="str">
            <v>N/A</v>
          </cell>
          <cell r="U700" t="str">
            <v>N/A</v>
          </cell>
          <cell r="V700" t="str">
            <v>N/A</v>
          </cell>
          <cell r="W700" t="str">
            <v>N/A</v>
          </cell>
          <cell r="X700" t="str">
            <v>N/A</v>
          </cell>
          <cell r="Y700" t="str">
            <v>N/A</v>
          </cell>
          <cell r="Z700" t="str">
            <v>N/A</v>
          </cell>
          <cell r="AA700" t="str">
            <v>N/A</v>
          </cell>
          <cell r="AB700" t="str">
            <v>N/A</v>
          </cell>
          <cell r="AC700" t="str">
            <v>N/A</v>
          </cell>
          <cell r="AD700" t="str">
            <v>N/A</v>
          </cell>
          <cell r="AE700" t="str">
            <v>N/A</v>
          </cell>
          <cell r="AF700" t="str">
            <v>N/A</v>
          </cell>
          <cell r="AG700" t="str">
            <v>N/A</v>
          </cell>
          <cell r="AH700">
            <v>0</v>
          </cell>
        </row>
        <row r="701">
          <cell r="A701">
            <v>37161</v>
          </cell>
          <cell r="B701" t="str">
            <v>N/A</v>
          </cell>
          <cell r="C701" t="str">
            <v>N/A</v>
          </cell>
          <cell r="D701" t="str">
            <v>N/A</v>
          </cell>
          <cell r="E701" t="str">
            <v>N/A</v>
          </cell>
          <cell r="F701" t="str">
            <v>N/A</v>
          </cell>
          <cell r="G701" t="str">
            <v>N/A</v>
          </cell>
          <cell r="H701" t="str">
            <v>N/A</v>
          </cell>
          <cell r="I701" t="str">
            <v>N/A</v>
          </cell>
          <cell r="J701" t="str">
            <v>N/A</v>
          </cell>
          <cell r="K701" t="str">
            <v>N/A</v>
          </cell>
          <cell r="L701" t="str">
            <v>N/A</v>
          </cell>
          <cell r="M701" t="str">
            <v>N/A</v>
          </cell>
          <cell r="N701" t="str">
            <v>N/A</v>
          </cell>
          <cell r="O701" t="str">
            <v>N/A</v>
          </cell>
          <cell r="P701" t="str">
            <v>N/A</v>
          </cell>
          <cell r="Q701" t="str">
            <v>N/A</v>
          </cell>
          <cell r="R701" t="str">
            <v>N/A</v>
          </cell>
          <cell r="S701" t="str">
            <v>N/A</v>
          </cell>
          <cell r="T701" t="str">
            <v>N/A</v>
          </cell>
          <cell r="U701" t="str">
            <v>N/A</v>
          </cell>
          <cell r="V701" t="str">
            <v>N/A</v>
          </cell>
          <cell r="W701" t="str">
            <v>N/A</v>
          </cell>
          <cell r="X701" t="str">
            <v>N/A</v>
          </cell>
          <cell r="Y701" t="str">
            <v>N/A</v>
          </cell>
          <cell r="Z701" t="str">
            <v>N/A</v>
          </cell>
          <cell r="AA701" t="str">
            <v>N/A</v>
          </cell>
          <cell r="AB701" t="str">
            <v>N/A</v>
          </cell>
          <cell r="AC701" t="str">
            <v>N/A</v>
          </cell>
          <cell r="AD701" t="str">
            <v>N/A</v>
          </cell>
          <cell r="AE701" t="str">
            <v>N/A</v>
          </cell>
          <cell r="AF701" t="str">
            <v>N/A</v>
          </cell>
          <cell r="AG701" t="str">
            <v>N/A</v>
          </cell>
          <cell r="AH701">
            <v>0</v>
          </cell>
        </row>
        <row r="702">
          <cell r="A702">
            <v>37162</v>
          </cell>
          <cell r="B702" t="str">
            <v>N/A</v>
          </cell>
          <cell r="C702" t="str">
            <v>N/A</v>
          </cell>
          <cell r="D702" t="str">
            <v>N/A</v>
          </cell>
          <cell r="E702" t="str">
            <v>N/A</v>
          </cell>
          <cell r="F702" t="str">
            <v>N/A</v>
          </cell>
          <cell r="G702" t="str">
            <v>N/A</v>
          </cell>
          <cell r="H702" t="str">
            <v>N/A</v>
          </cell>
          <cell r="I702" t="str">
            <v>N/A</v>
          </cell>
          <cell r="J702" t="str">
            <v>N/A</v>
          </cell>
          <cell r="K702" t="str">
            <v>N/A</v>
          </cell>
          <cell r="L702" t="str">
            <v>N/A</v>
          </cell>
          <cell r="M702" t="str">
            <v>N/A</v>
          </cell>
          <cell r="N702" t="str">
            <v>N/A</v>
          </cell>
          <cell r="O702" t="str">
            <v>N/A</v>
          </cell>
          <cell r="P702" t="str">
            <v>N/A</v>
          </cell>
          <cell r="Q702" t="str">
            <v>N/A</v>
          </cell>
          <cell r="R702" t="str">
            <v>N/A</v>
          </cell>
          <cell r="S702" t="str">
            <v>N/A</v>
          </cell>
          <cell r="T702" t="str">
            <v>N/A</v>
          </cell>
          <cell r="U702" t="str">
            <v>N/A</v>
          </cell>
          <cell r="V702" t="str">
            <v>N/A</v>
          </cell>
          <cell r="W702" t="str">
            <v>N/A</v>
          </cell>
          <cell r="X702" t="str">
            <v>N/A</v>
          </cell>
          <cell r="Y702" t="str">
            <v>N/A</v>
          </cell>
          <cell r="Z702" t="str">
            <v>N/A</v>
          </cell>
          <cell r="AA702" t="str">
            <v>N/A</v>
          </cell>
          <cell r="AB702" t="str">
            <v>N/A</v>
          </cell>
          <cell r="AC702" t="str">
            <v>N/A</v>
          </cell>
          <cell r="AD702" t="str">
            <v>N/A</v>
          </cell>
          <cell r="AE702" t="str">
            <v>N/A</v>
          </cell>
          <cell r="AF702" t="str">
            <v>N/A</v>
          </cell>
          <cell r="AG702" t="str">
            <v>N/A</v>
          </cell>
          <cell r="AH702">
            <v>0</v>
          </cell>
        </row>
        <row r="703">
          <cell r="A703">
            <v>37163</v>
          </cell>
          <cell r="B703" t="str">
            <v>N/A</v>
          </cell>
          <cell r="C703" t="str">
            <v>N/A</v>
          </cell>
          <cell r="D703" t="str">
            <v>N/A</v>
          </cell>
          <cell r="E703" t="str">
            <v>N/A</v>
          </cell>
          <cell r="F703" t="str">
            <v>N/A</v>
          </cell>
          <cell r="G703" t="str">
            <v>N/A</v>
          </cell>
          <cell r="H703" t="str">
            <v>N/A</v>
          </cell>
          <cell r="I703" t="str">
            <v>N/A</v>
          </cell>
          <cell r="J703" t="str">
            <v>N/A</v>
          </cell>
          <cell r="K703" t="str">
            <v>N/A</v>
          </cell>
          <cell r="L703" t="str">
            <v>N/A</v>
          </cell>
          <cell r="M703" t="str">
            <v>N/A</v>
          </cell>
          <cell r="N703" t="str">
            <v>N/A</v>
          </cell>
          <cell r="O703" t="str">
            <v>N/A</v>
          </cell>
          <cell r="P703" t="str">
            <v>N/A</v>
          </cell>
          <cell r="Q703" t="str">
            <v>N/A</v>
          </cell>
          <cell r="R703" t="str">
            <v>N/A</v>
          </cell>
          <cell r="S703" t="str">
            <v>N/A</v>
          </cell>
          <cell r="T703" t="str">
            <v>N/A</v>
          </cell>
          <cell r="U703" t="str">
            <v>N/A</v>
          </cell>
          <cell r="V703" t="str">
            <v>N/A</v>
          </cell>
          <cell r="W703" t="str">
            <v>N/A</v>
          </cell>
          <cell r="X703" t="str">
            <v>N/A</v>
          </cell>
          <cell r="Y703" t="str">
            <v>N/A</v>
          </cell>
          <cell r="Z703" t="str">
            <v>N/A</v>
          </cell>
          <cell r="AA703" t="str">
            <v>N/A</v>
          </cell>
          <cell r="AB703" t="str">
            <v>N/A</v>
          </cell>
          <cell r="AC703" t="str">
            <v>N/A</v>
          </cell>
          <cell r="AD703" t="str">
            <v>N/A</v>
          </cell>
          <cell r="AE703" t="str">
            <v>N/A</v>
          </cell>
          <cell r="AF703" t="str">
            <v>N/A</v>
          </cell>
          <cell r="AG703" t="str">
            <v>N/A</v>
          </cell>
          <cell r="AH703">
            <v>0</v>
          </cell>
        </row>
        <row r="704">
          <cell r="A704">
            <v>37164</v>
          </cell>
          <cell r="B704" t="str">
            <v>N/A</v>
          </cell>
          <cell r="C704" t="str">
            <v>N/A</v>
          </cell>
          <cell r="D704" t="str">
            <v>N/A</v>
          </cell>
          <cell r="E704" t="str">
            <v>N/A</v>
          </cell>
          <cell r="F704" t="str">
            <v>N/A</v>
          </cell>
          <cell r="G704" t="str">
            <v>N/A</v>
          </cell>
          <cell r="H704" t="str">
            <v>N/A</v>
          </cell>
          <cell r="I704" t="str">
            <v>N/A</v>
          </cell>
          <cell r="J704" t="str">
            <v>N/A</v>
          </cell>
          <cell r="K704" t="str">
            <v>N/A</v>
          </cell>
          <cell r="L704" t="str">
            <v>N/A</v>
          </cell>
          <cell r="M704" t="str">
            <v>N/A</v>
          </cell>
          <cell r="N704" t="str">
            <v>N/A</v>
          </cell>
          <cell r="O704" t="str">
            <v>N/A</v>
          </cell>
          <cell r="P704" t="str">
            <v>N/A</v>
          </cell>
          <cell r="Q704" t="str">
            <v>N/A</v>
          </cell>
          <cell r="R704" t="str">
            <v>N/A</v>
          </cell>
          <cell r="S704" t="str">
            <v>N/A</v>
          </cell>
          <cell r="T704" t="str">
            <v>N/A</v>
          </cell>
          <cell r="U704" t="str">
            <v>N/A</v>
          </cell>
          <cell r="V704" t="str">
            <v>N/A</v>
          </cell>
          <cell r="W704" t="str">
            <v>N/A</v>
          </cell>
          <cell r="X704" t="str">
            <v>N/A</v>
          </cell>
          <cell r="Y704" t="str">
            <v>N/A</v>
          </cell>
          <cell r="Z704" t="str">
            <v>N/A</v>
          </cell>
          <cell r="AA704" t="str">
            <v>N/A</v>
          </cell>
          <cell r="AB704" t="str">
            <v>N/A</v>
          </cell>
          <cell r="AC704" t="str">
            <v>N/A</v>
          </cell>
          <cell r="AD704" t="str">
            <v>N/A</v>
          </cell>
          <cell r="AE704" t="str">
            <v>N/A</v>
          </cell>
          <cell r="AF704" t="str">
            <v>N/A</v>
          </cell>
          <cell r="AG704" t="str">
            <v>N/A</v>
          </cell>
          <cell r="AH704">
            <v>0</v>
          </cell>
        </row>
        <row r="705">
          <cell r="A705">
            <v>37165</v>
          </cell>
          <cell r="B705" t="str">
            <v>N/A</v>
          </cell>
          <cell r="C705" t="str">
            <v>N/A</v>
          </cell>
          <cell r="D705" t="str">
            <v>N/A</v>
          </cell>
          <cell r="E705" t="str">
            <v>N/A</v>
          </cell>
          <cell r="F705" t="str">
            <v>N/A</v>
          </cell>
          <cell r="G705" t="str">
            <v>N/A</v>
          </cell>
          <cell r="H705" t="str">
            <v>N/A</v>
          </cell>
          <cell r="I705" t="str">
            <v>N/A</v>
          </cell>
          <cell r="J705" t="str">
            <v>N/A</v>
          </cell>
          <cell r="K705" t="str">
            <v>N/A</v>
          </cell>
          <cell r="L705" t="str">
            <v>N/A</v>
          </cell>
          <cell r="M705" t="str">
            <v>N/A</v>
          </cell>
          <cell r="N705" t="str">
            <v>N/A</v>
          </cell>
          <cell r="O705" t="str">
            <v>N/A</v>
          </cell>
          <cell r="P705" t="str">
            <v>N/A</v>
          </cell>
          <cell r="Q705" t="str">
            <v>N/A</v>
          </cell>
          <cell r="R705" t="str">
            <v>N/A</v>
          </cell>
          <cell r="S705" t="str">
            <v>N/A</v>
          </cell>
          <cell r="T705" t="str">
            <v>N/A</v>
          </cell>
          <cell r="U705" t="str">
            <v>N/A</v>
          </cell>
          <cell r="V705" t="str">
            <v>N/A</v>
          </cell>
          <cell r="W705" t="str">
            <v>N/A</v>
          </cell>
          <cell r="X705" t="str">
            <v>N/A</v>
          </cell>
          <cell r="Y705" t="str">
            <v>N/A</v>
          </cell>
          <cell r="Z705" t="str">
            <v>N/A</v>
          </cell>
          <cell r="AA705" t="str">
            <v>N/A</v>
          </cell>
          <cell r="AB705" t="str">
            <v>N/A</v>
          </cell>
          <cell r="AC705" t="str">
            <v>N/A</v>
          </cell>
          <cell r="AD705" t="str">
            <v>N/A</v>
          </cell>
          <cell r="AE705" t="str">
            <v>N/A</v>
          </cell>
          <cell r="AF705" t="str">
            <v>N/A</v>
          </cell>
          <cell r="AG705" t="str">
            <v>N/A</v>
          </cell>
          <cell r="AH705">
            <v>0</v>
          </cell>
        </row>
        <row r="706">
          <cell r="A706">
            <v>37166</v>
          </cell>
          <cell r="B706" t="str">
            <v>N/A</v>
          </cell>
          <cell r="C706" t="str">
            <v>N/A</v>
          </cell>
          <cell r="D706" t="str">
            <v>N/A</v>
          </cell>
          <cell r="E706" t="str">
            <v>N/A</v>
          </cell>
          <cell r="F706" t="str">
            <v>N/A</v>
          </cell>
          <cell r="G706" t="str">
            <v>N/A</v>
          </cell>
          <cell r="H706" t="str">
            <v>N/A</v>
          </cell>
          <cell r="I706" t="str">
            <v>N/A</v>
          </cell>
          <cell r="J706" t="str">
            <v>N/A</v>
          </cell>
          <cell r="K706" t="str">
            <v>N/A</v>
          </cell>
          <cell r="L706" t="str">
            <v>N/A</v>
          </cell>
          <cell r="M706" t="str">
            <v>N/A</v>
          </cell>
          <cell r="N706" t="str">
            <v>N/A</v>
          </cell>
          <cell r="O706" t="str">
            <v>N/A</v>
          </cell>
          <cell r="P706" t="str">
            <v>N/A</v>
          </cell>
          <cell r="Q706" t="str">
            <v>N/A</v>
          </cell>
          <cell r="R706" t="str">
            <v>N/A</v>
          </cell>
          <cell r="S706" t="str">
            <v>N/A</v>
          </cell>
          <cell r="T706" t="str">
            <v>N/A</v>
          </cell>
          <cell r="U706" t="str">
            <v>N/A</v>
          </cell>
          <cell r="V706" t="str">
            <v>N/A</v>
          </cell>
          <cell r="W706" t="str">
            <v>N/A</v>
          </cell>
          <cell r="X706" t="str">
            <v>N/A</v>
          </cell>
          <cell r="Y706" t="str">
            <v>N/A</v>
          </cell>
          <cell r="Z706" t="str">
            <v>N/A</v>
          </cell>
          <cell r="AA706" t="str">
            <v>N/A</v>
          </cell>
          <cell r="AB706" t="str">
            <v>N/A</v>
          </cell>
          <cell r="AC706" t="str">
            <v>N/A</v>
          </cell>
          <cell r="AD706" t="str">
            <v>N/A</v>
          </cell>
          <cell r="AE706" t="str">
            <v>N/A</v>
          </cell>
          <cell r="AF706" t="str">
            <v>N/A</v>
          </cell>
          <cell r="AG706" t="str">
            <v>N/A</v>
          </cell>
          <cell r="AH706">
            <v>0</v>
          </cell>
        </row>
        <row r="707">
          <cell r="A707">
            <v>37167</v>
          </cell>
          <cell r="B707" t="str">
            <v>N/A</v>
          </cell>
          <cell r="C707" t="str">
            <v>N/A</v>
          </cell>
          <cell r="D707" t="str">
            <v>N/A</v>
          </cell>
          <cell r="E707" t="str">
            <v>N/A</v>
          </cell>
          <cell r="F707" t="str">
            <v>N/A</v>
          </cell>
          <cell r="G707" t="str">
            <v>N/A</v>
          </cell>
          <cell r="H707" t="str">
            <v>N/A</v>
          </cell>
          <cell r="I707" t="str">
            <v>N/A</v>
          </cell>
          <cell r="J707" t="str">
            <v>N/A</v>
          </cell>
          <cell r="K707" t="str">
            <v>N/A</v>
          </cell>
          <cell r="L707" t="str">
            <v>N/A</v>
          </cell>
          <cell r="M707" t="str">
            <v>N/A</v>
          </cell>
          <cell r="N707" t="str">
            <v>N/A</v>
          </cell>
          <cell r="O707" t="str">
            <v>N/A</v>
          </cell>
          <cell r="P707" t="str">
            <v>N/A</v>
          </cell>
          <cell r="Q707" t="str">
            <v>N/A</v>
          </cell>
          <cell r="R707" t="str">
            <v>N/A</v>
          </cell>
          <cell r="S707" t="str">
            <v>N/A</v>
          </cell>
          <cell r="T707" t="str">
            <v>N/A</v>
          </cell>
          <cell r="U707" t="str">
            <v>N/A</v>
          </cell>
          <cell r="V707" t="str">
            <v>N/A</v>
          </cell>
          <cell r="W707" t="str">
            <v>N/A</v>
          </cell>
          <cell r="X707" t="str">
            <v>N/A</v>
          </cell>
          <cell r="Y707" t="str">
            <v>N/A</v>
          </cell>
          <cell r="Z707" t="str">
            <v>N/A</v>
          </cell>
          <cell r="AA707" t="str">
            <v>N/A</v>
          </cell>
          <cell r="AB707" t="str">
            <v>N/A</v>
          </cell>
          <cell r="AC707" t="str">
            <v>N/A</v>
          </cell>
          <cell r="AD707" t="str">
            <v>N/A</v>
          </cell>
          <cell r="AE707" t="str">
            <v>N/A</v>
          </cell>
          <cell r="AF707" t="str">
            <v>N/A</v>
          </cell>
          <cell r="AG707" t="str">
            <v>N/A</v>
          </cell>
          <cell r="AH707">
            <v>0</v>
          </cell>
        </row>
        <row r="708">
          <cell r="A708">
            <v>37168</v>
          </cell>
          <cell r="B708" t="str">
            <v>N/A</v>
          </cell>
          <cell r="C708" t="str">
            <v>N/A</v>
          </cell>
          <cell r="D708" t="str">
            <v>N/A</v>
          </cell>
          <cell r="E708" t="str">
            <v>N/A</v>
          </cell>
          <cell r="F708" t="str">
            <v>N/A</v>
          </cell>
          <cell r="G708" t="str">
            <v>N/A</v>
          </cell>
          <cell r="H708" t="str">
            <v>N/A</v>
          </cell>
          <cell r="I708" t="str">
            <v>N/A</v>
          </cell>
          <cell r="J708" t="str">
            <v>N/A</v>
          </cell>
          <cell r="K708" t="str">
            <v>N/A</v>
          </cell>
          <cell r="L708" t="str">
            <v>N/A</v>
          </cell>
          <cell r="M708" t="str">
            <v>N/A</v>
          </cell>
          <cell r="N708" t="str">
            <v>N/A</v>
          </cell>
          <cell r="O708" t="str">
            <v>N/A</v>
          </cell>
          <cell r="P708" t="str">
            <v>N/A</v>
          </cell>
          <cell r="Q708" t="str">
            <v>N/A</v>
          </cell>
          <cell r="R708" t="str">
            <v>N/A</v>
          </cell>
          <cell r="S708" t="str">
            <v>N/A</v>
          </cell>
          <cell r="T708" t="str">
            <v>N/A</v>
          </cell>
          <cell r="U708" t="str">
            <v>N/A</v>
          </cell>
          <cell r="V708" t="str">
            <v>N/A</v>
          </cell>
          <cell r="W708" t="str">
            <v>N/A</v>
          </cell>
          <cell r="X708" t="str">
            <v>N/A</v>
          </cell>
          <cell r="Y708" t="str">
            <v>N/A</v>
          </cell>
          <cell r="Z708" t="str">
            <v>N/A</v>
          </cell>
          <cell r="AA708" t="str">
            <v>N/A</v>
          </cell>
          <cell r="AB708" t="str">
            <v>N/A</v>
          </cell>
          <cell r="AC708" t="str">
            <v>N/A</v>
          </cell>
          <cell r="AD708" t="str">
            <v>N/A</v>
          </cell>
          <cell r="AE708" t="str">
            <v>N/A</v>
          </cell>
          <cell r="AF708" t="str">
            <v>N/A</v>
          </cell>
          <cell r="AG708" t="str">
            <v>N/A</v>
          </cell>
          <cell r="AH708">
            <v>0</v>
          </cell>
        </row>
        <row r="709">
          <cell r="A709">
            <v>37169</v>
          </cell>
          <cell r="B709" t="str">
            <v>N/A</v>
          </cell>
          <cell r="C709" t="str">
            <v>N/A</v>
          </cell>
          <cell r="D709" t="str">
            <v>N/A</v>
          </cell>
          <cell r="E709" t="str">
            <v>N/A</v>
          </cell>
          <cell r="F709" t="str">
            <v>N/A</v>
          </cell>
          <cell r="G709" t="str">
            <v>N/A</v>
          </cell>
          <cell r="H709" t="str">
            <v>N/A</v>
          </cell>
          <cell r="I709" t="str">
            <v>N/A</v>
          </cell>
          <cell r="J709" t="str">
            <v>N/A</v>
          </cell>
          <cell r="K709" t="str">
            <v>N/A</v>
          </cell>
          <cell r="L709" t="str">
            <v>N/A</v>
          </cell>
          <cell r="M709" t="str">
            <v>N/A</v>
          </cell>
          <cell r="N709" t="str">
            <v>N/A</v>
          </cell>
          <cell r="O709" t="str">
            <v>N/A</v>
          </cell>
          <cell r="P709" t="str">
            <v>N/A</v>
          </cell>
          <cell r="Q709" t="str">
            <v>N/A</v>
          </cell>
          <cell r="R709" t="str">
            <v>N/A</v>
          </cell>
          <cell r="S709" t="str">
            <v>N/A</v>
          </cell>
          <cell r="T709" t="str">
            <v>N/A</v>
          </cell>
          <cell r="U709" t="str">
            <v>N/A</v>
          </cell>
          <cell r="V709" t="str">
            <v>N/A</v>
          </cell>
          <cell r="W709" t="str">
            <v>N/A</v>
          </cell>
          <cell r="X709" t="str">
            <v>N/A</v>
          </cell>
          <cell r="Y709" t="str">
            <v>N/A</v>
          </cell>
          <cell r="Z709" t="str">
            <v>N/A</v>
          </cell>
          <cell r="AA709" t="str">
            <v>N/A</v>
          </cell>
          <cell r="AB709" t="str">
            <v>N/A</v>
          </cell>
          <cell r="AC709" t="str">
            <v>N/A</v>
          </cell>
          <cell r="AD709" t="str">
            <v>N/A</v>
          </cell>
          <cell r="AE709" t="str">
            <v>N/A</v>
          </cell>
          <cell r="AF709" t="str">
            <v>N/A</v>
          </cell>
          <cell r="AG709" t="str">
            <v>N/A</v>
          </cell>
          <cell r="AH709">
            <v>0</v>
          </cell>
        </row>
        <row r="710">
          <cell r="A710">
            <v>37170</v>
          </cell>
          <cell r="B710" t="str">
            <v>N/A</v>
          </cell>
          <cell r="C710" t="str">
            <v>N/A</v>
          </cell>
          <cell r="D710" t="str">
            <v>N/A</v>
          </cell>
          <cell r="E710" t="str">
            <v>N/A</v>
          </cell>
          <cell r="F710" t="str">
            <v>N/A</v>
          </cell>
          <cell r="G710" t="str">
            <v>N/A</v>
          </cell>
          <cell r="H710" t="str">
            <v>N/A</v>
          </cell>
          <cell r="I710" t="str">
            <v>N/A</v>
          </cell>
          <cell r="J710" t="str">
            <v>N/A</v>
          </cell>
          <cell r="K710" t="str">
            <v>N/A</v>
          </cell>
          <cell r="L710" t="str">
            <v>N/A</v>
          </cell>
          <cell r="M710" t="str">
            <v>N/A</v>
          </cell>
          <cell r="N710" t="str">
            <v>N/A</v>
          </cell>
          <cell r="O710" t="str">
            <v>N/A</v>
          </cell>
          <cell r="P710" t="str">
            <v>N/A</v>
          </cell>
          <cell r="Q710" t="str">
            <v>N/A</v>
          </cell>
          <cell r="R710" t="str">
            <v>N/A</v>
          </cell>
          <cell r="S710" t="str">
            <v>N/A</v>
          </cell>
          <cell r="T710" t="str">
            <v>N/A</v>
          </cell>
          <cell r="U710" t="str">
            <v>N/A</v>
          </cell>
          <cell r="V710" t="str">
            <v>N/A</v>
          </cell>
          <cell r="W710" t="str">
            <v>N/A</v>
          </cell>
          <cell r="X710" t="str">
            <v>N/A</v>
          </cell>
          <cell r="Y710" t="str">
            <v>N/A</v>
          </cell>
          <cell r="Z710" t="str">
            <v>N/A</v>
          </cell>
          <cell r="AA710" t="str">
            <v>N/A</v>
          </cell>
          <cell r="AB710" t="str">
            <v>N/A</v>
          </cell>
          <cell r="AC710" t="str">
            <v>N/A</v>
          </cell>
          <cell r="AD710" t="str">
            <v>N/A</v>
          </cell>
          <cell r="AE710" t="str">
            <v>N/A</v>
          </cell>
          <cell r="AF710" t="str">
            <v>N/A</v>
          </cell>
          <cell r="AG710" t="str">
            <v>N/A</v>
          </cell>
          <cell r="AH710">
            <v>0</v>
          </cell>
        </row>
        <row r="711">
          <cell r="A711">
            <v>37171</v>
          </cell>
          <cell r="B711" t="str">
            <v>N/A</v>
          </cell>
          <cell r="C711" t="str">
            <v>N/A</v>
          </cell>
          <cell r="D711" t="str">
            <v>N/A</v>
          </cell>
          <cell r="E711" t="str">
            <v>N/A</v>
          </cell>
          <cell r="F711" t="str">
            <v>N/A</v>
          </cell>
          <cell r="G711" t="str">
            <v>N/A</v>
          </cell>
          <cell r="H711" t="str">
            <v>N/A</v>
          </cell>
          <cell r="I711" t="str">
            <v>N/A</v>
          </cell>
          <cell r="J711" t="str">
            <v>N/A</v>
          </cell>
          <cell r="K711" t="str">
            <v>N/A</v>
          </cell>
          <cell r="L711" t="str">
            <v>N/A</v>
          </cell>
          <cell r="M711" t="str">
            <v>N/A</v>
          </cell>
          <cell r="N711" t="str">
            <v>N/A</v>
          </cell>
          <cell r="O711" t="str">
            <v>N/A</v>
          </cell>
          <cell r="P711" t="str">
            <v>N/A</v>
          </cell>
          <cell r="Q711" t="str">
            <v>N/A</v>
          </cell>
          <cell r="R711" t="str">
            <v>N/A</v>
          </cell>
          <cell r="S711" t="str">
            <v>N/A</v>
          </cell>
          <cell r="T711" t="str">
            <v>N/A</v>
          </cell>
          <cell r="U711" t="str">
            <v>N/A</v>
          </cell>
          <cell r="V711" t="str">
            <v>N/A</v>
          </cell>
          <cell r="W711" t="str">
            <v>N/A</v>
          </cell>
          <cell r="X711" t="str">
            <v>N/A</v>
          </cell>
          <cell r="Y711" t="str">
            <v>N/A</v>
          </cell>
          <cell r="Z711" t="str">
            <v>N/A</v>
          </cell>
          <cell r="AA711" t="str">
            <v>N/A</v>
          </cell>
          <cell r="AB711" t="str">
            <v>N/A</v>
          </cell>
          <cell r="AC711" t="str">
            <v>N/A</v>
          </cell>
          <cell r="AD711" t="str">
            <v>N/A</v>
          </cell>
          <cell r="AE711" t="str">
            <v>N/A</v>
          </cell>
          <cell r="AF711" t="str">
            <v>N/A</v>
          </cell>
          <cell r="AG711" t="str">
            <v>N/A</v>
          </cell>
          <cell r="AH711">
            <v>0</v>
          </cell>
        </row>
        <row r="712">
          <cell r="A712">
            <v>37172</v>
          </cell>
          <cell r="B712" t="str">
            <v>N/A</v>
          </cell>
          <cell r="C712" t="str">
            <v>N/A</v>
          </cell>
          <cell r="D712" t="str">
            <v>N/A</v>
          </cell>
          <cell r="E712" t="str">
            <v>N/A</v>
          </cell>
          <cell r="F712" t="str">
            <v>N/A</v>
          </cell>
          <cell r="G712" t="str">
            <v>N/A</v>
          </cell>
          <cell r="H712" t="str">
            <v>N/A</v>
          </cell>
          <cell r="I712" t="str">
            <v>N/A</v>
          </cell>
          <cell r="J712" t="str">
            <v>N/A</v>
          </cell>
          <cell r="K712" t="str">
            <v>N/A</v>
          </cell>
          <cell r="L712" t="str">
            <v>N/A</v>
          </cell>
          <cell r="M712" t="str">
            <v>N/A</v>
          </cell>
          <cell r="N712" t="str">
            <v>N/A</v>
          </cell>
          <cell r="O712" t="str">
            <v>N/A</v>
          </cell>
          <cell r="P712" t="str">
            <v>N/A</v>
          </cell>
          <cell r="Q712" t="str">
            <v>N/A</v>
          </cell>
          <cell r="R712" t="str">
            <v>N/A</v>
          </cell>
          <cell r="S712" t="str">
            <v>N/A</v>
          </cell>
          <cell r="T712" t="str">
            <v>N/A</v>
          </cell>
          <cell r="U712" t="str">
            <v>N/A</v>
          </cell>
          <cell r="V712" t="str">
            <v>N/A</v>
          </cell>
          <cell r="W712" t="str">
            <v>N/A</v>
          </cell>
          <cell r="X712" t="str">
            <v>N/A</v>
          </cell>
          <cell r="Y712" t="str">
            <v>N/A</v>
          </cell>
          <cell r="Z712" t="str">
            <v>N/A</v>
          </cell>
          <cell r="AA712" t="str">
            <v>N/A</v>
          </cell>
          <cell r="AB712" t="str">
            <v>N/A</v>
          </cell>
          <cell r="AC712" t="str">
            <v>N/A</v>
          </cell>
          <cell r="AD712" t="str">
            <v>N/A</v>
          </cell>
          <cell r="AE712" t="str">
            <v>N/A</v>
          </cell>
          <cell r="AF712" t="str">
            <v>N/A</v>
          </cell>
          <cell r="AG712" t="str">
            <v>N/A</v>
          </cell>
          <cell r="AH712">
            <v>0</v>
          </cell>
        </row>
        <row r="713">
          <cell r="A713">
            <v>37173</v>
          </cell>
          <cell r="B713" t="str">
            <v>N/A</v>
          </cell>
          <cell r="C713" t="str">
            <v>N/A</v>
          </cell>
          <cell r="D713" t="str">
            <v>N/A</v>
          </cell>
          <cell r="E713" t="str">
            <v>N/A</v>
          </cell>
          <cell r="F713" t="str">
            <v>N/A</v>
          </cell>
          <cell r="G713" t="str">
            <v>N/A</v>
          </cell>
          <cell r="H713" t="str">
            <v>N/A</v>
          </cell>
          <cell r="I713" t="str">
            <v>N/A</v>
          </cell>
          <cell r="J713" t="str">
            <v>N/A</v>
          </cell>
          <cell r="K713" t="str">
            <v>N/A</v>
          </cell>
          <cell r="L713" t="str">
            <v>N/A</v>
          </cell>
          <cell r="M713" t="str">
            <v>N/A</v>
          </cell>
          <cell r="N713" t="str">
            <v>N/A</v>
          </cell>
          <cell r="O713" t="str">
            <v>N/A</v>
          </cell>
          <cell r="P713" t="str">
            <v>N/A</v>
          </cell>
          <cell r="Q713" t="str">
            <v>N/A</v>
          </cell>
          <cell r="R713" t="str">
            <v>N/A</v>
          </cell>
          <cell r="S713" t="str">
            <v>N/A</v>
          </cell>
          <cell r="T713" t="str">
            <v>N/A</v>
          </cell>
          <cell r="U713" t="str">
            <v>N/A</v>
          </cell>
          <cell r="V713" t="str">
            <v>N/A</v>
          </cell>
          <cell r="W713" t="str">
            <v>N/A</v>
          </cell>
          <cell r="X713" t="str">
            <v>N/A</v>
          </cell>
          <cell r="Y713" t="str">
            <v>N/A</v>
          </cell>
          <cell r="Z713" t="str">
            <v>N/A</v>
          </cell>
          <cell r="AA713" t="str">
            <v>N/A</v>
          </cell>
          <cell r="AB713" t="str">
            <v>N/A</v>
          </cell>
          <cell r="AC713" t="str">
            <v>N/A</v>
          </cell>
          <cell r="AD713" t="str">
            <v>N/A</v>
          </cell>
          <cell r="AE713" t="str">
            <v>N/A</v>
          </cell>
          <cell r="AF713" t="str">
            <v>N/A</v>
          </cell>
          <cell r="AG713" t="str">
            <v>N/A</v>
          </cell>
          <cell r="AH713">
            <v>0</v>
          </cell>
        </row>
        <row r="714">
          <cell r="A714">
            <v>37174</v>
          </cell>
          <cell r="B714" t="str">
            <v>N/A</v>
          </cell>
          <cell r="C714" t="str">
            <v>N/A</v>
          </cell>
          <cell r="D714" t="str">
            <v>N/A</v>
          </cell>
          <cell r="E714" t="str">
            <v>N/A</v>
          </cell>
          <cell r="F714" t="str">
            <v>N/A</v>
          </cell>
          <cell r="G714" t="str">
            <v>N/A</v>
          </cell>
          <cell r="H714" t="str">
            <v>N/A</v>
          </cell>
          <cell r="I714" t="str">
            <v>N/A</v>
          </cell>
          <cell r="J714" t="str">
            <v>N/A</v>
          </cell>
          <cell r="K714" t="str">
            <v>N/A</v>
          </cell>
          <cell r="L714" t="str">
            <v>N/A</v>
          </cell>
          <cell r="M714" t="str">
            <v>N/A</v>
          </cell>
          <cell r="N714" t="str">
            <v>N/A</v>
          </cell>
          <cell r="O714" t="str">
            <v>N/A</v>
          </cell>
          <cell r="P714" t="str">
            <v>N/A</v>
          </cell>
          <cell r="Q714" t="str">
            <v>N/A</v>
          </cell>
          <cell r="R714" t="str">
            <v>N/A</v>
          </cell>
          <cell r="S714" t="str">
            <v>N/A</v>
          </cell>
          <cell r="T714" t="str">
            <v>N/A</v>
          </cell>
          <cell r="U714" t="str">
            <v>N/A</v>
          </cell>
          <cell r="V714" t="str">
            <v>N/A</v>
          </cell>
          <cell r="W714" t="str">
            <v>N/A</v>
          </cell>
          <cell r="X714" t="str">
            <v>N/A</v>
          </cell>
          <cell r="Y714" t="str">
            <v>N/A</v>
          </cell>
          <cell r="Z714" t="str">
            <v>N/A</v>
          </cell>
          <cell r="AA714" t="str">
            <v>N/A</v>
          </cell>
          <cell r="AB714" t="str">
            <v>N/A</v>
          </cell>
          <cell r="AC714" t="str">
            <v>N/A</v>
          </cell>
          <cell r="AD714" t="str">
            <v>N/A</v>
          </cell>
          <cell r="AE714" t="str">
            <v>N/A</v>
          </cell>
          <cell r="AF714" t="str">
            <v>N/A</v>
          </cell>
          <cell r="AG714" t="str">
            <v>N/A</v>
          </cell>
          <cell r="AH714">
            <v>0</v>
          </cell>
        </row>
        <row r="715">
          <cell r="A715">
            <v>37175</v>
          </cell>
          <cell r="B715" t="str">
            <v>N/A</v>
          </cell>
          <cell r="C715" t="str">
            <v>N/A</v>
          </cell>
          <cell r="D715" t="str">
            <v>N/A</v>
          </cell>
          <cell r="E715" t="str">
            <v>N/A</v>
          </cell>
          <cell r="F715" t="str">
            <v>N/A</v>
          </cell>
          <cell r="G715" t="str">
            <v>N/A</v>
          </cell>
          <cell r="H715" t="str">
            <v>N/A</v>
          </cell>
          <cell r="I715" t="str">
            <v>N/A</v>
          </cell>
          <cell r="J715" t="str">
            <v>N/A</v>
          </cell>
          <cell r="K715" t="str">
            <v>N/A</v>
          </cell>
          <cell r="L715" t="str">
            <v>N/A</v>
          </cell>
          <cell r="M715" t="str">
            <v>N/A</v>
          </cell>
          <cell r="N715" t="str">
            <v>N/A</v>
          </cell>
          <cell r="O715" t="str">
            <v>N/A</v>
          </cell>
          <cell r="P715" t="str">
            <v>N/A</v>
          </cell>
          <cell r="Q715" t="str">
            <v>N/A</v>
          </cell>
          <cell r="R715" t="str">
            <v>N/A</v>
          </cell>
          <cell r="S715" t="str">
            <v>N/A</v>
          </cell>
          <cell r="T715" t="str">
            <v>N/A</v>
          </cell>
          <cell r="U715" t="str">
            <v>N/A</v>
          </cell>
          <cell r="V715" t="str">
            <v>N/A</v>
          </cell>
          <cell r="W715" t="str">
            <v>N/A</v>
          </cell>
          <cell r="X715" t="str">
            <v>N/A</v>
          </cell>
          <cell r="Y715" t="str">
            <v>N/A</v>
          </cell>
          <cell r="Z715" t="str">
            <v>N/A</v>
          </cell>
          <cell r="AA715" t="str">
            <v>N/A</v>
          </cell>
          <cell r="AB715" t="str">
            <v>N/A</v>
          </cell>
          <cell r="AC715" t="str">
            <v>N/A</v>
          </cell>
          <cell r="AD715" t="str">
            <v>N/A</v>
          </cell>
          <cell r="AE715" t="str">
            <v>N/A</v>
          </cell>
          <cell r="AF715" t="str">
            <v>N/A</v>
          </cell>
          <cell r="AG715" t="str">
            <v>N/A</v>
          </cell>
          <cell r="AH715">
            <v>0</v>
          </cell>
        </row>
        <row r="716">
          <cell r="A716">
            <v>37176</v>
          </cell>
          <cell r="B716" t="str">
            <v>N/A</v>
          </cell>
          <cell r="C716" t="str">
            <v>N/A</v>
          </cell>
          <cell r="D716" t="str">
            <v>N/A</v>
          </cell>
          <cell r="E716" t="str">
            <v>N/A</v>
          </cell>
          <cell r="F716" t="str">
            <v>N/A</v>
          </cell>
          <cell r="G716" t="str">
            <v>N/A</v>
          </cell>
          <cell r="H716" t="str">
            <v>N/A</v>
          </cell>
          <cell r="I716" t="str">
            <v>N/A</v>
          </cell>
          <cell r="J716" t="str">
            <v>N/A</v>
          </cell>
          <cell r="K716" t="str">
            <v>N/A</v>
          </cell>
          <cell r="L716" t="str">
            <v>N/A</v>
          </cell>
          <cell r="M716" t="str">
            <v>N/A</v>
          </cell>
          <cell r="N716" t="str">
            <v>N/A</v>
          </cell>
          <cell r="O716" t="str">
            <v>N/A</v>
          </cell>
          <cell r="P716" t="str">
            <v>N/A</v>
          </cell>
          <cell r="Q716" t="str">
            <v>N/A</v>
          </cell>
          <cell r="R716" t="str">
            <v>N/A</v>
          </cell>
          <cell r="S716" t="str">
            <v>N/A</v>
          </cell>
          <cell r="T716" t="str">
            <v>N/A</v>
          </cell>
          <cell r="U716" t="str">
            <v>N/A</v>
          </cell>
          <cell r="V716" t="str">
            <v>N/A</v>
          </cell>
          <cell r="W716" t="str">
            <v>N/A</v>
          </cell>
          <cell r="X716" t="str">
            <v>N/A</v>
          </cell>
          <cell r="Y716" t="str">
            <v>N/A</v>
          </cell>
          <cell r="Z716" t="str">
            <v>N/A</v>
          </cell>
          <cell r="AA716" t="str">
            <v>N/A</v>
          </cell>
          <cell r="AB716" t="str">
            <v>N/A</v>
          </cell>
          <cell r="AC716" t="str">
            <v>N/A</v>
          </cell>
          <cell r="AD716" t="str">
            <v>N/A</v>
          </cell>
          <cell r="AE716" t="str">
            <v>N/A</v>
          </cell>
          <cell r="AF716" t="str">
            <v>N/A</v>
          </cell>
          <cell r="AG716" t="str">
            <v>N/A</v>
          </cell>
          <cell r="AH716">
            <v>0</v>
          </cell>
        </row>
        <row r="717">
          <cell r="A717">
            <v>37177</v>
          </cell>
          <cell r="B717" t="str">
            <v>N/A</v>
          </cell>
          <cell r="C717" t="str">
            <v>N/A</v>
          </cell>
          <cell r="D717" t="str">
            <v>N/A</v>
          </cell>
          <cell r="E717" t="str">
            <v>N/A</v>
          </cell>
          <cell r="F717" t="str">
            <v>N/A</v>
          </cell>
          <cell r="G717" t="str">
            <v>N/A</v>
          </cell>
          <cell r="H717" t="str">
            <v>N/A</v>
          </cell>
          <cell r="I717" t="str">
            <v>N/A</v>
          </cell>
          <cell r="J717" t="str">
            <v>N/A</v>
          </cell>
          <cell r="K717" t="str">
            <v>N/A</v>
          </cell>
          <cell r="L717" t="str">
            <v>N/A</v>
          </cell>
          <cell r="M717" t="str">
            <v>N/A</v>
          </cell>
          <cell r="N717" t="str">
            <v>N/A</v>
          </cell>
          <cell r="O717" t="str">
            <v>N/A</v>
          </cell>
          <cell r="P717" t="str">
            <v>N/A</v>
          </cell>
          <cell r="Q717" t="str">
            <v>N/A</v>
          </cell>
          <cell r="R717" t="str">
            <v>N/A</v>
          </cell>
          <cell r="S717" t="str">
            <v>N/A</v>
          </cell>
          <cell r="T717" t="str">
            <v>N/A</v>
          </cell>
          <cell r="U717" t="str">
            <v>N/A</v>
          </cell>
          <cell r="V717" t="str">
            <v>N/A</v>
          </cell>
          <cell r="W717" t="str">
            <v>N/A</v>
          </cell>
          <cell r="X717" t="str">
            <v>N/A</v>
          </cell>
          <cell r="Y717" t="str">
            <v>N/A</v>
          </cell>
          <cell r="Z717" t="str">
            <v>N/A</v>
          </cell>
          <cell r="AA717" t="str">
            <v>N/A</v>
          </cell>
          <cell r="AB717" t="str">
            <v>N/A</v>
          </cell>
          <cell r="AC717" t="str">
            <v>N/A</v>
          </cell>
          <cell r="AD717" t="str">
            <v>N/A</v>
          </cell>
          <cell r="AE717" t="str">
            <v>N/A</v>
          </cell>
          <cell r="AF717" t="str">
            <v>N/A</v>
          </cell>
          <cell r="AG717" t="str">
            <v>N/A</v>
          </cell>
          <cell r="AH717">
            <v>0</v>
          </cell>
        </row>
        <row r="718">
          <cell r="A718">
            <v>37178</v>
          </cell>
          <cell r="B718" t="str">
            <v>N/A</v>
          </cell>
          <cell r="C718" t="str">
            <v>N/A</v>
          </cell>
          <cell r="D718" t="str">
            <v>N/A</v>
          </cell>
          <cell r="E718" t="str">
            <v>N/A</v>
          </cell>
          <cell r="F718" t="str">
            <v>N/A</v>
          </cell>
          <cell r="G718" t="str">
            <v>N/A</v>
          </cell>
          <cell r="H718" t="str">
            <v>N/A</v>
          </cell>
          <cell r="I718" t="str">
            <v>N/A</v>
          </cell>
          <cell r="J718" t="str">
            <v>N/A</v>
          </cell>
          <cell r="K718" t="str">
            <v>N/A</v>
          </cell>
          <cell r="L718" t="str">
            <v>N/A</v>
          </cell>
          <cell r="M718" t="str">
            <v>N/A</v>
          </cell>
          <cell r="N718" t="str">
            <v>N/A</v>
          </cell>
          <cell r="O718" t="str">
            <v>N/A</v>
          </cell>
          <cell r="P718" t="str">
            <v>N/A</v>
          </cell>
          <cell r="Q718" t="str">
            <v>N/A</v>
          </cell>
          <cell r="R718" t="str">
            <v>N/A</v>
          </cell>
          <cell r="S718" t="str">
            <v>N/A</v>
          </cell>
          <cell r="T718" t="str">
            <v>N/A</v>
          </cell>
          <cell r="U718" t="str">
            <v>N/A</v>
          </cell>
          <cell r="V718" t="str">
            <v>N/A</v>
          </cell>
          <cell r="W718" t="str">
            <v>N/A</v>
          </cell>
          <cell r="X718" t="str">
            <v>N/A</v>
          </cell>
          <cell r="Y718" t="str">
            <v>N/A</v>
          </cell>
          <cell r="Z718" t="str">
            <v>N/A</v>
          </cell>
          <cell r="AA718" t="str">
            <v>N/A</v>
          </cell>
          <cell r="AB718" t="str">
            <v>N/A</v>
          </cell>
          <cell r="AC718" t="str">
            <v>N/A</v>
          </cell>
          <cell r="AD718" t="str">
            <v>N/A</v>
          </cell>
          <cell r="AE718" t="str">
            <v>N/A</v>
          </cell>
          <cell r="AF718" t="str">
            <v>N/A</v>
          </cell>
          <cell r="AG718" t="str">
            <v>N/A</v>
          </cell>
          <cell r="AH718">
            <v>0</v>
          </cell>
        </row>
        <row r="719">
          <cell r="A719">
            <v>37179</v>
          </cell>
          <cell r="B719" t="str">
            <v>N/A</v>
          </cell>
          <cell r="C719" t="str">
            <v>N/A</v>
          </cell>
          <cell r="D719" t="str">
            <v>N/A</v>
          </cell>
          <cell r="E719" t="str">
            <v>N/A</v>
          </cell>
          <cell r="F719" t="str">
            <v>N/A</v>
          </cell>
          <cell r="G719" t="str">
            <v>N/A</v>
          </cell>
          <cell r="H719" t="str">
            <v>N/A</v>
          </cell>
          <cell r="I719" t="str">
            <v>N/A</v>
          </cell>
          <cell r="J719" t="str">
            <v>N/A</v>
          </cell>
          <cell r="K719" t="str">
            <v>N/A</v>
          </cell>
          <cell r="L719" t="str">
            <v>N/A</v>
          </cell>
          <cell r="M719" t="str">
            <v>N/A</v>
          </cell>
          <cell r="N719" t="str">
            <v>N/A</v>
          </cell>
          <cell r="O719" t="str">
            <v>N/A</v>
          </cell>
          <cell r="P719" t="str">
            <v>N/A</v>
          </cell>
          <cell r="Q719" t="str">
            <v>N/A</v>
          </cell>
          <cell r="R719" t="str">
            <v>N/A</v>
          </cell>
          <cell r="S719" t="str">
            <v>N/A</v>
          </cell>
          <cell r="T719" t="str">
            <v>N/A</v>
          </cell>
          <cell r="U719" t="str">
            <v>N/A</v>
          </cell>
          <cell r="V719" t="str">
            <v>N/A</v>
          </cell>
          <cell r="W719" t="str">
            <v>N/A</v>
          </cell>
          <cell r="X719" t="str">
            <v>N/A</v>
          </cell>
          <cell r="Y719" t="str">
            <v>N/A</v>
          </cell>
          <cell r="Z719" t="str">
            <v>N/A</v>
          </cell>
          <cell r="AA719" t="str">
            <v>N/A</v>
          </cell>
          <cell r="AB719" t="str">
            <v>N/A</v>
          </cell>
          <cell r="AC719" t="str">
            <v>N/A</v>
          </cell>
          <cell r="AD719" t="str">
            <v>N/A</v>
          </cell>
          <cell r="AE719" t="str">
            <v>N/A</v>
          </cell>
          <cell r="AF719" t="str">
            <v>N/A</v>
          </cell>
          <cell r="AG719" t="str">
            <v>N/A</v>
          </cell>
          <cell r="AH719">
            <v>0</v>
          </cell>
        </row>
        <row r="720">
          <cell r="A720">
            <v>37180</v>
          </cell>
          <cell r="B720" t="str">
            <v>N/A</v>
          </cell>
          <cell r="C720" t="str">
            <v>N/A</v>
          </cell>
          <cell r="D720" t="str">
            <v>N/A</v>
          </cell>
          <cell r="E720" t="str">
            <v>N/A</v>
          </cell>
          <cell r="F720" t="str">
            <v>N/A</v>
          </cell>
          <cell r="G720" t="str">
            <v>N/A</v>
          </cell>
          <cell r="H720" t="str">
            <v>N/A</v>
          </cell>
          <cell r="I720" t="str">
            <v>N/A</v>
          </cell>
          <cell r="J720" t="str">
            <v>N/A</v>
          </cell>
          <cell r="K720" t="str">
            <v>N/A</v>
          </cell>
          <cell r="L720" t="str">
            <v>N/A</v>
          </cell>
          <cell r="M720" t="str">
            <v>N/A</v>
          </cell>
          <cell r="N720" t="str">
            <v>N/A</v>
          </cell>
          <cell r="O720" t="str">
            <v>N/A</v>
          </cell>
          <cell r="P720" t="str">
            <v>N/A</v>
          </cell>
          <cell r="Q720" t="str">
            <v>N/A</v>
          </cell>
          <cell r="R720" t="str">
            <v>N/A</v>
          </cell>
          <cell r="S720" t="str">
            <v>N/A</v>
          </cell>
          <cell r="T720" t="str">
            <v>N/A</v>
          </cell>
          <cell r="U720" t="str">
            <v>N/A</v>
          </cell>
          <cell r="V720" t="str">
            <v>N/A</v>
          </cell>
          <cell r="W720" t="str">
            <v>N/A</v>
          </cell>
          <cell r="X720" t="str">
            <v>N/A</v>
          </cell>
          <cell r="Y720" t="str">
            <v>N/A</v>
          </cell>
          <cell r="Z720" t="str">
            <v>N/A</v>
          </cell>
          <cell r="AA720" t="str">
            <v>N/A</v>
          </cell>
          <cell r="AB720" t="str">
            <v>N/A</v>
          </cell>
          <cell r="AC720" t="str">
            <v>N/A</v>
          </cell>
          <cell r="AD720" t="str">
            <v>N/A</v>
          </cell>
          <cell r="AE720" t="str">
            <v>N/A</v>
          </cell>
          <cell r="AF720" t="str">
            <v>N/A</v>
          </cell>
          <cell r="AG720" t="str">
            <v>N/A</v>
          </cell>
          <cell r="AH720">
            <v>0</v>
          </cell>
        </row>
        <row r="721">
          <cell r="A721">
            <v>37181</v>
          </cell>
          <cell r="B721" t="str">
            <v>N/A</v>
          </cell>
          <cell r="C721" t="str">
            <v>N/A</v>
          </cell>
          <cell r="D721" t="str">
            <v>N/A</v>
          </cell>
          <cell r="E721" t="str">
            <v>N/A</v>
          </cell>
          <cell r="F721" t="str">
            <v>N/A</v>
          </cell>
          <cell r="G721" t="str">
            <v>N/A</v>
          </cell>
          <cell r="H721" t="str">
            <v>N/A</v>
          </cell>
          <cell r="I721" t="str">
            <v>N/A</v>
          </cell>
          <cell r="J721" t="str">
            <v>N/A</v>
          </cell>
          <cell r="K721" t="str">
            <v>N/A</v>
          </cell>
          <cell r="L721" t="str">
            <v>N/A</v>
          </cell>
          <cell r="M721" t="str">
            <v>N/A</v>
          </cell>
          <cell r="N721" t="str">
            <v>N/A</v>
          </cell>
          <cell r="O721" t="str">
            <v>N/A</v>
          </cell>
          <cell r="P721" t="str">
            <v>N/A</v>
          </cell>
          <cell r="Q721" t="str">
            <v>N/A</v>
          </cell>
          <cell r="R721" t="str">
            <v>N/A</v>
          </cell>
          <cell r="S721" t="str">
            <v>N/A</v>
          </cell>
          <cell r="T721" t="str">
            <v>N/A</v>
          </cell>
          <cell r="U721" t="str">
            <v>N/A</v>
          </cell>
          <cell r="V721" t="str">
            <v>N/A</v>
          </cell>
          <cell r="W721" t="str">
            <v>N/A</v>
          </cell>
          <cell r="X721" t="str">
            <v>N/A</v>
          </cell>
          <cell r="Y721" t="str">
            <v>N/A</v>
          </cell>
          <cell r="Z721" t="str">
            <v>N/A</v>
          </cell>
          <cell r="AA721" t="str">
            <v>N/A</v>
          </cell>
          <cell r="AB721" t="str">
            <v>N/A</v>
          </cell>
          <cell r="AC721" t="str">
            <v>N/A</v>
          </cell>
          <cell r="AD721" t="str">
            <v>N/A</v>
          </cell>
          <cell r="AE721" t="str">
            <v>N/A</v>
          </cell>
          <cell r="AF721" t="str">
            <v>N/A</v>
          </cell>
          <cell r="AG721" t="str">
            <v>N/A</v>
          </cell>
          <cell r="AH721">
            <v>0</v>
          </cell>
        </row>
        <row r="722">
          <cell r="A722">
            <v>37182</v>
          </cell>
          <cell r="B722" t="str">
            <v>N/A</v>
          </cell>
          <cell r="C722" t="str">
            <v>N/A</v>
          </cell>
          <cell r="D722" t="str">
            <v>N/A</v>
          </cell>
          <cell r="E722" t="str">
            <v>N/A</v>
          </cell>
          <cell r="F722" t="str">
            <v>N/A</v>
          </cell>
          <cell r="G722" t="str">
            <v>N/A</v>
          </cell>
          <cell r="H722" t="str">
            <v>N/A</v>
          </cell>
          <cell r="I722" t="str">
            <v>N/A</v>
          </cell>
          <cell r="J722" t="str">
            <v>N/A</v>
          </cell>
          <cell r="K722" t="str">
            <v>N/A</v>
          </cell>
          <cell r="L722" t="str">
            <v>N/A</v>
          </cell>
          <cell r="M722" t="str">
            <v>N/A</v>
          </cell>
          <cell r="N722" t="str">
            <v>N/A</v>
          </cell>
          <cell r="O722" t="str">
            <v>N/A</v>
          </cell>
          <cell r="P722" t="str">
            <v>N/A</v>
          </cell>
          <cell r="Q722" t="str">
            <v>N/A</v>
          </cell>
          <cell r="R722" t="str">
            <v>N/A</v>
          </cell>
          <cell r="S722" t="str">
            <v>N/A</v>
          </cell>
          <cell r="T722" t="str">
            <v>N/A</v>
          </cell>
          <cell r="U722" t="str">
            <v>N/A</v>
          </cell>
          <cell r="V722" t="str">
            <v>N/A</v>
          </cell>
          <cell r="W722" t="str">
            <v>N/A</v>
          </cell>
          <cell r="X722" t="str">
            <v>N/A</v>
          </cell>
          <cell r="Y722" t="str">
            <v>N/A</v>
          </cell>
          <cell r="Z722" t="str">
            <v>N/A</v>
          </cell>
          <cell r="AA722" t="str">
            <v>N/A</v>
          </cell>
          <cell r="AB722" t="str">
            <v>N/A</v>
          </cell>
          <cell r="AC722" t="str">
            <v>N/A</v>
          </cell>
          <cell r="AD722" t="str">
            <v>N/A</v>
          </cell>
          <cell r="AE722" t="str">
            <v>N/A</v>
          </cell>
          <cell r="AF722" t="str">
            <v>N/A</v>
          </cell>
          <cell r="AG722" t="str">
            <v>N/A</v>
          </cell>
          <cell r="AH722">
            <v>0</v>
          </cell>
        </row>
        <row r="723">
          <cell r="A723">
            <v>37183</v>
          </cell>
          <cell r="B723" t="str">
            <v>N/A</v>
          </cell>
          <cell r="C723" t="str">
            <v>N/A</v>
          </cell>
          <cell r="D723" t="str">
            <v>N/A</v>
          </cell>
          <cell r="E723" t="str">
            <v>N/A</v>
          </cell>
          <cell r="F723" t="str">
            <v>N/A</v>
          </cell>
          <cell r="G723" t="str">
            <v>N/A</v>
          </cell>
          <cell r="H723" t="str">
            <v>N/A</v>
          </cell>
          <cell r="I723" t="str">
            <v>N/A</v>
          </cell>
          <cell r="J723" t="str">
            <v>N/A</v>
          </cell>
          <cell r="K723" t="str">
            <v>N/A</v>
          </cell>
          <cell r="L723" t="str">
            <v>N/A</v>
          </cell>
          <cell r="M723" t="str">
            <v>N/A</v>
          </cell>
          <cell r="N723" t="str">
            <v>N/A</v>
          </cell>
          <cell r="O723" t="str">
            <v>N/A</v>
          </cell>
          <cell r="P723" t="str">
            <v>N/A</v>
          </cell>
          <cell r="Q723" t="str">
            <v>N/A</v>
          </cell>
          <cell r="R723" t="str">
            <v>N/A</v>
          </cell>
          <cell r="S723" t="str">
            <v>N/A</v>
          </cell>
          <cell r="T723" t="str">
            <v>N/A</v>
          </cell>
          <cell r="U723" t="str">
            <v>N/A</v>
          </cell>
          <cell r="V723" t="str">
            <v>N/A</v>
          </cell>
          <cell r="W723" t="str">
            <v>N/A</v>
          </cell>
          <cell r="X723" t="str">
            <v>N/A</v>
          </cell>
          <cell r="Y723" t="str">
            <v>N/A</v>
          </cell>
          <cell r="Z723" t="str">
            <v>N/A</v>
          </cell>
          <cell r="AA723" t="str">
            <v>N/A</v>
          </cell>
          <cell r="AB723" t="str">
            <v>N/A</v>
          </cell>
          <cell r="AC723" t="str">
            <v>N/A</v>
          </cell>
          <cell r="AD723" t="str">
            <v>N/A</v>
          </cell>
          <cell r="AE723" t="str">
            <v>N/A</v>
          </cell>
          <cell r="AF723" t="str">
            <v>N/A</v>
          </cell>
          <cell r="AG723" t="str">
            <v>N/A</v>
          </cell>
          <cell r="AH723">
            <v>0</v>
          </cell>
        </row>
        <row r="724">
          <cell r="A724">
            <v>37184</v>
          </cell>
          <cell r="B724" t="str">
            <v>N/A</v>
          </cell>
          <cell r="C724" t="str">
            <v>N/A</v>
          </cell>
          <cell r="D724" t="str">
            <v>N/A</v>
          </cell>
          <cell r="E724" t="str">
            <v>N/A</v>
          </cell>
          <cell r="F724" t="str">
            <v>N/A</v>
          </cell>
          <cell r="G724" t="str">
            <v>N/A</v>
          </cell>
          <cell r="H724" t="str">
            <v>N/A</v>
          </cell>
          <cell r="I724" t="str">
            <v>N/A</v>
          </cell>
          <cell r="J724" t="str">
            <v>N/A</v>
          </cell>
          <cell r="K724" t="str">
            <v>N/A</v>
          </cell>
          <cell r="L724" t="str">
            <v>N/A</v>
          </cell>
          <cell r="M724" t="str">
            <v>N/A</v>
          </cell>
          <cell r="N724" t="str">
            <v>N/A</v>
          </cell>
          <cell r="O724" t="str">
            <v>N/A</v>
          </cell>
          <cell r="P724" t="str">
            <v>N/A</v>
          </cell>
          <cell r="Q724" t="str">
            <v>N/A</v>
          </cell>
          <cell r="R724" t="str">
            <v>N/A</v>
          </cell>
          <cell r="S724" t="str">
            <v>N/A</v>
          </cell>
          <cell r="T724" t="str">
            <v>N/A</v>
          </cell>
          <cell r="U724" t="str">
            <v>N/A</v>
          </cell>
          <cell r="V724" t="str">
            <v>N/A</v>
          </cell>
          <cell r="W724" t="str">
            <v>N/A</v>
          </cell>
          <cell r="X724" t="str">
            <v>N/A</v>
          </cell>
          <cell r="Y724" t="str">
            <v>N/A</v>
          </cell>
          <cell r="Z724" t="str">
            <v>N/A</v>
          </cell>
          <cell r="AA724" t="str">
            <v>N/A</v>
          </cell>
          <cell r="AB724" t="str">
            <v>N/A</v>
          </cell>
          <cell r="AC724" t="str">
            <v>N/A</v>
          </cell>
          <cell r="AD724" t="str">
            <v>N/A</v>
          </cell>
          <cell r="AE724" t="str">
            <v>N/A</v>
          </cell>
          <cell r="AF724" t="str">
            <v>N/A</v>
          </cell>
          <cell r="AG724" t="str">
            <v>N/A</v>
          </cell>
          <cell r="AH724">
            <v>0</v>
          </cell>
        </row>
        <row r="725">
          <cell r="A725">
            <v>37185</v>
          </cell>
          <cell r="B725" t="str">
            <v>N/A</v>
          </cell>
          <cell r="C725" t="str">
            <v>N/A</v>
          </cell>
          <cell r="D725" t="str">
            <v>N/A</v>
          </cell>
          <cell r="E725" t="str">
            <v>N/A</v>
          </cell>
          <cell r="F725" t="str">
            <v>N/A</v>
          </cell>
          <cell r="G725" t="str">
            <v>N/A</v>
          </cell>
          <cell r="H725" t="str">
            <v>N/A</v>
          </cell>
          <cell r="I725" t="str">
            <v>N/A</v>
          </cell>
          <cell r="J725" t="str">
            <v>N/A</v>
          </cell>
          <cell r="K725" t="str">
            <v>N/A</v>
          </cell>
          <cell r="L725" t="str">
            <v>N/A</v>
          </cell>
          <cell r="M725" t="str">
            <v>N/A</v>
          </cell>
          <cell r="N725" t="str">
            <v>N/A</v>
          </cell>
          <cell r="O725" t="str">
            <v>N/A</v>
          </cell>
          <cell r="P725" t="str">
            <v>N/A</v>
          </cell>
          <cell r="Q725" t="str">
            <v>N/A</v>
          </cell>
          <cell r="R725" t="str">
            <v>N/A</v>
          </cell>
          <cell r="S725" t="str">
            <v>N/A</v>
          </cell>
          <cell r="T725" t="str">
            <v>N/A</v>
          </cell>
          <cell r="U725" t="str">
            <v>N/A</v>
          </cell>
          <cell r="V725" t="str">
            <v>N/A</v>
          </cell>
          <cell r="W725" t="str">
            <v>N/A</v>
          </cell>
          <cell r="X725" t="str">
            <v>N/A</v>
          </cell>
          <cell r="Y725" t="str">
            <v>N/A</v>
          </cell>
          <cell r="Z725" t="str">
            <v>N/A</v>
          </cell>
          <cell r="AA725" t="str">
            <v>N/A</v>
          </cell>
          <cell r="AB725" t="str">
            <v>N/A</v>
          </cell>
          <cell r="AC725" t="str">
            <v>N/A</v>
          </cell>
          <cell r="AD725" t="str">
            <v>N/A</v>
          </cell>
          <cell r="AE725" t="str">
            <v>N/A</v>
          </cell>
          <cell r="AF725" t="str">
            <v>N/A</v>
          </cell>
          <cell r="AG725" t="str">
            <v>N/A</v>
          </cell>
          <cell r="AH725">
            <v>0</v>
          </cell>
        </row>
        <row r="726">
          <cell r="A726">
            <v>37186</v>
          </cell>
          <cell r="B726" t="str">
            <v>N/A</v>
          </cell>
          <cell r="C726" t="str">
            <v>N/A</v>
          </cell>
          <cell r="D726" t="str">
            <v>N/A</v>
          </cell>
          <cell r="E726" t="str">
            <v>N/A</v>
          </cell>
          <cell r="F726" t="str">
            <v>N/A</v>
          </cell>
          <cell r="G726" t="str">
            <v>N/A</v>
          </cell>
          <cell r="H726" t="str">
            <v>N/A</v>
          </cell>
          <cell r="I726" t="str">
            <v>N/A</v>
          </cell>
          <cell r="J726" t="str">
            <v>N/A</v>
          </cell>
          <cell r="K726" t="str">
            <v>N/A</v>
          </cell>
          <cell r="L726" t="str">
            <v>N/A</v>
          </cell>
          <cell r="M726" t="str">
            <v>N/A</v>
          </cell>
          <cell r="N726" t="str">
            <v>N/A</v>
          </cell>
          <cell r="O726" t="str">
            <v>N/A</v>
          </cell>
          <cell r="P726" t="str">
            <v>N/A</v>
          </cell>
          <cell r="Q726" t="str">
            <v>N/A</v>
          </cell>
          <cell r="R726" t="str">
            <v>N/A</v>
          </cell>
          <cell r="S726" t="str">
            <v>N/A</v>
          </cell>
          <cell r="T726" t="str">
            <v>N/A</v>
          </cell>
          <cell r="U726" t="str">
            <v>N/A</v>
          </cell>
          <cell r="V726" t="str">
            <v>N/A</v>
          </cell>
          <cell r="W726" t="str">
            <v>N/A</v>
          </cell>
          <cell r="X726" t="str">
            <v>N/A</v>
          </cell>
          <cell r="Y726" t="str">
            <v>N/A</v>
          </cell>
          <cell r="Z726" t="str">
            <v>N/A</v>
          </cell>
          <cell r="AA726" t="str">
            <v>N/A</v>
          </cell>
          <cell r="AB726" t="str">
            <v>N/A</v>
          </cell>
          <cell r="AC726" t="str">
            <v>N/A</v>
          </cell>
          <cell r="AD726" t="str">
            <v>N/A</v>
          </cell>
          <cell r="AE726" t="str">
            <v>N/A</v>
          </cell>
          <cell r="AF726" t="str">
            <v>N/A</v>
          </cell>
          <cell r="AG726" t="str">
            <v>N/A</v>
          </cell>
          <cell r="AH726">
            <v>0</v>
          </cell>
        </row>
        <row r="727">
          <cell r="A727">
            <v>37187</v>
          </cell>
          <cell r="B727" t="str">
            <v>N/A</v>
          </cell>
          <cell r="C727" t="str">
            <v>N/A</v>
          </cell>
          <cell r="D727" t="str">
            <v>N/A</v>
          </cell>
          <cell r="E727" t="str">
            <v>N/A</v>
          </cell>
          <cell r="F727" t="str">
            <v>N/A</v>
          </cell>
          <cell r="G727" t="str">
            <v>N/A</v>
          </cell>
          <cell r="H727" t="str">
            <v>N/A</v>
          </cell>
          <cell r="I727" t="str">
            <v>N/A</v>
          </cell>
          <cell r="J727" t="str">
            <v>N/A</v>
          </cell>
          <cell r="K727" t="str">
            <v>N/A</v>
          </cell>
          <cell r="L727" t="str">
            <v>N/A</v>
          </cell>
          <cell r="M727" t="str">
            <v>N/A</v>
          </cell>
          <cell r="N727" t="str">
            <v>N/A</v>
          </cell>
          <cell r="O727" t="str">
            <v>N/A</v>
          </cell>
          <cell r="P727" t="str">
            <v>N/A</v>
          </cell>
          <cell r="Q727" t="str">
            <v>N/A</v>
          </cell>
          <cell r="R727" t="str">
            <v>N/A</v>
          </cell>
          <cell r="S727" t="str">
            <v>N/A</v>
          </cell>
          <cell r="T727" t="str">
            <v>N/A</v>
          </cell>
          <cell r="U727" t="str">
            <v>N/A</v>
          </cell>
          <cell r="V727" t="str">
            <v>N/A</v>
          </cell>
          <cell r="W727" t="str">
            <v>N/A</v>
          </cell>
          <cell r="X727" t="str">
            <v>N/A</v>
          </cell>
          <cell r="Y727" t="str">
            <v>N/A</v>
          </cell>
          <cell r="Z727" t="str">
            <v>N/A</v>
          </cell>
          <cell r="AA727" t="str">
            <v>N/A</v>
          </cell>
          <cell r="AB727" t="str">
            <v>N/A</v>
          </cell>
          <cell r="AC727" t="str">
            <v>N/A</v>
          </cell>
          <cell r="AD727" t="str">
            <v>N/A</v>
          </cell>
          <cell r="AE727" t="str">
            <v>N/A</v>
          </cell>
          <cell r="AF727" t="str">
            <v>N/A</v>
          </cell>
          <cell r="AG727" t="str">
            <v>N/A</v>
          </cell>
          <cell r="AH727">
            <v>0</v>
          </cell>
        </row>
        <row r="728">
          <cell r="A728">
            <v>37188</v>
          </cell>
          <cell r="B728" t="str">
            <v>N/A</v>
          </cell>
          <cell r="C728" t="str">
            <v>N/A</v>
          </cell>
          <cell r="D728" t="str">
            <v>N/A</v>
          </cell>
          <cell r="E728" t="str">
            <v>N/A</v>
          </cell>
          <cell r="F728" t="str">
            <v>N/A</v>
          </cell>
          <cell r="G728" t="str">
            <v>N/A</v>
          </cell>
          <cell r="H728" t="str">
            <v>N/A</v>
          </cell>
          <cell r="I728" t="str">
            <v>N/A</v>
          </cell>
          <cell r="J728" t="str">
            <v>N/A</v>
          </cell>
          <cell r="K728" t="str">
            <v>N/A</v>
          </cell>
          <cell r="L728" t="str">
            <v>N/A</v>
          </cell>
          <cell r="M728" t="str">
            <v>N/A</v>
          </cell>
          <cell r="N728" t="str">
            <v>N/A</v>
          </cell>
          <cell r="O728" t="str">
            <v>N/A</v>
          </cell>
          <cell r="P728" t="str">
            <v>N/A</v>
          </cell>
          <cell r="Q728" t="str">
            <v>N/A</v>
          </cell>
          <cell r="R728" t="str">
            <v>N/A</v>
          </cell>
          <cell r="S728" t="str">
            <v>N/A</v>
          </cell>
          <cell r="T728" t="str">
            <v>N/A</v>
          </cell>
          <cell r="U728" t="str">
            <v>N/A</v>
          </cell>
          <cell r="V728" t="str">
            <v>N/A</v>
          </cell>
          <cell r="W728" t="str">
            <v>N/A</v>
          </cell>
          <cell r="X728" t="str">
            <v>N/A</v>
          </cell>
          <cell r="Y728" t="str">
            <v>N/A</v>
          </cell>
          <cell r="Z728" t="str">
            <v>N/A</v>
          </cell>
          <cell r="AA728" t="str">
            <v>N/A</v>
          </cell>
          <cell r="AB728" t="str">
            <v>N/A</v>
          </cell>
          <cell r="AC728" t="str">
            <v>N/A</v>
          </cell>
          <cell r="AD728" t="str">
            <v>N/A</v>
          </cell>
          <cell r="AE728" t="str">
            <v>N/A</v>
          </cell>
          <cell r="AF728" t="str">
            <v>N/A</v>
          </cell>
          <cell r="AG728" t="str">
            <v>N/A</v>
          </cell>
          <cell r="AH728">
            <v>0</v>
          </cell>
        </row>
        <row r="729">
          <cell r="A729">
            <v>37189</v>
          </cell>
          <cell r="B729" t="str">
            <v>N/A</v>
          </cell>
          <cell r="C729" t="str">
            <v>N/A</v>
          </cell>
          <cell r="D729" t="str">
            <v>N/A</v>
          </cell>
          <cell r="E729" t="str">
            <v>N/A</v>
          </cell>
          <cell r="F729" t="str">
            <v>N/A</v>
          </cell>
          <cell r="G729" t="str">
            <v>N/A</v>
          </cell>
          <cell r="H729" t="str">
            <v>N/A</v>
          </cell>
          <cell r="I729" t="str">
            <v>N/A</v>
          </cell>
          <cell r="J729" t="str">
            <v>N/A</v>
          </cell>
          <cell r="K729" t="str">
            <v>N/A</v>
          </cell>
          <cell r="L729" t="str">
            <v>N/A</v>
          </cell>
          <cell r="M729" t="str">
            <v>N/A</v>
          </cell>
          <cell r="N729" t="str">
            <v>N/A</v>
          </cell>
          <cell r="O729" t="str">
            <v>N/A</v>
          </cell>
          <cell r="P729" t="str">
            <v>N/A</v>
          </cell>
          <cell r="Q729" t="str">
            <v>N/A</v>
          </cell>
          <cell r="R729" t="str">
            <v>N/A</v>
          </cell>
          <cell r="S729" t="str">
            <v>N/A</v>
          </cell>
          <cell r="T729" t="str">
            <v>N/A</v>
          </cell>
          <cell r="U729" t="str">
            <v>N/A</v>
          </cell>
          <cell r="V729" t="str">
            <v>N/A</v>
          </cell>
          <cell r="W729" t="str">
            <v>N/A</v>
          </cell>
          <cell r="X729" t="str">
            <v>N/A</v>
          </cell>
          <cell r="Y729" t="str">
            <v>N/A</v>
          </cell>
          <cell r="Z729" t="str">
            <v>N/A</v>
          </cell>
          <cell r="AA729" t="str">
            <v>N/A</v>
          </cell>
          <cell r="AB729" t="str">
            <v>N/A</v>
          </cell>
          <cell r="AC729" t="str">
            <v>N/A</v>
          </cell>
          <cell r="AD729" t="str">
            <v>N/A</v>
          </cell>
          <cell r="AE729" t="str">
            <v>N/A</v>
          </cell>
          <cell r="AF729" t="str">
            <v>N/A</v>
          </cell>
          <cell r="AG729" t="str">
            <v>N/A</v>
          </cell>
          <cell r="AH729">
            <v>0</v>
          </cell>
        </row>
        <row r="730">
          <cell r="A730">
            <v>37190</v>
          </cell>
          <cell r="B730" t="str">
            <v>N/A</v>
          </cell>
          <cell r="C730" t="str">
            <v>N/A</v>
          </cell>
          <cell r="D730" t="str">
            <v>N/A</v>
          </cell>
          <cell r="E730" t="str">
            <v>N/A</v>
          </cell>
          <cell r="F730" t="str">
            <v>N/A</v>
          </cell>
          <cell r="G730" t="str">
            <v>N/A</v>
          </cell>
          <cell r="H730" t="str">
            <v>N/A</v>
          </cell>
          <cell r="I730" t="str">
            <v>N/A</v>
          </cell>
          <cell r="J730" t="str">
            <v>N/A</v>
          </cell>
          <cell r="K730" t="str">
            <v>N/A</v>
          </cell>
          <cell r="L730" t="str">
            <v>N/A</v>
          </cell>
          <cell r="M730" t="str">
            <v>N/A</v>
          </cell>
          <cell r="N730" t="str">
            <v>N/A</v>
          </cell>
          <cell r="O730" t="str">
            <v>N/A</v>
          </cell>
          <cell r="P730" t="str">
            <v>N/A</v>
          </cell>
          <cell r="Q730" t="str">
            <v>N/A</v>
          </cell>
          <cell r="R730" t="str">
            <v>N/A</v>
          </cell>
          <cell r="S730" t="str">
            <v>N/A</v>
          </cell>
          <cell r="T730" t="str">
            <v>N/A</v>
          </cell>
          <cell r="U730" t="str">
            <v>N/A</v>
          </cell>
          <cell r="V730" t="str">
            <v>N/A</v>
          </cell>
          <cell r="W730" t="str">
            <v>N/A</v>
          </cell>
          <cell r="X730" t="str">
            <v>N/A</v>
          </cell>
          <cell r="Y730" t="str">
            <v>N/A</v>
          </cell>
          <cell r="Z730" t="str">
            <v>N/A</v>
          </cell>
          <cell r="AA730" t="str">
            <v>N/A</v>
          </cell>
          <cell r="AB730" t="str">
            <v>N/A</v>
          </cell>
          <cell r="AC730" t="str">
            <v>N/A</v>
          </cell>
          <cell r="AD730" t="str">
            <v>N/A</v>
          </cell>
          <cell r="AE730" t="str">
            <v>N/A</v>
          </cell>
          <cell r="AF730" t="str">
            <v>N/A</v>
          </cell>
          <cell r="AG730" t="str">
            <v>N/A</v>
          </cell>
          <cell r="AH730">
            <v>0</v>
          </cell>
        </row>
        <row r="731">
          <cell r="A731">
            <v>37191</v>
          </cell>
          <cell r="B731" t="str">
            <v>N/A</v>
          </cell>
          <cell r="C731" t="str">
            <v>N/A</v>
          </cell>
          <cell r="D731" t="str">
            <v>N/A</v>
          </cell>
          <cell r="E731" t="str">
            <v>N/A</v>
          </cell>
          <cell r="F731" t="str">
            <v>N/A</v>
          </cell>
          <cell r="G731" t="str">
            <v>N/A</v>
          </cell>
          <cell r="H731" t="str">
            <v>N/A</v>
          </cell>
          <cell r="I731" t="str">
            <v>N/A</v>
          </cell>
          <cell r="J731" t="str">
            <v>N/A</v>
          </cell>
          <cell r="K731" t="str">
            <v>N/A</v>
          </cell>
          <cell r="L731" t="str">
            <v>N/A</v>
          </cell>
          <cell r="M731" t="str">
            <v>N/A</v>
          </cell>
          <cell r="N731" t="str">
            <v>N/A</v>
          </cell>
          <cell r="O731" t="str">
            <v>N/A</v>
          </cell>
          <cell r="P731" t="str">
            <v>N/A</v>
          </cell>
          <cell r="Q731" t="str">
            <v>N/A</v>
          </cell>
          <cell r="R731" t="str">
            <v>N/A</v>
          </cell>
          <cell r="S731" t="str">
            <v>N/A</v>
          </cell>
          <cell r="T731" t="str">
            <v>N/A</v>
          </cell>
          <cell r="U731" t="str">
            <v>N/A</v>
          </cell>
          <cell r="V731" t="str">
            <v>N/A</v>
          </cell>
          <cell r="W731" t="str">
            <v>N/A</v>
          </cell>
          <cell r="X731" t="str">
            <v>N/A</v>
          </cell>
          <cell r="Y731" t="str">
            <v>N/A</v>
          </cell>
          <cell r="Z731" t="str">
            <v>N/A</v>
          </cell>
          <cell r="AA731" t="str">
            <v>N/A</v>
          </cell>
          <cell r="AB731" t="str">
            <v>N/A</v>
          </cell>
          <cell r="AC731" t="str">
            <v>N/A</v>
          </cell>
          <cell r="AD731" t="str">
            <v>N/A</v>
          </cell>
          <cell r="AE731" t="str">
            <v>N/A</v>
          </cell>
          <cell r="AF731" t="str">
            <v>N/A</v>
          </cell>
          <cell r="AG731" t="str">
            <v>N/A</v>
          </cell>
          <cell r="AH731">
            <v>0</v>
          </cell>
        </row>
        <row r="732">
          <cell r="A732">
            <v>37192</v>
          </cell>
          <cell r="B732" t="str">
            <v>N/A</v>
          </cell>
          <cell r="C732" t="str">
            <v>N/A</v>
          </cell>
          <cell r="D732" t="str">
            <v>N/A</v>
          </cell>
          <cell r="E732" t="str">
            <v>N/A</v>
          </cell>
          <cell r="F732" t="str">
            <v>N/A</v>
          </cell>
          <cell r="G732" t="str">
            <v>N/A</v>
          </cell>
          <cell r="H732" t="str">
            <v>N/A</v>
          </cell>
          <cell r="I732" t="str">
            <v>N/A</v>
          </cell>
          <cell r="J732" t="str">
            <v>N/A</v>
          </cell>
          <cell r="K732" t="str">
            <v>N/A</v>
          </cell>
          <cell r="L732" t="str">
            <v>N/A</v>
          </cell>
          <cell r="M732" t="str">
            <v>N/A</v>
          </cell>
          <cell r="N732" t="str">
            <v>N/A</v>
          </cell>
          <cell r="O732" t="str">
            <v>N/A</v>
          </cell>
          <cell r="P732" t="str">
            <v>N/A</v>
          </cell>
          <cell r="Q732" t="str">
            <v>N/A</v>
          </cell>
          <cell r="R732" t="str">
            <v>N/A</v>
          </cell>
          <cell r="S732" t="str">
            <v>N/A</v>
          </cell>
          <cell r="T732" t="str">
            <v>N/A</v>
          </cell>
          <cell r="U732" t="str">
            <v>N/A</v>
          </cell>
          <cell r="V732" t="str">
            <v>N/A</v>
          </cell>
          <cell r="W732" t="str">
            <v>N/A</v>
          </cell>
          <cell r="X732" t="str">
            <v>N/A</v>
          </cell>
          <cell r="Y732" t="str">
            <v>N/A</v>
          </cell>
          <cell r="Z732" t="str">
            <v>N/A</v>
          </cell>
          <cell r="AA732" t="str">
            <v>N/A</v>
          </cell>
          <cell r="AB732" t="str">
            <v>N/A</v>
          </cell>
          <cell r="AC732" t="str">
            <v>N/A</v>
          </cell>
          <cell r="AD732" t="str">
            <v>N/A</v>
          </cell>
          <cell r="AE732" t="str">
            <v>N/A</v>
          </cell>
          <cell r="AF732" t="str">
            <v>N/A</v>
          </cell>
          <cell r="AG732" t="str">
            <v>N/A</v>
          </cell>
          <cell r="AH732">
            <v>0</v>
          </cell>
        </row>
        <row r="733">
          <cell r="A733">
            <v>37193</v>
          </cell>
          <cell r="B733" t="str">
            <v>N/A</v>
          </cell>
          <cell r="C733" t="str">
            <v>N/A</v>
          </cell>
          <cell r="D733" t="str">
            <v>N/A</v>
          </cell>
          <cell r="E733" t="str">
            <v>N/A</v>
          </cell>
          <cell r="F733" t="str">
            <v>N/A</v>
          </cell>
          <cell r="G733" t="str">
            <v>N/A</v>
          </cell>
          <cell r="H733" t="str">
            <v>N/A</v>
          </cell>
          <cell r="I733" t="str">
            <v>N/A</v>
          </cell>
          <cell r="J733" t="str">
            <v>N/A</v>
          </cell>
          <cell r="K733" t="str">
            <v>N/A</v>
          </cell>
          <cell r="L733" t="str">
            <v>N/A</v>
          </cell>
          <cell r="M733" t="str">
            <v>N/A</v>
          </cell>
          <cell r="N733" t="str">
            <v>N/A</v>
          </cell>
          <cell r="O733" t="str">
            <v>N/A</v>
          </cell>
          <cell r="P733" t="str">
            <v>N/A</v>
          </cell>
          <cell r="Q733" t="str">
            <v>N/A</v>
          </cell>
          <cell r="R733" t="str">
            <v>N/A</v>
          </cell>
          <cell r="S733" t="str">
            <v>N/A</v>
          </cell>
          <cell r="T733" t="str">
            <v>N/A</v>
          </cell>
          <cell r="U733" t="str">
            <v>N/A</v>
          </cell>
          <cell r="V733" t="str">
            <v>N/A</v>
          </cell>
          <cell r="W733" t="str">
            <v>N/A</v>
          </cell>
          <cell r="X733" t="str">
            <v>N/A</v>
          </cell>
          <cell r="Y733" t="str">
            <v>N/A</v>
          </cell>
          <cell r="Z733" t="str">
            <v>N/A</v>
          </cell>
          <cell r="AA733" t="str">
            <v>N/A</v>
          </cell>
          <cell r="AB733" t="str">
            <v>N/A</v>
          </cell>
          <cell r="AC733" t="str">
            <v>N/A</v>
          </cell>
          <cell r="AD733" t="str">
            <v>N/A</v>
          </cell>
          <cell r="AE733" t="str">
            <v>N/A</v>
          </cell>
          <cell r="AF733" t="str">
            <v>N/A</v>
          </cell>
          <cell r="AG733" t="str">
            <v>N/A</v>
          </cell>
          <cell r="AH733">
            <v>0</v>
          </cell>
        </row>
        <row r="734">
          <cell r="A734">
            <v>37194</v>
          </cell>
          <cell r="B734" t="str">
            <v>N/A</v>
          </cell>
          <cell r="C734" t="str">
            <v>N/A</v>
          </cell>
          <cell r="D734" t="str">
            <v>N/A</v>
          </cell>
          <cell r="E734" t="str">
            <v>N/A</v>
          </cell>
          <cell r="F734" t="str">
            <v>N/A</v>
          </cell>
          <cell r="G734" t="str">
            <v>N/A</v>
          </cell>
          <cell r="H734" t="str">
            <v>N/A</v>
          </cell>
          <cell r="I734" t="str">
            <v>N/A</v>
          </cell>
          <cell r="J734" t="str">
            <v>N/A</v>
          </cell>
          <cell r="K734" t="str">
            <v>N/A</v>
          </cell>
          <cell r="L734" t="str">
            <v>N/A</v>
          </cell>
          <cell r="M734" t="str">
            <v>N/A</v>
          </cell>
          <cell r="N734" t="str">
            <v>N/A</v>
          </cell>
          <cell r="O734" t="str">
            <v>N/A</v>
          </cell>
          <cell r="P734" t="str">
            <v>N/A</v>
          </cell>
          <cell r="Q734" t="str">
            <v>N/A</v>
          </cell>
          <cell r="R734" t="str">
            <v>N/A</v>
          </cell>
          <cell r="S734" t="str">
            <v>N/A</v>
          </cell>
          <cell r="T734" t="str">
            <v>N/A</v>
          </cell>
          <cell r="U734" t="str">
            <v>N/A</v>
          </cell>
          <cell r="V734" t="str">
            <v>N/A</v>
          </cell>
          <cell r="W734" t="str">
            <v>N/A</v>
          </cell>
          <cell r="X734" t="str">
            <v>N/A</v>
          </cell>
          <cell r="Y734" t="str">
            <v>N/A</v>
          </cell>
          <cell r="Z734" t="str">
            <v>N/A</v>
          </cell>
          <cell r="AA734" t="str">
            <v>N/A</v>
          </cell>
          <cell r="AB734" t="str">
            <v>N/A</v>
          </cell>
          <cell r="AC734" t="str">
            <v>N/A</v>
          </cell>
          <cell r="AD734" t="str">
            <v>N/A</v>
          </cell>
          <cell r="AE734" t="str">
            <v>N/A</v>
          </cell>
          <cell r="AF734" t="str">
            <v>N/A</v>
          </cell>
          <cell r="AG734" t="str">
            <v>N/A</v>
          </cell>
          <cell r="AH734">
            <v>0</v>
          </cell>
        </row>
        <row r="735">
          <cell r="A735">
            <v>37195</v>
          </cell>
          <cell r="B735" t="str">
            <v>N/A</v>
          </cell>
          <cell r="C735" t="str">
            <v>N/A</v>
          </cell>
          <cell r="D735" t="str">
            <v>N/A</v>
          </cell>
          <cell r="E735" t="str">
            <v>N/A</v>
          </cell>
          <cell r="F735" t="str">
            <v>N/A</v>
          </cell>
          <cell r="G735" t="str">
            <v>N/A</v>
          </cell>
          <cell r="H735" t="str">
            <v>N/A</v>
          </cell>
          <cell r="I735" t="str">
            <v>N/A</v>
          </cell>
          <cell r="J735" t="str">
            <v>N/A</v>
          </cell>
          <cell r="K735" t="str">
            <v>N/A</v>
          </cell>
          <cell r="L735" t="str">
            <v>N/A</v>
          </cell>
          <cell r="M735" t="str">
            <v>N/A</v>
          </cell>
          <cell r="N735" t="str">
            <v>N/A</v>
          </cell>
          <cell r="O735" t="str">
            <v>N/A</v>
          </cell>
          <cell r="P735" t="str">
            <v>N/A</v>
          </cell>
          <cell r="Q735" t="str">
            <v>N/A</v>
          </cell>
          <cell r="R735" t="str">
            <v>N/A</v>
          </cell>
          <cell r="S735" t="str">
            <v>N/A</v>
          </cell>
          <cell r="T735" t="str">
            <v>N/A</v>
          </cell>
          <cell r="U735" t="str">
            <v>N/A</v>
          </cell>
          <cell r="V735" t="str">
            <v>N/A</v>
          </cell>
          <cell r="W735" t="str">
            <v>N/A</v>
          </cell>
          <cell r="X735" t="str">
            <v>N/A</v>
          </cell>
          <cell r="Y735" t="str">
            <v>N/A</v>
          </cell>
          <cell r="Z735" t="str">
            <v>N/A</v>
          </cell>
          <cell r="AA735" t="str">
            <v>N/A</v>
          </cell>
          <cell r="AB735" t="str">
            <v>N/A</v>
          </cell>
          <cell r="AC735" t="str">
            <v>N/A</v>
          </cell>
          <cell r="AD735" t="str">
            <v>N/A</v>
          </cell>
          <cell r="AE735" t="str">
            <v>N/A</v>
          </cell>
          <cell r="AF735" t="str">
            <v>N/A</v>
          </cell>
          <cell r="AG735" t="str">
            <v>N/A</v>
          </cell>
          <cell r="AH735">
            <v>0</v>
          </cell>
        </row>
        <row r="736">
          <cell r="A736">
            <v>37196</v>
          </cell>
          <cell r="B736" t="str">
            <v>N/A</v>
          </cell>
          <cell r="C736" t="str">
            <v>N/A</v>
          </cell>
          <cell r="D736" t="str">
            <v>N/A</v>
          </cell>
          <cell r="E736" t="str">
            <v>N/A</v>
          </cell>
          <cell r="F736" t="str">
            <v>N/A</v>
          </cell>
          <cell r="G736" t="str">
            <v>N/A</v>
          </cell>
          <cell r="H736" t="str">
            <v>N/A</v>
          </cell>
          <cell r="I736" t="str">
            <v>N/A</v>
          </cell>
          <cell r="J736" t="str">
            <v>N/A</v>
          </cell>
          <cell r="K736" t="str">
            <v>N/A</v>
          </cell>
          <cell r="L736" t="str">
            <v>N/A</v>
          </cell>
          <cell r="M736" t="str">
            <v>N/A</v>
          </cell>
          <cell r="N736" t="str">
            <v>N/A</v>
          </cell>
          <cell r="O736" t="str">
            <v>N/A</v>
          </cell>
          <cell r="P736" t="str">
            <v>N/A</v>
          </cell>
          <cell r="Q736" t="str">
            <v>N/A</v>
          </cell>
          <cell r="R736" t="str">
            <v>N/A</v>
          </cell>
          <cell r="S736" t="str">
            <v>N/A</v>
          </cell>
          <cell r="T736" t="str">
            <v>N/A</v>
          </cell>
          <cell r="U736" t="str">
            <v>N/A</v>
          </cell>
          <cell r="V736" t="str">
            <v>N/A</v>
          </cell>
          <cell r="W736" t="str">
            <v>N/A</v>
          </cell>
          <cell r="X736" t="str">
            <v>N/A</v>
          </cell>
          <cell r="Y736" t="str">
            <v>N/A</v>
          </cell>
          <cell r="Z736" t="str">
            <v>N/A</v>
          </cell>
          <cell r="AA736" t="str">
            <v>N/A</v>
          </cell>
          <cell r="AB736" t="str">
            <v>N/A</v>
          </cell>
          <cell r="AC736" t="str">
            <v>N/A</v>
          </cell>
          <cell r="AD736" t="str">
            <v>N/A</v>
          </cell>
          <cell r="AE736" t="str">
            <v>N/A</v>
          </cell>
          <cell r="AF736" t="str">
            <v>N/A</v>
          </cell>
          <cell r="AG736" t="str">
            <v>N/A</v>
          </cell>
          <cell r="AH736">
            <v>0</v>
          </cell>
        </row>
        <row r="737">
          <cell r="A737">
            <v>37197</v>
          </cell>
          <cell r="B737" t="str">
            <v>N/A</v>
          </cell>
          <cell r="C737" t="str">
            <v>N/A</v>
          </cell>
          <cell r="D737" t="str">
            <v>N/A</v>
          </cell>
          <cell r="E737" t="str">
            <v>N/A</v>
          </cell>
          <cell r="F737" t="str">
            <v>N/A</v>
          </cell>
          <cell r="G737" t="str">
            <v>N/A</v>
          </cell>
          <cell r="H737" t="str">
            <v>N/A</v>
          </cell>
          <cell r="I737" t="str">
            <v>N/A</v>
          </cell>
          <cell r="J737" t="str">
            <v>N/A</v>
          </cell>
          <cell r="K737" t="str">
            <v>N/A</v>
          </cell>
          <cell r="L737" t="str">
            <v>N/A</v>
          </cell>
          <cell r="M737" t="str">
            <v>N/A</v>
          </cell>
          <cell r="N737" t="str">
            <v>N/A</v>
          </cell>
          <cell r="O737" t="str">
            <v>N/A</v>
          </cell>
          <cell r="P737" t="str">
            <v>N/A</v>
          </cell>
          <cell r="Q737" t="str">
            <v>N/A</v>
          </cell>
          <cell r="R737" t="str">
            <v>N/A</v>
          </cell>
          <cell r="S737" t="str">
            <v>N/A</v>
          </cell>
          <cell r="T737" t="str">
            <v>N/A</v>
          </cell>
          <cell r="U737" t="str">
            <v>N/A</v>
          </cell>
          <cell r="V737" t="str">
            <v>N/A</v>
          </cell>
          <cell r="W737" t="str">
            <v>N/A</v>
          </cell>
          <cell r="X737" t="str">
            <v>N/A</v>
          </cell>
          <cell r="Y737" t="str">
            <v>N/A</v>
          </cell>
          <cell r="Z737" t="str">
            <v>N/A</v>
          </cell>
          <cell r="AA737" t="str">
            <v>N/A</v>
          </cell>
          <cell r="AB737" t="str">
            <v>N/A</v>
          </cell>
          <cell r="AC737" t="str">
            <v>N/A</v>
          </cell>
          <cell r="AD737" t="str">
            <v>N/A</v>
          </cell>
          <cell r="AE737" t="str">
            <v>N/A</v>
          </cell>
          <cell r="AF737" t="str">
            <v>N/A</v>
          </cell>
          <cell r="AG737" t="str">
            <v>N/A</v>
          </cell>
          <cell r="AH737">
            <v>0</v>
          </cell>
        </row>
        <row r="738">
          <cell r="A738">
            <v>37198</v>
          </cell>
          <cell r="B738" t="str">
            <v>N/A</v>
          </cell>
          <cell r="C738" t="str">
            <v>N/A</v>
          </cell>
          <cell r="D738" t="str">
            <v>N/A</v>
          </cell>
          <cell r="E738" t="str">
            <v>N/A</v>
          </cell>
          <cell r="F738" t="str">
            <v>N/A</v>
          </cell>
          <cell r="G738" t="str">
            <v>N/A</v>
          </cell>
          <cell r="H738" t="str">
            <v>N/A</v>
          </cell>
          <cell r="I738" t="str">
            <v>N/A</v>
          </cell>
          <cell r="J738" t="str">
            <v>N/A</v>
          </cell>
          <cell r="K738" t="str">
            <v>N/A</v>
          </cell>
          <cell r="L738" t="str">
            <v>N/A</v>
          </cell>
          <cell r="M738" t="str">
            <v>N/A</v>
          </cell>
          <cell r="N738" t="str">
            <v>N/A</v>
          </cell>
          <cell r="O738" t="str">
            <v>N/A</v>
          </cell>
          <cell r="P738" t="str">
            <v>N/A</v>
          </cell>
          <cell r="Q738" t="str">
            <v>N/A</v>
          </cell>
          <cell r="R738" t="str">
            <v>N/A</v>
          </cell>
          <cell r="S738" t="str">
            <v>N/A</v>
          </cell>
          <cell r="T738" t="str">
            <v>N/A</v>
          </cell>
          <cell r="U738" t="str">
            <v>N/A</v>
          </cell>
          <cell r="V738" t="str">
            <v>N/A</v>
          </cell>
          <cell r="W738" t="str">
            <v>N/A</v>
          </cell>
          <cell r="X738" t="str">
            <v>N/A</v>
          </cell>
          <cell r="Y738" t="str">
            <v>N/A</v>
          </cell>
          <cell r="Z738" t="str">
            <v>N/A</v>
          </cell>
          <cell r="AA738" t="str">
            <v>N/A</v>
          </cell>
          <cell r="AB738" t="str">
            <v>N/A</v>
          </cell>
          <cell r="AC738" t="str">
            <v>N/A</v>
          </cell>
          <cell r="AD738" t="str">
            <v>N/A</v>
          </cell>
          <cell r="AE738" t="str">
            <v>N/A</v>
          </cell>
          <cell r="AF738" t="str">
            <v>N/A</v>
          </cell>
          <cell r="AG738" t="str">
            <v>N/A</v>
          </cell>
          <cell r="AH738">
            <v>0</v>
          </cell>
        </row>
        <row r="739">
          <cell r="A739">
            <v>37199</v>
          </cell>
          <cell r="B739" t="str">
            <v>N/A</v>
          </cell>
          <cell r="C739" t="str">
            <v>N/A</v>
          </cell>
          <cell r="D739" t="str">
            <v>N/A</v>
          </cell>
          <cell r="E739" t="str">
            <v>N/A</v>
          </cell>
          <cell r="F739" t="str">
            <v>N/A</v>
          </cell>
          <cell r="G739" t="str">
            <v>N/A</v>
          </cell>
          <cell r="H739" t="str">
            <v>N/A</v>
          </cell>
          <cell r="I739" t="str">
            <v>N/A</v>
          </cell>
          <cell r="J739" t="str">
            <v>N/A</v>
          </cell>
          <cell r="K739" t="str">
            <v>N/A</v>
          </cell>
          <cell r="L739" t="str">
            <v>N/A</v>
          </cell>
          <cell r="M739" t="str">
            <v>N/A</v>
          </cell>
          <cell r="N739" t="str">
            <v>N/A</v>
          </cell>
          <cell r="O739" t="str">
            <v>N/A</v>
          </cell>
          <cell r="P739" t="str">
            <v>N/A</v>
          </cell>
          <cell r="Q739" t="str">
            <v>N/A</v>
          </cell>
          <cell r="R739" t="str">
            <v>N/A</v>
          </cell>
          <cell r="S739" t="str">
            <v>N/A</v>
          </cell>
          <cell r="T739" t="str">
            <v>N/A</v>
          </cell>
          <cell r="U739" t="str">
            <v>N/A</v>
          </cell>
          <cell r="V739" t="str">
            <v>N/A</v>
          </cell>
          <cell r="W739" t="str">
            <v>N/A</v>
          </cell>
          <cell r="X739" t="str">
            <v>N/A</v>
          </cell>
          <cell r="Y739" t="str">
            <v>N/A</v>
          </cell>
          <cell r="Z739" t="str">
            <v>N/A</v>
          </cell>
          <cell r="AA739" t="str">
            <v>N/A</v>
          </cell>
          <cell r="AB739" t="str">
            <v>N/A</v>
          </cell>
          <cell r="AC739" t="str">
            <v>N/A</v>
          </cell>
          <cell r="AD739" t="str">
            <v>N/A</v>
          </cell>
          <cell r="AE739" t="str">
            <v>N/A</v>
          </cell>
          <cell r="AF739" t="str">
            <v>N/A</v>
          </cell>
          <cell r="AG739" t="str">
            <v>N/A</v>
          </cell>
          <cell r="AH739">
            <v>0</v>
          </cell>
        </row>
        <row r="740">
          <cell r="A740">
            <v>37200</v>
          </cell>
          <cell r="B740" t="str">
            <v>N/A</v>
          </cell>
          <cell r="C740" t="str">
            <v>N/A</v>
          </cell>
          <cell r="D740" t="str">
            <v>N/A</v>
          </cell>
          <cell r="E740" t="str">
            <v>N/A</v>
          </cell>
          <cell r="F740" t="str">
            <v>N/A</v>
          </cell>
          <cell r="G740" t="str">
            <v>N/A</v>
          </cell>
          <cell r="H740" t="str">
            <v>N/A</v>
          </cell>
          <cell r="I740" t="str">
            <v>N/A</v>
          </cell>
          <cell r="J740" t="str">
            <v>N/A</v>
          </cell>
          <cell r="K740" t="str">
            <v>N/A</v>
          </cell>
          <cell r="L740" t="str">
            <v>N/A</v>
          </cell>
          <cell r="M740" t="str">
            <v>N/A</v>
          </cell>
          <cell r="N740" t="str">
            <v>N/A</v>
          </cell>
          <cell r="O740" t="str">
            <v>N/A</v>
          </cell>
          <cell r="P740" t="str">
            <v>N/A</v>
          </cell>
          <cell r="Q740" t="str">
            <v>N/A</v>
          </cell>
          <cell r="R740" t="str">
            <v>N/A</v>
          </cell>
          <cell r="S740" t="str">
            <v>N/A</v>
          </cell>
          <cell r="T740" t="str">
            <v>N/A</v>
          </cell>
          <cell r="U740" t="str">
            <v>N/A</v>
          </cell>
          <cell r="V740" t="str">
            <v>N/A</v>
          </cell>
          <cell r="W740" t="str">
            <v>N/A</v>
          </cell>
          <cell r="X740" t="str">
            <v>N/A</v>
          </cell>
          <cell r="Y740" t="str">
            <v>N/A</v>
          </cell>
          <cell r="Z740" t="str">
            <v>N/A</v>
          </cell>
          <cell r="AA740" t="str">
            <v>N/A</v>
          </cell>
          <cell r="AB740" t="str">
            <v>N/A</v>
          </cell>
          <cell r="AC740" t="str">
            <v>N/A</v>
          </cell>
          <cell r="AD740" t="str">
            <v>N/A</v>
          </cell>
          <cell r="AE740" t="str">
            <v>N/A</v>
          </cell>
          <cell r="AF740" t="str">
            <v>N/A</v>
          </cell>
          <cell r="AG740" t="str">
            <v>N/A</v>
          </cell>
          <cell r="AH740">
            <v>0</v>
          </cell>
        </row>
        <row r="741">
          <cell r="A741">
            <v>37201</v>
          </cell>
          <cell r="B741" t="str">
            <v>N/A</v>
          </cell>
          <cell r="C741" t="str">
            <v>N/A</v>
          </cell>
          <cell r="D741" t="str">
            <v>N/A</v>
          </cell>
          <cell r="E741" t="str">
            <v>N/A</v>
          </cell>
          <cell r="F741" t="str">
            <v>N/A</v>
          </cell>
          <cell r="G741" t="str">
            <v>N/A</v>
          </cell>
          <cell r="H741" t="str">
            <v>N/A</v>
          </cell>
          <cell r="I741" t="str">
            <v>N/A</v>
          </cell>
          <cell r="J741" t="str">
            <v>N/A</v>
          </cell>
          <cell r="K741" t="str">
            <v>N/A</v>
          </cell>
          <cell r="L741" t="str">
            <v>N/A</v>
          </cell>
          <cell r="M741" t="str">
            <v>N/A</v>
          </cell>
          <cell r="N741" t="str">
            <v>N/A</v>
          </cell>
          <cell r="O741" t="str">
            <v>N/A</v>
          </cell>
          <cell r="P741" t="str">
            <v>N/A</v>
          </cell>
          <cell r="Q741" t="str">
            <v>N/A</v>
          </cell>
          <cell r="R741" t="str">
            <v>N/A</v>
          </cell>
          <cell r="S741" t="str">
            <v>N/A</v>
          </cell>
          <cell r="T741" t="str">
            <v>N/A</v>
          </cell>
          <cell r="U741" t="str">
            <v>N/A</v>
          </cell>
          <cell r="V741" t="str">
            <v>N/A</v>
          </cell>
          <cell r="W741" t="str">
            <v>N/A</v>
          </cell>
          <cell r="X741" t="str">
            <v>N/A</v>
          </cell>
          <cell r="Y741" t="str">
            <v>N/A</v>
          </cell>
          <cell r="Z741" t="str">
            <v>N/A</v>
          </cell>
          <cell r="AA741" t="str">
            <v>N/A</v>
          </cell>
          <cell r="AB741" t="str">
            <v>N/A</v>
          </cell>
          <cell r="AC741" t="str">
            <v>N/A</v>
          </cell>
          <cell r="AD741" t="str">
            <v>N/A</v>
          </cell>
          <cell r="AE741" t="str">
            <v>N/A</v>
          </cell>
          <cell r="AF741" t="str">
            <v>N/A</v>
          </cell>
          <cell r="AG741" t="str">
            <v>N/A</v>
          </cell>
          <cell r="AH741">
            <v>0</v>
          </cell>
        </row>
        <row r="742">
          <cell r="A742">
            <v>37202</v>
          </cell>
          <cell r="B742" t="str">
            <v>N/A</v>
          </cell>
          <cell r="C742" t="str">
            <v>N/A</v>
          </cell>
          <cell r="D742" t="str">
            <v>N/A</v>
          </cell>
          <cell r="E742" t="str">
            <v>N/A</v>
          </cell>
          <cell r="F742" t="str">
            <v>N/A</v>
          </cell>
          <cell r="G742" t="str">
            <v>N/A</v>
          </cell>
          <cell r="H742" t="str">
            <v>N/A</v>
          </cell>
          <cell r="I742" t="str">
            <v>N/A</v>
          </cell>
          <cell r="J742" t="str">
            <v>N/A</v>
          </cell>
          <cell r="K742" t="str">
            <v>N/A</v>
          </cell>
          <cell r="L742" t="str">
            <v>N/A</v>
          </cell>
          <cell r="M742" t="str">
            <v>N/A</v>
          </cell>
          <cell r="N742" t="str">
            <v>N/A</v>
          </cell>
          <cell r="O742" t="str">
            <v>N/A</v>
          </cell>
          <cell r="P742" t="str">
            <v>N/A</v>
          </cell>
          <cell r="Q742" t="str">
            <v>N/A</v>
          </cell>
          <cell r="R742" t="str">
            <v>N/A</v>
          </cell>
          <cell r="S742" t="str">
            <v>N/A</v>
          </cell>
          <cell r="T742" t="str">
            <v>N/A</v>
          </cell>
          <cell r="U742" t="str">
            <v>N/A</v>
          </cell>
          <cell r="V742" t="str">
            <v>N/A</v>
          </cell>
          <cell r="W742" t="str">
            <v>N/A</v>
          </cell>
          <cell r="X742" t="str">
            <v>N/A</v>
          </cell>
          <cell r="Y742" t="str">
            <v>N/A</v>
          </cell>
          <cell r="Z742" t="str">
            <v>N/A</v>
          </cell>
          <cell r="AA742" t="str">
            <v>N/A</v>
          </cell>
          <cell r="AB742" t="str">
            <v>N/A</v>
          </cell>
          <cell r="AC742" t="str">
            <v>N/A</v>
          </cell>
          <cell r="AD742" t="str">
            <v>N/A</v>
          </cell>
          <cell r="AE742" t="str">
            <v>N/A</v>
          </cell>
          <cell r="AF742" t="str">
            <v>N/A</v>
          </cell>
          <cell r="AG742" t="str">
            <v>N/A</v>
          </cell>
          <cell r="AH742">
            <v>0</v>
          </cell>
        </row>
        <row r="743">
          <cell r="A743">
            <v>37203</v>
          </cell>
          <cell r="B743" t="str">
            <v>N/A</v>
          </cell>
          <cell r="C743" t="str">
            <v>N/A</v>
          </cell>
          <cell r="D743" t="str">
            <v>N/A</v>
          </cell>
          <cell r="E743" t="str">
            <v>N/A</v>
          </cell>
          <cell r="F743" t="str">
            <v>N/A</v>
          </cell>
          <cell r="G743" t="str">
            <v>N/A</v>
          </cell>
          <cell r="H743" t="str">
            <v>N/A</v>
          </cell>
          <cell r="I743" t="str">
            <v>N/A</v>
          </cell>
          <cell r="J743" t="str">
            <v>N/A</v>
          </cell>
          <cell r="K743" t="str">
            <v>N/A</v>
          </cell>
          <cell r="L743" t="str">
            <v>N/A</v>
          </cell>
          <cell r="M743" t="str">
            <v>N/A</v>
          </cell>
          <cell r="N743" t="str">
            <v>N/A</v>
          </cell>
          <cell r="O743" t="str">
            <v>N/A</v>
          </cell>
          <cell r="P743" t="str">
            <v>N/A</v>
          </cell>
          <cell r="Q743" t="str">
            <v>N/A</v>
          </cell>
          <cell r="R743" t="str">
            <v>N/A</v>
          </cell>
          <cell r="S743" t="str">
            <v>N/A</v>
          </cell>
          <cell r="T743" t="str">
            <v>N/A</v>
          </cell>
          <cell r="U743" t="str">
            <v>N/A</v>
          </cell>
          <cell r="V743" t="str">
            <v>N/A</v>
          </cell>
          <cell r="W743" t="str">
            <v>N/A</v>
          </cell>
          <cell r="X743" t="str">
            <v>N/A</v>
          </cell>
          <cell r="Y743" t="str">
            <v>N/A</v>
          </cell>
          <cell r="Z743" t="str">
            <v>N/A</v>
          </cell>
          <cell r="AA743" t="str">
            <v>N/A</v>
          </cell>
          <cell r="AB743" t="str">
            <v>N/A</v>
          </cell>
          <cell r="AC743" t="str">
            <v>N/A</v>
          </cell>
          <cell r="AD743" t="str">
            <v>N/A</v>
          </cell>
          <cell r="AE743" t="str">
            <v>N/A</v>
          </cell>
          <cell r="AF743" t="str">
            <v>N/A</v>
          </cell>
          <cell r="AG743" t="str">
            <v>N/A</v>
          </cell>
          <cell r="AH743">
            <v>0</v>
          </cell>
        </row>
        <row r="744">
          <cell r="A744">
            <v>37204</v>
          </cell>
          <cell r="B744" t="str">
            <v>N/A</v>
          </cell>
          <cell r="C744" t="str">
            <v>N/A</v>
          </cell>
          <cell r="D744" t="str">
            <v>N/A</v>
          </cell>
          <cell r="E744" t="str">
            <v>N/A</v>
          </cell>
          <cell r="F744" t="str">
            <v>N/A</v>
          </cell>
          <cell r="G744" t="str">
            <v>N/A</v>
          </cell>
          <cell r="H744" t="str">
            <v>N/A</v>
          </cell>
          <cell r="I744" t="str">
            <v>N/A</v>
          </cell>
          <cell r="J744" t="str">
            <v>N/A</v>
          </cell>
          <cell r="K744" t="str">
            <v>N/A</v>
          </cell>
          <cell r="L744" t="str">
            <v>N/A</v>
          </cell>
          <cell r="M744" t="str">
            <v>N/A</v>
          </cell>
          <cell r="N744" t="str">
            <v>N/A</v>
          </cell>
          <cell r="O744" t="str">
            <v>N/A</v>
          </cell>
          <cell r="P744" t="str">
            <v>N/A</v>
          </cell>
          <cell r="Q744" t="str">
            <v>N/A</v>
          </cell>
          <cell r="R744" t="str">
            <v>N/A</v>
          </cell>
          <cell r="S744" t="str">
            <v>N/A</v>
          </cell>
          <cell r="T744" t="str">
            <v>N/A</v>
          </cell>
          <cell r="U744" t="str">
            <v>N/A</v>
          </cell>
          <cell r="V744" t="str">
            <v>N/A</v>
          </cell>
          <cell r="W744" t="str">
            <v>N/A</v>
          </cell>
          <cell r="X744" t="str">
            <v>N/A</v>
          </cell>
          <cell r="Y744" t="str">
            <v>N/A</v>
          </cell>
          <cell r="Z744" t="str">
            <v>N/A</v>
          </cell>
          <cell r="AA744" t="str">
            <v>N/A</v>
          </cell>
          <cell r="AB744" t="str">
            <v>N/A</v>
          </cell>
          <cell r="AC744" t="str">
            <v>N/A</v>
          </cell>
          <cell r="AD744" t="str">
            <v>N/A</v>
          </cell>
          <cell r="AE744" t="str">
            <v>N/A</v>
          </cell>
          <cell r="AF744" t="str">
            <v>N/A</v>
          </cell>
          <cell r="AG744" t="str">
            <v>N/A</v>
          </cell>
          <cell r="AH744">
            <v>0</v>
          </cell>
        </row>
        <row r="745">
          <cell r="A745">
            <v>37205</v>
          </cell>
          <cell r="B745" t="str">
            <v>N/A</v>
          </cell>
          <cell r="C745" t="str">
            <v>N/A</v>
          </cell>
          <cell r="D745" t="str">
            <v>N/A</v>
          </cell>
          <cell r="E745" t="str">
            <v>N/A</v>
          </cell>
          <cell r="F745" t="str">
            <v>N/A</v>
          </cell>
          <cell r="G745" t="str">
            <v>N/A</v>
          </cell>
          <cell r="H745" t="str">
            <v>N/A</v>
          </cell>
          <cell r="I745" t="str">
            <v>N/A</v>
          </cell>
          <cell r="J745" t="str">
            <v>N/A</v>
          </cell>
          <cell r="K745" t="str">
            <v>N/A</v>
          </cell>
          <cell r="L745" t="str">
            <v>N/A</v>
          </cell>
          <cell r="M745" t="str">
            <v>N/A</v>
          </cell>
          <cell r="N745" t="str">
            <v>N/A</v>
          </cell>
          <cell r="O745" t="str">
            <v>N/A</v>
          </cell>
          <cell r="P745" t="str">
            <v>N/A</v>
          </cell>
          <cell r="Q745" t="str">
            <v>N/A</v>
          </cell>
          <cell r="R745" t="str">
            <v>N/A</v>
          </cell>
          <cell r="S745" t="str">
            <v>N/A</v>
          </cell>
          <cell r="T745" t="str">
            <v>N/A</v>
          </cell>
          <cell r="U745" t="str">
            <v>N/A</v>
          </cell>
          <cell r="V745" t="str">
            <v>N/A</v>
          </cell>
          <cell r="W745" t="str">
            <v>N/A</v>
          </cell>
          <cell r="X745" t="str">
            <v>N/A</v>
          </cell>
          <cell r="Y745" t="str">
            <v>N/A</v>
          </cell>
          <cell r="Z745" t="str">
            <v>N/A</v>
          </cell>
          <cell r="AA745" t="str">
            <v>N/A</v>
          </cell>
          <cell r="AB745" t="str">
            <v>N/A</v>
          </cell>
          <cell r="AC745" t="str">
            <v>N/A</v>
          </cell>
          <cell r="AD745" t="str">
            <v>N/A</v>
          </cell>
          <cell r="AE745" t="str">
            <v>N/A</v>
          </cell>
          <cell r="AF745" t="str">
            <v>N/A</v>
          </cell>
          <cell r="AG745" t="str">
            <v>N/A</v>
          </cell>
          <cell r="AH745">
            <v>0</v>
          </cell>
        </row>
        <row r="746">
          <cell r="A746">
            <v>37206</v>
          </cell>
          <cell r="B746" t="str">
            <v>N/A</v>
          </cell>
          <cell r="C746" t="str">
            <v>N/A</v>
          </cell>
          <cell r="D746" t="str">
            <v>N/A</v>
          </cell>
          <cell r="E746" t="str">
            <v>N/A</v>
          </cell>
          <cell r="F746" t="str">
            <v>N/A</v>
          </cell>
          <cell r="G746" t="str">
            <v>N/A</v>
          </cell>
          <cell r="H746" t="str">
            <v>N/A</v>
          </cell>
          <cell r="I746" t="str">
            <v>N/A</v>
          </cell>
          <cell r="J746" t="str">
            <v>N/A</v>
          </cell>
          <cell r="K746" t="str">
            <v>N/A</v>
          </cell>
          <cell r="L746" t="str">
            <v>N/A</v>
          </cell>
          <cell r="M746" t="str">
            <v>N/A</v>
          </cell>
          <cell r="N746" t="str">
            <v>N/A</v>
          </cell>
          <cell r="O746" t="str">
            <v>N/A</v>
          </cell>
          <cell r="P746" t="str">
            <v>N/A</v>
          </cell>
          <cell r="Q746" t="str">
            <v>N/A</v>
          </cell>
          <cell r="R746" t="str">
            <v>N/A</v>
          </cell>
          <cell r="S746" t="str">
            <v>N/A</v>
          </cell>
          <cell r="T746" t="str">
            <v>N/A</v>
          </cell>
          <cell r="U746" t="str">
            <v>N/A</v>
          </cell>
          <cell r="V746" t="str">
            <v>N/A</v>
          </cell>
          <cell r="W746" t="str">
            <v>N/A</v>
          </cell>
          <cell r="X746" t="str">
            <v>N/A</v>
          </cell>
          <cell r="Y746" t="str">
            <v>N/A</v>
          </cell>
          <cell r="Z746" t="str">
            <v>N/A</v>
          </cell>
          <cell r="AA746" t="str">
            <v>N/A</v>
          </cell>
          <cell r="AB746" t="str">
            <v>N/A</v>
          </cell>
          <cell r="AC746" t="str">
            <v>N/A</v>
          </cell>
          <cell r="AD746" t="str">
            <v>N/A</v>
          </cell>
          <cell r="AE746" t="str">
            <v>N/A</v>
          </cell>
          <cell r="AF746" t="str">
            <v>N/A</v>
          </cell>
          <cell r="AG746" t="str">
            <v>N/A</v>
          </cell>
          <cell r="AH746">
            <v>0</v>
          </cell>
        </row>
        <row r="747">
          <cell r="A747">
            <v>37207</v>
          </cell>
          <cell r="B747" t="str">
            <v>N/A</v>
          </cell>
          <cell r="C747" t="str">
            <v>N/A</v>
          </cell>
          <cell r="D747" t="str">
            <v>N/A</v>
          </cell>
          <cell r="E747" t="str">
            <v>N/A</v>
          </cell>
          <cell r="F747" t="str">
            <v>N/A</v>
          </cell>
          <cell r="G747" t="str">
            <v>N/A</v>
          </cell>
          <cell r="H747" t="str">
            <v>N/A</v>
          </cell>
          <cell r="I747" t="str">
            <v>N/A</v>
          </cell>
          <cell r="J747" t="str">
            <v>N/A</v>
          </cell>
          <cell r="K747" t="str">
            <v>N/A</v>
          </cell>
          <cell r="L747" t="str">
            <v>N/A</v>
          </cell>
          <cell r="M747" t="str">
            <v>N/A</v>
          </cell>
          <cell r="N747" t="str">
            <v>N/A</v>
          </cell>
          <cell r="O747" t="str">
            <v>N/A</v>
          </cell>
          <cell r="P747" t="str">
            <v>N/A</v>
          </cell>
          <cell r="Q747" t="str">
            <v>N/A</v>
          </cell>
          <cell r="R747" t="str">
            <v>N/A</v>
          </cell>
          <cell r="S747" t="str">
            <v>N/A</v>
          </cell>
          <cell r="T747" t="str">
            <v>N/A</v>
          </cell>
          <cell r="U747" t="str">
            <v>N/A</v>
          </cell>
          <cell r="V747" t="str">
            <v>N/A</v>
          </cell>
          <cell r="W747" t="str">
            <v>N/A</v>
          </cell>
          <cell r="X747" t="str">
            <v>N/A</v>
          </cell>
          <cell r="Y747" t="str">
            <v>N/A</v>
          </cell>
          <cell r="Z747" t="str">
            <v>N/A</v>
          </cell>
          <cell r="AA747" t="str">
            <v>N/A</v>
          </cell>
          <cell r="AB747" t="str">
            <v>N/A</v>
          </cell>
          <cell r="AC747" t="str">
            <v>N/A</v>
          </cell>
          <cell r="AD747" t="str">
            <v>N/A</v>
          </cell>
          <cell r="AE747" t="str">
            <v>N/A</v>
          </cell>
          <cell r="AF747" t="str">
            <v>N/A</v>
          </cell>
          <cell r="AG747" t="str">
            <v>N/A</v>
          </cell>
          <cell r="AH747">
            <v>0</v>
          </cell>
        </row>
        <row r="748">
          <cell r="A748">
            <v>37208</v>
          </cell>
          <cell r="B748" t="str">
            <v>N/A</v>
          </cell>
          <cell r="C748" t="str">
            <v>N/A</v>
          </cell>
          <cell r="D748" t="str">
            <v>N/A</v>
          </cell>
          <cell r="E748" t="str">
            <v>N/A</v>
          </cell>
          <cell r="F748" t="str">
            <v>N/A</v>
          </cell>
          <cell r="G748" t="str">
            <v>N/A</v>
          </cell>
          <cell r="H748" t="str">
            <v>N/A</v>
          </cell>
          <cell r="I748" t="str">
            <v>N/A</v>
          </cell>
          <cell r="J748" t="str">
            <v>N/A</v>
          </cell>
          <cell r="K748" t="str">
            <v>N/A</v>
          </cell>
          <cell r="L748" t="str">
            <v>N/A</v>
          </cell>
          <cell r="M748" t="str">
            <v>N/A</v>
          </cell>
          <cell r="N748" t="str">
            <v>N/A</v>
          </cell>
          <cell r="O748" t="str">
            <v>N/A</v>
          </cell>
          <cell r="P748" t="str">
            <v>N/A</v>
          </cell>
          <cell r="Q748" t="str">
            <v>N/A</v>
          </cell>
          <cell r="R748" t="str">
            <v>N/A</v>
          </cell>
          <cell r="S748" t="str">
            <v>N/A</v>
          </cell>
          <cell r="T748" t="str">
            <v>N/A</v>
          </cell>
          <cell r="U748" t="str">
            <v>N/A</v>
          </cell>
          <cell r="V748" t="str">
            <v>N/A</v>
          </cell>
          <cell r="W748" t="str">
            <v>N/A</v>
          </cell>
          <cell r="X748" t="str">
            <v>N/A</v>
          </cell>
          <cell r="Y748" t="str">
            <v>N/A</v>
          </cell>
          <cell r="Z748" t="str">
            <v>N/A</v>
          </cell>
          <cell r="AA748" t="str">
            <v>N/A</v>
          </cell>
          <cell r="AB748" t="str">
            <v>N/A</v>
          </cell>
          <cell r="AC748" t="str">
            <v>N/A</v>
          </cell>
          <cell r="AD748" t="str">
            <v>N/A</v>
          </cell>
          <cell r="AE748" t="str">
            <v>N/A</v>
          </cell>
          <cell r="AF748" t="str">
            <v>N/A</v>
          </cell>
          <cell r="AG748" t="str">
            <v>N/A</v>
          </cell>
          <cell r="AH748">
            <v>0</v>
          </cell>
        </row>
        <row r="749">
          <cell r="A749">
            <v>37209</v>
          </cell>
          <cell r="B749" t="str">
            <v>N/A</v>
          </cell>
          <cell r="C749" t="str">
            <v>N/A</v>
          </cell>
          <cell r="D749" t="str">
            <v>N/A</v>
          </cell>
          <cell r="E749" t="str">
            <v>N/A</v>
          </cell>
          <cell r="F749" t="str">
            <v>N/A</v>
          </cell>
          <cell r="G749" t="str">
            <v>N/A</v>
          </cell>
          <cell r="H749" t="str">
            <v>N/A</v>
          </cell>
          <cell r="I749" t="str">
            <v>N/A</v>
          </cell>
          <cell r="J749" t="str">
            <v>N/A</v>
          </cell>
          <cell r="K749" t="str">
            <v>N/A</v>
          </cell>
          <cell r="L749" t="str">
            <v>N/A</v>
          </cell>
          <cell r="M749" t="str">
            <v>N/A</v>
          </cell>
          <cell r="N749" t="str">
            <v>N/A</v>
          </cell>
          <cell r="O749" t="str">
            <v>N/A</v>
          </cell>
          <cell r="P749" t="str">
            <v>N/A</v>
          </cell>
          <cell r="Q749" t="str">
            <v>N/A</v>
          </cell>
          <cell r="R749" t="str">
            <v>N/A</v>
          </cell>
          <cell r="S749" t="str">
            <v>N/A</v>
          </cell>
          <cell r="T749" t="str">
            <v>N/A</v>
          </cell>
          <cell r="U749" t="str">
            <v>N/A</v>
          </cell>
          <cell r="V749" t="str">
            <v>N/A</v>
          </cell>
          <cell r="W749" t="str">
            <v>N/A</v>
          </cell>
          <cell r="X749" t="str">
            <v>N/A</v>
          </cell>
          <cell r="Y749" t="str">
            <v>N/A</v>
          </cell>
          <cell r="Z749" t="str">
            <v>N/A</v>
          </cell>
          <cell r="AA749" t="str">
            <v>N/A</v>
          </cell>
          <cell r="AB749" t="str">
            <v>N/A</v>
          </cell>
          <cell r="AC749" t="str">
            <v>N/A</v>
          </cell>
          <cell r="AD749" t="str">
            <v>N/A</v>
          </cell>
          <cell r="AE749" t="str">
            <v>N/A</v>
          </cell>
          <cell r="AF749" t="str">
            <v>N/A</v>
          </cell>
          <cell r="AG749" t="str">
            <v>N/A</v>
          </cell>
          <cell r="AH749">
            <v>0</v>
          </cell>
        </row>
        <row r="750">
          <cell r="A750">
            <v>37210</v>
          </cell>
          <cell r="B750" t="str">
            <v>N/A</v>
          </cell>
          <cell r="C750" t="str">
            <v>N/A</v>
          </cell>
          <cell r="D750" t="str">
            <v>N/A</v>
          </cell>
          <cell r="E750" t="str">
            <v>N/A</v>
          </cell>
          <cell r="F750" t="str">
            <v>N/A</v>
          </cell>
          <cell r="G750" t="str">
            <v>N/A</v>
          </cell>
          <cell r="H750" t="str">
            <v>N/A</v>
          </cell>
          <cell r="I750" t="str">
            <v>N/A</v>
          </cell>
          <cell r="J750" t="str">
            <v>N/A</v>
          </cell>
          <cell r="K750" t="str">
            <v>N/A</v>
          </cell>
          <cell r="L750" t="str">
            <v>N/A</v>
          </cell>
          <cell r="M750" t="str">
            <v>N/A</v>
          </cell>
          <cell r="N750" t="str">
            <v>N/A</v>
          </cell>
          <cell r="O750" t="str">
            <v>N/A</v>
          </cell>
          <cell r="P750" t="str">
            <v>N/A</v>
          </cell>
          <cell r="Q750" t="str">
            <v>N/A</v>
          </cell>
          <cell r="R750" t="str">
            <v>N/A</v>
          </cell>
          <cell r="S750" t="str">
            <v>N/A</v>
          </cell>
          <cell r="T750" t="str">
            <v>N/A</v>
          </cell>
          <cell r="U750" t="str">
            <v>N/A</v>
          </cell>
          <cell r="V750" t="str">
            <v>N/A</v>
          </cell>
          <cell r="W750" t="str">
            <v>N/A</v>
          </cell>
          <cell r="X750" t="str">
            <v>N/A</v>
          </cell>
          <cell r="Y750" t="str">
            <v>N/A</v>
          </cell>
          <cell r="Z750" t="str">
            <v>N/A</v>
          </cell>
          <cell r="AA750" t="str">
            <v>N/A</v>
          </cell>
          <cell r="AB750" t="str">
            <v>N/A</v>
          </cell>
          <cell r="AC750" t="str">
            <v>N/A</v>
          </cell>
          <cell r="AD750" t="str">
            <v>N/A</v>
          </cell>
          <cell r="AE750" t="str">
            <v>N/A</v>
          </cell>
          <cell r="AF750" t="str">
            <v>N/A</v>
          </cell>
          <cell r="AG750" t="str">
            <v>N/A</v>
          </cell>
          <cell r="AH750">
            <v>0</v>
          </cell>
        </row>
        <row r="751">
          <cell r="A751">
            <v>37211</v>
          </cell>
          <cell r="B751" t="str">
            <v>N/A</v>
          </cell>
          <cell r="C751" t="str">
            <v>N/A</v>
          </cell>
          <cell r="D751" t="str">
            <v>N/A</v>
          </cell>
          <cell r="E751" t="str">
            <v>N/A</v>
          </cell>
          <cell r="F751" t="str">
            <v>N/A</v>
          </cell>
          <cell r="G751" t="str">
            <v>N/A</v>
          </cell>
          <cell r="H751" t="str">
            <v>N/A</v>
          </cell>
          <cell r="I751" t="str">
            <v>N/A</v>
          </cell>
          <cell r="J751" t="str">
            <v>N/A</v>
          </cell>
          <cell r="K751" t="str">
            <v>N/A</v>
          </cell>
          <cell r="L751" t="str">
            <v>N/A</v>
          </cell>
          <cell r="M751" t="str">
            <v>N/A</v>
          </cell>
          <cell r="N751" t="str">
            <v>N/A</v>
          </cell>
          <cell r="O751" t="str">
            <v>N/A</v>
          </cell>
          <cell r="P751" t="str">
            <v>N/A</v>
          </cell>
          <cell r="Q751" t="str">
            <v>N/A</v>
          </cell>
          <cell r="R751" t="str">
            <v>N/A</v>
          </cell>
          <cell r="S751" t="str">
            <v>N/A</v>
          </cell>
          <cell r="T751" t="str">
            <v>N/A</v>
          </cell>
          <cell r="U751" t="str">
            <v>N/A</v>
          </cell>
          <cell r="V751" t="str">
            <v>N/A</v>
          </cell>
          <cell r="W751" t="str">
            <v>N/A</v>
          </cell>
          <cell r="X751" t="str">
            <v>N/A</v>
          </cell>
          <cell r="Y751" t="str">
            <v>N/A</v>
          </cell>
          <cell r="Z751" t="str">
            <v>N/A</v>
          </cell>
          <cell r="AA751" t="str">
            <v>N/A</v>
          </cell>
          <cell r="AB751" t="str">
            <v>N/A</v>
          </cell>
          <cell r="AC751" t="str">
            <v>N/A</v>
          </cell>
          <cell r="AD751" t="str">
            <v>N/A</v>
          </cell>
          <cell r="AE751" t="str">
            <v>N/A</v>
          </cell>
          <cell r="AF751" t="str">
            <v>N/A</v>
          </cell>
          <cell r="AG751" t="str">
            <v>N/A</v>
          </cell>
          <cell r="AH751">
            <v>0</v>
          </cell>
        </row>
        <row r="752">
          <cell r="A752">
            <v>37212</v>
          </cell>
          <cell r="B752" t="str">
            <v>N/A</v>
          </cell>
          <cell r="C752" t="str">
            <v>N/A</v>
          </cell>
          <cell r="D752" t="str">
            <v>N/A</v>
          </cell>
          <cell r="E752" t="str">
            <v>N/A</v>
          </cell>
          <cell r="F752" t="str">
            <v>N/A</v>
          </cell>
          <cell r="G752" t="str">
            <v>N/A</v>
          </cell>
          <cell r="H752" t="str">
            <v>N/A</v>
          </cell>
          <cell r="I752" t="str">
            <v>N/A</v>
          </cell>
          <cell r="J752" t="str">
            <v>N/A</v>
          </cell>
          <cell r="K752" t="str">
            <v>N/A</v>
          </cell>
          <cell r="L752" t="str">
            <v>N/A</v>
          </cell>
          <cell r="M752" t="str">
            <v>N/A</v>
          </cell>
          <cell r="N752" t="str">
            <v>N/A</v>
          </cell>
          <cell r="O752" t="str">
            <v>N/A</v>
          </cell>
          <cell r="P752" t="str">
            <v>N/A</v>
          </cell>
          <cell r="Q752" t="str">
            <v>N/A</v>
          </cell>
          <cell r="R752" t="str">
            <v>N/A</v>
          </cell>
          <cell r="S752" t="str">
            <v>N/A</v>
          </cell>
          <cell r="T752" t="str">
            <v>N/A</v>
          </cell>
          <cell r="U752" t="str">
            <v>N/A</v>
          </cell>
          <cell r="V752" t="str">
            <v>N/A</v>
          </cell>
          <cell r="W752" t="str">
            <v>N/A</v>
          </cell>
          <cell r="X752" t="str">
            <v>N/A</v>
          </cell>
          <cell r="Y752" t="str">
            <v>N/A</v>
          </cell>
          <cell r="Z752" t="str">
            <v>N/A</v>
          </cell>
          <cell r="AA752" t="str">
            <v>N/A</v>
          </cell>
          <cell r="AB752" t="str">
            <v>N/A</v>
          </cell>
          <cell r="AC752" t="str">
            <v>N/A</v>
          </cell>
          <cell r="AD752" t="str">
            <v>N/A</v>
          </cell>
          <cell r="AE752" t="str">
            <v>N/A</v>
          </cell>
          <cell r="AF752" t="str">
            <v>N/A</v>
          </cell>
          <cell r="AG752" t="str">
            <v>N/A</v>
          </cell>
          <cell r="AH752">
            <v>0</v>
          </cell>
        </row>
        <row r="753">
          <cell r="A753">
            <v>37213</v>
          </cell>
          <cell r="B753" t="str">
            <v>N/A</v>
          </cell>
          <cell r="C753" t="str">
            <v>N/A</v>
          </cell>
          <cell r="D753" t="str">
            <v>N/A</v>
          </cell>
          <cell r="E753" t="str">
            <v>N/A</v>
          </cell>
          <cell r="F753" t="str">
            <v>N/A</v>
          </cell>
          <cell r="G753" t="str">
            <v>N/A</v>
          </cell>
          <cell r="H753" t="str">
            <v>N/A</v>
          </cell>
          <cell r="I753" t="str">
            <v>N/A</v>
          </cell>
          <cell r="J753" t="str">
            <v>N/A</v>
          </cell>
          <cell r="K753" t="str">
            <v>N/A</v>
          </cell>
          <cell r="L753" t="str">
            <v>N/A</v>
          </cell>
          <cell r="M753" t="str">
            <v>N/A</v>
          </cell>
          <cell r="N753" t="str">
            <v>N/A</v>
          </cell>
          <cell r="O753" t="str">
            <v>N/A</v>
          </cell>
          <cell r="P753" t="str">
            <v>N/A</v>
          </cell>
          <cell r="Q753" t="str">
            <v>N/A</v>
          </cell>
          <cell r="R753" t="str">
            <v>N/A</v>
          </cell>
          <cell r="S753" t="str">
            <v>N/A</v>
          </cell>
          <cell r="T753" t="str">
            <v>N/A</v>
          </cell>
          <cell r="U753" t="str">
            <v>N/A</v>
          </cell>
          <cell r="V753" t="str">
            <v>N/A</v>
          </cell>
          <cell r="W753" t="str">
            <v>N/A</v>
          </cell>
          <cell r="X753" t="str">
            <v>N/A</v>
          </cell>
          <cell r="Y753" t="str">
            <v>N/A</v>
          </cell>
          <cell r="Z753" t="str">
            <v>N/A</v>
          </cell>
          <cell r="AA753" t="str">
            <v>N/A</v>
          </cell>
          <cell r="AB753" t="str">
            <v>N/A</v>
          </cell>
          <cell r="AC753" t="str">
            <v>N/A</v>
          </cell>
          <cell r="AD753" t="str">
            <v>N/A</v>
          </cell>
          <cell r="AE753" t="str">
            <v>N/A</v>
          </cell>
          <cell r="AF753" t="str">
            <v>N/A</v>
          </cell>
          <cell r="AG753" t="str">
            <v>N/A</v>
          </cell>
          <cell r="AH753">
            <v>0</v>
          </cell>
        </row>
        <row r="754">
          <cell r="A754">
            <v>37214</v>
          </cell>
          <cell r="B754" t="str">
            <v>N/A</v>
          </cell>
          <cell r="C754" t="str">
            <v>N/A</v>
          </cell>
          <cell r="D754" t="str">
            <v>N/A</v>
          </cell>
          <cell r="E754" t="str">
            <v>N/A</v>
          </cell>
          <cell r="F754" t="str">
            <v>N/A</v>
          </cell>
          <cell r="G754" t="str">
            <v>N/A</v>
          </cell>
          <cell r="H754" t="str">
            <v>N/A</v>
          </cell>
          <cell r="I754" t="str">
            <v>N/A</v>
          </cell>
          <cell r="J754" t="str">
            <v>N/A</v>
          </cell>
          <cell r="K754" t="str">
            <v>N/A</v>
          </cell>
          <cell r="L754" t="str">
            <v>N/A</v>
          </cell>
          <cell r="M754" t="str">
            <v>N/A</v>
          </cell>
          <cell r="N754" t="str">
            <v>N/A</v>
          </cell>
          <cell r="O754" t="str">
            <v>N/A</v>
          </cell>
          <cell r="P754" t="str">
            <v>N/A</v>
          </cell>
          <cell r="Q754" t="str">
            <v>N/A</v>
          </cell>
          <cell r="R754" t="str">
            <v>N/A</v>
          </cell>
          <cell r="S754" t="str">
            <v>N/A</v>
          </cell>
          <cell r="T754" t="str">
            <v>N/A</v>
          </cell>
          <cell r="U754" t="str">
            <v>N/A</v>
          </cell>
          <cell r="V754" t="str">
            <v>N/A</v>
          </cell>
          <cell r="W754" t="str">
            <v>N/A</v>
          </cell>
          <cell r="X754" t="str">
            <v>N/A</v>
          </cell>
          <cell r="Y754" t="str">
            <v>N/A</v>
          </cell>
          <cell r="Z754" t="str">
            <v>N/A</v>
          </cell>
          <cell r="AA754" t="str">
            <v>N/A</v>
          </cell>
          <cell r="AB754" t="str">
            <v>N/A</v>
          </cell>
          <cell r="AC754" t="str">
            <v>N/A</v>
          </cell>
          <cell r="AD754" t="str">
            <v>N/A</v>
          </cell>
          <cell r="AE754" t="str">
            <v>N/A</v>
          </cell>
          <cell r="AF754" t="str">
            <v>N/A</v>
          </cell>
          <cell r="AG754" t="str">
            <v>N/A</v>
          </cell>
          <cell r="AH754">
            <v>0</v>
          </cell>
        </row>
        <row r="755">
          <cell r="A755">
            <v>37215</v>
          </cell>
          <cell r="B755" t="str">
            <v>N/A</v>
          </cell>
          <cell r="C755" t="str">
            <v>N/A</v>
          </cell>
          <cell r="D755" t="str">
            <v>N/A</v>
          </cell>
          <cell r="E755" t="str">
            <v>N/A</v>
          </cell>
          <cell r="F755" t="str">
            <v>N/A</v>
          </cell>
          <cell r="G755" t="str">
            <v>N/A</v>
          </cell>
          <cell r="H755" t="str">
            <v>N/A</v>
          </cell>
          <cell r="I755" t="str">
            <v>N/A</v>
          </cell>
          <cell r="J755" t="str">
            <v>N/A</v>
          </cell>
          <cell r="K755" t="str">
            <v>N/A</v>
          </cell>
          <cell r="L755" t="str">
            <v>N/A</v>
          </cell>
          <cell r="M755" t="str">
            <v>N/A</v>
          </cell>
          <cell r="N755" t="str">
            <v>N/A</v>
          </cell>
          <cell r="O755" t="str">
            <v>N/A</v>
          </cell>
          <cell r="P755" t="str">
            <v>N/A</v>
          </cell>
          <cell r="Q755" t="str">
            <v>N/A</v>
          </cell>
          <cell r="R755" t="str">
            <v>N/A</v>
          </cell>
          <cell r="S755" t="str">
            <v>N/A</v>
          </cell>
          <cell r="T755" t="str">
            <v>N/A</v>
          </cell>
          <cell r="U755" t="str">
            <v>N/A</v>
          </cell>
          <cell r="V755" t="str">
            <v>N/A</v>
          </cell>
          <cell r="W755" t="str">
            <v>N/A</v>
          </cell>
          <cell r="X755" t="str">
            <v>N/A</v>
          </cell>
          <cell r="Y755" t="str">
            <v>N/A</v>
          </cell>
          <cell r="Z755" t="str">
            <v>N/A</v>
          </cell>
          <cell r="AA755" t="str">
            <v>N/A</v>
          </cell>
          <cell r="AB755" t="str">
            <v>N/A</v>
          </cell>
          <cell r="AC755" t="str">
            <v>N/A</v>
          </cell>
          <cell r="AD755" t="str">
            <v>N/A</v>
          </cell>
          <cell r="AE755" t="str">
            <v>N/A</v>
          </cell>
          <cell r="AF755" t="str">
            <v>N/A</v>
          </cell>
          <cell r="AG755" t="str">
            <v>N/A</v>
          </cell>
          <cell r="AH755">
            <v>0</v>
          </cell>
        </row>
        <row r="756">
          <cell r="A756">
            <v>37216</v>
          </cell>
          <cell r="B756" t="str">
            <v>N/A</v>
          </cell>
          <cell r="C756" t="str">
            <v>N/A</v>
          </cell>
          <cell r="D756" t="str">
            <v>N/A</v>
          </cell>
          <cell r="E756" t="str">
            <v>N/A</v>
          </cell>
          <cell r="F756" t="str">
            <v>N/A</v>
          </cell>
          <cell r="G756" t="str">
            <v>N/A</v>
          </cell>
          <cell r="H756" t="str">
            <v>N/A</v>
          </cell>
          <cell r="I756" t="str">
            <v>N/A</v>
          </cell>
          <cell r="J756" t="str">
            <v>N/A</v>
          </cell>
          <cell r="K756" t="str">
            <v>N/A</v>
          </cell>
          <cell r="L756" t="str">
            <v>N/A</v>
          </cell>
          <cell r="M756" t="str">
            <v>N/A</v>
          </cell>
          <cell r="N756" t="str">
            <v>N/A</v>
          </cell>
          <cell r="O756" t="str">
            <v>N/A</v>
          </cell>
          <cell r="P756" t="str">
            <v>N/A</v>
          </cell>
          <cell r="Q756" t="str">
            <v>N/A</v>
          </cell>
          <cell r="R756" t="str">
            <v>N/A</v>
          </cell>
          <cell r="S756" t="str">
            <v>N/A</v>
          </cell>
          <cell r="T756" t="str">
            <v>N/A</v>
          </cell>
          <cell r="U756" t="str">
            <v>N/A</v>
          </cell>
          <cell r="V756" t="str">
            <v>N/A</v>
          </cell>
          <cell r="W756" t="str">
            <v>N/A</v>
          </cell>
          <cell r="X756" t="str">
            <v>N/A</v>
          </cell>
          <cell r="Y756" t="str">
            <v>N/A</v>
          </cell>
          <cell r="Z756" t="str">
            <v>N/A</v>
          </cell>
          <cell r="AA756" t="str">
            <v>N/A</v>
          </cell>
          <cell r="AB756" t="str">
            <v>N/A</v>
          </cell>
          <cell r="AC756" t="str">
            <v>N/A</v>
          </cell>
          <cell r="AD756" t="str">
            <v>N/A</v>
          </cell>
          <cell r="AE756" t="str">
            <v>N/A</v>
          </cell>
          <cell r="AF756" t="str">
            <v>N/A</v>
          </cell>
          <cell r="AG756" t="str">
            <v>N/A</v>
          </cell>
          <cell r="AH756">
            <v>0</v>
          </cell>
        </row>
        <row r="757">
          <cell r="A757">
            <v>37217</v>
          </cell>
          <cell r="B757" t="str">
            <v>N/A</v>
          </cell>
          <cell r="C757" t="str">
            <v>N/A</v>
          </cell>
          <cell r="D757" t="str">
            <v>N/A</v>
          </cell>
          <cell r="E757" t="str">
            <v>N/A</v>
          </cell>
          <cell r="F757" t="str">
            <v>N/A</v>
          </cell>
          <cell r="G757" t="str">
            <v>N/A</v>
          </cell>
          <cell r="H757" t="str">
            <v>N/A</v>
          </cell>
          <cell r="I757" t="str">
            <v>N/A</v>
          </cell>
          <cell r="J757" t="str">
            <v>N/A</v>
          </cell>
          <cell r="K757" t="str">
            <v>N/A</v>
          </cell>
          <cell r="L757" t="str">
            <v>N/A</v>
          </cell>
          <cell r="M757" t="str">
            <v>N/A</v>
          </cell>
          <cell r="N757" t="str">
            <v>N/A</v>
          </cell>
          <cell r="O757" t="str">
            <v>N/A</v>
          </cell>
          <cell r="P757" t="str">
            <v>N/A</v>
          </cell>
          <cell r="Q757" t="str">
            <v>N/A</v>
          </cell>
          <cell r="R757" t="str">
            <v>N/A</v>
          </cell>
          <cell r="S757" t="str">
            <v>N/A</v>
          </cell>
          <cell r="T757" t="str">
            <v>N/A</v>
          </cell>
          <cell r="U757" t="str">
            <v>N/A</v>
          </cell>
          <cell r="V757" t="str">
            <v>N/A</v>
          </cell>
          <cell r="W757" t="str">
            <v>N/A</v>
          </cell>
          <cell r="X757" t="str">
            <v>N/A</v>
          </cell>
          <cell r="Y757" t="str">
            <v>N/A</v>
          </cell>
          <cell r="Z757" t="str">
            <v>N/A</v>
          </cell>
          <cell r="AA757" t="str">
            <v>N/A</v>
          </cell>
          <cell r="AB757" t="str">
            <v>N/A</v>
          </cell>
          <cell r="AC757" t="str">
            <v>N/A</v>
          </cell>
          <cell r="AD757" t="str">
            <v>N/A</v>
          </cell>
          <cell r="AE757" t="str">
            <v>N/A</v>
          </cell>
          <cell r="AF757" t="str">
            <v>N/A</v>
          </cell>
          <cell r="AG757" t="str">
            <v>N/A</v>
          </cell>
          <cell r="AH757">
            <v>0</v>
          </cell>
        </row>
        <row r="758">
          <cell r="A758">
            <v>37218</v>
          </cell>
          <cell r="B758" t="str">
            <v>N/A</v>
          </cell>
          <cell r="C758" t="str">
            <v>N/A</v>
          </cell>
          <cell r="D758" t="str">
            <v>N/A</v>
          </cell>
          <cell r="E758" t="str">
            <v>N/A</v>
          </cell>
          <cell r="F758" t="str">
            <v>N/A</v>
          </cell>
          <cell r="G758" t="str">
            <v>N/A</v>
          </cell>
          <cell r="H758" t="str">
            <v>N/A</v>
          </cell>
          <cell r="I758" t="str">
            <v>N/A</v>
          </cell>
          <cell r="J758" t="str">
            <v>N/A</v>
          </cell>
          <cell r="K758" t="str">
            <v>N/A</v>
          </cell>
          <cell r="L758" t="str">
            <v>N/A</v>
          </cell>
          <cell r="M758" t="str">
            <v>N/A</v>
          </cell>
          <cell r="N758" t="str">
            <v>N/A</v>
          </cell>
          <cell r="O758" t="str">
            <v>N/A</v>
          </cell>
          <cell r="P758" t="str">
            <v>N/A</v>
          </cell>
          <cell r="Q758" t="str">
            <v>N/A</v>
          </cell>
          <cell r="R758" t="str">
            <v>N/A</v>
          </cell>
          <cell r="S758" t="str">
            <v>N/A</v>
          </cell>
          <cell r="T758" t="str">
            <v>N/A</v>
          </cell>
          <cell r="U758" t="str">
            <v>N/A</v>
          </cell>
          <cell r="V758" t="str">
            <v>N/A</v>
          </cell>
          <cell r="W758" t="str">
            <v>N/A</v>
          </cell>
          <cell r="X758" t="str">
            <v>N/A</v>
          </cell>
          <cell r="Y758" t="str">
            <v>N/A</v>
          </cell>
          <cell r="Z758" t="str">
            <v>N/A</v>
          </cell>
          <cell r="AA758" t="str">
            <v>N/A</v>
          </cell>
          <cell r="AB758" t="str">
            <v>N/A</v>
          </cell>
          <cell r="AC758" t="str">
            <v>N/A</v>
          </cell>
          <cell r="AD758" t="str">
            <v>N/A</v>
          </cell>
          <cell r="AE758" t="str">
            <v>N/A</v>
          </cell>
          <cell r="AF758" t="str">
            <v>N/A</v>
          </cell>
          <cell r="AG758" t="str">
            <v>N/A</v>
          </cell>
          <cell r="AH758">
            <v>0</v>
          </cell>
        </row>
        <row r="759">
          <cell r="A759">
            <v>37219</v>
          </cell>
          <cell r="B759" t="str">
            <v>N/A</v>
          </cell>
          <cell r="C759" t="str">
            <v>N/A</v>
          </cell>
          <cell r="D759" t="str">
            <v>N/A</v>
          </cell>
          <cell r="E759" t="str">
            <v>N/A</v>
          </cell>
          <cell r="F759" t="str">
            <v>N/A</v>
          </cell>
          <cell r="G759" t="str">
            <v>N/A</v>
          </cell>
          <cell r="H759" t="str">
            <v>N/A</v>
          </cell>
          <cell r="I759" t="str">
            <v>N/A</v>
          </cell>
          <cell r="J759" t="str">
            <v>N/A</v>
          </cell>
          <cell r="K759" t="str">
            <v>N/A</v>
          </cell>
          <cell r="L759" t="str">
            <v>N/A</v>
          </cell>
          <cell r="M759" t="str">
            <v>N/A</v>
          </cell>
          <cell r="N759" t="str">
            <v>N/A</v>
          </cell>
          <cell r="O759" t="str">
            <v>N/A</v>
          </cell>
          <cell r="P759" t="str">
            <v>N/A</v>
          </cell>
          <cell r="Q759" t="str">
            <v>N/A</v>
          </cell>
          <cell r="R759" t="str">
            <v>N/A</v>
          </cell>
          <cell r="S759" t="str">
            <v>N/A</v>
          </cell>
          <cell r="T759" t="str">
            <v>N/A</v>
          </cell>
          <cell r="U759" t="str">
            <v>N/A</v>
          </cell>
          <cell r="V759" t="str">
            <v>N/A</v>
          </cell>
          <cell r="W759" t="str">
            <v>N/A</v>
          </cell>
          <cell r="X759" t="str">
            <v>N/A</v>
          </cell>
          <cell r="Y759" t="str">
            <v>N/A</v>
          </cell>
          <cell r="Z759" t="str">
            <v>N/A</v>
          </cell>
          <cell r="AA759" t="str">
            <v>N/A</v>
          </cell>
          <cell r="AB759" t="str">
            <v>N/A</v>
          </cell>
          <cell r="AC759" t="str">
            <v>N/A</v>
          </cell>
          <cell r="AD759" t="str">
            <v>N/A</v>
          </cell>
          <cell r="AE759" t="str">
            <v>N/A</v>
          </cell>
          <cell r="AF759" t="str">
            <v>N/A</v>
          </cell>
          <cell r="AG759" t="str">
            <v>N/A</v>
          </cell>
          <cell r="AH759">
            <v>0</v>
          </cell>
        </row>
        <row r="760">
          <cell r="A760">
            <v>37220</v>
          </cell>
          <cell r="B760" t="str">
            <v>N/A</v>
          </cell>
          <cell r="C760" t="str">
            <v>N/A</v>
          </cell>
          <cell r="D760" t="str">
            <v>N/A</v>
          </cell>
          <cell r="E760" t="str">
            <v>N/A</v>
          </cell>
          <cell r="F760" t="str">
            <v>N/A</v>
          </cell>
          <cell r="G760" t="str">
            <v>N/A</v>
          </cell>
          <cell r="H760" t="str">
            <v>N/A</v>
          </cell>
          <cell r="I760" t="str">
            <v>N/A</v>
          </cell>
          <cell r="J760" t="str">
            <v>N/A</v>
          </cell>
          <cell r="K760" t="str">
            <v>N/A</v>
          </cell>
          <cell r="L760" t="str">
            <v>N/A</v>
          </cell>
          <cell r="M760" t="str">
            <v>N/A</v>
          </cell>
          <cell r="N760" t="str">
            <v>N/A</v>
          </cell>
          <cell r="O760" t="str">
            <v>N/A</v>
          </cell>
          <cell r="P760" t="str">
            <v>N/A</v>
          </cell>
          <cell r="Q760" t="str">
            <v>N/A</v>
          </cell>
          <cell r="R760" t="str">
            <v>N/A</v>
          </cell>
          <cell r="S760" t="str">
            <v>N/A</v>
          </cell>
          <cell r="T760" t="str">
            <v>N/A</v>
          </cell>
          <cell r="U760" t="str">
            <v>N/A</v>
          </cell>
          <cell r="V760" t="str">
            <v>N/A</v>
          </cell>
          <cell r="W760" t="str">
            <v>N/A</v>
          </cell>
          <cell r="X760" t="str">
            <v>N/A</v>
          </cell>
          <cell r="Y760" t="str">
            <v>N/A</v>
          </cell>
          <cell r="Z760" t="str">
            <v>N/A</v>
          </cell>
          <cell r="AA760" t="str">
            <v>N/A</v>
          </cell>
          <cell r="AB760" t="str">
            <v>N/A</v>
          </cell>
          <cell r="AC760" t="str">
            <v>N/A</v>
          </cell>
          <cell r="AD760" t="str">
            <v>N/A</v>
          </cell>
          <cell r="AE760" t="str">
            <v>N/A</v>
          </cell>
          <cell r="AF760" t="str">
            <v>N/A</v>
          </cell>
          <cell r="AG760" t="str">
            <v>N/A</v>
          </cell>
          <cell r="AH760">
            <v>0</v>
          </cell>
        </row>
        <row r="761">
          <cell r="A761">
            <v>37221</v>
          </cell>
          <cell r="B761" t="str">
            <v>N/A</v>
          </cell>
          <cell r="C761" t="str">
            <v>N/A</v>
          </cell>
          <cell r="D761" t="str">
            <v>N/A</v>
          </cell>
          <cell r="E761" t="str">
            <v>N/A</v>
          </cell>
          <cell r="F761" t="str">
            <v>N/A</v>
          </cell>
          <cell r="G761" t="str">
            <v>N/A</v>
          </cell>
          <cell r="H761" t="str">
            <v>N/A</v>
          </cell>
          <cell r="I761" t="str">
            <v>N/A</v>
          </cell>
          <cell r="J761" t="str">
            <v>N/A</v>
          </cell>
          <cell r="K761" t="str">
            <v>N/A</v>
          </cell>
          <cell r="L761" t="str">
            <v>N/A</v>
          </cell>
          <cell r="M761" t="str">
            <v>N/A</v>
          </cell>
          <cell r="N761" t="str">
            <v>N/A</v>
          </cell>
          <cell r="O761" t="str">
            <v>N/A</v>
          </cell>
          <cell r="P761" t="str">
            <v>N/A</v>
          </cell>
          <cell r="Q761" t="str">
            <v>N/A</v>
          </cell>
          <cell r="R761" t="str">
            <v>N/A</v>
          </cell>
          <cell r="S761" t="str">
            <v>N/A</v>
          </cell>
          <cell r="T761" t="str">
            <v>N/A</v>
          </cell>
          <cell r="U761" t="str">
            <v>N/A</v>
          </cell>
          <cell r="V761" t="str">
            <v>N/A</v>
          </cell>
          <cell r="W761" t="str">
            <v>N/A</v>
          </cell>
          <cell r="X761" t="str">
            <v>N/A</v>
          </cell>
          <cell r="Y761" t="str">
            <v>N/A</v>
          </cell>
          <cell r="Z761" t="str">
            <v>N/A</v>
          </cell>
          <cell r="AA761" t="str">
            <v>N/A</v>
          </cell>
          <cell r="AB761" t="str">
            <v>N/A</v>
          </cell>
          <cell r="AC761" t="str">
            <v>N/A</v>
          </cell>
          <cell r="AD761" t="str">
            <v>N/A</v>
          </cell>
          <cell r="AE761" t="str">
            <v>N/A</v>
          </cell>
          <cell r="AF761" t="str">
            <v>N/A</v>
          </cell>
          <cell r="AG761" t="str">
            <v>N/A</v>
          </cell>
          <cell r="AH761">
            <v>0</v>
          </cell>
        </row>
        <row r="762">
          <cell r="A762">
            <v>37222</v>
          </cell>
          <cell r="B762" t="str">
            <v>N/A</v>
          </cell>
          <cell r="C762" t="str">
            <v>N/A</v>
          </cell>
          <cell r="D762" t="str">
            <v>N/A</v>
          </cell>
          <cell r="E762" t="str">
            <v>N/A</v>
          </cell>
          <cell r="F762" t="str">
            <v>N/A</v>
          </cell>
          <cell r="G762" t="str">
            <v>N/A</v>
          </cell>
          <cell r="H762" t="str">
            <v>N/A</v>
          </cell>
          <cell r="I762" t="str">
            <v>N/A</v>
          </cell>
          <cell r="J762" t="str">
            <v>N/A</v>
          </cell>
          <cell r="K762" t="str">
            <v>N/A</v>
          </cell>
          <cell r="L762" t="str">
            <v>N/A</v>
          </cell>
          <cell r="M762" t="str">
            <v>N/A</v>
          </cell>
          <cell r="N762" t="str">
            <v>N/A</v>
          </cell>
          <cell r="O762" t="str">
            <v>N/A</v>
          </cell>
          <cell r="P762" t="str">
            <v>N/A</v>
          </cell>
          <cell r="Q762" t="str">
            <v>N/A</v>
          </cell>
          <cell r="R762" t="str">
            <v>N/A</v>
          </cell>
          <cell r="S762" t="str">
            <v>N/A</v>
          </cell>
          <cell r="T762" t="str">
            <v>N/A</v>
          </cell>
          <cell r="U762" t="str">
            <v>N/A</v>
          </cell>
          <cell r="V762" t="str">
            <v>N/A</v>
          </cell>
          <cell r="W762" t="str">
            <v>N/A</v>
          </cell>
          <cell r="X762" t="str">
            <v>N/A</v>
          </cell>
          <cell r="Y762" t="str">
            <v>N/A</v>
          </cell>
          <cell r="Z762" t="str">
            <v>N/A</v>
          </cell>
          <cell r="AA762" t="str">
            <v>N/A</v>
          </cell>
          <cell r="AB762" t="str">
            <v>N/A</v>
          </cell>
          <cell r="AC762" t="str">
            <v>N/A</v>
          </cell>
          <cell r="AD762" t="str">
            <v>N/A</v>
          </cell>
          <cell r="AE762" t="str">
            <v>N/A</v>
          </cell>
          <cell r="AF762" t="str">
            <v>N/A</v>
          </cell>
          <cell r="AG762" t="str">
            <v>N/A</v>
          </cell>
          <cell r="AH762">
            <v>0</v>
          </cell>
        </row>
        <row r="763">
          <cell r="A763">
            <v>37223</v>
          </cell>
          <cell r="B763" t="str">
            <v>N/A</v>
          </cell>
          <cell r="C763" t="str">
            <v>N/A</v>
          </cell>
          <cell r="D763" t="str">
            <v>N/A</v>
          </cell>
          <cell r="E763" t="str">
            <v>N/A</v>
          </cell>
          <cell r="F763" t="str">
            <v>N/A</v>
          </cell>
          <cell r="G763" t="str">
            <v>N/A</v>
          </cell>
          <cell r="H763" t="str">
            <v>N/A</v>
          </cell>
          <cell r="I763" t="str">
            <v>N/A</v>
          </cell>
          <cell r="J763" t="str">
            <v>N/A</v>
          </cell>
          <cell r="K763" t="str">
            <v>N/A</v>
          </cell>
          <cell r="L763" t="str">
            <v>N/A</v>
          </cell>
          <cell r="M763" t="str">
            <v>N/A</v>
          </cell>
          <cell r="N763" t="str">
            <v>N/A</v>
          </cell>
          <cell r="O763" t="str">
            <v>N/A</v>
          </cell>
          <cell r="P763" t="str">
            <v>N/A</v>
          </cell>
          <cell r="Q763" t="str">
            <v>N/A</v>
          </cell>
          <cell r="R763" t="str">
            <v>N/A</v>
          </cell>
          <cell r="S763" t="str">
            <v>N/A</v>
          </cell>
          <cell r="T763" t="str">
            <v>N/A</v>
          </cell>
          <cell r="U763" t="str">
            <v>N/A</v>
          </cell>
          <cell r="V763" t="str">
            <v>N/A</v>
          </cell>
          <cell r="W763" t="str">
            <v>N/A</v>
          </cell>
          <cell r="X763" t="str">
            <v>N/A</v>
          </cell>
          <cell r="Y763" t="str">
            <v>N/A</v>
          </cell>
          <cell r="Z763" t="str">
            <v>N/A</v>
          </cell>
          <cell r="AA763" t="str">
            <v>N/A</v>
          </cell>
          <cell r="AB763" t="str">
            <v>N/A</v>
          </cell>
          <cell r="AC763" t="str">
            <v>N/A</v>
          </cell>
          <cell r="AD763" t="str">
            <v>N/A</v>
          </cell>
          <cell r="AE763" t="str">
            <v>N/A</v>
          </cell>
          <cell r="AF763" t="str">
            <v>N/A</v>
          </cell>
          <cell r="AG763" t="str">
            <v>N/A</v>
          </cell>
          <cell r="AH763">
            <v>0</v>
          </cell>
        </row>
        <row r="764">
          <cell r="A764">
            <v>37224</v>
          </cell>
          <cell r="B764" t="str">
            <v>N/A</v>
          </cell>
          <cell r="C764" t="str">
            <v>N/A</v>
          </cell>
          <cell r="D764" t="str">
            <v>N/A</v>
          </cell>
          <cell r="E764" t="str">
            <v>N/A</v>
          </cell>
          <cell r="F764" t="str">
            <v>N/A</v>
          </cell>
          <cell r="G764" t="str">
            <v>N/A</v>
          </cell>
          <cell r="H764" t="str">
            <v>N/A</v>
          </cell>
          <cell r="I764" t="str">
            <v>N/A</v>
          </cell>
          <cell r="J764" t="str">
            <v>N/A</v>
          </cell>
          <cell r="K764" t="str">
            <v>N/A</v>
          </cell>
          <cell r="L764" t="str">
            <v>N/A</v>
          </cell>
          <cell r="M764" t="str">
            <v>N/A</v>
          </cell>
          <cell r="N764" t="str">
            <v>N/A</v>
          </cell>
          <cell r="O764" t="str">
            <v>N/A</v>
          </cell>
          <cell r="P764" t="str">
            <v>N/A</v>
          </cell>
          <cell r="Q764" t="str">
            <v>N/A</v>
          </cell>
          <cell r="R764" t="str">
            <v>N/A</v>
          </cell>
          <cell r="S764" t="str">
            <v>N/A</v>
          </cell>
          <cell r="T764" t="str">
            <v>N/A</v>
          </cell>
          <cell r="U764" t="str">
            <v>N/A</v>
          </cell>
          <cell r="V764" t="str">
            <v>N/A</v>
          </cell>
          <cell r="W764" t="str">
            <v>N/A</v>
          </cell>
          <cell r="X764" t="str">
            <v>N/A</v>
          </cell>
          <cell r="Y764" t="str">
            <v>N/A</v>
          </cell>
          <cell r="Z764" t="str">
            <v>N/A</v>
          </cell>
          <cell r="AA764" t="str">
            <v>N/A</v>
          </cell>
          <cell r="AB764" t="str">
            <v>N/A</v>
          </cell>
          <cell r="AC764" t="str">
            <v>N/A</v>
          </cell>
          <cell r="AD764" t="str">
            <v>N/A</v>
          </cell>
          <cell r="AE764" t="str">
            <v>N/A</v>
          </cell>
          <cell r="AF764" t="str">
            <v>N/A</v>
          </cell>
          <cell r="AG764" t="str">
            <v>N/A</v>
          </cell>
          <cell r="AH764">
            <v>0</v>
          </cell>
        </row>
        <row r="765">
          <cell r="A765">
            <v>37225</v>
          </cell>
          <cell r="B765" t="str">
            <v>N/A</v>
          </cell>
          <cell r="C765" t="str">
            <v>N/A</v>
          </cell>
          <cell r="D765" t="str">
            <v>N/A</v>
          </cell>
          <cell r="E765" t="str">
            <v>N/A</v>
          </cell>
          <cell r="F765" t="str">
            <v>N/A</v>
          </cell>
          <cell r="G765" t="str">
            <v>N/A</v>
          </cell>
          <cell r="H765" t="str">
            <v>N/A</v>
          </cell>
          <cell r="I765" t="str">
            <v>N/A</v>
          </cell>
          <cell r="J765" t="str">
            <v>N/A</v>
          </cell>
          <cell r="K765" t="str">
            <v>N/A</v>
          </cell>
          <cell r="L765" t="str">
            <v>N/A</v>
          </cell>
          <cell r="M765" t="str">
            <v>N/A</v>
          </cell>
          <cell r="N765" t="str">
            <v>N/A</v>
          </cell>
          <cell r="O765" t="str">
            <v>N/A</v>
          </cell>
          <cell r="P765" t="str">
            <v>N/A</v>
          </cell>
          <cell r="Q765" t="str">
            <v>N/A</v>
          </cell>
          <cell r="R765" t="str">
            <v>N/A</v>
          </cell>
          <cell r="S765" t="str">
            <v>N/A</v>
          </cell>
          <cell r="T765" t="str">
            <v>N/A</v>
          </cell>
          <cell r="U765" t="str">
            <v>N/A</v>
          </cell>
          <cell r="V765" t="str">
            <v>N/A</v>
          </cell>
          <cell r="W765" t="str">
            <v>N/A</v>
          </cell>
          <cell r="X765" t="str">
            <v>N/A</v>
          </cell>
          <cell r="Y765" t="str">
            <v>N/A</v>
          </cell>
          <cell r="Z765" t="str">
            <v>N/A</v>
          </cell>
          <cell r="AA765" t="str">
            <v>N/A</v>
          </cell>
          <cell r="AB765" t="str">
            <v>N/A</v>
          </cell>
          <cell r="AC765" t="str">
            <v>N/A</v>
          </cell>
          <cell r="AD765" t="str">
            <v>N/A</v>
          </cell>
          <cell r="AE765" t="str">
            <v>N/A</v>
          </cell>
          <cell r="AF765" t="str">
            <v>N/A</v>
          </cell>
          <cell r="AG765" t="str">
            <v>N/A</v>
          </cell>
          <cell r="AH765">
            <v>0</v>
          </cell>
        </row>
        <row r="766">
          <cell r="A766">
            <v>37226</v>
          </cell>
          <cell r="B766" t="str">
            <v>N/A</v>
          </cell>
          <cell r="C766" t="str">
            <v>N/A</v>
          </cell>
          <cell r="D766" t="str">
            <v>N/A</v>
          </cell>
          <cell r="E766" t="str">
            <v>N/A</v>
          </cell>
          <cell r="F766" t="str">
            <v>N/A</v>
          </cell>
          <cell r="G766" t="str">
            <v>N/A</v>
          </cell>
          <cell r="H766" t="str">
            <v>N/A</v>
          </cell>
          <cell r="I766" t="str">
            <v>N/A</v>
          </cell>
          <cell r="J766" t="str">
            <v>N/A</v>
          </cell>
          <cell r="K766" t="str">
            <v>N/A</v>
          </cell>
          <cell r="L766" t="str">
            <v>N/A</v>
          </cell>
          <cell r="M766" t="str">
            <v>N/A</v>
          </cell>
          <cell r="N766" t="str">
            <v>N/A</v>
          </cell>
          <cell r="O766" t="str">
            <v>N/A</v>
          </cell>
          <cell r="P766" t="str">
            <v>N/A</v>
          </cell>
          <cell r="Q766" t="str">
            <v>N/A</v>
          </cell>
          <cell r="R766" t="str">
            <v>N/A</v>
          </cell>
          <cell r="S766" t="str">
            <v>N/A</v>
          </cell>
          <cell r="T766" t="str">
            <v>N/A</v>
          </cell>
          <cell r="U766" t="str">
            <v>N/A</v>
          </cell>
          <cell r="V766" t="str">
            <v>N/A</v>
          </cell>
          <cell r="W766" t="str">
            <v>N/A</v>
          </cell>
          <cell r="X766" t="str">
            <v>N/A</v>
          </cell>
          <cell r="Y766" t="str">
            <v>N/A</v>
          </cell>
          <cell r="Z766" t="str">
            <v>N/A</v>
          </cell>
          <cell r="AA766" t="str">
            <v>N/A</v>
          </cell>
          <cell r="AB766" t="str">
            <v>N/A</v>
          </cell>
          <cell r="AC766" t="str">
            <v>N/A</v>
          </cell>
          <cell r="AD766" t="str">
            <v>N/A</v>
          </cell>
          <cell r="AE766" t="str">
            <v>N/A</v>
          </cell>
          <cell r="AF766" t="str">
            <v>N/A</v>
          </cell>
          <cell r="AG766" t="str">
            <v>N/A</v>
          </cell>
          <cell r="AH766">
            <v>0</v>
          </cell>
        </row>
        <row r="767">
          <cell r="A767">
            <v>37227</v>
          </cell>
          <cell r="B767" t="str">
            <v>N/A</v>
          </cell>
          <cell r="C767" t="str">
            <v>N/A</v>
          </cell>
          <cell r="D767" t="str">
            <v>N/A</v>
          </cell>
          <cell r="E767" t="str">
            <v>N/A</v>
          </cell>
          <cell r="F767" t="str">
            <v>N/A</v>
          </cell>
          <cell r="G767" t="str">
            <v>N/A</v>
          </cell>
          <cell r="H767" t="str">
            <v>N/A</v>
          </cell>
          <cell r="I767" t="str">
            <v>N/A</v>
          </cell>
          <cell r="J767" t="str">
            <v>N/A</v>
          </cell>
          <cell r="K767" t="str">
            <v>N/A</v>
          </cell>
          <cell r="L767" t="str">
            <v>N/A</v>
          </cell>
          <cell r="M767" t="str">
            <v>N/A</v>
          </cell>
          <cell r="N767" t="str">
            <v>N/A</v>
          </cell>
          <cell r="O767" t="str">
            <v>N/A</v>
          </cell>
          <cell r="P767" t="str">
            <v>N/A</v>
          </cell>
          <cell r="Q767" t="str">
            <v>N/A</v>
          </cell>
          <cell r="R767" t="str">
            <v>N/A</v>
          </cell>
          <cell r="S767" t="str">
            <v>N/A</v>
          </cell>
          <cell r="T767" t="str">
            <v>N/A</v>
          </cell>
          <cell r="U767" t="str">
            <v>N/A</v>
          </cell>
          <cell r="V767" t="str">
            <v>N/A</v>
          </cell>
          <cell r="W767" t="str">
            <v>N/A</v>
          </cell>
          <cell r="X767" t="str">
            <v>N/A</v>
          </cell>
          <cell r="Y767" t="str">
            <v>N/A</v>
          </cell>
          <cell r="Z767" t="str">
            <v>N/A</v>
          </cell>
          <cell r="AA767" t="str">
            <v>N/A</v>
          </cell>
          <cell r="AB767" t="str">
            <v>N/A</v>
          </cell>
          <cell r="AC767" t="str">
            <v>N/A</v>
          </cell>
          <cell r="AD767" t="str">
            <v>N/A</v>
          </cell>
          <cell r="AE767" t="str">
            <v>N/A</v>
          </cell>
          <cell r="AF767" t="str">
            <v>N/A</v>
          </cell>
          <cell r="AG767" t="str">
            <v>N/A</v>
          </cell>
          <cell r="AH767">
            <v>0</v>
          </cell>
        </row>
        <row r="768">
          <cell r="A768">
            <v>37228</v>
          </cell>
          <cell r="B768" t="str">
            <v>N/A</v>
          </cell>
          <cell r="C768" t="str">
            <v>N/A</v>
          </cell>
          <cell r="D768" t="str">
            <v>N/A</v>
          </cell>
          <cell r="E768" t="str">
            <v>N/A</v>
          </cell>
          <cell r="F768" t="str">
            <v>N/A</v>
          </cell>
          <cell r="G768" t="str">
            <v>N/A</v>
          </cell>
          <cell r="H768" t="str">
            <v>N/A</v>
          </cell>
          <cell r="I768" t="str">
            <v>N/A</v>
          </cell>
          <cell r="J768" t="str">
            <v>N/A</v>
          </cell>
          <cell r="K768" t="str">
            <v>N/A</v>
          </cell>
          <cell r="L768" t="str">
            <v>N/A</v>
          </cell>
          <cell r="M768" t="str">
            <v>N/A</v>
          </cell>
          <cell r="N768" t="str">
            <v>N/A</v>
          </cell>
          <cell r="O768" t="str">
            <v>N/A</v>
          </cell>
          <cell r="P768" t="str">
            <v>N/A</v>
          </cell>
          <cell r="Q768" t="str">
            <v>N/A</v>
          </cell>
          <cell r="R768" t="str">
            <v>N/A</v>
          </cell>
          <cell r="S768" t="str">
            <v>N/A</v>
          </cell>
          <cell r="T768" t="str">
            <v>N/A</v>
          </cell>
          <cell r="U768" t="str">
            <v>N/A</v>
          </cell>
          <cell r="V768" t="str">
            <v>N/A</v>
          </cell>
          <cell r="W768" t="str">
            <v>N/A</v>
          </cell>
          <cell r="X768" t="str">
            <v>N/A</v>
          </cell>
          <cell r="Y768" t="str">
            <v>N/A</v>
          </cell>
          <cell r="Z768" t="str">
            <v>N/A</v>
          </cell>
          <cell r="AA768" t="str">
            <v>N/A</v>
          </cell>
          <cell r="AB768" t="str">
            <v>N/A</v>
          </cell>
          <cell r="AC768" t="str">
            <v>N/A</v>
          </cell>
          <cell r="AD768" t="str">
            <v>N/A</v>
          </cell>
          <cell r="AE768" t="str">
            <v>N/A</v>
          </cell>
          <cell r="AF768" t="str">
            <v>N/A</v>
          </cell>
          <cell r="AG768" t="str">
            <v>N/A</v>
          </cell>
          <cell r="AH768">
            <v>0</v>
          </cell>
        </row>
        <row r="769">
          <cell r="A769">
            <v>37229</v>
          </cell>
          <cell r="B769" t="str">
            <v>N/A</v>
          </cell>
          <cell r="C769" t="str">
            <v>N/A</v>
          </cell>
          <cell r="D769" t="str">
            <v>N/A</v>
          </cell>
          <cell r="E769" t="str">
            <v>N/A</v>
          </cell>
          <cell r="F769" t="str">
            <v>N/A</v>
          </cell>
          <cell r="G769" t="str">
            <v>N/A</v>
          </cell>
          <cell r="H769" t="str">
            <v>N/A</v>
          </cell>
          <cell r="I769" t="str">
            <v>N/A</v>
          </cell>
          <cell r="J769" t="str">
            <v>N/A</v>
          </cell>
          <cell r="K769" t="str">
            <v>N/A</v>
          </cell>
          <cell r="L769" t="str">
            <v>N/A</v>
          </cell>
          <cell r="M769" t="str">
            <v>N/A</v>
          </cell>
          <cell r="N769" t="str">
            <v>N/A</v>
          </cell>
          <cell r="O769" t="str">
            <v>N/A</v>
          </cell>
          <cell r="P769" t="str">
            <v>N/A</v>
          </cell>
          <cell r="Q769" t="str">
            <v>N/A</v>
          </cell>
          <cell r="R769" t="str">
            <v>N/A</v>
          </cell>
          <cell r="S769" t="str">
            <v>N/A</v>
          </cell>
          <cell r="T769" t="str">
            <v>N/A</v>
          </cell>
          <cell r="U769" t="str">
            <v>N/A</v>
          </cell>
          <cell r="V769" t="str">
            <v>N/A</v>
          </cell>
          <cell r="W769" t="str">
            <v>N/A</v>
          </cell>
          <cell r="X769" t="str">
            <v>N/A</v>
          </cell>
          <cell r="Y769" t="str">
            <v>N/A</v>
          </cell>
          <cell r="Z769" t="str">
            <v>N/A</v>
          </cell>
          <cell r="AA769" t="str">
            <v>N/A</v>
          </cell>
          <cell r="AB769" t="str">
            <v>N/A</v>
          </cell>
          <cell r="AC769" t="str">
            <v>N/A</v>
          </cell>
          <cell r="AD769" t="str">
            <v>N/A</v>
          </cell>
          <cell r="AE769" t="str">
            <v>N/A</v>
          </cell>
          <cell r="AF769" t="str">
            <v>N/A</v>
          </cell>
          <cell r="AG769" t="str">
            <v>N/A</v>
          </cell>
          <cell r="AH769">
            <v>0</v>
          </cell>
        </row>
        <row r="770">
          <cell r="A770">
            <v>37230</v>
          </cell>
          <cell r="B770" t="str">
            <v>N/A</v>
          </cell>
          <cell r="C770" t="str">
            <v>N/A</v>
          </cell>
          <cell r="D770" t="str">
            <v>N/A</v>
          </cell>
          <cell r="E770" t="str">
            <v>N/A</v>
          </cell>
          <cell r="F770" t="str">
            <v>N/A</v>
          </cell>
          <cell r="G770" t="str">
            <v>N/A</v>
          </cell>
          <cell r="H770" t="str">
            <v>N/A</v>
          </cell>
          <cell r="I770" t="str">
            <v>N/A</v>
          </cell>
          <cell r="J770" t="str">
            <v>N/A</v>
          </cell>
          <cell r="K770" t="str">
            <v>N/A</v>
          </cell>
          <cell r="L770" t="str">
            <v>N/A</v>
          </cell>
          <cell r="M770" t="str">
            <v>N/A</v>
          </cell>
          <cell r="N770" t="str">
            <v>N/A</v>
          </cell>
          <cell r="O770" t="str">
            <v>N/A</v>
          </cell>
          <cell r="P770" t="str">
            <v>N/A</v>
          </cell>
          <cell r="Q770" t="str">
            <v>N/A</v>
          </cell>
          <cell r="R770" t="str">
            <v>N/A</v>
          </cell>
          <cell r="S770" t="str">
            <v>N/A</v>
          </cell>
          <cell r="T770" t="str">
            <v>N/A</v>
          </cell>
          <cell r="U770" t="str">
            <v>N/A</v>
          </cell>
          <cell r="V770" t="str">
            <v>N/A</v>
          </cell>
          <cell r="W770" t="str">
            <v>N/A</v>
          </cell>
          <cell r="X770" t="str">
            <v>N/A</v>
          </cell>
          <cell r="Y770" t="str">
            <v>N/A</v>
          </cell>
          <cell r="Z770" t="str">
            <v>N/A</v>
          </cell>
          <cell r="AA770" t="str">
            <v>N/A</v>
          </cell>
          <cell r="AB770" t="str">
            <v>N/A</v>
          </cell>
          <cell r="AC770" t="str">
            <v>N/A</v>
          </cell>
          <cell r="AD770" t="str">
            <v>N/A</v>
          </cell>
          <cell r="AE770" t="str">
            <v>N/A</v>
          </cell>
          <cell r="AF770" t="str">
            <v>N/A</v>
          </cell>
          <cell r="AG770" t="str">
            <v>N/A</v>
          </cell>
          <cell r="AH770">
            <v>0</v>
          </cell>
        </row>
        <row r="771">
          <cell r="A771">
            <v>37231</v>
          </cell>
          <cell r="B771" t="str">
            <v>N/A</v>
          </cell>
          <cell r="C771" t="str">
            <v>N/A</v>
          </cell>
          <cell r="D771" t="str">
            <v>N/A</v>
          </cell>
          <cell r="E771" t="str">
            <v>N/A</v>
          </cell>
          <cell r="F771" t="str">
            <v>N/A</v>
          </cell>
          <cell r="G771" t="str">
            <v>N/A</v>
          </cell>
          <cell r="H771" t="str">
            <v>N/A</v>
          </cell>
          <cell r="I771" t="str">
            <v>N/A</v>
          </cell>
          <cell r="J771" t="str">
            <v>N/A</v>
          </cell>
          <cell r="K771" t="str">
            <v>N/A</v>
          </cell>
          <cell r="L771" t="str">
            <v>N/A</v>
          </cell>
          <cell r="M771" t="str">
            <v>N/A</v>
          </cell>
          <cell r="N771" t="str">
            <v>N/A</v>
          </cell>
          <cell r="O771" t="str">
            <v>N/A</v>
          </cell>
          <cell r="P771" t="str">
            <v>N/A</v>
          </cell>
          <cell r="Q771" t="str">
            <v>N/A</v>
          </cell>
          <cell r="R771" t="str">
            <v>N/A</v>
          </cell>
          <cell r="S771" t="str">
            <v>N/A</v>
          </cell>
          <cell r="T771" t="str">
            <v>N/A</v>
          </cell>
          <cell r="U771" t="str">
            <v>N/A</v>
          </cell>
          <cell r="V771" t="str">
            <v>N/A</v>
          </cell>
          <cell r="W771" t="str">
            <v>N/A</v>
          </cell>
          <cell r="X771" t="str">
            <v>N/A</v>
          </cell>
          <cell r="Y771" t="str">
            <v>N/A</v>
          </cell>
          <cell r="Z771" t="str">
            <v>N/A</v>
          </cell>
          <cell r="AA771" t="str">
            <v>N/A</v>
          </cell>
          <cell r="AB771" t="str">
            <v>N/A</v>
          </cell>
          <cell r="AC771" t="str">
            <v>N/A</v>
          </cell>
          <cell r="AD771" t="str">
            <v>N/A</v>
          </cell>
          <cell r="AE771" t="str">
            <v>N/A</v>
          </cell>
          <cell r="AF771" t="str">
            <v>N/A</v>
          </cell>
          <cell r="AG771" t="str">
            <v>N/A</v>
          </cell>
          <cell r="AH771">
            <v>0</v>
          </cell>
        </row>
        <row r="772">
          <cell r="A772">
            <v>37232</v>
          </cell>
          <cell r="B772" t="str">
            <v>N/A</v>
          </cell>
          <cell r="C772" t="str">
            <v>N/A</v>
          </cell>
          <cell r="D772" t="str">
            <v>N/A</v>
          </cell>
          <cell r="E772" t="str">
            <v>N/A</v>
          </cell>
          <cell r="F772" t="str">
            <v>N/A</v>
          </cell>
          <cell r="G772" t="str">
            <v>N/A</v>
          </cell>
          <cell r="H772" t="str">
            <v>N/A</v>
          </cell>
          <cell r="I772" t="str">
            <v>N/A</v>
          </cell>
          <cell r="J772" t="str">
            <v>N/A</v>
          </cell>
          <cell r="K772" t="str">
            <v>N/A</v>
          </cell>
          <cell r="L772" t="str">
            <v>N/A</v>
          </cell>
          <cell r="M772" t="str">
            <v>N/A</v>
          </cell>
          <cell r="N772" t="str">
            <v>N/A</v>
          </cell>
          <cell r="O772" t="str">
            <v>N/A</v>
          </cell>
          <cell r="P772" t="str">
            <v>N/A</v>
          </cell>
          <cell r="Q772" t="str">
            <v>N/A</v>
          </cell>
          <cell r="R772" t="str">
            <v>N/A</v>
          </cell>
          <cell r="S772" t="str">
            <v>N/A</v>
          </cell>
          <cell r="T772" t="str">
            <v>N/A</v>
          </cell>
          <cell r="U772" t="str">
            <v>N/A</v>
          </cell>
          <cell r="V772" t="str">
            <v>N/A</v>
          </cell>
          <cell r="W772" t="str">
            <v>N/A</v>
          </cell>
          <cell r="X772" t="str">
            <v>N/A</v>
          </cell>
          <cell r="Y772" t="str">
            <v>N/A</v>
          </cell>
          <cell r="Z772" t="str">
            <v>N/A</v>
          </cell>
          <cell r="AA772" t="str">
            <v>N/A</v>
          </cell>
          <cell r="AB772" t="str">
            <v>N/A</v>
          </cell>
          <cell r="AC772" t="str">
            <v>N/A</v>
          </cell>
          <cell r="AD772" t="str">
            <v>N/A</v>
          </cell>
          <cell r="AE772" t="str">
            <v>N/A</v>
          </cell>
          <cell r="AF772" t="str">
            <v>N/A</v>
          </cell>
          <cell r="AG772" t="str">
            <v>N/A</v>
          </cell>
          <cell r="AH772">
            <v>0</v>
          </cell>
        </row>
        <row r="773">
          <cell r="A773">
            <v>37233</v>
          </cell>
          <cell r="B773" t="str">
            <v>N/A</v>
          </cell>
          <cell r="C773" t="str">
            <v>N/A</v>
          </cell>
          <cell r="D773" t="str">
            <v>N/A</v>
          </cell>
          <cell r="E773" t="str">
            <v>N/A</v>
          </cell>
          <cell r="F773" t="str">
            <v>N/A</v>
          </cell>
          <cell r="G773" t="str">
            <v>N/A</v>
          </cell>
          <cell r="H773" t="str">
            <v>N/A</v>
          </cell>
          <cell r="I773" t="str">
            <v>N/A</v>
          </cell>
          <cell r="J773" t="str">
            <v>N/A</v>
          </cell>
          <cell r="K773" t="str">
            <v>N/A</v>
          </cell>
          <cell r="L773" t="str">
            <v>N/A</v>
          </cell>
          <cell r="M773" t="str">
            <v>N/A</v>
          </cell>
          <cell r="N773" t="str">
            <v>N/A</v>
          </cell>
          <cell r="O773" t="str">
            <v>N/A</v>
          </cell>
          <cell r="P773" t="str">
            <v>N/A</v>
          </cell>
          <cell r="Q773" t="str">
            <v>N/A</v>
          </cell>
          <cell r="R773" t="str">
            <v>N/A</v>
          </cell>
          <cell r="S773" t="str">
            <v>N/A</v>
          </cell>
          <cell r="T773" t="str">
            <v>N/A</v>
          </cell>
          <cell r="U773" t="str">
            <v>N/A</v>
          </cell>
          <cell r="V773" t="str">
            <v>N/A</v>
          </cell>
          <cell r="W773" t="str">
            <v>N/A</v>
          </cell>
          <cell r="X773" t="str">
            <v>N/A</v>
          </cell>
          <cell r="Y773" t="str">
            <v>N/A</v>
          </cell>
          <cell r="Z773" t="str">
            <v>N/A</v>
          </cell>
          <cell r="AA773" t="str">
            <v>N/A</v>
          </cell>
          <cell r="AB773" t="str">
            <v>N/A</v>
          </cell>
          <cell r="AC773" t="str">
            <v>N/A</v>
          </cell>
          <cell r="AD773" t="str">
            <v>N/A</v>
          </cell>
          <cell r="AE773" t="str">
            <v>N/A</v>
          </cell>
          <cell r="AF773" t="str">
            <v>N/A</v>
          </cell>
          <cell r="AG773" t="str">
            <v>N/A</v>
          </cell>
          <cell r="AH773">
            <v>0</v>
          </cell>
        </row>
        <row r="774">
          <cell r="A774">
            <v>37234</v>
          </cell>
          <cell r="B774" t="str">
            <v>N/A</v>
          </cell>
          <cell r="C774" t="str">
            <v>N/A</v>
          </cell>
          <cell r="D774" t="str">
            <v>N/A</v>
          </cell>
          <cell r="E774" t="str">
            <v>N/A</v>
          </cell>
          <cell r="F774" t="str">
            <v>N/A</v>
          </cell>
          <cell r="G774" t="str">
            <v>N/A</v>
          </cell>
          <cell r="H774" t="str">
            <v>N/A</v>
          </cell>
          <cell r="I774" t="str">
            <v>N/A</v>
          </cell>
          <cell r="J774" t="str">
            <v>N/A</v>
          </cell>
          <cell r="K774" t="str">
            <v>N/A</v>
          </cell>
          <cell r="L774" t="str">
            <v>N/A</v>
          </cell>
          <cell r="M774" t="str">
            <v>N/A</v>
          </cell>
          <cell r="N774" t="str">
            <v>N/A</v>
          </cell>
          <cell r="O774" t="str">
            <v>N/A</v>
          </cell>
          <cell r="P774" t="str">
            <v>N/A</v>
          </cell>
          <cell r="Q774" t="str">
            <v>N/A</v>
          </cell>
          <cell r="R774" t="str">
            <v>N/A</v>
          </cell>
          <cell r="S774" t="str">
            <v>N/A</v>
          </cell>
          <cell r="T774" t="str">
            <v>N/A</v>
          </cell>
          <cell r="U774" t="str">
            <v>N/A</v>
          </cell>
          <cell r="V774" t="str">
            <v>N/A</v>
          </cell>
          <cell r="W774" t="str">
            <v>N/A</v>
          </cell>
          <cell r="X774" t="str">
            <v>N/A</v>
          </cell>
          <cell r="Y774" t="str">
            <v>N/A</v>
          </cell>
          <cell r="Z774" t="str">
            <v>N/A</v>
          </cell>
          <cell r="AA774" t="str">
            <v>N/A</v>
          </cell>
          <cell r="AB774" t="str">
            <v>N/A</v>
          </cell>
          <cell r="AC774" t="str">
            <v>N/A</v>
          </cell>
          <cell r="AD774" t="str">
            <v>N/A</v>
          </cell>
          <cell r="AE774" t="str">
            <v>N/A</v>
          </cell>
          <cell r="AF774" t="str">
            <v>N/A</v>
          </cell>
          <cell r="AG774" t="str">
            <v>N/A</v>
          </cell>
          <cell r="AH774">
            <v>0</v>
          </cell>
        </row>
        <row r="775">
          <cell r="A775">
            <v>37235</v>
          </cell>
          <cell r="B775" t="str">
            <v>N/A</v>
          </cell>
          <cell r="C775" t="str">
            <v>N/A</v>
          </cell>
          <cell r="D775" t="str">
            <v>N/A</v>
          </cell>
          <cell r="E775" t="str">
            <v>N/A</v>
          </cell>
          <cell r="F775" t="str">
            <v>N/A</v>
          </cell>
          <cell r="G775" t="str">
            <v>N/A</v>
          </cell>
          <cell r="H775" t="str">
            <v>N/A</v>
          </cell>
          <cell r="I775" t="str">
            <v>N/A</v>
          </cell>
          <cell r="J775" t="str">
            <v>N/A</v>
          </cell>
          <cell r="K775" t="str">
            <v>N/A</v>
          </cell>
          <cell r="L775" t="str">
            <v>N/A</v>
          </cell>
          <cell r="M775" t="str">
            <v>N/A</v>
          </cell>
          <cell r="N775" t="str">
            <v>N/A</v>
          </cell>
          <cell r="O775" t="str">
            <v>N/A</v>
          </cell>
          <cell r="P775" t="str">
            <v>N/A</v>
          </cell>
          <cell r="Q775" t="str">
            <v>N/A</v>
          </cell>
          <cell r="R775" t="str">
            <v>N/A</v>
          </cell>
          <cell r="S775" t="str">
            <v>N/A</v>
          </cell>
          <cell r="T775" t="str">
            <v>N/A</v>
          </cell>
          <cell r="U775" t="str">
            <v>N/A</v>
          </cell>
          <cell r="V775" t="str">
            <v>N/A</v>
          </cell>
          <cell r="W775" t="str">
            <v>N/A</v>
          </cell>
          <cell r="X775" t="str">
            <v>N/A</v>
          </cell>
          <cell r="Y775" t="str">
            <v>N/A</v>
          </cell>
          <cell r="Z775" t="str">
            <v>N/A</v>
          </cell>
          <cell r="AA775" t="str">
            <v>N/A</v>
          </cell>
          <cell r="AB775" t="str">
            <v>N/A</v>
          </cell>
          <cell r="AC775" t="str">
            <v>N/A</v>
          </cell>
          <cell r="AD775" t="str">
            <v>N/A</v>
          </cell>
          <cell r="AE775" t="str">
            <v>N/A</v>
          </cell>
          <cell r="AF775" t="str">
            <v>N/A</v>
          </cell>
          <cell r="AG775" t="str">
            <v>N/A</v>
          </cell>
          <cell r="AH775">
            <v>0</v>
          </cell>
        </row>
        <row r="776">
          <cell r="A776">
            <v>37236</v>
          </cell>
          <cell r="B776" t="str">
            <v>N/A</v>
          </cell>
          <cell r="C776" t="str">
            <v>N/A</v>
          </cell>
          <cell r="D776" t="str">
            <v>N/A</v>
          </cell>
          <cell r="E776" t="str">
            <v>N/A</v>
          </cell>
          <cell r="F776" t="str">
            <v>N/A</v>
          </cell>
          <cell r="G776" t="str">
            <v>N/A</v>
          </cell>
          <cell r="H776" t="str">
            <v>N/A</v>
          </cell>
          <cell r="I776" t="str">
            <v>N/A</v>
          </cell>
          <cell r="J776" t="str">
            <v>N/A</v>
          </cell>
          <cell r="K776" t="str">
            <v>N/A</v>
          </cell>
          <cell r="L776" t="str">
            <v>N/A</v>
          </cell>
          <cell r="M776" t="str">
            <v>N/A</v>
          </cell>
          <cell r="N776" t="str">
            <v>N/A</v>
          </cell>
          <cell r="O776" t="str">
            <v>N/A</v>
          </cell>
          <cell r="P776" t="str">
            <v>N/A</v>
          </cell>
          <cell r="Q776" t="str">
            <v>N/A</v>
          </cell>
          <cell r="R776" t="str">
            <v>N/A</v>
          </cell>
          <cell r="S776" t="str">
            <v>N/A</v>
          </cell>
          <cell r="T776" t="str">
            <v>N/A</v>
          </cell>
          <cell r="U776" t="str">
            <v>N/A</v>
          </cell>
          <cell r="V776" t="str">
            <v>N/A</v>
          </cell>
          <cell r="W776" t="str">
            <v>N/A</v>
          </cell>
          <cell r="X776" t="str">
            <v>N/A</v>
          </cell>
          <cell r="Y776" t="str">
            <v>N/A</v>
          </cell>
          <cell r="Z776" t="str">
            <v>N/A</v>
          </cell>
          <cell r="AA776" t="str">
            <v>N/A</v>
          </cell>
          <cell r="AB776" t="str">
            <v>N/A</v>
          </cell>
          <cell r="AC776" t="str">
            <v>N/A</v>
          </cell>
          <cell r="AD776" t="str">
            <v>N/A</v>
          </cell>
          <cell r="AE776" t="str">
            <v>N/A</v>
          </cell>
          <cell r="AF776" t="str">
            <v>N/A</v>
          </cell>
          <cell r="AG776" t="str">
            <v>N/A</v>
          </cell>
          <cell r="AH776">
            <v>0</v>
          </cell>
        </row>
        <row r="777">
          <cell r="A777">
            <v>37237</v>
          </cell>
          <cell r="B777" t="str">
            <v>N/A</v>
          </cell>
          <cell r="C777" t="str">
            <v>N/A</v>
          </cell>
          <cell r="D777" t="str">
            <v>N/A</v>
          </cell>
          <cell r="E777" t="str">
            <v>N/A</v>
          </cell>
          <cell r="F777" t="str">
            <v>N/A</v>
          </cell>
          <cell r="G777" t="str">
            <v>N/A</v>
          </cell>
          <cell r="H777" t="str">
            <v>N/A</v>
          </cell>
          <cell r="I777" t="str">
            <v>N/A</v>
          </cell>
          <cell r="J777" t="str">
            <v>N/A</v>
          </cell>
          <cell r="K777" t="str">
            <v>N/A</v>
          </cell>
          <cell r="L777" t="str">
            <v>N/A</v>
          </cell>
          <cell r="M777" t="str">
            <v>N/A</v>
          </cell>
          <cell r="N777" t="str">
            <v>N/A</v>
          </cell>
          <cell r="O777" t="str">
            <v>N/A</v>
          </cell>
          <cell r="P777" t="str">
            <v>N/A</v>
          </cell>
          <cell r="Q777" t="str">
            <v>N/A</v>
          </cell>
          <cell r="R777" t="str">
            <v>N/A</v>
          </cell>
          <cell r="S777" t="str">
            <v>N/A</v>
          </cell>
          <cell r="T777" t="str">
            <v>N/A</v>
          </cell>
          <cell r="U777" t="str">
            <v>N/A</v>
          </cell>
          <cell r="V777" t="str">
            <v>N/A</v>
          </cell>
          <cell r="W777" t="str">
            <v>N/A</v>
          </cell>
          <cell r="X777" t="str">
            <v>N/A</v>
          </cell>
          <cell r="Y777" t="str">
            <v>N/A</v>
          </cell>
          <cell r="Z777" t="str">
            <v>N/A</v>
          </cell>
          <cell r="AA777" t="str">
            <v>N/A</v>
          </cell>
          <cell r="AB777" t="str">
            <v>N/A</v>
          </cell>
          <cell r="AC777" t="str">
            <v>N/A</v>
          </cell>
          <cell r="AD777" t="str">
            <v>N/A</v>
          </cell>
          <cell r="AE777" t="str">
            <v>N/A</v>
          </cell>
          <cell r="AF777" t="str">
            <v>N/A</v>
          </cell>
          <cell r="AG777" t="str">
            <v>N/A</v>
          </cell>
          <cell r="AH777">
            <v>0</v>
          </cell>
        </row>
        <row r="778">
          <cell r="A778">
            <v>37238</v>
          </cell>
          <cell r="B778" t="str">
            <v>N/A</v>
          </cell>
          <cell r="C778" t="str">
            <v>N/A</v>
          </cell>
          <cell r="D778" t="str">
            <v>N/A</v>
          </cell>
          <cell r="E778" t="str">
            <v>N/A</v>
          </cell>
          <cell r="F778" t="str">
            <v>N/A</v>
          </cell>
          <cell r="G778" t="str">
            <v>N/A</v>
          </cell>
          <cell r="H778" t="str">
            <v>N/A</v>
          </cell>
          <cell r="I778" t="str">
            <v>N/A</v>
          </cell>
          <cell r="J778" t="str">
            <v>N/A</v>
          </cell>
          <cell r="K778" t="str">
            <v>N/A</v>
          </cell>
          <cell r="L778" t="str">
            <v>N/A</v>
          </cell>
          <cell r="M778" t="str">
            <v>N/A</v>
          </cell>
          <cell r="N778" t="str">
            <v>N/A</v>
          </cell>
          <cell r="O778" t="str">
            <v>N/A</v>
          </cell>
          <cell r="P778" t="str">
            <v>N/A</v>
          </cell>
          <cell r="Q778" t="str">
            <v>N/A</v>
          </cell>
          <cell r="R778" t="str">
            <v>N/A</v>
          </cell>
          <cell r="S778" t="str">
            <v>N/A</v>
          </cell>
          <cell r="T778" t="str">
            <v>N/A</v>
          </cell>
          <cell r="U778" t="str">
            <v>N/A</v>
          </cell>
          <cell r="V778" t="str">
            <v>N/A</v>
          </cell>
          <cell r="W778" t="str">
            <v>N/A</v>
          </cell>
          <cell r="X778" t="str">
            <v>N/A</v>
          </cell>
          <cell r="Y778" t="str">
            <v>N/A</v>
          </cell>
          <cell r="Z778" t="str">
            <v>N/A</v>
          </cell>
          <cell r="AA778" t="str">
            <v>N/A</v>
          </cell>
          <cell r="AB778" t="str">
            <v>N/A</v>
          </cell>
          <cell r="AC778" t="str">
            <v>N/A</v>
          </cell>
          <cell r="AD778" t="str">
            <v>N/A</v>
          </cell>
          <cell r="AE778" t="str">
            <v>N/A</v>
          </cell>
          <cell r="AF778" t="str">
            <v>N/A</v>
          </cell>
          <cell r="AG778" t="str">
            <v>N/A</v>
          </cell>
          <cell r="AH778">
            <v>0</v>
          </cell>
        </row>
        <row r="779">
          <cell r="A779">
            <v>37239</v>
          </cell>
          <cell r="B779" t="str">
            <v>N/A</v>
          </cell>
          <cell r="C779" t="str">
            <v>N/A</v>
          </cell>
          <cell r="D779" t="str">
            <v>N/A</v>
          </cell>
          <cell r="E779" t="str">
            <v>N/A</v>
          </cell>
          <cell r="F779" t="str">
            <v>N/A</v>
          </cell>
          <cell r="G779" t="str">
            <v>N/A</v>
          </cell>
          <cell r="H779" t="str">
            <v>N/A</v>
          </cell>
          <cell r="I779" t="str">
            <v>N/A</v>
          </cell>
          <cell r="J779" t="str">
            <v>N/A</v>
          </cell>
          <cell r="K779" t="str">
            <v>N/A</v>
          </cell>
          <cell r="L779" t="str">
            <v>N/A</v>
          </cell>
          <cell r="M779" t="str">
            <v>N/A</v>
          </cell>
          <cell r="N779" t="str">
            <v>N/A</v>
          </cell>
          <cell r="O779" t="str">
            <v>N/A</v>
          </cell>
          <cell r="P779" t="str">
            <v>N/A</v>
          </cell>
          <cell r="Q779" t="str">
            <v>N/A</v>
          </cell>
          <cell r="R779" t="str">
            <v>N/A</v>
          </cell>
          <cell r="S779" t="str">
            <v>N/A</v>
          </cell>
          <cell r="T779" t="str">
            <v>N/A</v>
          </cell>
          <cell r="U779" t="str">
            <v>N/A</v>
          </cell>
          <cell r="V779" t="str">
            <v>N/A</v>
          </cell>
          <cell r="W779" t="str">
            <v>N/A</v>
          </cell>
          <cell r="X779" t="str">
            <v>N/A</v>
          </cell>
          <cell r="Y779" t="str">
            <v>N/A</v>
          </cell>
          <cell r="Z779" t="str">
            <v>N/A</v>
          </cell>
          <cell r="AA779" t="str">
            <v>N/A</v>
          </cell>
          <cell r="AB779" t="str">
            <v>N/A</v>
          </cell>
          <cell r="AC779" t="str">
            <v>N/A</v>
          </cell>
          <cell r="AD779" t="str">
            <v>N/A</v>
          </cell>
          <cell r="AE779" t="str">
            <v>N/A</v>
          </cell>
          <cell r="AF779" t="str">
            <v>N/A</v>
          </cell>
          <cell r="AG779" t="str">
            <v>N/A</v>
          </cell>
          <cell r="AH779">
            <v>0</v>
          </cell>
        </row>
        <row r="780">
          <cell r="A780">
            <v>37240</v>
          </cell>
          <cell r="B780" t="str">
            <v>N/A</v>
          </cell>
          <cell r="C780" t="str">
            <v>N/A</v>
          </cell>
          <cell r="D780" t="str">
            <v>N/A</v>
          </cell>
          <cell r="E780" t="str">
            <v>N/A</v>
          </cell>
          <cell r="F780" t="str">
            <v>N/A</v>
          </cell>
          <cell r="G780" t="str">
            <v>N/A</v>
          </cell>
          <cell r="H780" t="str">
            <v>N/A</v>
          </cell>
          <cell r="I780" t="str">
            <v>N/A</v>
          </cell>
          <cell r="J780" t="str">
            <v>N/A</v>
          </cell>
          <cell r="K780" t="str">
            <v>N/A</v>
          </cell>
          <cell r="L780" t="str">
            <v>N/A</v>
          </cell>
          <cell r="M780" t="str">
            <v>N/A</v>
          </cell>
          <cell r="N780" t="str">
            <v>N/A</v>
          </cell>
          <cell r="O780" t="str">
            <v>N/A</v>
          </cell>
          <cell r="P780" t="str">
            <v>N/A</v>
          </cell>
          <cell r="Q780" t="str">
            <v>N/A</v>
          </cell>
          <cell r="R780" t="str">
            <v>N/A</v>
          </cell>
          <cell r="S780" t="str">
            <v>N/A</v>
          </cell>
          <cell r="T780" t="str">
            <v>N/A</v>
          </cell>
          <cell r="U780" t="str">
            <v>N/A</v>
          </cell>
          <cell r="V780" t="str">
            <v>N/A</v>
          </cell>
          <cell r="W780" t="str">
            <v>N/A</v>
          </cell>
          <cell r="X780" t="str">
            <v>N/A</v>
          </cell>
          <cell r="Y780" t="str">
            <v>N/A</v>
          </cell>
          <cell r="Z780" t="str">
            <v>N/A</v>
          </cell>
          <cell r="AA780" t="str">
            <v>N/A</v>
          </cell>
          <cell r="AB780" t="str">
            <v>N/A</v>
          </cell>
          <cell r="AC780" t="str">
            <v>N/A</v>
          </cell>
          <cell r="AD780" t="str">
            <v>N/A</v>
          </cell>
          <cell r="AE780" t="str">
            <v>N/A</v>
          </cell>
          <cell r="AF780" t="str">
            <v>N/A</v>
          </cell>
          <cell r="AG780" t="str">
            <v>N/A</v>
          </cell>
          <cell r="AH780">
            <v>0</v>
          </cell>
        </row>
        <row r="781">
          <cell r="A781">
            <v>37241</v>
          </cell>
          <cell r="B781" t="str">
            <v>N/A</v>
          </cell>
          <cell r="C781" t="str">
            <v>N/A</v>
          </cell>
          <cell r="D781" t="str">
            <v>N/A</v>
          </cell>
          <cell r="E781" t="str">
            <v>N/A</v>
          </cell>
          <cell r="F781" t="str">
            <v>N/A</v>
          </cell>
          <cell r="G781" t="str">
            <v>N/A</v>
          </cell>
          <cell r="H781" t="str">
            <v>N/A</v>
          </cell>
          <cell r="I781" t="str">
            <v>N/A</v>
          </cell>
          <cell r="J781" t="str">
            <v>N/A</v>
          </cell>
          <cell r="K781" t="str">
            <v>N/A</v>
          </cell>
          <cell r="L781" t="str">
            <v>N/A</v>
          </cell>
          <cell r="M781" t="str">
            <v>N/A</v>
          </cell>
          <cell r="N781" t="str">
            <v>N/A</v>
          </cell>
          <cell r="O781" t="str">
            <v>N/A</v>
          </cell>
          <cell r="P781" t="str">
            <v>N/A</v>
          </cell>
          <cell r="Q781" t="str">
            <v>N/A</v>
          </cell>
          <cell r="R781" t="str">
            <v>N/A</v>
          </cell>
          <cell r="S781" t="str">
            <v>N/A</v>
          </cell>
          <cell r="T781" t="str">
            <v>N/A</v>
          </cell>
          <cell r="U781" t="str">
            <v>N/A</v>
          </cell>
          <cell r="V781" t="str">
            <v>N/A</v>
          </cell>
          <cell r="W781" t="str">
            <v>N/A</v>
          </cell>
          <cell r="X781" t="str">
            <v>N/A</v>
          </cell>
          <cell r="Y781" t="str">
            <v>N/A</v>
          </cell>
          <cell r="Z781" t="str">
            <v>N/A</v>
          </cell>
          <cell r="AA781" t="str">
            <v>N/A</v>
          </cell>
          <cell r="AB781" t="str">
            <v>N/A</v>
          </cell>
          <cell r="AC781" t="str">
            <v>N/A</v>
          </cell>
          <cell r="AD781" t="str">
            <v>N/A</v>
          </cell>
          <cell r="AE781" t="str">
            <v>N/A</v>
          </cell>
          <cell r="AF781" t="str">
            <v>N/A</v>
          </cell>
          <cell r="AG781" t="str">
            <v>N/A</v>
          </cell>
          <cell r="AH781">
            <v>0</v>
          </cell>
        </row>
        <row r="782">
          <cell r="A782">
            <v>37242</v>
          </cell>
          <cell r="B782" t="str">
            <v>N/A</v>
          </cell>
          <cell r="C782" t="str">
            <v>N/A</v>
          </cell>
          <cell r="D782" t="str">
            <v>N/A</v>
          </cell>
          <cell r="E782" t="str">
            <v>N/A</v>
          </cell>
          <cell r="F782" t="str">
            <v>N/A</v>
          </cell>
          <cell r="G782" t="str">
            <v>N/A</v>
          </cell>
          <cell r="H782" t="str">
            <v>N/A</v>
          </cell>
          <cell r="I782" t="str">
            <v>N/A</v>
          </cell>
          <cell r="J782" t="str">
            <v>N/A</v>
          </cell>
          <cell r="K782" t="str">
            <v>N/A</v>
          </cell>
          <cell r="L782" t="str">
            <v>N/A</v>
          </cell>
          <cell r="M782" t="str">
            <v>N/A</v>
          </cell>
          <cell r="N782" t="str">
            <v>N/A</v>
          </cell>
          <cell r="O782" t="str">
            <v>N/A</v>
          </cell>
          <cell r="P782" t="str">
            <v>N/A</v>
          </cell>
          <cell r="Q782" t="str">
            <v>N/A</v>
          </cell>
          <cell r="R782" t="str">
            <v>N/A</v>
          </cell>
          <cell r="S782" t="str">
            <v>N/A</v>
          </cell>
          <cell r="T782" t="str">
            <v>N/A</v>
          </cell>
          <cell r="U782" t="str">
            <v>N/A</v>
          </cell>
          <cell r="V782" t="str">
            <v>N/A</v>
          </cell>
          <cell r="W782" t="str">
            <v>N/A</v>
          </cell>
          <cell r="X782" t="str">
            <v>N/A</v>
          </cell>
          <cell r="Y782" t="str">
            <v>N/A</v>
          </cell>
          <cell r="Z782" t="str">
            <v>N/A</v>
          </cell>
          <cell r="AA782" t="str">
            <v>N/A</v>
          </cell>
          <cell r="AB782" t="str">
            <v>N/A</v>
          </cell>
          <cell r="AC782" t="str">
            <v>N/A</v>
          </cell>
          <cell r="AD782" t="str">
            <v>N/A</v>
          </cell>
          <cell r="AE782" t="str">
            <v>N/A</v>
          </cell>
          <cell r="AF782" t="str">
            <v>N/A</v>
          </cell>
          <cell r="AG782" t="str">
            <v>N/A</v>
          </cell>
          <cell r="AH782">
            <v>0</v>
          </cell>
        </row>
        <row r="783">
          <cell r="A783">
            <v>37243</v>
          </cell>
          <cell r="B783" t="str">
            <v>N/A</v>
          </cell>
          <cell r="C783" t="str">
            <v>N/A</v>
          </cell>
          <cell r="D783" t="str">
            <v>N/A</v>
          </cell>
          <cell r="E783" t="str">
            <v>N/A</v>
          </cell>
          <cell r="F783" t="str">
            <v>N/A</v>
          </cell>
          <cell r="G783" t="str">
            <v>N/A</v>
          </cell>
          <cell r="H783" t="str">
            <v>N/A</v>
          </cell>
          <cell r="I783" t="str">
            <v>N/A</v>
          </cell>
          <cell r="J783" t="str">
            <v>N/A</v>
          </cell>
          <cell r="K783" t="str">
            <v>N/A</v>
          </cell>
          <cell r="L783" t="str">
            <v>N/A</v>
          </cell>
          <cell r="M783" t="str">
            <v>N/A</v>
          </cell>
          <cell r="N783" t="str">
            <v>N/A</v>
          </cell>
          <cell r="O783" t="str">
            <v>N/A</v>
          </cell>
          <cell r="P783" t="str">
            <v>N/A</v>
          </cell>
          <cell r="Q783" t="str">
            <v>N/A</v>
          </cell>
          <cell r="R783" t="str">
            <v>N/A</v>
          </cell>
          <cell r="S783" t="str">
            <v>N/A</v>
          </cell>
          <cell r="T783" t="str">
            <v>N/A</v>
          </cell>
          <cell r="U783" t="str">
            <v>N/A</v>
          </cell>
          <cell r="V783" t="str">
            <v>N/A</v>
          </cell>
          <cell r="W783" t="str">
            <v>N/A</v>
          </cell>
          <cell r="X783" t="str">
            <v>N/A</v>
          </cell>
          <cell r="Y783" t="str">
            <v>N/A</v>
          </cell>
          <cell r="Z783" t="str">
            <v>N/A</v>
          </cell>
          <cell r="AA783" t="str">
            <v>N/A</v>
          </cell>
          <cell r="AB783" t="str">
            <v>N/A</v>
          </cell>
          <cell r="AC783" t="str">
            <v>N/A</v>
          </cell>
          <cell r="AD783" t="str">
            <v>N/A</v>
          </cell>
          <cell r="AE783" t="str">
            <v>N/A</v>
          </cell>
          <cell r="AF783" t="str">
            <v>N/A</v>
          </cell>
          <cell r="AG783" t="str">
            <v>N/A</v>
          </cell>
          <cell r="AH783">
            <v>0</v>
          </cell>
        </row>
        <row r="784">
          <cell r="A784">
            <v>37244</v>
          </cell>
          <cell r="B784" t="str">
            <v>N/A</v>
          </cell>
          <cell r="C784" t="str">
            <v>N/A</v>
          </cell>
          <cell r="D784" t="str">
            <v>N/A</v>
          </cell>
          <cell r="E784" t="str">
            <v>N/A</v>
          </cell>
          <cell r="F784" t="str">
            <v>N/A</v>
          </cell>
          <cell r="G784" t="str">
            <v>N/A</v>
          </cell>
          <cell r="H784" t="str">
            <v>N/A</v>
          </cell>
          <cell r="I784" t="str">
            <v>N/A</v>
          </cell>
          <cell r="J784" t="str">
            <v>N/A</v>
          </cell>
          <cell r="K784" t="str">
            <v>N/A</v>
          </cell>
          <cell r="L784" t="str">
            <v>N/A</v>
          </cell>
          <cell r="M784" t="str">
            <v>N/A</v>
          </cell>
          <cell r="N784" t="str">
            <v>N/A</v>
          </cell>
          <cell r="O784" t="str">
            <v>N/A</v>
          </cell>
          <cell r="P784" t="str">
            <v>N/A</v>
          </cell>
          <cell r="Q784" t="str">
            <v>N/A</v>
          </cell>
          <cell r="R784" t="str">
            <v>N/A</v>
          </cell>
          <cell r="S784" t="str">
            <v>N/A</v>
          </cell>
          <cell r="T784" t="str">
            <v>N/A</v>
          </cell>
          <cell r="U784" t="str">
            <v>N/A</v>
          </cell>
          <cell r="V784" t="str">
            <v>N/A</v>
          </cell>
          <cell r="W784" t="str">
            <v>N/A</v>
          </cell>
          <cell r="X784" t="str">
            <v>N/A</v>
          </cell>
          <cell r="Y784" t="str">
            <v>N/A</v>
          </cell>
          <cell r="Z784" t="str">
            <v>N/A</v>
          </cell>
          <cell r="AA784" t="str">
            <v>N/A</v>
          </cell>
          <cell r="AB784" t="str">
            <v>N/A</v>
          </cell>
          <cell r="AC784" t="str">
            <v>N/A</v>
          </cell>
          <cell r="AD784" t="str">
            <v>N/A</v>
          </cell>
          <cell r="AE784" t="str">
            <v>N/A</v>
          </cell>
          <cell r="AF784" t="str">
            <v>N/A</v>
          </cell>
          <cell r="AG784" t="str">
            <v>N/A</v>
          </cell>
          <cell r="AH784">
            <v>0</v>
          </cell>
        </row>
        <row r="785">
          <cell r="A785">
            <v>37245</v>
          </cell>
          <cell r="B785" t="str">
            <v>N/A</v>
          </cell>
          <cell r="C785" t="str">
            <v>N/A</v>
          </cell>
          <cell r="D785" t="str">
            <v>N/A</v>
          </cell>
          <cell r="E785" t="str">
            <v>N/A</v>
          </cell>
          <cell r="F785" t="str">
            <v>N/A</v>
          </cell>
          <cell r="G785" t="str">
            <v>N/A</v>
          </cell>
          <cell r="H785" t="str">
            <v>N/A</v>
          </cell>
          <cell r="I785" t="str">
            <v>N/A</v>
          </cell>
          <cell r="J785" t="str">
            <v>N/A</v>
          </cell>
          <cell r="K785" t="str">
            <v>N/A</v>
          </cell>
          <cell r="L785" t="str">
            <v>N/A</v>
          </cell>
          <cell r="M785" t="str">
            <v>N/A</v>
          </cell>
          <cell r="N785" t="str">
            <v>N/A</v>
          </cell>
          <cell r="O785" t="str">
            <v>N/A</v>
          </cell>
          <cell r="P785" t="str">
            <v>N/A</v>
          </cell>
          <cell r="Q785" t="str">
            <v>N/A</v>
          </cell>
          <cell r="R785" t="str">
            <v>N/A</v>
          </cell>
          <cell r="S785" t="str">
            <v>N/A</v>
          </cell>
          <cell r="T785" t="str">
            <v>N/A</v>
          </cell>
          <cell r="U785" t="str">
            <v>N/A</v>
          </cell>
          <cell r="V785" t="str">
            <v>N/A</v>
          </cell>
          <cell r="W785" t="str">
            <v>N/A</v>
          </cell>
          <cell r="X785" t="str">
            <v>N/A</v>
          </cell>
          <cell r="Y785" t="str">
            <v>N/A</v>
          </cell>
          <cell r="Z785" t="str">
            <v>N/A</v>
          </cell>
          <cell r="AA785" t="str">
            <v>N/A</v>
          </cell>
          <cell r="AB785" t="str">
            <v>N/A</v>
          </cell>
          <cell r="AC785" t="str">
            <v>N/A</v>
          </cell>
          <cell r="AD785" t="str">
            <v>N/A</v>
          </cell>
          <cell r="AE785" t="str">
            <v>N/A</v>
          </cell>
          <cell r="AF785" t="str">
            <v>N/A</v>
          </cell>
          <cell r="AG785" t="str">
            <v>N/A</v>
          </cell>
          <cell r="AH785">
            <v>0</v>
          </cell>
        </row>
        <row r="786">
          <cell r="A786">
            <v>37246</v>
          </cell>
          <cell r="B786" t="str">
            <v>N/A</v>
          </cell>
          <cell r="C786" t="str">
            <v>N/A</v>
          </cell>
          <cell r="D786" t="str">
            <v>N/A</v>
          </cell>
          <cell r="E786" t="str">
            <v>N/A</v>
          </cell>
          <cell r="F786" t="str">
            <v>N/A</v>
          </cell>
          <cell r="G786" t="str">
            <v>N/A</v>
          </cell>
          <cell r="H786" t="str">
            <v>N/A</v>
          </cell>
          <cell r="I786" t="str">
            <v>N/A</v>
          </cell>
          <cell r="J786" t="str">
            <v>N/A</v>
          </cell>
          <cell r="K786" t="str">
            <v>N/A</v>
          </cell>
          <cell r="L786" t="str">
            <v>N/A</v>
          </cell>
          <cell r="M786" t="str">
            <v>N/A</v>
          </cell>
          <cell r="N786" t="str">
            <v>N/A</v>
          </cell>
          <cell r="O786" t="str">
            <v>N/A</v>
          </cell>
          <cell r="P786" t="str">
            <v>N/A</v>
          </cell>
          <cell r="Q786" t="str">
            <v>N/A</v>
          </cell>
          <cell r="R786" t="str">
            <v>N/A</v>
          </cell>
          <cell r="S786" t="str">
            <v>N/A</v>
          </cell>
          <cell r="T786" t="str">
            <v>N/A</v>
          </cell>
          <cell r="U786" t="str">
            <v>N/A</v>
          </cell>
          <cell r="V786" t="str">
            <v>N/A</v>
          </cell>
          <cell r="W786" t="str">
            <v>N/A</v>
          </cell>
          <cell r="X786" t="str">
            <v>N/A</v>
          </cell>
          <cell r="Y786" t="str">
            <v>N/A</v>
          </cell>
          <cell r="Z786" t="str">
            <v>N/A</v>
          </cell>
          <cell r="AA786" t="str">
            <v>N/A</v>
          </cell>
          <cell r="AB786" t="str">
            <v>N/A</v>
          </cell>
          <cell r="AC786" t="str">
            <v>N/A</v>
          </cell>
          <cell r="AD786" t="str">
            <v>N/A</v>
          </cell>
          <cell r="AE786" t="str">
            <v>N/A</v>
          </cell>
          <cell r="AF786" t="str">
            <v>N/A</v>
          </cell>
          <cell r="AG786" t="str">
            <v>N/A</v>
          </cell>
          <cell r="AH786">
            <v>0</v>
          </cell>
        </row>
        <row r="787">
          <cell r="A787">
            <v>37247</v>
          </cell>
          <cell r="B787" t="str">
            <v>N/A</v>
          </cell>
          <cell r="C787" t="str">
            <v>N/A</v>
          </cell>
          <cell r="D787" t="str">
            <v>N/A</v>
          </cell>
          <cell r="E787" t="str">
            <v>N/A</v>
          </cell>
          <cell r="F787" t="str">
            <v>N/A</v>
          </cell>
          <cell r="G787" t="str">
            <v>N/A</v>
          </cell>
          <cell r="H787" t="str">
            <v>N/A</v>
          </cell>
          <cell r="I787" t="str">
            <v>N/A</v>
          </cell>
          <cell r="J787" t="str">
            <v>N/A</v>
          </cell>
          <cell r="K787" t="str">
            <v>N/A</v>
          </cell>
          <cell r="L787" t="str">
            <v>N/A</v>
          </cell>
          <cell r="M787" t="str">
            <v>N/A</v>
          </cell>
          <cell r="N787" t="str">
            <v>N/A</v>
          </cell>
          <cell r="O787" t="str">
            <v>N/A</v>
          </cell>
          <cell r="P787" t="str">
            <v>N/A</v>
          </cell>
          <cell r="Q787" t="str">
            <v>N/A</v>
          </cell>
          <cell r="R787" t="str">
            <v>N/A</v>
          </cell>
          <cell r="S787" t="str">
            <v>N/A</v>
          </cell>
          <cell r="T787" t="str">
            <v>N/A</v>
          </cell>
          <cell r="U787" t="str">
            <v>N/A</v>
          </cell>
          <cell r="V787" t="str">
            <v>N/A</v>
          </cell>
          <cell r="W787" t="str">
            <v>N/A</v>
          </cell>
          <cell r="X787" t="str">
            <v>N/A</v>
          </cell>
          <cell r="Y787" t="str">
            <v>N/A</v>
          </cell>
          <cell r="Z787" t="str">
            <v>N/A</v>
          </cell>
          <cell r="AA787" t="str">
            <v>N/A</v>
          </cell>
          <cell r="AB787" t="str">
            <v>N/A</v>
          </cell>
          <cell r="AC787" t="str">
            <v>N/A</v>
          </cell>
          <cell r="AD787" t="str">
            <v>N/A</v>
          </cell>
          <cell r="AE787" t="str">
            <v>N/A</v>
          </cell>
          <cell r="AF787" t="str">
            <v>N/A</v>
          </cell>
          <cell r="AG787" t="str">
            <v>N/A</v>
          </cell>
          <cell r="AH787">
            <v>0</v>
          </cell>
        </row>
        <row r="788">
          <cell r="A788">
            <v>37248</v>
          </cell>
          <cell r="B788" t="str">
            <v>N/A</v>
          </cell>
          <cell r="C788" t="str">
            <v>N/A</v>
          </cell>
          <cell r="D788" t="str">
            <v>N/A</v>
          </cell>
          <cell r="E788" t="str">
            <v>N/A</v>
          </cell>
          <cell r="F788" t="str">
            <v>N/A</v>
          </cell>
          <cell r="G788" t="str">
            <v>N/A</v>
          </cell>
          <cell r="H788" t="str">
            <v>N/A</v>
          </cell>
          <cell r="I788" t="str">
            <v>N/A</v>
          </cell>
          <cell r="J788" t="str">
            <v>N/A</v>
          </cell>
          <cell r="K788" t="str">
            <v>N/A</v>
          </cell>
          <cell r="L788" t="str">
            <v>N/A</v>
          </cell>
          <cell r="M788" t="str">
            <v>N/A</v>
          </cell>
          <cell r="N788" t="str">
            <v>N/A</v>
          </cell>
          <cell r="O788" t="str">
            <v>N/A</v>
          </cell>
          <cell r="P788" t="str">
            <v>N/A</v>
          </cell>
          <cell r="Q788" t="str">
            <v>N/A</v>
          </cell>
          <cell r="R788" t="str">
            <v>N/A</v>
          </cell>
          <cell r="S788" t="str">
            <v>N/A</v>
          </cell>
          <cell r="T788" t="str">
            <v>N/A</v>
          </cell>
          <cell r="U788" t="str">
            <v>N/A</v>
          </cell>
          <cell r="V788" t="str">
            <v>N/A</v>
          </cell>
          <cell r="W788" t="str">
            <v>N/A</v>
          </cell>
          <cell r="X788" t="str">
            <v>N/A</v>
          </cell>
          <cell r="Y788" t="str">
            <v>N/A</v>
          </cell>
          <cell r="Z788" t="str">
            <v>N/A</v>
          </cell>
          <cell r="AA788" t="str">
            <v>N/A</v>
          </cell>
          <cell r="AB788" t="str">
            <v>N/A</v>
          </cell>
          <cell r="AC788" t="str">
            <v>N/A</v>
          </cell>
          <cell r="AD788" t="str">
            <v>N/A</v>
          </cell>
          <cell r="AE788" t="str">
            <v>N/A</v>
          </cell>
          <cell r="AF788" t="str">
            <v>N/A</v>
          </cell>
          <cell r="AG788" t="str">
            <v>N/A</v>
          </cell>
          <cell r="AH788">
            <v>0</v>
          </cell>
        </row>
        <row r="789">
          <cell r="A789">
            <v>37249</v>
          </cell>
          <cell r="B789" t="str">
            <v>N/A</v>
          </cell>
          <cell r="C789" t="str">
            <v>N/A</v>
          </cell>
          <cell r="D789" t="str">
            <v>N/A</v>
          </cell>
          <cell r="E789" t="str">
            <v>N/A</v>
          </cell>
          <cell r="F789" t="str">
            <v>N/A</v>
          </cell>
          <cell r="G789" t="str">
            <v>N/A</v>
          </cell>
          <cell r="H789" t="str">
            <v>N/A</v>
          </cell>
          <cell r="I789" t="str">
            <v>N/A</v>
          </cell>
          <cell r="J789" t="str">
            <v>N/A</v>
          </cell>
          <cell r="K789" t="str">
            <v>N/A</v>
          </cell>
          <cell r="L789" t="str">
            <v>N/A</v>
          </cell>
          <cell r="M789" t="str">
            <v>N/A</v>
          </cell>
          <cell r="N789" t="str">
            <v>N/A</v>
          </cell>
          <cell r="O789" t="str">
            <v>N/A</v>
          </cell>
          <cell r="P789" t="str">
            <v>N/A</v>
          </cell>
          <cell r="Q789" t="str">
            <v>N/A</v>
          </cell>
          <cell r="R789" t="str">
            <v>N/A</v>
          </cell>
          <cell r="S789" t="str">
            <v>N/A</v>
          </cell>
          <cell r="T789" t="str">
            <v>N/A</v>
          </cell>
          <cell r="U789" t="str">
            <v>N/A</v>
          </cell>
          <cell r="V789" t="str">
            <v>N/A</v>
          </cell>
          <cell r="W789" t="str">
            <v>N/A</v>
          </cell>
          <cell r="X789" t="str">
            <v>N/A</v>
          </cell>
          <cell r="Y789" t="str">
            <v>N/A</v>
          </cell>
          <cell r="Z789" t="str">
            <v>N/A</v>
          </cell>
          <cell r="AA789" t="str">
            <v>N/A</v>
          </cell>
          <cell r="AB789" t="str">
            <v>N/A</v>
          </cell>
          <cell r="AC789" t="str">
            <v>N/A</v>
          </cell>
          <cell r="AD789" t="str">
            <v>N/A</v>
          </cell>
          <cell r="AE789" t="str">
            <v>N/A</v>
          </cell>
          <cell r="AF789" t="str">
            <v>N/A</v>
          </cell>
          <cell r="AG789" t="str">
            <v>N/A</v>
          </cell>
          <cell r="AH789">
            <v>0</v>
          </cell>
        </row>
        <row r="790">
          <cell r="A790">
            <v>37250</v>
          </cell>
          <cell r="B790" t="str">
            <v>N/A</v>
          </cell>
          <cell r="C790" t="str">
            <v>N/A</v>
          </cell>
          <cell r="D790" t="str">
            <v>N/A</v>
          </cell>
          <cell r="E790" t="str">
            <v>N/A</v>
          </cell>
          <cell r="F790" t="str">
            <v>N/A</v>
          </cell>
          <cell r="G790" t="str">
            <v>N/A</v>
          </cell>
          <cell r="H790" t="str">
            <v>N/A</v>
          </cell>
          <cell r="I790" t="str">
            <v>N/A</v>
          </cell>
          <cell r="J790" t="str">
            <v>N/A</v>
          </cell>
          <cell r="K790" t="str">
            <v>N/A</v>
          </cell>
          <cell r="L790" t="str">
            <v>N/A</v>
          </cell>
          <cell r="M790" t="str">
            <v>N/A</v>
          </cell>
          <cell r="N790" t="str">
            <v>N/A</v>
          </cell>
          <cell r="O790" t="str">
            <v>N/A</v>
          </cell>
          <cell r="P790" t="str">
            <v>N/A</v>
          </cell>
          <cell r="Q790" t="str">
            <v>N/A</v>
          </cell>
          <cell r="R790" t="str">
            <v>N/A</v>
          </cell>
          <cell r="S790" t="str">
            <v>N/A</v>
          </cell>
          <cell r="T790" t="str">
            <v>N/A</v>
          </cell>
          <cell r="U790" t="str">
            <v>N/A</v>
          </cell>
          <cell r="V790" t="str">
            <v>N/A</v>
          </cell>
          <cell r="W790" t="str">
            <v>N/A</v>
          </cell>
          <cell r="X790" t="str">
            <v>N/A</v>
          </cell>
          <cell r="Y790" t="str">
            <v>N/A</v>
          </cell>
          <cell r="Z790" t="str">
            <v>N/A</v>
          </cell>
          <cell r="AA790" t="str">
            <v>N/A</v>
          </cell>
          <cell r="AB790" t="str">
            <v>N/A</v>
          </cell>
          <cell r="AC790" t="str">
            <v>N/A</v>
          </cell>
          <cell r="AD790" t="str">
            <v>N/A</v>
          </cell>
          <cell r="AE790" t="str">
            <v>N/A</v>
          </cell>
          <cell r="AF790" t="str">
            <v>N/A</v>
          </cell>
          <cell r="AG790" t="str">
            <v>N/A</v>
          </cell>
          <cell r="AH790">
            <v>0</v>
          </cell>
        </row>
        <row r="791">
          <cell r="A791">
            <v>37251</v>
          </cell>
          <cell r="B791" t="str">
            <v>N/A</v>
          </cell>
          <cell r="C791" t="str">
            <v>N/A</v>
          </cell>
          <cell r="D791" t="str">
            <v>N/A</v>
          </cell>
          <cell r="E791" t="str">
            <v>N/A</v>
          </cell>
          <cell r="F791" t="str">
            <v>N/A</v>
          </cell>
          <cell r="G791" t="str">
            <v>N/A</v>
          </cell>
          <cell r="H791" t="str">
            <v>N/A</v>
          </cell>
          <cell r="I791" t="str">
            <v>N/A</v>
          </cell>
          <cell r="J791" t="str">
            <v>N/A</v>
          </cell>
          <cell r="K791" t="str">
            <v>N/A</v>
          </cell>
          <cell r="L791" t="str">
            <v>N/A</v>
          </cell>
          <cell r="M791" t="str">
            <v>N/A</v>
          </cell>
          <cell r="N791" t="str">
            <v>N/A</v>
          </cell>
          <cell r="O791" t="str">
            <v>N/A</v>
          </cell>
          <cell r="P791" t="str">
            <v>N/A</v>
          </cell>
          <cell r="Q791" t="str">
            <v>N/A</v>
          </cell>
          <cell r="R791" t="str">
            <v>N/A</v>
          </cell>
          <cell r="S791" t="str">
            <v>N/A</v>
          </cell>
          <cell r="T791" t="str">
            <v>N/A</v>
          </cell>
          <cell r="U791" t="str">
            <v>N/A</v>
          </cell>
          <cell r="V791" t="str">
            <v>N/A</v>
          </cell>
          <cell r="W791" t="str">
            <v>N/A</v>
          </cell>
          <cell r="X791" t="str">
            <v>N/A</v>
          </cell>
          <cell r="Y791" t="str">
            <v>N/A</v>
          </cell>
          <cell r="Z791" t="str">
            <v>N/A</v>
          </cell>
          <cell r="AA791" t="str">
            <v>N/A</v>
          </cell>
          <cell r="AB791" t="str">
            <v>N/A</v>
          </cell>
          <cell r="AC791" t="str">
            <v>N/A</v>
          </cell>
          <cell r="AD791" t="str">
            <v>N/A</v>
          </cell>
          <cell r="AE791" t="str">
            <v>N/A</v>
          </cell>
          <cell r="AF791" t="str">
            <v>N/A</v>
          </cell>
          <cell r="AG791" t="str">
            <v>N/A</v>
          </cell>
          <cell r="AH791">
            <v>0</v>
          </cell>
        </row>
        <row r="792">
          <cell r="A792">
            <v>37252</v>
          </cell>
          <cell r="B792" t="str">
            <v>N/A</v>
          </cell>
          <cell r="C792" t="str">
            <v>N/A</v>
          </cell>
          <cell r="D792" t="str">
            <v>N/A</v>
          </cell>
          <cell r="E792" t="str">
            <v>N/A</v>
          </cell>
          <cell r="F792" t="str">
            <v>N/A</v>
          </cell>
          <cell r="G792" t="str">
            <v>N/A</v>
          </cell>
          <cell r="H792" t="str">
            <v>N/A</v>
          </cell>
          <cell r="I792" t="str">
            <v>N/A</v>
          </cell>
          <cell r="J792" t="str">
            <v>N/A</v>
          </cell>
          <cell r="K792" t="str">
            <v>N/A</v>
          </cell>
          <cell r="L792" t="str">
            <v>N/A</v>
          </cell>
          <cell r="M792" t="str">
            <v>N/A</v>
          </cell>
          <cell r="N792" t="str">
            <v>N/A</v>
          </cell>
          <cell r="O792" t="str">
            <v>N/A</v>
          </cell>
          <cell r="P792" t="str">
            <v>N/A</v>
          </cell>
          <cell r="Q792" t="str">
            <v>N/A</v>
          </cell>
          <cell r="R792" t="str">
            <v>N/A</v>
          </cell>
          <cell r="S792" t="str">
            <v>N/A</v>
          </cell>
          <cell r="T792" t="str">
            <v>N/A</v>
          </cell>
          <cell r="U792" t="str">
            <v>N/A</v>
          </cell>
          <cell r="V792" t="str">
            <v>N/A</v>
          </cell>
          <cell r="W792" t="str">
            <v>N/A</v>
          </cell>
          <cell r="X792" t="str">
            <v>N/A</v>
          </cell>
          <cell r="Y792" t="str">
            <v>N/A</v>
          </cell>
          <cell r="Z792" t="str">
            <v>N/A</v>
          </cell>
          <cell r="AA792" t="str">
            <v>N/A</v>
          </cell>
          <cell r="AB792" t="str">
            <v>N/A</v>
          </cell>
          <cell r="AC792" t="str">
            <v>N/A</v>
          </cell>
          <cell r="AD792" t="str">
            <v>N/A</v>
          </cell>
          <cell r="AE792" t="str">
            <v>N/A</v>
          </cell>
          <cell r="AF792" t="str">
            <v>N/A</v>
          </cell>
          <cell r="AG792" t="str">
            <v>N/A</v>
          </cell>
          <cell r="AH792">
            <v>0</v>
          </cell>
        </row>
        <row r="793">
          <cell r="A793">
            <v>37253</v>
          </cell>
          <cell r="B793" t="str">
            <v>N/A</v>
          </cell>
          <cell r="C793" t="str">
            <v>N/A</v>
          </cell>
          <cell r="D793" t="str">
            <v>N/A</v>
          </cell>
          <cell r="E793" t="str">
            <v>N/A</v>
          </cell>
          <cell r="F793" t="str">
            <v>N/A</v>
          </cell>
          <cell r="G793" t="str">
            <v>N/A</v>
          </cell>
          <cell r="H793" t="str">
            <v>N/A</v>
          </cell>
          <cell r="I793" t="str">
            <v>N/A</v>
          </cell>
          <cell r="J793" t="str">
            <v>N/A</v>
          </cell>
          <cell r="K793" t="str">
            <v>N/A</v>
          </cell>
          <cell r="L793" t="str">
            <v>N/A</v>
          </cell>
          <cell r="M793" t="str">
            <v>N/A</v>
          </cell>
          <cell r="N793" t="str">
            <v>N/A</v>
          </cell>
          <cell r="O793" t="str">
            <v>N/A</v>
          </cell>
          <cell r="P793" t="str">
            <v>N/A</v>
          </cell>
          <cell r="Q793" t="str">
            <v>N/A</v>
          </cell>
          <cell r="R793" t="str">
            <v>N/A</v>
          </cell>
          <cell r="S793" t="str">
            <v>N/A</v>
          </cell>
          <cell r="T793" t="str">
            <v>N/A</v>
          </cell>
          <cell r="U793" t="str">
            <v>N/A</v>
          </cell>
          <cell r="V793" t="str">
            <v>N/A</v>
          </cell>
          <cell r="W793" t="str">
            <v>N/A</v>
          </cell>
          <cell r="X793" t="str">
            <v>N/A</v>
          </cell>
          <cell r="Y793" t="str">
            <v>N/A</v>
          </cell>
          <cell r="Z793" t="str">
            <v>N/A</v>
          </cell>
          <cell r="AA793" t="str">
            <v>N/A</v>
          </cell>
          <cell r="AB793" t="str">
            <v>N/A</v>
          </cell>
          <cell r="AC793" t="str">
            <v>N/A</v>
          </cell>
          <cell r="AD793" t="str">
            <v>N/A</v>
          </cell>
          <cell r="AE793" t="str">
            <v>N/A</v>
          </cell>
          <cell r="AF793" t="str">
            <v>N/A</v>
          </cell>
          <cell r="AG793" t="str">
            <v>N/A</v>
          </cell>
          <cell r="AH793">
            <v>0</v>
          </cell>
        </row>
        <row r="794">
          <cell r="A794">
            <v>37254</v>
          </cell>
          <cell r="B794" t="str">
            <v>N/A</v>
          </cell>
          <cell r="C794" t="str">
            <v>N/A</v>
          </cell>
          <cell r="D794" t="str">
            <v>N/A</v>
          </cell>
          <cell r="E794" t="str">
            <v>N/A</v>
          </cell>
          <cell r="F794" t="str">
            <v>N/A</v>
          </cell>
          <cell r="G794" t="str">
            <v>N/A</v>
          </cell>
          <cell r="H794" t="str">
            <v>N/A</v>
          </cell>
          <cell r="I794" t="str">
            <v>N/A</v>
          </cell>
          <cell r="J794" t="str">
            <v>N/A</v>
          </cell>
          <cell r="K794" t="str">
            <v>N/A</v>
          </cell>
          <cell r="L794" t="str">
            <v>N/A</v>
          </cell>
          <cell r="M794" t="str">
            <v>N/A</v>
          </cell>
          <cell r="N794" t="str">
            <v>N/A</v>
          </cell>
          <cell r="O794" t="str">
            <v>N/A</v>
          </cell>
          <cell r="P794" t="str">
            <v>N/A</v>
          </cell>
          <cell r="Q794" t="str">
            <v>N/A</v>
          </cell>
          <cell r="R794" t="str">
            <v>N/A</v>
          </cell>
          <cell r="S794" t="str">
            <v>N/A</v>
          </cell>
          <cell r="T794" t="str">
            <v>N/A</v>
          </cell>
          <cell r="U794" t="str">
            <v>N/A</v>
          </cell>
          <cell r="V794" t="str">
            <v>N/A</v>
          </cell>
          <cell r="W794" t="str">
            <v>N/A</v>
          </cell>
          <cell r="X794" t="str">
            <v>N/A</v>
          </cell>
          <cell r="Y794" t="str">
            <v>N/A</v>
          </cell>
          <cell r="Z794" t="str">
            <v>N/A</v>
          </cell>
          <cell r="AA794" t="str">
            <v>N/A</v>
          </cell>
          <cell r="AB794" t="str">
            <v>N/A</v>
          </cell>
          <cell r="AC794" t="str">
            <v>N/A</v>
          </cell>
          <cell r="AD794" t="str">
            <v>N/A</v>
          </cell>
          <cell r="AE794" t="str">
            <v>N/A</v>
          </cell>
          <cell r="AF794" t="str">
            <v>N/A</v>
          </cell>
          <cell r="AG794" t="str">
            <v>N/A</v>
          </cell>
          <cell r="AH794">
            <v>0</v>
          </cell>
        </row>
        <row r="795">
          <cell r="A795">
            <v>37255</v>
          </cell>
          <cell r="B795" t="str">
            <v>N/A</v>
          </cell>
          <cell r="C795" t="str">
            <v>N/A</v>
          </cell>
          <cell r="D795" t="str">
            <v>N/A</v>
          </cell>
          <cell r="E795" t="str">
            <v>N/A</v>
          </cell>
          <cell r="F795" t="str">
            <v>N/A</v>
          </cell>
          <cell r="G795" t="str">
            <v>N/A</v>
          </cell>
          <cell r="H795" t="str">
            <v>N/A</v>
          </cell>
          <cell r="I795" t="str">
            <v>N/A</v>
          </cell>
          <cell r="J795" t="str">
            <v>N/A</v>
          </cell>
          <cell r="K795" t="str">
            <v>N/A</v>
          </cell>
          <cell r="L795" t="str">
            <v>N/A</v>
          </cell>
          <cell r="M795" t="str">
            <v>N/A</v>
          </cell>
          <cell r="N795" t="str">
            <v>N/A</v>
          </cell>
          <cell r="O795" t="str">
            <v>N/A</v>
          </cell>
          <cell r="P795" t="str">
            <v>N/A</v>
          </cell>
          <cell r="Q795" t="str">
            <v>N/A</v>
          </cell>
          <cell r="R795" t="str">
            <v>N/A</v>
          </cell>
          <cell r="S795" t="str">
            <v>N/A</v>
          </cell>
          <cell r="T795" t="str">
            <v>N/A</v>
          </cell>
          <cell r="U795" t="str">
            <v>N/A</v>
          </cell>
          <cell r="V795" t="str">
            <v>N/A</v>
          </cell>
          <cell r="W795" t="str">
            <v>N/A</v>
          </cell>
          <cell r="X795" t="str">
            <v>N/A</v>
          </cell>
          <cell r="Y795" t="str">
            <v>N/A</v>
          </cell>
          <cell r="Z795" t="str">
            <v>N/A</v>
          </cell>
          <cell r="AA795" t="str">
            <v>N/A</v>
          </cell>
          <cell r="AB795" t="str">
            <v>N/A</v>
          </cell>
          <cell r="AC795" t="str">
            <v>N/A</v>
          </cell>
          <cell r="AD795" t="str">
            <v>N/A</v>
          </cell>
          <cell r="AE795" t="str">
            <v>N/A</v>
          </cell>
          <cell r="AF795" t="str">
            <v>N/A</v>
          </cell>
          <cell r="AG795" t="str">
            <v>N/A</v>
          </cell>
          <cell r="AH795">
            <v>0</v>
          </cell>
        </row>
        <row r="796">
          <cell r="A796">
            <v>37256</v>
          </cell>
          <cell r="B796" t="str">
            <v>N/A</v>
          </cell>
          <cell r="C796" t="str">
            <v>N/A</v>
          </cell>
          <cell r="D796" t="str">
            <v>N/A</v>
          </cell>
          <cell r="E796" t="str">
            <v>N/A</v>
          </cell>
          <cell r="F796" t="str">
            <v>N/A</v>
          </cell>
          <cell r="G796" t="str">
            <v>N/A</v>
          </cell>
          <cell r="H796" t="str">
            <v>N/A</v>
          </cell>
          <cell r="I796" t="str">
            <v>N/A</v>
          </cell>
          <cell r="J796" t="str">
            <v>N/A</v>
          </cell>
          <cell r="K796" t="str">
            <v>N/A</v>
          </cell>
          <cell r="L796" t="str">
            <v>N/A</v>
          </cell>
          <cell r="M796" t="str">
            <v>N/A</v>
          </cell>
          <cell r="N796" t="str">
            <v>N/A</v>
          </cell>
          <cell r="O796" t="str">
            <v>N/A</v>
          </cell>
          <cell r="P796" t="str">
            <v>N/A</v>
          </cell>
          <cell r="Q796" t="str">
            <v>N/A</v>
          </cell>
          <cell r="R796" t="str">
            <v>N/A</v>
          </cell>
          <cell r="S796" t="str">
            <v>N/A</v>
          </cell>
          <cell r="T796" t="str">
            <v>N/A</v>
          </cell>
          <cell r="U796" t="str">
            <v>N/A</v>
          </cell>
          <cell r="V796" t="str">
            <v>N/A</v>
          </cell>
          <cell r="W796" t="str">
            <v>N/A</v>
          </cell>
          <cell r="X796" t="str">
            <v>N/A</v>
          </cell>
          <cell r="Y796" t="str">
            <v>N/A</v>
          </cell>
          <cell r="Z796" t="str">
            <v>N/A</v>
          </cell>
          <cell r="AA796" t="str">
            <v>N/A</v>
          </cell>
          <cell r="AB796" t="str">
            <v>N/A</v>
          </cell>
          <cell r="AC796" t="str">
            <v>N/A</v>
          </cell>
          <cell r="AD796" t="str">
            <v>N/A</v>
          </cell>
          <cell r="AE796" t="str">
            <v>N/A</v>
          </cell>
          <cell r="AF796" t="str">
            <v>N/A</v>
          </cell>
          <cell r="AG796" t="str">
            <v>N/A</v>
          </cell>
          <cell r="AH796">
            <v>0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Data"/>
      <sheetName val="Sheet2"/>
      <sheetName val="Sheet3"/>
    </sheetNames>
    <sheetDataSet>
      <sheetData sheetId="0">
        <row r="1">
          <cell r="B1">
            <v>2</v>
          </cell>
          <cell r="C1">
            <v>3</v>
          </cell>
          <cell r="D1">
            <v>4</v>
          </cell>
          <cell r="E1">
            <v>5</v>
          </cell>
          <cell r="F1">
            <v>6</v>
          </cell>
          <cell r="G1">
            <v>7</v>
          </cell>
          <cell r="H1">
            <v>8</v>
          </cell>
          <cell r="I1">
            <v>9</v>
          </cell>
          <cell r="J1">
            <v>10</v>
          </cell>
          <cell r="K1">
            <v>11</v>
          </cell>
          <cell r="L1">
            <v>12</v>
          </cell>
          <cell r="M1">
            <v>13</v>
          </cell>
          <cell r="N1">
            <v>14</v>
          </cell>
          <cell r="O1">
            <v>15</v>
          </cell>
          <cell r="P1">
            <v>16</v>
          </cell>
          <cell r="Q1">
            <v>17</v>
          </cell>
          <cell r="R1">
            <v>18</v>
          </cell>
          <cell r="S1">
            <v>19</v>
          </cell>
          <cell r="T1">
            <v>20</v>
          </cell>
          <cell r="U1">
            <v>21</v>
          </cell>
          <cell r="V1">
            <v>22</v>
          </cell>
          <cell r="W1">
            <v>23</v>
          </cell>
          <cell r="X1">
            <v>24</v>
          </cell>
          <cell r="Y1">
            <v>25</v>
          </cell>
          <cell r="Z1">
            <v>26</v>
          </cell>
          <cell r="AA1">
            <v>27</v>
          </cell>
          <cell r="AB1">
            <v>28</v>
          </cell>
          <cell r="AC1">
            <v>29</v>
          </cell>
          <cell r="AD1">
            <v>30</v>
          </cell>
          <cell r="AE1">
            <v>31</v>
          </cell>
          <cell r="AF1">
            <v>32</v>
          </cell>
          <cell r="AG1">
            <v>33</v>
          </cell>
          <cell r="AH1">
            <v>34</v>
          </cell>
          <cell r="AI1">
            <v>35</v>
          </cell>
          <cell r="AJ1">
            <v>36</v>
          </cell>
          <cell r="AK1">
            <v>37</v>
          </cell>
          <cell r="AL1">
            <v>38</v>
          </cell>
          <cell r="AM1">
            <v>39</v>
          </cell>
          <cell r="AN1">
            <v>40</v>
          </cell>
          <cell r="AO1">
            <v>41</v>
          </cell>
          <cell r="AP1">
            <v>42</v>
          </cell>
          <cell r="AQ1">
            <v>43</v>
          </cell>
          <cell r="AR1">
            <v>44</v>
          </cell>
          <cell r="AS1">
            <v>45</v>
          </cell>
          <cell r="AT1">
            <v>46</v>
          </cell>
          <cell r="AU1">
            <v>47</v>
          </cell>
          <cell r="AV1">
            <v>48</v>
          </cell>
          <cell r="AW1">
            <v>49</v>
          </cell>
          <cell r="AX1">
            <v>50</v>
          </cell>
          <cell r="AY1">
            <v>51</v>
          </cell>
          <cell r="AZ1">
            <v>52</v>
          </cell>
          <cell r="BA1">
            <v>53</v>
          </cell>
          <cell r="BB1">
            <v>54</v>
          </cell>
          <cell r="BC1">
            <v>55</v>
          </cell>
          <cell r="BD1">
            <v>56</v>
          </cell>
          <cell r="BE1">
            <v>57</v>
          </cell>
          <cell r="BF1">
            <v>58</v>
          </cell>
          <cell r="BG1">
            <v>59</v>
          </cell>
        </row>
        <row r="2">
          <cell r="B2" t="str">
            <v>Plains N</v>
          </cell>
          <cell r="C2" t="str">
            <v>Plains S</v>
          </cell>
          <cell r="D2" t="str">
            <v>SJ Total</v>
          </cell>
          <cell r="E2" t="str">
            <v>SJ East</v>
          </cell>
          <cell r="F2" t="str">
            <v>SJ West</v>
          </cell>
          <cell r="G2" t="str">
            <v>Keyst W</v>
          </cell>
          <cell r="H2" t="str">
            <v>Cornu E</v>
          </cell>
          <cell r="I2" t="str">
            <v>Dmojave</v>
          </cell>
          <cell r="J2" t="str">
            <v>DPG&amp;Etop</v>
          </cell>
          <cell r="K2" t="str">
            <v>Dscalehr</v>
          </cell>
          <cell r="L2" t="str">
            <v>Dscaltop</v>
          </cell>
          <cell r="M2" t="str">
            <v>Ilonewa</v>
          </cell>
          <cell r="N2" t="str">
            <v>Ioasiswa</v>
          </cell>
          <cell r="O2" t="str">
            <v>Ivalerow</v>
          </cell>
          <cell r="P2" t="str">
            <v>Iwestarw</v>
          </cell>
          <cell r="Q2" t="str">
            <v>IWMSFLOR</v>
          </cell>
          <cell r="R2" t="str">
            <v>IAMOCOAL</v>
          </cell>
          <cell r="S2" t="str">
            <v>IWMSMAQ</v>
          </cell>
          <cell r="T2" t="str">
            <v>IWSTCOAL</v>
          </cell>
          <cell r="U2" t="str">
            <v>IMILAGRO</v>
          </cell>
          <cell r="V2" t="str">
            <v>IMOITRKA</v>
          </cell>
          <cell r="W2" t="str">
            <v>IEXCPT37</v>
          </cell>
          <cell r="X2" t="str">
            <v>ISJCMPLX</v>
          </cell>
          <cell r="Y2" t="str">
            <v>DSWG Top</v>
          </cell>
          <cell r="Z2" t="str">
            <v>Daps Phx</v>
          </cell>
          <cell r="AA2" t="str">
            <v>Daps Yum</v>
          </cell>
          <cell r="AB2" t="str">
            <v>Depecelp</v>
          </cell>
          <cell r="AC2" t="str">
            <v>Dsrp Phx</v>
          </cell>
          <cell r="AD2" t="str">
            <v>Dswg Phx</v>
          </cell>
          <cell r="AE2" t="str">
            <v>Dswg Tus</v>
          </cell>
          <cell r="AF2" t="str">
            <v>Dswg Wil</v>
          </cell>
          <cell r="AG2" t="str">
            <v>Dswg Yum</v>
          </cell>
          <cell r="AH2" t="str">
            <v>Samalyuc</v>
          </cell>
          <cell r="AI2" t="str">
            <v>BondadSt</v>
          </cell>
          <cell r="AJ2" t="str">
            <v>Bondad </v>
          </cell>
          <cell r="AK2" t="str">
            <v>Itcolbla</v>
          </cell>
          <cell r="AL2" t="str">
            <v>Ingpllea</v>
          </cell>
          <cell r="AM2" t="str">
            <v>Innkeyst</v>
          </cell>
          <cell r="AN2" t="str">
            <v>Imlwaha</v>
          </cell>
          <cell r="AO2" t="str">
            <v>Ingplmor</v>
          </cell>
          <cell r="AP2" t="str">
            <v>Ingplw#7</v>
          </cell>
          <cell r="AQ2" t="str">
            <v>Inndumas</v>
          </cell>
          <cell r="AR2" t="str">
            <v>Iphhutch</v>
          </cell>
          <cell r="AS2" t="str">
            <v>Icominco</v>
          </cell>
          <cell r="AT2" t="str">
            <v>Iwtg dal</v>
          </cell>
          <cell r="AU2" t="str">
            <v>Icanute</v>
          </cell>
          <cell r="AV2" t="str">
            <v>Dumas E</v>
          </cell>
          <cell r="AW2" t="str">
            <v>Inn26pla (R)</v>
          </cell>
          <cell r="AX2" t="str">
            <v>Inn26pla (D)</v>
          </cell>
          <cell r="AY2" t="str">
            <v>Inn30pla (R)</v>
          </cell>
          <cell r="AZ2" t="str">
            <v>Inn30pla (D)</v>
          </cell>
          <cell r="BA2" t="str">
            <v>Net</v>
          </cell>
          <cell r="BB2" t="str">
            <v>DPMEXWIL</v>
          </cell>
          <cell r="BC2" t="str">
            <v>IDOUGLAS</v>
          </cell>
          <cell r="BD2" t="str">
            <v>IFRANKLIN</v>
          </cell>
        </row>
        <row r="2">
          <cell r="BG2" t="str">
            <v>Waha W</v>
          </cell>
        </row>
        <row r="3">
          <cell r="I3" t="str">
            <v>Calif</v>
          </cell>
        </row>
        <row r="3">
          <cell r="M3" t="str">
            <v>Waha</v>
          </cell>
        </row>
        <row r="3">
          <cell r="Q3" t="str">
            <v>Bondad</v>
          </cell>
          <cell r="R3" t="str">
            <v>Bondad</v>
          </cell>
          <cell r="S3" t="str">
            <v>Bondad</v>
          </cell>
          <cell r="T3" t="str">
            <v>Bondad</v>
          </cell>
          <cell r="U3" t="str">
            <v>Blanco</v>
          </cell>
          <cell r="V3" t="str">
            <v>Blanco</v>
          </cell>
          <cell r="W3" t="str">
            <v>Blanco</v>
          </cell>
          <cell r="X3" t="str">
            <v>Blanco</v>
          </cell>
          <cell r="Y3" t="str">
            <v>EOC N ML</v>
          </cell>
          <cell r="Z3" t="str">
            <v>EOC S ML</v>
          </cell>
        </row>
        <row r="3">
          <cell r="AK3" t="str">
            <v>Blanco</v>
          </cell>
          <cell r="AL3" t="str">
            <v>Keyst W</v>
          </cell>
          <cell r="AM3" t="str">
            <v>Keyst W</v>
          </cell>
          <cell r="AN3" t="str">
            <v>Waha W</v>
          </cell>
          <cell r="AO3" t="str">
            <v>AN</v>
          </cell>
        </row>
        <row r="3">
          <cell r="AW3" t="str">
            <v>Plains</v>
          </cell>
        </row>
        <row r="3">
          <cell r="BB3" t="str">
            <v>EOC S ML</v>
          </cell>
          <cell r="BC3" t="str">
            <v>EOC S ML</v>
          </cell>
          <cell r="BD3" t="str">
            <v>Keystone</v>
          </cell>
          <cell r="BE3" t="str">
            <v>EOC S ML Total</v>
          </cell>
          <cell r="BF3" t="str">
            <v>EOC N ML Total</v>
          </cell>
        </row>
        <row r="4">
          <cell r="A4" t="str">
            <v>Effective Date</v>
          </cell>
          <cell r="B4" t="str">
            <v>Plains N</v>
          </cell>
          <cell r="C4" t="str">
            <v>Plains S</v>
          </cell>
          <cell r="D4" t="str">
            <v>SJ Total</v>
          </cell>
          <cell r="E4" t="str">
            <v>SJ East</v>
          </cell>
          <cell r="F4" t="str">
            <v>SJ West</v>
          </cell>
          <cell r="G4" t="str">
            <v>Keystone W</v>
          </cell>
          <cell r="H4" t="str">
            <v>Cornu E</v>
          </cell>
          <cell r="I4" t="str">
            <v>Mojave</v>
          </cell>
          <cell r="J4" t="str">
            <v>PG&amp;E Top</v>
          </cell>
          <cell r="K4" t="str">
            <v>Socal EHr</v>
          </cell>
          <cell r="L4" t="str">
            <v>Socal Top</v>
          </cell>
          <cell r="M4" t="str">
            <v>Lonestar</v>
          </cell>
          <cell r="N4" t="str">
            <v>Oasis</v>
          </cell>
          <cell r="O4" t="str">
            <v>Valero</v>
          </cell>
          <cell r="P4" t="str">
            <v>Westar</v>
          </cell>
          <cell r="Q4" t="str">
            <v>Ignacio</v>
          </cell>
          <cell r="R4" t="str">
            <v>Amoco</v>
          </cell>
          <cell r="S4" t="str">
            <v>La Maquina</v>
          </cell>
          <cell r="T4" t="str">
            <v>Red Cedar</v>
          </cell>
          <cell r="U4" t="str">
            <v>Milagro</v>
          </cell>
          <cell r="V4" t="str">
            <v>Burlington</v>
          </cell>
          <cell r="W4" t="str">
            <v>Kutz</v>
          </cell>
          <cell r="X4" t="str">
            <v>Chaco/Blanco</v>
          </cell>
          <cell r="Y4" t="str">
            <v>SWG Topock</v>
          </cell>
          <cell r="Z4" t="str">
            <v>APS Phoenix</v>
          </cell>
          <cell r="AA4" t="str">
            <v>APS Yuma</v>
          </cell>
          <cell r="AB4" t="str">
            <v>El Paso Electric</v>
          </cell>
          <cell r="AC4" t="str">
            <v>Salt River</v>
          </cell>
          <cell r="AD4" t="str">
            <v>SWG Phoenix</v>
          </cell>
          <cell r="AE4" t="str">
            <v>SWG Tuscon</v>
          </cell>
          <cell r="AF4" t="str">
            <v>SWG Wilcox</v>
          </cell>
          <cell r="AG4" t="str">
            <v>SWG Yuma</v>
          </cell>
          <cell r="AH4" t="str">
            <v>Samalyuca</v>
          </cell>
          <cell r="AI4" t="str">
            <v>Bondad Station</v>
          </cell>
          <cell r="AJ4" t="str">
            <v>Bondad ML</v>
          </cell>
          <cell r="AK4" t="str">
            <v>TransColo.</v>
          </cell>
          <cell r="AL4" t="str">
            <v>NGPL Lea</v>
          </cell>
          <cell r="AM4" t="str">
            <v>NNG Keystone</v>
          </cell>
          <cell r="AN4" t="str">
            <v>IML Waha</v>
          </cell>
          <cell r="AO4" t="str">
            <v>NGPL Moore</v>
          </cell>
          <cell r="AP4" t="str">
            <v>NGPL Washita #7</v>
          </cell>
          <cell r="AQ4" t="str">
            <v>NNG Dumas</v>
          </cell>
          <cell r="AR4" t="str">
            <v>Hutcheson</v>
          </cell>
          <cell r="AS4" t="str">
            <v>Icominco</v>
          </cell>
          <cell r="AT4" t="str">
            <v>WTG</v>
          </cell>
          <cell r="AU4" t="str">
            <v>Icanute</v>
          </cell>
          <cell r="AV4" t="str">
            <v>Dumas E</v>
          </cell>
          <cell r="AW4" t="str">
            <v>NNG 26 (R)</v>
          </cell>
          <cell r="AX4" t="str">
            <v>NNG 26 (D)</v>
          </cell>
          <cell r="AY4" t="str">
            <v>NNG (30)</v>
          </cell>
          <cell r="AZ4" t="str">
            <v>NNG (30)</v>
          </cell>
          <cell r="BA4" t="str">
            <v>NNG Plains</v>
          </cell>
          <cell r="BB4" t="str">
            <v>Pemex Wilcox</v>
          </cell>
          <cell r="BC4" t="str">
            <v>Douglass</v>
          </cell>
          <cell r="BD4" t="str">
            <v>Franklin</v>
          </cell>
        </row>
        <row r="4">
          <cell r="BG4" t="str">
            <v>Waha W</v>
          </cell>
        </row>
        <row r="5">
          <cell r="A5">
            <v>36465</v>
          </cell>
          <cell r="B5">
            <v>184193</v>
          </cell>
          <cell r="C5">
            <v>422564</v>
          </cell>
          <cell r="D5">
            <v>2700017</v>
          </cell>
          <cell r="E5">
            <v>651070</v>
          </cell>
          <cell r="F5">
            <v>1956311</v>
          </cell>
          <cell r="G5">
            <v>1040308</v>
          </cell>
          <cell r="H5">
            <v>0</v>
          </cell>
          <cell r="I5">
            <v>292636</v>
          </cell>
          <cell r="J5">
            <v>295042</v>
          </cell>
          <cell r="K5">
            <v>997947</v>
          </cell>
          <cell r="L5">
            <v>504495</v>
          </cell>
          <cell r="M5">
            <v>144301</v>
          </cell>
          <cell r="N5">
            <v>36712</v>
          </cell>
          <cell r="O5">
            <v>0</v>
          </cell>
          <cell r="P5">
            <v>184048</v>
          </cell>
          <cell r="Q5">
            <v>321516</v>
          </cell>
          <cell r="R5">
            <v>126729</v>
          </cell>
          <cell r="S5">
            <v>50944</v>
          </cell>
          <cell r="T5">
            <v>134063</v>
          </cell>
          <cell r="U5">
            <v>314784</v>
          </cell>
          <cell r="V5">
            <v>308778</v>
          </cell>
          <cell r="W5">
            <v>121310</v>
          </cell>
          <cell r="X5">
            <v>935441</v>
          </cell>
          <cell r="Y5">
            <v>89497</v>
          </cell>
          <cell r="Z5">
            <v>106075</v>
          </cell>
          <cell r="AA5">
            <v>5963</v>
          </cell>
          <cell r="AB5">
            <v>31248</v>
          </cell>
          <cell r="AC5">
            <v>49064</v>
          </cell>
          <cell r="AD5">
            <v>80525</v>
          </cell>
          <cell r="AE5">
            <v>51993</v>
          </cell>
          <cell r="AF5">
            <v>8582</v>
          </cell>
          <cell r="AG5">
            <v>15157</v>
          </cell>
          <cell r="AH5" t="str">
            <v>N/A</v>
          </cell>
          <cell r="AI5" t="str">
            <v>N/A</v>
          </cell>
          <cell r="AJ5" t="str">
            <v>N/A</v>
          </cell>
          <cell r="AK5" t="str">
            <v>N/A</v>
          </cell>
          <cell r="AL5" t="str">
            <v>N/A</v>
          </cell>
          <cell r="AM5" t="str">
            <v>N/A</v>
          </cell>
          <cell r="AN5" t="str">
            <v>N/A</v>
          </cell>
          <cell r="AO5" t="str">
            <v>N/A</v>
          </cell>
          <cell r="AP5" t="str">
            <v>N/A</v>
          </cell>
          <cell r="AQ5" t="str">
            <v>N/A</v>
          </cell>
          <cell r="AR5" t="str">
            <v>N/A</v>
          </cell>
          <cell r="AS5" t="str">
            <v>N/A</v>
          </cell>
          <cell r="AT5" t="str">
            <v>N/A</v>
          </cell>
          <cell r="AU5" t="str">
            <v>N/A</v>
          </cell>
          <cell r="AV5" t="str">
            <v>N/A</v>
          </cell>
          <cell r="AW5" t="str">
            <v>N/A</v>
          </cell>
          <cell r="AX5" t="str">
            <v>N/A</v>
          </cell>
          <cell r="AY5" t="str">
            <v>N/A</v>
          </cell>
          <cell r="AZ5" t="str">
            <v>N/A</v>
          </cell>
          <cell r="BA5" t="str">
            <v>N/A</v>
          </cell>
        </row>
        <row r="5">
          <cell r="BE5" t="str">
            <v>N/A</v>
          </cell>
          <cell r="BF5" t="str">
            <v>N/A</v>
          </cell>
          <cell r="BG5" t="str">
            <v>N/A</v>
          </cell>
        </row>
        <row r="6">
          <cell r="A6">
            <v>36466</v>
          </cell>
          <cell r="B6">
            <v>217561</v>
          </cell>
          <cell r="C6">
            <v>296909</v>
          </cell>
          <cell r="D6">
            <v>2697304</v>
          </cell>
          <cell r="E6">
            <v>597669</v>
          </cell>
          <cell r="F6">
            <v>2004154</v>
          </cell>
          <cell r="G6">
            <v>931569</v>
          </cell>
          <cell r="H6">
            <v>0</v>
          </cell>
          <cell r="I6">
            <v>281863</v>
          </cell>
          <cell r="J6">
            <v>325843</v>
          </cell>
          <cell r="K6">
            <v>934934</v>
          </cell>
          <cell r="L6">
            <v>503532</v>
          </cell>
          <cell r="M6">
            <v>102473</v>
          </cell>
          <cell r="N6">
            <v>63450</v>
          </cell>
          <cell r="O6">
            <v>28746</v>
          </cell>
          <cell r="P6">
            <v>67030</v>
          </cell>
          <cell r="Q6">
            <v>325192</v>
          </cell>
          <cell r="R6">
            <v>124740</v>
          </cell>
          <cell r="S6">
            <v>44500</v>
          </cell>
          <cell r="T6">
            <v>142260</v>
          </cell>
          <cell r="U6">
            <v>287723</v>
          </cell>
          <cell r="V6">
            <v>325475</v>
          </cell>
          <cell r="W6">
            <v>118044</v>
          </cell>
          <cell r="X6">
            <v>930634</v>
          </cell>
          <cell r="Y6">
            <v>90943</v>
          </cell>
          <cell r="Z6">
            <v>69132</v>
          </cell>
          <cell r="AA6">
            <v>9395</v>
          </cell>
          <cell r="AB6">
            <v>14500</v>
          </cell>
          <cell r="AC6">
            <v>46911</v>
          </cell>
          <cell r="AD6">
            <v>94270</v>
          </cell>
          <cell r="AE6">
            <v>47543</v>
          </cell>
          <cell r="AF6">
            <v>8574</v>
          </cell>
          <cell r="AG6">
            <v>16552</v>
          </cell>
          <cell r="AH6" t="str">
            <v>N/A</v>
          </cell>
          <cell r="AI6" t="str">
            <v>N/A</v>
          </cell>
          <cell r="AJ6" t="str">
            <v>N/A</v>
          </cell>
          <cell r="AK6" t="str">
            <v>N/A</v>
          </cell>
          <cell r="AL6" t="str">
            <v>N/A</v>
          </cell>
          <cell r="AM6" t="str">
            <v>N/A</v>
          </cell>
          <cell r="AN6" t="str">
            <v>N/A</v>
          </cell>
          <cell r="AO6" t="str">
            <v>N/A</v>
          </cell>
          <cell r="AP6" t="str">
            <v>N/A</v>
          </cell>
          <cell r="AQ6" t="str">
            <v>N/A</v>
          </cell>
          <cell r="AR6" t="str">
            <v>N/A</v>
          </cell>
          <cell r="AS6" t="str">
            <v>N/A</v>
          </cell>
          <cell r="AT6" t="str">
            <v>N/A</v>
          </cell>
          <cell r="AU6" t="str">
            <v>N/A</v>
          </cell>
          <cell r="AV6" t="str">
            <v>N/A</v>
          </cell>
          <cell r="AW6" t="str">
            <v>N/A</v>
          </cell>
          <cell r="AX6" t="str">
            <v>N/A</v>
          </cell>
          <cell r="AY6" t="str">
            <v>N/A</v>
          </cell>
          <cell r="AZ6" t="str">
            <v>N/A</v>
          </cell>
          <cell r="BA6" t="str">
            <v>N/A</v>
          </cell>
        </row>
        <row r="6">
          <cell r="BE6" t="str">
            <v>N/A</v>
          </cell>
          <cell r="BF6" t="str">
            <v>N/A</v>
          </cell>
          <cell r="BG6" t="str">
            <v>N/A</v>
          </cell>
        </row>
        <row r="7">
          <cell r="A7">
            <v>36467</v>
          </cell>
          <cell r="B7">
            <v>264095</v>
          </cell>
          <cell r="C7">
            <v>304626</v>
          </cell>
          <cell r="D7">
            <v>2708522</v>
          </cell>
          <cell r="E7">
            <v>651004</v>
          </cell>
          <cell r="F7">
            <v>1968669</v>
          </cell>
          <cell r="G7">
            <v>922713</v>
          </cell>
          <cell r="H7">
            <v>0</v>
          </cell>
          <cell r="I7">
            <v>246022</v>
          </cell>
          <cell r="J7">
            <v>319024</v>
          </cell>
          <cell r="K7">
            <v>985542</v>
          </cell>
          <cell r="L7">
            <v>516829</v>
          </cell>
          <cell r="M7">
            <v>130159</v>
          </cell>
          <cell r="N7">
            <v>60848</v>
          </cell>
          <cell r="O7">
            <v>26956</v>
          </cell>
          <cell r="P7">
            <v>92307</v>
          </cell>
          <cell r="Q7">
            <v>327789</v>
          </cell>
          <cell r="R7">
            <v>112568</v>
          </cell>
          <cell r="S7">
            <v>45675</v>
          </cell>
          <cell r="T7">
            <v>139806</v>
          </cell>
          <cell r="U7">
            <v>294007</v>
          </cell>
          <cell r="V7">
            <v>326280</v>
          </cell>
          <cell r="W7">
            <v>121207</v>
          </cell>
          <cell r="X7">
            <v>901046</v>
          </cell>
          <cell r="Y7">
            <v>92214</v>
          </cell>
          <cell r="Z7">
            <v>55341</v>
          </cell>
          <cell r="AA7">
            <v>5372</v>
          </cell>
          <cell r="AB7">
            <v>6460</v>
          </cell>
          <cell r="AC7">
            <v>46272</v>
          </cell>
          <cell r="AD7">
            <v>83579</v>
          </cell>
          <cell r="AE7">
            <v>58995</v>
          </cell>
          <cell r="AF7">
            <v>9588</v>
          </cell>
          <cell r="AG7">
            <v>14956</v>
          </cell>
          <cell r="AH7" t="str">
            <v>N/A</v>
          </cell>
          <cell r="AI7" t="str">
            <v>N/A</v>
          </cell>
          <cell r="AJ7" t="str">
            <v>N/A</v>
          </cell>
          <cell r="AK7" t="str">
            <v>N/A</v>
          </cell>
          <cell r="AL7" t="str">
            <v>N/A</v>
          </cell>
          <cell r="AM7" t="str">
            <v>N/A</v>
          </cell>
          <cell r="AN7" t="str">
            <v>N/A</v>
          </cell>
          <cell r="AO7" t="str">
            <v>N/A</v>
          </cell>
          <cell r="AP7" t="str">
            <v>N/A</v>
          </cell>
          <cell r="AQ7" t="str">
            <v>N/A</v>
          </cell>
          <cell r="AR7" t="str">
            <v>N/A</v>
          </cell>
          <cell r="AS7" t="str">
            <v>N/A</v>
          </cell>
          <cell r="AT7" t="str">
            <v>N/A</v>
          </cell>
          <cell r="AU7" t="str">
            <v>N/A</v>
          </cell>
          <cell r="AV7" t="str">
            <v>N/A</v>
          </cell>
          <cell r="AW7" t="str">
            <v>N/A</v>
          </cell>
          <cell r="AX7" t="str">
            <v>N/A</v>
          </cell>
          <cell r="AY7" t="str">
            <v>N/A</v>
          </cell>
          <cell r="AZ7" t="str">
            <v>N/A</v>
          </cell>
          <cell r="BA7" t="str">
            <v>N/A</v>
          </cell>
        </row>
        <row r="7">
          <cell r="BE7" t="str">
            <v>N/A</v>
          </cell>
          <cell r="BF7" t="str">
            <v>N/A</v>
          </cell>
          <cell r="BG7" t="str">
            <v>N/A</v>
          </cell>
        </row>
        <row r="8">
          <cell r="A8">
            <v>36468</v>
          </cell>
          <cell r="B8">
            <v>224355</v>
          </cell>
          <cell r="C8">
            <v>369793</v>
          </cell>
          <cell r="D8">
            <v>2662511</v>
          </cell>
          <cell r="E8">
            <v>650901</v>
          </cell>
          <cell r="F8">
            <v>1923246</v>
          </cell>
          <cell r="G8">
            <v>996921</v>
          </cell>
          <cell r="H8">
            <v>0</v>
          </cell>
          <cell r="I8">
            <v>231199</v>
          </cell>
          <cell r="J8">
            <v>340025</v>
          </cell>
          <cell r="K8">
            <v>1047482</v>
          </cell>
          <cell r="L8">
            <v>461588</v>
          </cell>
          <cell r="M8">
            <v>125904</v>
          </cell>
          <cell r="N8">
            <v>54855</v>
          </cell>
          <cell r="O8">
            <v>25955</v>
          </cell>
          <cell r="P8">
            <v>91391</v>
          </cell>
          <cell r="Q8">
            <v>339837</v>
          </cell>
          <cell r="R8">
            <v>119343</v>
          </cell>
          <cell r="S8">
            <v>49372</v>
          </cell>
          <cell r="T8">
            <v>134338</v>
          </cell>
          <cell r="U8">
            <v>319747</v>
          </cell>
          <cell r="V8">
            <v>307342</v>
          </cell>
          <cell r="W8">
            <v>131031</v>
          </cell>
          <cell r="X8">
            <v>869983</v>
          </cell>
          <cell r="Y8">
            <v>101828</v>
          </cell>
          <cell r="Z8">
            <v>66530</v>
          </cell>
          <cell r="AA8">
            <v>5468</v>
          </cell>
          <cell r="AB8">
            <v>0</v>
          </cell>
          <cell r="AC8">
            <v>52533</v>
          </cell>
          <cell r="AD8">
            <v>111181</v>
          </cell>
          <cell r="AE8">
            <v>46848</v>
          </cell>
          <cell r="AF8">
            <v>13868</v>
          </cell>
          <cell r="AG8">
            <v>19874</v>
          </cell>
          <cell r="AH8" t="str">
            <v>N/A</v>
          </cell>
          <cell r="AI8" t="str">
            <v>N/A</v>
          </cell>
          <cell r="AJ8" t="str">
            <v>N/A</v>
          </cell>
          <cell r="AK8" t="str">
            <v>N/A</v>
          </cell>
          <cell r="AL8" t="str">
            <v>N/A</v>
          </cell>
          <cell r="AM8" t="str">
            <v>N/A</v>
          </cell>
          <cell r="AN8" t="str">
            <v>N/A</v>
          </cell>
          <cell r="AO8" t="str">
            <v>N/A</v>
          </cell>
          <cell r="AP8" t="str">
            <v>N/A</v>
          </cell>
          <cell r="AQ8" t="str">
            <v>N/A</v>
          </cell>
          <cell r="AR8" t="str">
            <v>N/A</v>
          </cell>
          <cell r="AS8" t="str">
            <v>N/A</v>
          </cell>
          <cell r="AT8" t="str">
            <v>N/A</v>
          </cell>
          <cell r="AU8" t="str">
            <v>N/A</v>
          </cell>
          <cell r="AV8" t="str">
            <v>N/A</v>
          </cell>
          <cell r="AW8" t="str">
            <v>N/A</v>
          </cell>
          <cell r="AX8" t="str">
            <v>N/A</v>
          </cell>
          <cell r="AY8" t="str">
            <v>N/A</v>
          </cell>
          <cell r="AZ8" t="str">
            <v>N/A</v>
          </cell>
          <cell r="BA8" t="str">
            <v>N/A</v>
          </cell>
        </row>
        <row r="8">
          <cell r="BE8" t="str">
            <v>N/A</v>
          </cell>
          <cell r="BF8" t="str">
            <v>N/A</v>
          </cell>
          <cell r="BG8" t="str">
            <v>N/A</v>
          </cell>
        </row>
        <row r="9">
          <cell r="A9">
            <v>36469</v>
          </cell>
          <cell r="B9">
            <v>215565</v>
          </cell>
          <cell r="C9">
            <v>361051</v>
          </cell>
          <cell r="D9">
            <v>2626678</v>
          </cell>
          <cell r="E9">
            <v>651033</v>
          </cell>
          <cell r="F9">
            <v>1890602</v>
          </cell>
          <cell r="G9">
            <v>1015531</v>
          </cell>
          <cell r="H9">
            <v>0</v>
          </cell>
          <cell r="I9">
            <v>219374</v>
          </cell>
          <cell r="J9">
            <v>332373</v>
          </cell>
          <cell r="K9">
            <v>1007075</v>
          </cell>
          <cell r="L9">
            <v>459423</v>
          </cell>
          <cell r="M9">
            <v>115619</v>
          </cell>
          <cell r="N9">
            <v>39121</v>
          </cell>
          <cell r="O9">
            <v>25782</v>
          </cell>
          <cell r="P9">
            <v>92631</v>
          </cell>
          <cell r="Q9">
            <v>324867</v>
          </cell>
          <cell r="R9">
            <v>132983</v>
          </cell>
          <cell r="S9">
            <v>46812</v>
          </cell>
          <cell r="T9">
            <v>134265</v>
          </cell>
          <cell r="U9">
            <v>287084</v>
          </cell>
          <cell r="V9">
            <v>290456</v>
          </cell>
          <cell r="W9">
            <v>116037</v>
          </cell>
          <cell r="X9">
            <v>892969</v>
          </cell>
          <cell r="Y9">
            <v>85031</v>
          </cell>
          <cell r="Z9">
            <v>102430</v>
          </cell>
          <cell r="AA9">
            <v>9805</v>
          </cell>
          <cell r="AB9">
            <v>0</v>
          </cell>
          <cell r="AC9">
            <v>47130</v>
          </cell>
          <cell r="AD9">
            <v>126366</v>
          </cell>
          <cell r="AE9">
            <v>53276</v>
          </cell>
          <cell r="AF9">
            <v>14671</v>
          </cell>
          <cell r="AG9">
            <v>18583</v>
          </cell>
          <cell r="AH9" t="str">
            <v>N/A</v>
          </cell>
          <cell r="AI9" t="str">
            <v>N/A</v>
          </cell>
          <cell r="AJ9" t="str">
            <v>N/A</v>
          </cell>
          <cell r="AK9" t="str">
            <v>N/A</v>
          </cell>
          <cell r="AL9" t="str">
            <v>N/A</v>
          </cell>
          <cell r="AM9" t="str">
            <v>N/A</v>
          </cell>
          <cell r="AN9" t="str">
            <v>N/A</v>
          </cell>
          <cell r="AO9" t="str">
            <v>N/A</v>
          </cell>
          <cell r="AP9" t="str">
            <v>N/A</v>
          </cell>
          <cell r="AQ9" t="str">
            <v>N/A</v>
          </cell>
          <cell r="AR9" t="str">
            <v>N/A</v>
          </cell>
          <cell r="AS9" t="str">
            <v>N/A</v>
          </cell>
          <cell r="AT9" t="str">
            <v>N/A</v>
          </cell>
          <cell r="AU9" t="str">
            <v>N/A</v>
          </cell>
          <cell r="AV9" t="str">
            <v>N/A</v>
          </cell>
          <cell r="AW9" t="str">
            <v>N/A</v>
          </cell>
          <cell r="AX9" t="str">
            <v>N/A</v>
          </cell>
          <cell r="AY9" t="str">
            <v>N/A</v>
          </cell>
          <cell r="AZ9" t="str">
            <v>N/A</v>
          </cell>
          <cell r="BA9" t="str">
            <v>N/A</v>
          </cell>
        </row>
        <row r="9">
          <cell r="BE9" t="str">
            <v>N/A</v>
          </cell>
          <cell r="BF9" t="str">
            <v>N/A</v>
          </cell>
          <cell r="BG9" t="str">
            <v>N/A</v>
          </cell>
        </row>
        <row r="10">
          <cell r="A10">
            <v>36470</v>
          </cell>
          <cell r="B10">
            <v>276519</v>
          </cell>
          <cell r="C10">
            <v>277477</v>
          </cell>
          <cell r="D10">
            <v>2542133</v>
          </cell>
          <cell r="E10">
            <v>650526</v>
          </cell>
          <cell r="F10">
            <v>1808554</v>
          </cell>
          <cell r="G10">
            <v>861632</v>
          </cell>
          <cell r="H10">
            <v>0</v>
          </cell>
          <cell r="I10">
            <v>196428</v>
          </cell>
          <cell r="J10">
            <v>214872</v>
          </cell>
          <cell r="K10">
            <v>981589</v>
          </cell>
          <cell r="L10">
            <v>538388</v>
          </cell>
          <cell r="M10">
            <v>137485</v>
          </cell>
          <cell r="N10">
            <v>48696</v>
          </cell>
          <cell r="O10">
            <v>13059</v>
          </cell>
          <cell r="P10">
            <v>122406</v>
          </cell>
          <cell r="Q10">
            <v>322207</v>
          </cell>
          <cell r="R10">
            <v>127723</v>
          </cell>
          <cell r="S10">
            <v>44724</v>
          </cell>
          <cell r="T10">
            <v>107684</v>
          </cell>
          <cell r="U10">
            <v>278355</v>
          </cell>
          <cell r="V10">
            <v>278488</v>
          </cell>
          <cell r="W10">
            <v>114583</v>
          </cell>
          <cell r="X10">
            <v>888789</v>
          </cell>
          <cell r="Y10">
            <v>68834</v>
          </cell>
          <cell r="Z10">
            <v>46935</v>
          </cell>
          <cell r="AA10">
            <v>8370</v>
          </cell>
          <cell r="AB10">
            <v>35852</v>
          </cell>
          <cell r="AC10">
            <v>37807</v>
          </cell>
          <cell r="AD10">
            <v>68305</v>
          </cell>
          <cell r="AE10">
            <v>40733</v>
          </cell>
          <cell r="AF10">
            <v>8931</v>
          </cell>
          <cell r="AG10">
            <v>15772</v>
          </cell>
          <cell r="AH10" t="str">
            <v>N/A</v>
          </cell>
          <cell r="AI10" t="str">
            <v>N/A</v>
          </cell>
          <cell r="AJ10" t="str">
            <v>N/A</v>
          </cell>
          <cell r="AK10" t="str">
            <v>N/A</v>
          </cell>
          <cell r="AL10" t="str">
            <v>N/A</v>
          </cell>
          <cell r="AM10" t="str">
            <v>N/A</v>
          </cell>
          <cell r="AN10" t="str">
            <v>N/A</v>
          </cell>
          <cell r="AO10" t="str">
            <v>N/A</v>
          </cell>
          <cell r="AP10" t="str">
            <v>N/A</v>
          </cell>
          <cell r="AQ10" t="str">
            <v>N/A</v>
          </cell>
          <cell r="AR10" t="str">
            <v>N/A</v>
          </cell>
          <cell r="AS10" t="str">
            <v>N/A</v>
          </cell>
          <cell r="AT10" t="str">
            <v>N/A</v>
          </cell>
          <cell r="AU10" t="str">
            <v>N/A</v>
          </cell>
          <cell r="AV10" t="str">
            <v>N/A</v>
          </cell>
          <cell r="AW10" t="str">
            <v>N/A</v>
          </cell>
          <cell r="AX10" t="str">
            <v>N/A</v>
          </cell>
          <cell r="AY10" t="str">
            <v>N/A</v>
          </cell>
          <cell r="AZ10" t="str">
            <v>N/A</v>
          </cell>
          <cell r="BA10" t="str">
            <v>N/A</v>
          </cell>
        </row>
        <row r="10">
          <cell r="BE10" t="str">
            <v>N/A</v>
          </cell>
          <cell r="BF10" t="str">
            <v>N/A</v>
          </cell>
          <cell r="BG10" t="str">
            <v>N/A</v>
          </cell>
        </row>
        <row r="11">
          <cell r="A11">
            <v>36471</v>
          </cell>
          <cell r="B11">
            <v>276051</v>
          </cell>
          <cell r="C11">
            <v>278071</v>
          </cell>
          <cell r="D11">
            <v>2585520</v>
          </cell>
          <cell r="E11">
            <v>650651</v>
          </cell>
          <cell r="F11">
            <v>1850614</v>
          </cell>
          <cell r="G11">
            <v>871262</v>
          </cell>
          <cell r="H11">
            <v>0</v>
          </cell>
          <cell r="I11">
            <v>212381</v>
          </cell>
          <cell r="J11">
            <v>238239</v>
          </cell>
          <cell r="K11">
            <v>1000843</v>
          </cell>
          <cell r="L11">
            <v>538388</v>
          </cell>
          <cell r="M11">
            <v>132982</v>
          </cell>
          <cell r="N11">
            <v>48696</v>
          </cell>
          <cell r="O11">
            <v>13059</v>
          </cell>
          <cell r="P11">
            <v>121212</v>
          </cell>
          <cell r="Q11">
            <v>326154</v>
          </cell>
          <cell r="R11">
            <v>126541</v>
          </cell>
          <cell r="S11">
            <v>47578</v>
          </cell>
          <cell r="T11">
            <v>113950</v>
          </cell>
          <cell r="U11">
            <v>278641</v>
          </cell>
          <cell r="V11">
            <v>297500</v>
          </cell>
          <cell r="W11">
            <v>105106</v>
          </cell>
          <cell r="X11">
            <v>895152</v>
          </cell>
          <cell r="Y11">
            <v>69404</v>
          </cell>
          <cell r="Z11">
            <v>44755</v>
          </cell>
          <cell r="AA11">
            <v>8299</v>
          </cell>
          <cell r="AB11">
            <v>34488</v>
          </cell>
          <cell r="AC11">
            <v>36956</v>
          </cell>
          <cell r="AD11">
            <v>67254</v>
          </cell>
          <cell r="AE11">
            <v>39865</v>
          </cell>
          <cell r="AF11">
            <v>9138</v>
          </cell>
          <cell r="AG11">
            <v>15652</v>
          </cell>
          <cell r="AH11" t="str">
            <v>N/A</v>
          </cell>
          <cell r="AI11" t="str">
            <v>N/A</v>
          </cell>
          <cell r="AJ11" t="str">
            <v>N/A</v>
          </cell>
          <cell r="AK11" t="str">
            <v>N/A</v>
          </cell>
          <cell r="AL11" t="str">
            <v>N/A</v>
          </cell>
          <cell r="AM11" t="str">
            <v>N/A</v>
          </cell>
          <cell r="AN11" t="str">
            <v>N/A</v>
          </cell>
          <cell r="AO11" t="str">
            <v>N/A</v>
          </cell>
          <cell r="AP11" t="str">
            <v>N/A</v>
          </cell>
          <cell r="AQ11" t="str">
            <v>N/A</v>
          </cell>
          <cell r="AR11" t="str">
            <v>N/A</v>
          </cell>
          <cell r="AS11" t="str">
            <v>N/A</v>
          </cell>
          <cell r="AT11" t="str">
            <v>N/A</v>
          </cell>
          <cell r="AU11" t="str">
            <v>N/A</v>
          </cell>
          <cell r="AV11" t="str">
            <v>N/A</v>
          </cell>
          <cell r="AW11" t="str">
            <v>N/A</v>
          </cell>
          <cell r="AX11" t="str">
            <v>N/A</v>
          </cell>
          <cell r="AY11" t="str">
            <v>N/A</v>
          </cell>
          <cell r="AZ11" t="str">
            <v>N/A</v>
          </cell>
          <cell r="BA11" t="str">
            <v>N/A</v>
          </cell>
        </row>
        <row r="11">
          <cell r="BE11" t="str">
            <v>N/A</v>
          </cell>
          <cell r="BF11" t="str">
            <v>N/A</v>
          </cell>
          <cell r="BG11" t="str">
            <v>N/A</v>
          </cell>
        </row>
        <row r="12">
          <cell r="A12">
            <v>36472</v>
          </cell>
          <cell r="B12">
            <v>277213</v>
          </cell>
          <cell r="C12">
            <v>276954</v>
          </cell>
          <cell r="D12">
            <v>2675846</v>
          </cell>
          <cell r="E12">
            <v>650696</v>
          </cell>
          <cell r="F12">
            <v>1937165</v>
          </cell>
          <cell r="G12">
            <v>881284</v>
          </cell>
          <cell r="H12">
            <v>0</v>
          </cell>
          <cell r="I12">
            <v>284305</v>
          </cell>
          <cell r="J12">
            <v>253205</v>
          </cell>
          <cell r="K12">
            <v>1005096</v>
          </cell>
          <cell r="L12">
            <v>538924</v>
          </cell>
          <cell r="M12">
            <v>124980</v>
          </cell>
          <cell r="N12">
            <v>48696</v>
          </cell>
          <cell r="O12">
            <v>13058</v>
          </cell>
          <cell r="P12">
            <v>118831</v>
          </cell>
          <cell r="Q12">
            <v>328508</v>
          </cell>
          <cell r="R12">
            <v>121823</v>
          </cell>
          <cell r="S12">
            <v>50398</v>
          </cell>
          <cell r="T12">
            <v>118628</v>
          </cell>
          <cell r="U12">
            <v>295346</v>
          </cell>
          <cell r="V12">
            <v>297117</v>
          </cell>
          <cell r="W12">
            <v>113444</v>
          </cell>
          <cell r="X12">
            <v>941571</v>
          </cell>
          <cell r="Y12">
            <v>69469</v>
          </cell>
          <cell r="Z12">
            <v>44387</v>
          </cell>
          <cell r="AA12">
            <v>8195</v>
          </cell>
          <cell r="AB12">
            <v>34103</v>
          </cell>
          <cell r="AC12">
            <v>40674</v>
          </cell>
          <cell r="AD12">
            <v>67377</v>
          </cell>
          <cell r="AE12">
            <v>42077</v>
          </cell>
          <cell r="AF12">
            <v>8986</v>
          </cell>
          <cell r="AG12">
            <v>15847</v>
          </cell>
          <cell r="AH12" t="str">
            <v>N/A</v>
          </cell>
          <cell r="AI12" t="str">
            <v>N/A</v>
          </cell>
          <cell r="AJ12" t="str">
            <v>N/A</v>
          </cell>
          <cell r="AK12" t="str">
            <v>N/A</v>
          </cell>
          <cell r="AL12" t="str">
            <v>N/A</v>
          </cell>
          <cell r="AM12" t="str">
            <v>N/A</v>
          </cell>
          <cell r="AN12" t="str">
            <v>N/A</v>
          </cell>
          <cell r="AO12" t="str">
            <v>N/A</v>
          </cell>
          <cell r="AP12" t="str">
            <v>N/A</v>
          </cell>
          <cell r="AQ12" t="str">
            <v>N/A</v>
          </cell>
          <cell r="AR12" t="str">
            <v>N/A</v>
          </cell>
          <cell r="AS12" t="str">
            <v>N/A</v>
          </cell>
          <cell r="AT12" t="str">
            <v>N/A</v>
          </cell>
          <cell r="AU12" t="str">
            <v>N/A</v>
          </cell>
          <cell r="AV12" t="str">
            <v>N/A</v>
          </cell>
          <cell r="AW12" t="str">
            <v>N/A</v>
          </cell>
          <cell r="AX12" t="str">
            <v>N/A</v>
          </cell>
          <cell r="AY12" t="str">
            <v>N/A</v>
          </cell>
          <cell r="AZ12" t="str">
            <v>N/A</v>
          </cell>
          <cell r="BA12" t="str">
            <v>N/A</v>
          </cell>
        </row>
        <row r="12">
          <cell r="BE12" t="str">
            <v>N/A</v>
          </cell>
          <cell r="BF12" t="str">
            <v>N/A</v>
          </cell>
          <cell r="BG12" t="str">
            <v>N/A</v>
          </cell>
        </row>
        <row r="13">
          <cell r="A13">
            <v>36473</v>
          </cell>
          <cell r="B13">
            <v>212296</v>
          </cell>
          <cell r="C13">
            <v>323180</v>
          </cell>
          <cell r="D13">
            <v>2712458</v>
          </cell>
          <cell r="E13">
            <v>650693</v>
          </cell>
          <cell r="F13">
            <v>1973425</v>
          </cell>
          <cell r="G13">
            <v>875837</v>
          </cell>
          <cell r="H13">
            <v>0</v>
          </cell>
          <cell r="I13">
            <v>233078</v>
          </cell>
          <cell r="J13">
            <v>305083</v>
          </cell>
          <cell r="K13">
            <v>976744</v>
          </cell>
          <cell r="L13">
            <v>538924</v>
          </cell>
          <cell r="M13">
            <v>127626</v>
          </cell>
          <cell r="N13">
            <v>42027</v>
          </cell>
          <cell r="O13">
            <v>28721</v>
          </cell>
          <cell r="P13">
            <v>133406</v>
          </cell>
          <cell r="Q13">
            <v>332090</v>
          </cell>
          <cell r="R13">
            <v>119508</v>
          </cell>
          <cell r="S13">
            <v>43482</v>
          </cell>
          <cell r="T13">
            <v>138106</v>
          </cell>
          <cell r="U13">
            <v>305683</v>
          </cell>
          <cell r="V13">
            <v>304003</v>
          </cell>
          <cell r="W13">
            <v>114866</v>
          </cell>
          <cell r="X13">
            <v>931869</v>
          </cell>
          <cell r="Y13">
            <v>99161</v>
          </cell>
          <cell r="Z13">
            <v>65932</v>
          </cell>
          <cell r="AA13">
            <v>5156</v>
          </cell>
          <cell r="AB13">
            <v>35847</v>
          </cell>
          <cell r="AC13">
            <v>49252</v>
          </cell>
          <cell r="AD13">
            <v>73379</v>
          </cell>
          <cell r="AE13">
            <v>47427</v>
          </cell>
          <cell r="AF13">
            <v>9344</v>
          </cell>
          <cell r="AG13">
            <v>13893</v>
          </cell>
          <cell r="AH13" t="str">
            <v>N/A</v>
          </cell>
          <cell r="AI13" t="str">
            <v>N/A</v>
          </cell>
          <cell r="AJ13" t="str">
            <v>N/A</v>
          </cell>
          <cell r="AK13" t="str">
            <v>N/A</v>
          </cell>
          <cell r="AL13" t="str">
            <v>N/A</v>
          </cell>
          <cell r="AM13" t="str">
            <v>N/A</v>
          </cell>
          <cell r="AN13" t="str">
            <v>N/A</v>
          </cell>
          <cell r="AO13" t="str">
            <v>N/A</v>
          </cell>
          <cell r="AP13" t="str">
            <v>N/A</v>
          </cell>
          <cell r="AQ13" t="str">
            <v>N/A</v>
          </cell>
          <cell r="AR13" t="str">
            <v>N/A</v>
          </cell>
          <cell r="AS13" t="str">
            <v>N/A</v>
          </cell>
          <cell r="AT13" t="str">
            <v>N/A</v>
          </cell>
          <cell r="AU13" t="str">
            <v>N/A</v>
          </cell>
          <cell r="AV13" t="str">
            <v>N/A</v>
          </cell>
          <cell r="AW13" t="str">
            <v>N/A</v>
          </cell>
          <cell r="AX13" t="str">
            <v>N/A</v>
          </cell>
          <cell r="AY13" t="str">
            <v>N/A</v>
          </cell>
          <cell r="AZ13" t="str">
            <v>N/A</v>
          </cell>
          <cell r="BA13" t="str">
            <v>N/A</v>
          </cell>
        </row>
        <row r="13">
          <cell r="BE13" t="str">
            <v>N/A</v>
          </cell>
          <cell r="BF13" t="str">
            <v>N/A</v>
          </cell>
          <cell r="BG13" t="str">
            <v>N/A</v>
          </cell>
        </row>
        <row r="14">
          <cell r="A14">
            <v>36474</v>
          </cell>
          <cell r="B14">
            <v>215675</v>
          </cell>
          <cell r="C14">
            <v>325248</v>
          </cell>
          <cell r="D14">
            <v>2740171</v>
          </cell>
          <cell r="E14">
            <v>650784</v>
          </cell>
          <cell r="F14">
            <v>2000749</v>
          </cell>
          <cell r="G14">
            <v>832595</v>
          </cell>
          <cell r="H14">
            <v>0</v>
          </cell>
          <cell r="I14">
            <v>256356</v>
          </cell>
          <cell r="J14">
            <v>324721</v>
          </cell>
          <cell r="K14">
            <v>908980</v>
          </cell>
          <cell r="L14">
            <v>538388</v>
          </cell>
          <cell r="M14">
            <v>127006</v>
          </cell>
          <cell r="N14">
            <v>34170</v>
          </cell>
          <cell r="O14">
            <v>49771</v>
          </cell>
          <cell r="P14">
            <v>151017</v>
          </cell>
          <cell r="Q14">
            <v>321952</v>
          </cell>
          <cell r="R14">
            <v>124457</v>
          </cell>
          <cell r="S14">
            <v>43523</v>
          </cell>
          <cell r="T14">
            <v>128554</v>
          </cell>
          <cell r="U14">
            <v>322439</v>
          </cell>
          <cell r="V14">
            <v>338438</v>
          </cell>
          <cell r="W14">
            <v>120013</v>
          </cell>
          <cell r="X14">
            <v>864702</v>
          </cell>
          <cell r="Y14">
            <v>78959</v>
          </cell>
          <cell r="Z14">
            <v>60815</v>
          </cell>
          <cell r="AA14">
            <v>5125</v>
          </cell>
          <cell r="AB14">
            <v>36932</v>
          </cell>
          <cell r="AC14">
            <v>46988</v>
          </cell>
          <cell r="AD14">
            <v>89705</v>
          </cell>
          <cell r="AE14">
            <v>58023</v>
          </cell>
          <cell r="AF14">
            <v>9352</v>
          </cell>
          <cell r="AG14">
            <v>14159</v>
          </cell>
          <cell r="AH14" t="str">
            <v>N/A</v>
          </cell>
          <cell r="AI14" t="str">
            <v>N/A</v>
          </cell>
          <cell r="AJ14" t="str">
            <v>N/A</v>
          </cell>
          <cell r="AK14" t="str">
            <v>N/A</v>
          </cell>
          <cell r="AL14" t="str">
            <v>N/A</v>
          </cell>
          <cell r="AM14" t="str">
            <v>N/A</v>
          </cell>
          <cell r="AN14" t="str">
            <v>N/A</v>
          </cell>
          <cell r="AO14" t="str">
            <v>N/A</v>
          </cell>
          <cell r="AP14" t="str">
            <v>N/A</v>
          </cell>
          <cell r="AQ14" t="str">
            <v>N/A</v>
          </cell>
          <cell r="AR14" t="str">
            <v>N/A</v>
          </cell>
          <cell r="AS14" t="str">
            <v>N/A</v>
          </cell>
          <cell r="AT14" t="str">
            <v>N/A</v>
          </cell>
          <cell r="AU14" t="str">
            <v>N/A</v>
          </cell>
          <cell r="AV14" t="str">
            <v>N/A</v>
          </cell>
          <cell r="AW14" t="str">
            <v>N/A</v>
          </cell>
          <cell r="AX14" t="str">
            <v>N/A</v>
          </cell>
          <cell r="AY14" t="str">
            <v>N/A</v>
          </cell>
          <cell r="AZ14" t="str">
            <v>N/A</v>
          </cell>
          <cell r="BA14" t="str">
            <v>N/A</v>
          </cell>
        </row>
        <row r="14">
          <cell r="BE14" t="str">
            <v>N/A</v>
          </cell>
          <cell r="BF14" t="str">
            <v>N/A</v>
          </cell>
          <cell r="BG14" t="str">
            <v>N/A</v>
          </cell>
        </row>
        <row r="15">
          <cell r="A15">
            <v>36475</v>
          </cell>
          <cell r="B15">
            <v>219157</v>
          </cell>
          <cell r="C15">
            <v>318003</v>
          </cell>
          <cell r="D15">
            <v>2747227</v>
          </cell>
          <cell r="E15">
            <v>650928</v>
          </cell>
          <cell r="F15">
            <v>2007466</v>
          </cell>
          <cell r="G15">
            <v>850429</v>
          </cell>
          <cell r="H15">
            <v>77985</v>
          </cell>
          <cell r="I15">
            <v>257696</v>
          </cell>
          <cell r="J15">
            <v>309941</v>
          </cell>
          <cell r="K15">
            <v>911284</v>
          </cell>
          <cell r="L15">
            <v>538924</v>
          </cell>
          <cell r="M15">
            <v>115465</v>
          </cell>
          <cell r="N15">
            <v>100500</v>
          </cell>
          <cell r="O15">
            <v>65956</v>
          </cell>
          <cell r="P15">
            <v>177818</v>
          </cell>
          <cell r="Q15">
            <v>299676</v>
          </cell>
          <cell r="R15">
            <v>115002</v>
          </cell>
          <cell r="S15">
            <v>42291</v>
          </cell>
          <cell r="T15">
            <v>127962</v>
          </cell>
          <cell r="U15">
            <v>313354</v>
          </cell>
          <cell r="V15">
            <v>310054</v>
          </cell>
          <cell r="W15">
            <v>117464</v>
          </cell>
          <cell r="X15">
            <v>942539</v>
          </cell>
          <cell r="Y15">
            <v>99086</v>
          </cell>
          <cell r="Z15">
            <v>41948</v>
          </cell>
          <cell r="AA15">
            <v>4828</v>
          </cell>
          <cell r="AB15">
            <v>42660</v>
          </cell>
          <cell r="AC15">
            <v>17747</v>
          </cell>
          <cell r="AD15">
            <v>81626</v>
          </cell>
          <cell r="AE15">
            <v>62861</v>
          </cell>
          <cell r="AF15">
            <v>8937</v>
          </cell>
          <cell r="AG15">
            <v>13321</v>
          </cell>
          <cell r="AH15" t="str">
            <v>N/A</v>
          </cell>
          <cell r="AI15" t="str">
            <v>N/A</v>
          </cell>
          <cell r="AJ15" t="str">
            <v>N/A</v>
          </cell>
          <cell r="AK15" t="str">
            <v>N/A</v>
          </cell>
          <cell r="AL15" t="str">
            <v>N/A</v>
          </cell>
          <cell r="AM15" t="str">
            <v>N/A</v>
          </cell>
          <cell r="AN15" t="str">
            <v>N/A</v>
          </cell>
          <cell r="AO15" t="str">
            <v>N/A</v>
          </cell>
          <cell r="AP15" t="str">
            <v>N/A</v>
          </cell>
          <cell r="AQ15" t="str">
            <v>N/A</v>
          </cell>
          <cell r="AR15" t="str">
            <v>N/A</v>
          </cell>
          <cell r="AS15" t="str">
            <v>N/A</v>
          </cell>
          <cell r="AT15" t="str">
            <v>N/A</v>
          </cell>
          <cell r="AU15" t="str">
            <v>N/A</v>
          </cell>
          <cell r="AV15" t="str">
            <v>N/A</v>
          </cell>
          <cell r="AW15" t="str">
            <v>N/A</v>
          </cell>
          <cell r="AX15" t="str">
            <v>N/A</v>
          </cell>
          <cell r="AY15" t="str">
            <v>N/A</v>
          </cell>
          <cell r="AZ15" t="str">
            <v>N/A</v>
          </cell>
          <cell r="BA15" t="str">
            <v>N/A</v>
          </cell>
        </row>
        <row r="15">
          <cell r="BE15" t="str">
            <v>N/A</v>
          </cell>
          <cell r="BF15" t="str">
            <v>N/A</v>
          </cell>
          <cell r="BG15" t="str">
            <v>N/A</v>
          </cell>
        </row>
        <row r="16">
          <cell r="A16">
            <v>36476</v>
          </cell>
          <cell r="B16">
            <v>205221</v>
          </cell>
          <cell r="C16">
            <v>343014</v>
          </cell>
          <cell r="D16">
            <v>2722782</v>
          </cell>
          <cell r="E16">
            <v>650739</v>
          </cell>
          <cell r="F16">
            <v>1984210</v>
          </cell>
          <cell r="G16">
            <v>850702</v>
          </cell>
          <cell r="H16">
            <v>74213</v>
          </cell>
          <cell r="I16">
            <v>298185</v>
          </cell>
          <cell r="J16">
            <v>340666</v>
          </cell>
          <cell r="K16">
            <v>913061</v>
          </cell>
          <cell r="L16">
            <v>538388</v>
          </cell>
          <cell r="M16">
            <v>117866</v>
          </cell>
          <cell r="N16">
            <v>88939</v>
          </cell>
          <cell r="O16">
            <v>72920</v>
          </cell>
          <cell r="P16">
            <v>176301</v>
          </cell>
          <cell r="Q16">
            <v>309082</v>
          </cell>
          <cell r="R16">
            <v>95828</v>
          </cell>
          <cell r="S16">
            <v>43394</v>
          </cell>
          <cell r="T16">
            <v>132684</v>
          </cell>
          <cell r="U16">
            <v>309382</v>
          </cell>
          <cell r="V16">
            <v>327182</v>
          </cell>
          <cell r="W16">
            <v>116823</v>
          </cell>
          <cell r="X16">
            <v>897157</v>
          </cell>
          <cell r="Y16">
            <v>88427</v>
          </cell>
          <cell r="Z16">
            <v>45381</v>
          </cell>
          <cell r="AA16">
            <v>5177</v>
          </cell>
          <cell r="AB16">
            <v>41804</v>
          </cell>
          <cell r="AC16">
            <v>12057</v>
          </cell>
          <cell r="AD16">
            <v>87279</v>
          </cell>
          <cell r="AE16">
            <v>66406</v>
          </cell>
          <cell r="AF16">
            <v>9343</v>
          </cell>
          <cell r="AG16">
            <v>14167</v>
          </cell>
          <cell r="AH16" t="str">
            <v>N/A</v>
          </cell>
          <cell r="AI16" t="str">
            <v>N/A</v>
          </cell>
          <cell r="AJ16" t="str">
            <v>N/A</v>
          </cell>
          <cell r="AK16" t="str">
            <v>N/A</v>
          </cell>
          <cell r="AL16" t="str">
            <v>N/A</v>
          </cell>
          <cell r="AM16" t="str">
            <v>N/A</v>
          </cell>
          <cell r="AN16" t="str">
            <v>N/A</v>
          </cell>
          <cell r="AO16" t="str">
            <v>N/A</v>
          </cell>
          <cell r="AP16" t="str">
            <v>N/A</v>
          </cell>
          <cell r="AQ16" t="str">
            <v>N/A</v>
          </cell>
          <cell r="AR16" t="str">
            <v>N/A</v>
          </cell>
          <cell r="AS16" t="str">
            <v>N/A</v>
          </cell>
          <cell r="AT16" t="str">
            <v>N/A</v>
          </cell>
          <cell r="AU16" t="str">
            <v>N/A</v>
          </cell>
          <cell r="AV16" t="str">
            <v>N/A</v>
          </cell>
          <cell r="AW16" t="str">
            <v>N/A</v>
          </cell>
          <cell r="AX16" t="str">
            <v>N/A</v>
          </cell>
          <cell r="AY16" t="str">
            <v>N/A</v>
          </cell>
          <cell r="AZ16" t="str">
            <v>N/A</v>
          </cell>
          <cell r="BA16" t="str">
            <v>N/A</v>
          </cell>
        </row>
        <row r="16">
          <cell r="BE16" t="str">
            <v>N/A</v>
          </cell>
          <cell r="BF16" t="str">
            <v>N/A</v>
          </cell>
          <cell r="BG16" t="str">
            <v>N/A</v>
          </cell>
        </row>
        <row r="17">
          <cell r="A17">
            <v>36477</v>
          </cell>
          <cell r="B17">
            <v>208548</v>
          </cell>
          <cell r="C17">
            <v>279036</v>
          </cell>
          <cell r="D17">
            <v>2473692</v>
          </cell>
          <cell r="E17">
            <v>556274</v>
          </cell>
          <cell r="F17">
            <v>1822418</v>
          </cell>
          <cell r="G17">
            <v>685122</v>
          </cell>
          <cell r="H17">
            <v>137429</v>
          </cell>
          <cell r="I17">
            <v>181529</v>
          </cell>
          <cell r="J17">
            <v>282066</v>
          </cell>
          <cell r="K17">
            <v>705581</v>
          </cell>
          <cell r="L17">
            <v>478301</v>
          </cell>
          <cell r="M17">
            <v>127407</v>
          </cell>
          <cell r="N17">
            <v>182619</v>
          </cell>
          <cell r="O17">
            <v>43641</v>
          </cell>
          <cell r="P17">
            <v>190311</v>
          </cell>
          <cell r="Q17">
            <v>265481</v>
          </cell>
          <cell r="R17">
            <v>136454</v>
          </cell>
          <cell r="S17">
            <v>48548</v>
          </cell>
          <cell r="T17">
            <v>118366</v>
          </cell>
          <cell r="U17">
            <v>258086</v>
          </cell>
          <cell r="V17">
            <v>278160</v>
          </cell>
          <cell r="W17">
            <v>115431</v>
          </cell>
          <cell r="X17">
            <v>873932</v>
          </cell>
          <cell r="Y17">
            <v>78767</v>
          </cell>
          <cell r="Z17">
            <v>49536</v>
          </cell>
          <cell r="AA17">
            <v>5648</v>
          </cell>
          <cell r="AB17">
            <v>51576</v>
          </cell>
          <cell r="AC17">
            <v>21052</v>
          </cell>
          <cell r="AD17">
            <v>77476</v>
          </cell>
          <cell r="AE17">
            <v>38837</v>
          </cell>
          <cell r="AF17">
            <v>9024</v>
          </cell>
          <cell r="AG17">
            <v>14651</v>
          </cell>
          <cell r="AH17" t="str">
            <v>N/A</v>
          </cell>
          <cell r="AI17" t="str">
            <v>N/A</v>
          </cell>
          <cell r="AJ17" t="str">
            <v>N/A</v>
          </cell>
          <cell r="AK17" t="str">
            <v>N/A</v>
          </cell>
          <cell r="AL17" t="str">
            <v>N/A</v>
          </cell>
          <cell r="AM17" t="str">
            <v>N/A</v>
          </cell>
          <cell r="AN17" t="str">
            <v>N/A</v>
          </cell>
          <cell r="AO17" t="str">
            <v>N/A</v>
          </cell>
          <cell r="AP17" t="str">
            <v>N/A</v>
          </cell>
          <cell r="AQ17" t="str">
            <v>N/A</v>
          </cell>
          <cell r="AR17" t="str">
            <v>N/A</v>
          </cell>
          <cell r="AS17" t="str">
            <v>N/A</v>
          </cell>
          <cell r="AT17" t="str">
            <v>N/A</v>
          </cell>
          <cell r="AU17" t="str">
            <v>N/A</v>
          </cell>
          <cell r="AV17" t="str">
            <v>N/A</v>
          </cell>
          <cell r="AW17" t="str">
            <v>N/A</v>
          </cell>
          <cell r="AX17" t="str">
            <v>N/A</v>
          </cell>
          <cell r="AY17" t="str">
            <v>N/A</v>
          </cell>
          <cell r="AZ17" t="str">
            <v>N/A</v>
          </cell>
          <cell r="BA17" t="str">
            <v>N/A</v>
          </cell>
        </row>
        <row r="17">
          <cell r="BE17" t="str">
            <v>N/A</v>
          </cell>
          <cell r="BF17" t="str">
            <v>N/A</v>
          </cell>
          <cell r="BG17" t="str">
            <v>N/A</v>
          </cell>
        </row>
        <row r="18">
          <cell r="A18">
            <v>36478</v>
          </cell>
          <cell r="B18">
            <v>209579</v>
          </cell>
          <cell r="C18">
            <v>354037</v>
          </cell>
          <cell r="D18">
            <v>2521133</v>
          </cell>
          <cell r="E18">
            <v>632321</v>
          </cell>
          <cell r="F18">
            <v>1789845</v>
          </cell>
          <cell r="G18">
            <v>752163</v>
          </cell>
          <cell r="H18">
            <v>153657</v>
          </cell>
          <cell r="I18">
            <v>148030</v>
          </cell>
          <cell r="J18">
            <v>268524</v>
          </cell>
          <cell r="K18">
            <v>739198</v>
          </cell>
          <cell r="L18">
            <v>487847</v>
          </cell>
          <cell r="M18">
            <v>139772</v>
          </cell>
          <cell r="N18">
            <v>182899</v>
          </cell>
          <cell r="O18">
            <v>43897</v>
          </cell>
          <cell r="P18">
            <v>190311</v>
          </cell>
          <cell r="Q18">
            <v>266197</v>
          </cell>
          <cell r="R18">
            <v>130772</v>
          </cell>
          <cell r="S18">
            <v>47950</v>
          </cell>
          <cell r="T18">
            <v>108611</v>
          </cell>
          <cell r="U18">
            <v>267406</v>
          </cell>
          <cell r="V18">
            <v>322486</v>
          </cell>
          <cell r="W18">
            <v>112029</v>
          </cell>
          <cell r="X18">
            <v>883660</v>
          </cell>
          <cell r="Y18">
            <v>79374</v>
          </cell>
          <cell r="Z18">
            <v>52309</v>
          </cell>
          <cell r="AA18">
            <v>6135</v>
          </cell>
          <cell r="AB18">
            <v>52285</v>
          </cell>
          <cell r="AC18">
            <v>21687</v>
          </cell>
          <cell r="AD18">
            <v>79635</v>
          </cell>
          <cell r="AE18">
            <v>43341</v>
          </cell>
          <cell r="AF18">
            <v>9137</v>
          </cell>
          <cell r="AG18">
            <v>15132</v>
          </cell>
          <cell r="AH18">
            <v>101031</v>
          </cell>
          <cell r="AI18">
            <v>418814</v>
          </cell>
          <cell r="AJ18">
            <v>596538</v>
          </cell>
          <cell r="AK18">
            <v>169142</v>
          </cell>
          <cell r="AL18">
            <v>0</v>
          </cell>
          <cell r="AM18">
            <v>0</v>
          </cell>
          <cell r="AN18">
            <v>151791</v>
          </cell>
          <cell r="AO18">
            <v>0</v>
          </cell>
          <cell r="AP18">
            <v>0</v>
          </cell>
          <cell r="AQ18">
            <v>29913</v>
          </cell>
          <cell r="AR18">
            <v>31320</v>
          </cell>
          <cell r="AS18">
            <v>53087</v>
          </cell>
          <cell r="AT18">
            <v>7596</v>
          </cell>
          <cell r="AU18">
            <v>42455</v>
          </cell>
          <cell r="AV18">
            <v>140598</v>
          </cell>
          <cell r="AW18">
            <v>15783</v>
          </cell>
          <cell r="AX18">
            <v>0</v>
          </cell>
          <cell r="AY18">
            <v>0</v>
          </cell>
          <cell r="AZ18">
            <v>24801</v>
          </cell>
          <cell r="BA18">
            <v>-40584</v>
          </cell>
        </row>
        <row r="18">
          <cell r="BE18" t="str">
            <v>N/A</v>
          </cell>
          <cell r="BF18" t="str">
            <v>N/A</v>
          </cell>
          <cell r="BG18" t="str">
            <v>N/A</v>
          </cell>
        </row>
        <row r="19">
          <cell r="A19">
            <v>36479</v>
          </cell>
          <cell r="B19">
            <v>194309</v>
          </cell>
          <cell r="C19">
            <v>387485</v>
          </cell>
          <cell r="D19">
            <v>2610710</v>
          </cell>
          <cell r="E19">
            <v>650297</v>
          </cell>
          <cell r="F19">
            <v>1860311</v>
          </cell>
          <cell r="G19">
            <v>826760</v>
          </cell>
          <cell r="H19">
            <v>162136</v>
          </cell>
          <cell r="I19">
            <v>199465</v>
          </cell>
          <cell r="J19">
            <v>244575</v>
          </cell>
          <cell r="K19">
            <v>832742</v>
          </cell>
          <cell r="L19">
            <v>533611</v>
          </cell>
          <cell r="M19">
            <v>130204</v>
          </cell>
          <cell r="N19">
            <v>211005</v>
          </cell>
          <cell r="O19">
            <v>43012</v>
          </cell>
          <cell r="P19">
            <v>190312</v>
          </cell>
          <cell r="Q19">
            <v>275905</v>
          </cell>
          <cell r="R19">
            <v>145443</v>
          </cell>
          <cell r="S19">
            <v>92393</v>
          </cell>
          <cell r="T19">
            <v>117645</v>
          </cell>
          <cell r="U19">
            <v>281929</v>
          </cell>
          <cell r="V19">
            <v>349959</v>
          </cell>
          <cell r="W19">
            <v>112786</v>
          </cell>
          <cell r="X19">
            <v>925117</v>
          </cell>
          <cell r="Y19">
            <v>79374</v>
          </cell>
          <cell r="Z19">
            <v>47952</v>
          </cell>
          <cell r="AA19">
            <v>5175</v>
          </cell>
          <cell r="AB19">
            <v>48098</v>
          </cell>
          <cell r="AC19">
            <v>38699</v>
          </cell>
          <cell r="AD19">
            <v>74321</v>
          </cell>
          <cell r="AE19">
            <v>39816</v>
          </cell>
          <cell r="AF19">
            <v>8552</v>
          </cell>
          <cell r="AG19">
            <v>14028</v>
          </cell>
          <cell r="AH19">
            <v>105845</v>
          </cell>
          <cell r="AI19">
            <v>445298</v>
          </cell>
          <cell r="AJ19">
            <v>675029</v>
          </cell>
          <cell r="AK19">
            <v>79514</v>
          </cell>
          <cell r="AL19">
            <v>0</v>
          </cell>
          <cell r="AM19">
            <v>0</v>
          </cell>
          <cell r="AN19">
            <v>155386</v>
          </cell>
          <cell r="AO19">
            <v>0</v>
          </cell>
          <cell r="AP19">
            <v>0</v>
          </cell>
          <cell r="AQ19">
            <v>29913</v>
          </cell>
          <cell r="AR19">
            <v>31505</v>
          </cell>
          <cell r="AS19">
            <v>53087</v>
          </cell>
          <cell r="AT19">
            <v>7596</v>
          </cell>
          <cell r="AU19">
            <v>42455</v>
          </cell>
          <cell r="AV19">
            <v>138149</v>
          </cell>
          <cell r="AW19">
            <v>15783</v>
          </cell>
          <cell r="AX19">
            <v>0</v>
          </cell>
          <cell r="AY19">
            <v>0</v>
          </cell>
          <cell r="AZ19">
            <v>24801</v>
          </cell>
          <cell r="BA19">
            <v>-40584</v>
          </cell>
        </row>
        <row r="19">
          <cell r="BE19" t="str">
            <v>N/A</v>
          </cell>
          <cell r="BF19" t="str">
            <v>N/A</v>
          </cell>
          <cell r="BG19" t="str">
            <v>N/A</v>
          </cell>
        </row>
        <row r="20">
          <cell r="A20">
            <v>36480</v>
          </cell>
          <cell r="B20">
            <v>207194</v>
          </cell>
          <cell r="C20">
            <v>337630</v>
          </cell>
          <cell r="D20">
            <v>2669146</v>
          </cell>
          <cell r="E20">
            <v>621323</v>
          </cell>
          <cell r="F20">
            <v>1946121</v>
          </cell>
          <cell r="G20">
            <v>738320</v>
          </cell>
          <cell r="H20">
            <v>0</v>
          </cell>
          <cell r="I20">
            <v>253184</v>
          </cell>
          <cell r="J20">
            <v>337463</v>
          </cell>
          <cell r="K20">
            <v>871082</v>
          </cell>
          <cell r="L20">
            <v>481800</v>
          </cell>
          <cell r="M20">
            <v>102651</v>
          </cell>
          <cell r="N20">
            <v>93626</v>
          </cell>
          <cell r="O20">
            <v>73593</v>
          </cell>
          <cell r="P20">
            <v>147111</v>
          </cell>
          <cell r="Q20">
            <v>294875</v>
          </cell>
          <cell r="R20">
            <v>96467</v>
          </cell>
          <cell r="S20">
            <v>88479</v>
          </cell>
          <cell r="T20">
            <v>120584</v>
          </cell>
          <cell r="U20">
            <v>247513</v>
          </cell>
          <cell r="V20">
            <v>344535</v>
          </cell>
          <cell r="W20">
            <v>115378</v>
          </cell>
          <cell r="X20">
            <v>908642</v>
          </cell>
          <cell r="Y20">
            <v>79087</v>
          </cell>
          <cell r="Z20">
            <v>40121</v>
          </cell>
          <cell r="AA20">
            <v>11344</v>
          </cell>
          <cell r="AB20">
            <v>49632</v>
          </cell>
          <cell r="AC20">
            <v>53101</v>
          </cell>
          <cell r="AD20">
            <v>90384</v>
          </cell>
          <cell r="AE20">
            <v>49576</v>
          </cell>
          <cell r="AF20">
            <v>9164</v>
          </cell>
          <cell r="AG20">
            <v>18253</v>
          </cell>
          <cell r="AH20">
            <v>106188</v>
          </cell>
          <cell r="AI20">
            <v>441232</v>
          </cell>
          <cell r="AJ20">
            <v>675029</v>
          </cell>
          <cell r="AK20">
            <v>77925</v>
          </cell>
          <cell r="AL20">
            <v>0</v>
          </cell>
          <cell r="AM20">
            <v>0</v>
          </cell>
          <cell r="AN20">
            <v>164177</v>
          </cell>
          <cell r="AO20">
            <v>0</v>
          </cell>
          <cell r="AP20">
            <v>0</v>
          </cell>
          <cell r="AQ20">
            <v>47318</v>
          </cell>
          <cell r="AR20">
            <v>26212</v>
          </cell>
          <cell r="AS20">
            <v>53087</v>
          </cell>
          <cell r="AT20">
            <v>7596</v>
          </cell>
          <cell r="AU20">
            <v>51098</v>
          </cell>
          <cell r="AV20">
            <v>140602</v>
          </cell>
          <cell r="AW20">
            <v>0</v>
          </cell>
          <cell r="AX20">
            <v>0</v>
          </cell>
          <cell r="AY20">
            <v>0</v>
          </cell>
          <cell r="AZ20">
            <v>33156</v>
          </cell>
          <cell r="BA20">
            <v>-33156</v>
          </cell>
        </row>
        <row r="20">
          <cell r="BE20" t="str">
            <v>N/A</v>
          </cell>
          <cell r="BF20" t="str">
            <v>N/A</v>
          </cell>
          <cell r="BG20" t="str">
            <v>N/A</v>
          </cell>
        </row>
        <row r="21">
          <cell r="A21">
            <v>36481</v>
          </cell>
          <cell r="B21">
            <v>245009</v>
          </cell>
          <cell r="C21">
            <v>309245</v>
          </cell>
          <cell r="D21">
            <v>2674477</v>
          </cell>
          <cell r="E21">
            <v>621370</v>
          </cell>
          <cell r="F21">
            <v>1947638</v>
          </cell>
          <cell r="G21">
            <v>737525</v>
          </cell>
          <cell r="H21">
            <v>0</v>
          </cell>
          <cell r="I21">
            <v>205091</v>
          </cell>
          <cell r="J21">
            <v>344987</v>
          </cell>
          <cell r="K21">
            <v>871638</v>
          </cell>
          <cell r="L21">
            <v>520995</v>
          </cell>
          <cell r="M21">
            <v>116440</v>
          </cell>
          <cell r="N21">
            <v>93402</v>
          </cell>
          <cell r="O21">
            <v>37090</v>
          </cell>
          <cell r="P21">
            <v>152248</v>
          </cell>
          <cell r="Q21">
            <v>297781</v>
          </cell>
          <cell r="R21">
            <v>115057</v>
          </cell>
          <cell r="S21">
            <v>89901</v>
          </cell>
          <cell r="T21">
            <v>114767</v>
          </cell>
          <cell r="U21">
            <v>234812</v>
          </cell>
          <cell r="V21">
            <v>358900</v>
          </cell>
          <cell r="W21">
            <v>108446</v>
          </cell>
          <cell r="X21">
            <v>928154</v>
          </cell>
          <cell r="Y21">
            <v>79177</v>
          </cell>
          <cell r="Z21">
            <v>32416</v>
          </cell>
          <cell r="AA21">
            <v>11134</v>
          </cell>
          <cell r="AB21">
            <v>44662</v>
          </cell>
          <cell r="AC21">
            <v>36985</v>
          </cell>
          <cell r="AD21">
            <v>79446</v>
          </cell>
          <cell r="AE21">
            <v>52331</v>
          </cell>
          <cell r="AF21">
            <v>9358</v>
          </cell>
          <cell r="AG21">
            <v>22369</v>
          </cell>
          <cell r="AH21">
            <v>121394</v>
          </cell>
          <cell r="AI21">
            <v>446856</v>
          </cell>
          <cell r="AJ21">
            <v>674775</v>
          </cell>
          <cell r="AK21">
            <v>87383</v>
          </cell>
          <cell r="AL21">
            <v>0</v>
          </cell>
          <cell r="AM21">
            <v>0</v>
          </cell>
          <cell r="AN21" t="str">
            <v>N/A</v>
          </cell>
          <cell r="AO21" t="str">
            <v>N/A</v>
          </cell>
          <cell r="AP21" t="str">
            <v>N/A</v>
          </cell>
          <cell r="AQ21" t="str">
            <v>N/A</v>
          </cell>
          <cell r="AR21" t="str">
            <v>N/A</v>
          </cell>
          <cell r="AS21" t="str">
            <v>N/A</v>
          </cell>
          <cell r="AT21" t="str">
            <v>N/A</v>
          </cell>
          <cell r="AU21" t="str">
            <v>N/A</v>
          </cell>
          <cell r="AV21" t="str">
            <v>N/A</v>
          </cell>
          <cell r="AW21" t="str">
            <v>N/A</v>
          </cell>
          <cell r="AX21" t="str">
            <v>N/A</v>
          </cell>
          <cell r="AY21" t="str">
            <v>N/A</v>
          </cell>
          <cell r="AZ21" t="str">
            <v>N/A</v>
          </cell>
          <cell r="BA21" t="e">
            <v>#VALUE!</v>
          </cell>
        </row>
        <row r="21">
          <cell r="BE21" t="str">
            <v>N/A</v>
          </cell>
          <cell r="BF21" t="str">
            <v>N/A</v>
          </cell>
          <cell r="BG21" t="str">
            <v>N/A</v>
          </cell>
        </row>
        <row r="22">
          <cell r="A22">
            <v>36482</v>
          </cell>
          <cell r="B22">
            <v>189777</v>
          </cell>
          <cell r="C22">
            <v>321565</v>
          </cell>
          <cell r="D22">
            <v>2679257</v>
          </cell>
          <cell r="E22">
            <v>612434</v>
          </cell>
          <cell r="F22">
            <v>1955335</v>
          </cell>
          <cell r="G22">
            <v>749218</v>
          </cell>
          <cell r="H22">
            <v>0</v>
          </cell>
          <cell r="I22">
            <v>214818</v>
          </cell>
          <cell r="J22">
            <v>339616</v>
          </cell>
          <cell r="K22">
            <v>920997</v>
          </cell>
          <cell r="L22">
            <v>532161</v>
          </cell>
          <cell r="M22">
            <v>123568</v>
          </cell>
          <cell r="N22">
            <v>120693</v>
          </cell>
          <cell r="O22">
            <v>42114</v>
          </cell>
          <cell r="P22">
            <v>122234</v>
          </cell>
          <cell r="Q22">
            <v>311990</v>
          </cell>
          <cell r="R22">
            <v>121031</v>
          </cell>
          <cell r="S22">
            <v>75016</v>
          </cell>
          <cell r="T22">
            <v>122406</v>
          </cell>
          <cell r="U22">
            <v>231764</v>
          </cell>
          <cell r="V22">
            <v>381716</v>
          </cell>
          <cell r="W22">
            <v>123803</v>
          </cell>
          <cell r="X22">
            <v>979118</v>
          </cell>
          <cell r="Y22">
            <v>77075</v>
          </cell>
          <cell r="Z22">
            <v>18975</v>
          </cell>
          <cell r="AA22">
            <v>9421</v>
          </cell>
          <cell r="AB22">
            <v>49224</v>
          </cell>
          <cell r="AC22">
            <v>30604</v>
          </cell>
          <cell r="AD22">
            <v>81999</v>
          </cell>
          <cell r="AE22">
            <v>43474</v>
          </cell>
          <cell r="AF22">
            <v>9949</v>
          </cell>
          <cell r="AG22">
            <v>22029</v>
          </cell>
          <cell r="AH22" t="str">
            <v>N/A</v>
          </cell>
          <cell r="AI22" t="str">
            <v>N/A</v>
          </cell>
          <cell r="AJ22" t="str">
            <v>N/A</v>
          </cell>
          <cell r="AK22" t="str">
            <v>N/A</v>
          </cell>
          <cell r="AL22">
            <v>0</v>
          </cell>
          <cell r="AM22">
            <v>0</v>
          </cell>
          <cell r="AN22" t="str">
            <v>N/A</v>
          </cell>
          <cell r="AO22" t="str">
            <v>N/A</v>
          </cell>
          <cell r="AP22" t="str">
            <v>N/A</v>
          </cell>
          <cell r="AQ22" t="str">
            <v>N/A</v>
          </cell>
          <cell r="AR22" t="str">
            <v>N/A</v>
          </cell>
          <cell r="AS22" t="str">
            <v>N/A</v>
          </cell>
          <cell r="AT22" t="str">
            <v>N/A</v>
          </cell>
          <cell r="AU22" t="str">
            <v>N/A</v>
          </cell>
          <cell r="AV22" t="str">
            <v>N/A</v>
          </cell>
          <cell r="AW22" t="str">
            <v>N/A</v>
          </cell>
          <cell r="AX22" t="str">
            <v>N/A</v>
          </cell>
          <cell r="AY22" t="str">
            <v>N/A</v>
          </cell>
          <cell r="AZ22" t="str">
            <v>N/A</v>
          </cell>
          <cell r="BA22" t="e">
            <v>#VALUE!</v>
          </cell>
        </row>
        <row r="22">
          <cell r="BE22" t="str">
            <v>N/A</v>
          </cell>
          <cell r="BF22" t="str">
            <v>N/A</v>
          </cell>
          <cell r="BG22" t="str">
            <v>N/A</v>
          </cell>
        </row>
        <row r="23">
          <cell r="A23">
            <v>36483</v>
          </cell>
          <cell r="B23">
            <v>234805</v>
          </cell>
          <cell r="C23">
            <v>254429</v>
          </cell>
          <cell r="D23">
            <v>2664691</v>
          </cell>
          <cell r="E23">
            <v>598095</v>
          </cell>
          <cell r="F23">
            <v>1954999</v>
          </cell>
          <cell r="G23">
            <v>778130</v>
          </cell>
          <cell r="H23">
            <v>0</v>
          </cell>
          <cell r="I23">
            <v>191063</v>
          </cell>
          <cell r="J23">
            <v>351202</v>
          </cell>
          <cell r="K23">
            <v>936112</v>
          </cell>
          <cell r="L23">
            <v>531038</v>
          </cell>
          <cell r="M23">
            <v>100241</v>
          </cell>
          <cell r="N23">
            <v>79613</v>
          </cell>
          <cell r="O23">
            <v>34693</v>
          </cell>
          <cell r="P23">
            <v>113930</v>
          </cell>
          <cell r="Q23">
            <v>313520</v>
          </cell>
          <cell r="R23">
            <v>133745</v>
          </cell>
          <cell r="S23">
            <v>72887</v>
          </cell>
          <cell r="T23">
            <v>121496</v>
          </cell>
          <cell r="U23">
            <v>276950</v>
          </cell>
          <cell r="V23">
            <v>384622</v>
          </cell>
          <cell r="W23">
            <v>108717</v>
          </cell>
          <cell r="X23">
            <v>969270</v>
          </cell>
          <cell r="Y23">
            <v>87643</v>
          </cell>
          <cell r="Z23">
            <v>27221</v>
          </cell>
          <cell r="AA23">
            <v>10855</v>
          </cell>
          <cell r="AB23">
            <v>44563</v>
          </cell>
          <cell r="AC23">
            <v>34434</v>
          </cell>
          <cell r="AD23">
            <v>86288</v>
          </cell>
          <cell r="AE23">
            <v>45068</v>
          </cell>
          <cell r="AF23">
            <v>9365</v>
          </cell>
          <cell r="AG23">
            <v>18172</v>
          </cell>
          <cell r="AH23">
            <v>122888</v>
          </cell>
          <cell r="AI23">
            <v>457361</v>
          </cell>
          <cell r="AJ23">
            <v>675019</v>
          </cell>
          <cell r="AK23">
            <v>82753</v>
          </cell>
          <cell r="AL23">
            <v>0</v>
          </cell>
          <cell r="AM23">
            <v>0</v>
          </cell>
          <cell r="AN23">
            <v>167879</v>
          </cell>
          <cell r="AO23">
            <v>0</v>
          </cell>
          <cell r="AP23">
            <v>0</v>
          </cell>
          <cell r="AQ23">
            <v>37098</v>
          </cell>
          <cell r="AR23">
            <v>30332</v>
          </cell>
          <cell r="AS23">
            <v>53807</v>
          </cell>
          <cell r="AT23">
            <v>7596</v>
          </cell>
          <cell r="AU23">
            <v>80619</v>
          </cell>
          <cell r="AV23">
            <v>174448</v>
          </cell>
          <cell r="AW23">
            <v>0</v>
          </cell>
          <cell r="AX23">
            <v>0</v>
          </cell>
          <cell r="AY23">
            <v>0</v>
          </cell>
          <cell r="AZ23">
            <v>24801</v>
          </cell>
          <cell r="BA23">
            <v>-24801</v>
          </cell>
        </row>
        <row r="23">
          <cell r="BE23" t="str">
            <v>N/A</v>
          </cell>
          <cell r="BF23" t="str">
            <v>N/A</v>
          </cell>
          <cell r="BG23" t="str">
            <v>N/A</v>
          </cell>
        </row>
        <row r="24">
          <cell r="A24">
            <v>36484</v>
          </cell>
          <cell r="B24">
            <v>228502</v>
          </cell>
          <cell r="C24">
            <v>292379</v>
          </cell>
          <cell r="D24">
            <v>2664901</v>
          </cell>
          <cell r="E24">
            <v>602963</v>
          </cell>
          <cell r="F24">
            <v>1952472</v>
          </cell>
          <cell r="G24">
            <v>880602</v>
          </cell>
          <cell r="H24">
            <v>0</v>
          </cell>
          <cell r="I24">
            <v>176565</v>
          </cell>
          <cell r="J24">
            <v>375350</v>
          </cell>
          <cell r="K24">
            <v>994147</v>
          </cell>
          <cell r="L24">
            <v>488205</v>
          </cell>
          <cell r="M24">
            <v>105728</v>
          </cell>
          <cell r="N24">
            <v>41271</v>
          </cell>
          <cell r="O24">
            <v>30732</v>
          </cell>
          <cell r="P24">
            <v>134314</v>
          </cell>
          <cell r="Q24">
            <v>340177</v>
          </cell>
          <cell r="R24">
            <v>113777</v>
          </cell>
          <cell r="S24">
            <v>72285</v>
          </cell>
          <cell r="T24">
            <v>121813</v>
          </cell>
          <cell r="U24">
            <v>256625</v>
          </cell>
          <cell r="V24">
            <v>389192</v>
          </cell>
          <cell r="W24">
            <v>123742</v>
          </cell>
          <cell r="X24">
            <v>946345</v>
          </cell>
          <cell r="Y24">
            <v>108328</v>
          </cell>
          <cell r="Z24">
            <v>46720</v>
          </cell>
          <cell r="AA24">
            <v>10849</v>
          </cell>
          <cell r="AB24">
            <v>44452</v>
          </cell>
          <cell r="AC24">
            <v>7727</v>
          </cell>
          <cell r="AD24">
            <v>106490</v>
          </cell>
          <cell r="AE24">
            <v>59342</v>
          </cell>
          <cell r="AF24">
            <v>9522</v>
          </cell>
          <cell r="AG24">
            <v>17864</v>
          </cell>
          <cell r="AH24">
            <v>127420</v>
          </cell>
          <cell r="AI24">
            <v>457656</v>
          </cell>
          <cell r="AJ24">
            <v>675029</v>
          </cell>
          <cell r="AK24">
            <v>82753</v>
          </cell>
          <cell r="AL24">
            <v>0</v>
          </cell>
          <cell r="AM24">
            <v>0</v>
          </cell>
          <cell r="AN24">
            <v>172919</v>
          </cell>
          <cell r="AO24">
            <v>0</v>
          </cell>
          <cell r="AP24">
            <v>0</v>
          </cell>
          <cell r="AQ24">
            <v>16774</v>
          </cell>
          <cell r="AR24">
            <v>30327</v>
          </cell>
          <cell r="AS24">
            <v>53087</v>
          </cell>
          <cell r="AT24">
            <v>7596</v>
          </cell>
          <cell r="AU24">
            <v>92719</v>
          </cell>
          <cell r="AV24">
            <v>185585</v>
          </cell>
          <cell r="AW24">
            <v>0</v>
          </cell>
          <cell r="AX24">
            <v>0</v>
          </cell>
          <cell r="AY24">
            <v>0</v>
          </cell>
          <cell r="AZ24">
            <v>24801</v>
          </cell>
          <cell r="BA24">
            <v>-24801</v>
          </cell>
        </row>
        <row r="24">
          <cell r="BE24" t="str">
            <v>N/A</v>
          </cell>
          <cell r="BF24" t="str">
            <v>N/A</v>
          </cell>
          <cell r="BG24" t="str">
            <v>N/A</v>
          </cell>
        </row>
        <row r="25">
          <cell r="A25">
            <v>36485</v>
          </cell>
          <cell r="B25">
            <v>227883</v>
          </cell>
          <cell r="C25">
            <v>294773</v>
          </cell>
          <cell r="D25">
            <v>2663136</v>
          </cell>
          <cell r="E25">
            <v>601493</v>
          </cell>
          <cell r="F25">
            <v>1949388</v>
          </cell>
          <cell r="G25">
            <v>864188</v>
          </cell>
          <cell r="H25">
            <v>0</v>
          </cell>
          <cell r="I25">
            <v>197229</v>
          </cell>
          <cell r="J25">
            <v>339760</v>
          </cell>
          <cell r="K25">
            <v>968386</v>
          </cell>
          <cell r="L25">
            <v>495739</v>
          </cell>
          <cell r="M25">
            <v>105556</v>
          </cell>
          <cell r="N25">
            <v>41271</v>
          </cell>
          <cell r="O25">
            <v>45883</v>
          </cell>
          <cell r="P25">
            <v>134908</v>
          </cell>
          <cell r="Q25">
            <v>340866</v>
          </cell>
          <cell r="R25">
            <v>115248</v>
          </cell>
          <cell r="S25">
            <v>62764</v>
          </cell>
          <cell r="T25">
            <v>125438</v>
          </cell>
          <cell r="U25">
            <v>275557</v>
          </cell>
          <cell r="V25">
            <v>376766</v>
          </cell>
          <cell r="W25">
            <v>131636</v>
          </cell>
          <cell r="X25">
            <v>949640</v>
          </cell>
          <cell r="Y25">
            <v>111011</v>
          </cell>
          <cell r="Z25">
            <v>45647</v>
          </cell>
          <cell r="AA25">
            <v>10855</v>
          </cell>
          <cell r="AB25">
            <v>44563</v>
          </cell>
          <cell r="AC25">
            <v>15934</v>
          </cell>
          <cell r="AD25">
            <v>104863</v>
          </cell>
          <cell r="AE25">
            <v>59533</v>
          </cell>
          <cell r="AF25">
            <v>9915</v>
          </cell>
          <cell r="AG25">
            <v>17398</v>
          </cell>
          <cell r="AH25">
            <v>127419</v>
          </cell>
          <cell r="AI25">
            <v>463537</v>
          </cell>
          <cell r="AJ25">
            <v>675029</v>
          </cell>
          <cell r="AK25">
            <v>82918</v>
          </cell>
          <cell r="AL25">
            <v>0</v>
          </cell>
          <cell r="AM25">
            <v>0</v>
          </cell>
          <cell r="AN25">
            <v>173557</v>
          </cell>
          <cell r="AO25">
            <v>0</v>
          </cell>
          <cell r="AP25">
            <v>0</v>
          </cell>
          <cell r="AQ25">
            <v>16774</v>
          </cell>
          <cell r="AR25">
            <v>30427</v>
          </cell>
          <cell r="AS25">
            <v>53087</v>
          </cell>
          <cell r="AT25">
            <v>7596</v>
          </cell>
          <cell r="AU25">
            <v>91983</v>
          </cell>
          <cell r="AV25">
            <v>184934</v>
          </cell>
          <cell r="AW25">
            <v>0</v>
          </cell>
          <cell r="AX25">
            <v>0</v>
          </cell>
          <cell r="AY25">
            <v>0</v>
          </cell>
          <cell r="AZ25">
            <v>24801</v>
          </cell>
          <cell r="BA25">
            <v>-24801</v>
          </cell>
        </row>
        <row r="25">
          <cell r="BE25" t="str">
            <v>N/A</v>
          </cell>
          <cell r="BF25" t="str">
            <v>N/A</v>
          </cell>
          <cell r="BG25" t="str">
            <v>N/A</v>
          </cell>
        </row>
        <row r="26">
          <cell r="A26">
            <v>36486</v>
          </cell>
          <cell r="B26">
            <v>230871</v>
          </cell>
          <cell r="C26">
            <v>338575</v>
          </cell>
          <cell r="D26">
            <v>2693526</v>
          </cell>
          <cell r="E26">
            <v>612459</v>
          </cell>
          <cell r="F26">
            <v>1966120</v>
          </cell>
          <cell r="G26">
            <v>945151</v>
          </cell>
          <cell r="H26">
            <v>0</v>
          </cell>
          <cell r="I26">
            <v>184285</v>
          </cell>
          <cell r="J26">
            <v>353595</v>
          </cell>
          <cell r="K26">
            <v>979752</v>
          </cell>
          <cell r="L26">
            <v>492342</v>
          </cell>
          <cell r="M26">
            <v>101120</v>
          </cell>
          <cell r="N26">
            <v>23450</v>
          </cell>
          <cell r="O26">
            <v>35594</v>
          </cell>
          <cell r="P26">
            <v>130674</v>
          </cell>
          <cell r="Q26">
            <v>340582</v>
          </cell>
          <cell r="R26">
            <v>119506</v>
          </cell>
          <cell r="S26">
            <v>59388</v>
          </cell>
          <cell r="T26">
            <v>124858</v>
          </cell>
          <cell r="U26">
            <v>295497</v>
          </cell>
          <cell r="V26">
            <v>389842</v>
          </cell>
          <cell r="W26">
            <v>126522</v>
          </cell>
          <cell r="X26">
            <v>958194</v>
          </cell>
          <cell r="Y26">
            <v>127167</v>
          </cell>
          <cell r="Z26">
            <v>64704</v>
          </cell>
          <cell r="AA26">
            <v>10811</v>
          </cell>
          <cell r="AB26">
            <v>44180</v>
          </cell>
          <cell r="AC26">
            <v>54442</v>
          </cell>
          <cell r="AD26">
            <v>122504</v>
          </cell>
          <cell r="AE26">
            <v>66719</v>
          </cell>
          <cell r="AF26">
            <v>10724</v>
          </cell>
          <cell r="AG26">
            <v>16967</v>
          </cell>
          <cell r="AH26">
            <v>127386</v>
          </cell>
          <cell r="AI26">
            <v>462963</v>
          </cell>
          <cell r="AJ26">
            <v>675029</v>
          </cell>
          <cell r="AK26">
            <v>82835</v>
          </cell>
          <cell r="AL26">
            <v>0</v>
          </cell>
          <cell r="AM26">
            <v>0</v>
          </cell>
          <cell r="AN26">
            <v>170594</v>
          </cell>
          <cell r="AO26">
            <v>0</v>
          </cell>
          <cell r="AP26">
            <v>0</v>
          </cell>
          <cell r="AQ26">
            <v>16774</v>
          </cell>
          <cell r="AR26">
            <v>30215</v>
          </cell>
          <cell r="AS26">
            <v>53087</v>
          </cell>
          <cell r="AT26">
            <v>7596</v>
          </cell>
          <cell r="AU26">
            <v>92024</v>
          </cell>
          <cell r="AV26">
            <v>190385</v>
          </cell>
          <cell r="AW26">
            <v>0</v>
          </cell>
          <cell r="AX26">
            <v>0</v>
          </cell>
          <cell r="AY26">
            <v>0</v>
          </cell>
          <cell r="AZ26">
            <v>24801</v>
          </cell>
          <cell r="BA26">
            <v>-24801</v>
          </cell>
        </row>
        <row r="26">
          <cell r="BE26" t="str">
            <v>N/A</v>
          </cell>
          <cell r="BF26" t="str">
            <v>N/A</v>
          </cell>
          <cell r="BG26" t="str">
            <v>N/A</v>
          </cell>
        </row>
        <row r="27">
          <cell r="A27">
            <v>36487</v>
          </cell>
          <cell r="B27">
            <v>175792</v>
          </cell>
          <cell r="C27">
            <v>333320</v>
          </cell>
          <cell r="D27">
            <v>2678139</v>
          </cell>
          <cell r="E27">
            <v>537837</v>
          </cell>
          <cell r="F27">
            <v>2021079</v>
          </cell>
          <cell r="G27">
            <v>1054560</v>
          </cell>
          <cell r="H27">
            <v>0</v>
          </cell>
          <cell r="I27">
            <v>147940</v>
          </cell>
          <cell r="J27">
            <v>474270</v>
          </cell>
          <cell r="K27">
            <v>956942</v>
          </cell>
          <cell r="L27">
            <v>512730</v>
          </cell>
          <cell r="M27">
            <v>50797</v>
          </cell>
          <cell r="N27">
            <v>38080</v>
          </cell>
          <cell r="O27">
            <v>0</v>
          </cell>
          <cell r="P27">
            <v>103365</v>
          </cell>
          <cell r="Q27">
            <v>302387</v>
          </cell>
          <cell r="R27">
            <v>120632</v>
          </cell>
          <cell r="S27">
            <v>65403</v>
          </cell>
          <cell r="T27">
            <v>131204</v>
          </cell>
          <cell r="U27">
            <v>269159</v>
          </cell>
          <cell r="V27">
            <v>362056</v>
          </cell>
          <cell r="W27">
            <v>103194</v>
          </cell>
          <cell r="X27">
            <v>900000</v>
          </cell>
          <cell r="Y27">
            <v>141885</v>
          </cell>
          <cell r="Z27">
            <v>76708</v>
          </cell>
          <cell r="AA27">
            <v>10855</v>
          </cell>
          <cell r="AB27">
            <v>46452</v>
          </cell>
          <cell r="AC27">
            <v>70730</v>
          </cell>
          <cell r="AD27">
            <v>172831</v>
          </cell>
          <cell r="AE27">
            <v>89600</v>
          </cell>
          <cell r="AF27">
            <v>15674</v>
          </cell>
          <cell r="AG27">
            <v>19821</v>
          </cell>
          <cell r="AH27">
            <v>117668</v>
          </cell>
          <cell r="AI27">
            <v>455187</v>
          </cell>
          <cell r="AJ27">
            <v>675019</v>
          </cell>
          <cell r="AK27">
            <v>176598</v>
          </cell>
          <cell r="AL27">
            <v>46314</v>
          </cell>
          <cell r="AM27">
            <v>0</v>
          </cell>
          <cell r="AN27">
            <v>163018</v>
          </cell>
          <cell r="AO27">
            <v>0</v>
          </cell>
          <cell r="AP27">
            <v>0</v>
          </cell>
          <cell r="AQ27">
            <v>16728</v>
          </cell>
          <cell r="AR27">
            <v>30838</v>
          </cell>
          <cell r="AS27">
            <v>53087</v>
          </cell>
          <cell r="AT27">
            <v>7596</v>
          </cell>
          <cell r="AU27">
            <v>39840</v>
          </cell>
          <cell r="AV27">
            <v>139467</v>
          </cell>
          <cell r="AW27">
            <v>14272</v>
          </cell>
          <cell r="AX27">
            <v>0</v>
          </cell>
          <cell r="AY27">
            <v>0</v>
          </cell>
          <cell r="AZ27">
            <v>24801</v>
          </cell>
          <cell r="BA27">
            <v>-39073</v>
          </cell>
        </row>
        <row r="27">
          <cell r="BE27" t="str">
            <v>N/A</v>
          </cell>
          <cell r="BF27" t="str">
            <v>N/A</v>
          </cell>
          <cell r="BG27" t="str">
            <v>N/A</v>
          </cell>
        </row>
        <row r="28">
          <cell r="A28">
            <v>36488</v>
          </cell>
          <cell r="B28">
            <v>177781</v>
          </cell>
          <cell r="C28">
            <v>185913</v>
          </cell>
          <cell r="D28">
            <v>2639293</v>
          </cell>
          <cell r="E28">
            <v>429272</v>
          </cell>
          <cell r="F28">
            <v>2085029</v>
          </cell>
          <cell r="G28">
            <v>1030321</v>
          </cell>
          <cell r="H28">
            <v>0</v>
          </cell>
          <cell r="I28">
            <v>153744</v>
          </cell>
          <cell r="J28">
            <v>486051</v>
          </cell>
          <cell r="K28">
            <v>106403</v>
          </cell>
          <cell r="L28">
            <v>464936</v>
          </cell>
          <cell r="M28">
            <v>37285</v>
          </cell>
          <cell r="N28">
            <v>0</v>
          </cell>
          <cell r="O28">
            <v>0</v>
          </cell>
          <cell r="P28">
            <v>130785</v>
          </cell>
          <cell r="Q28">
            <v>323011</v>
          </cell>
          <cell r="R28">
            <v>127710</v>
          </cell>
          <cell r="S28">
            <v>17306</v>
          </cell>
          <cell r="T28">
            <v>121254</v>
          </cell>
          <cell r="U28">
            <v>298060</v>
          </cell>
          <cell r="V28">
            <v>337521</v>
          </cell>
          <cell r="W28">
            <v>107740</v>
          </cell>
          <cell r="X28">
            <v>900000</v>
          </cell>
          <cell r="Y28">
            <v>179867</v>
          </cell>
          <cell r="Z28">
            <v>100672</v>
          </cell>
          <cell r="AA28">
            <v>10855</v>
          </cell>
          <cell r="AB28">
            <v>48130</v>
          </cell>
          <cell r="AC28">
            <v>67259</v>
          </cell>
          <cell r="AD28">
            <v>166977</v>
          </cell>
          <cell r="AE28">
            <v>98337</v>
          </cell>
          <cell r="AF28">
            <v>18679</v>
          </cell>
          <cell r="AG28">
            <v>20615</v>
          </cell>
          <cell r="AH28">
            <v>117509</v>
          </cell>
          <cell r="AI28">
            <v>485015</v>
          </cell>
          <cell r="AJ28">
            <v>647129</v>
          </cell>
          <cell r="AK28">
            <v>135721</v>
          </cell>
          <cell r="AL28">
            <v>149014</v>
          </cell>
          <cell r="AM28">
            <v>0</v>
          </cell>
          <cell r="AN28">
            <v>160734</v>
          </cell>
          <cell r="AO28">
            <v>0</v>
          </cell>
          <cell r="AP28">
            <v>0</v>
          </cell>
          <cell r="AQ28">
            <v>12039</v>
          </cell>
          <cell r="AR28">
            <v>38597</v>
          </cell>
          <cell r="AS28">
            <v>53087</v>
          </cell>
          <cell r="AT28">
            <v>7596</v>
          </cell>
          <cell r="AU28">
            <v>39641</v>
          </cell>
          <cell r="AV28">
            <v>146648</v>
          </cell>
          <cell r="AW28">
            <v>18078</v>
          </cell>
          <cell r="AX28">
            <v>0</v>
          </cell>
          <cell r="AY28">
            <v>0</v>
          </cell>
          <cell r="AZ28">
            <v>24801</v>
          </cell>
          <cell r="BA28">
            <v>-42879</v>
          </cell>
        </row>
        <row r="28">
          <cell r="BE28" t="str">
            <v>N/A</v>
          </cell>
          <cell r="BF28" t="str">
            <v>N/A</v>
          </cell>
          <cell r="BG28" t="str">
            <v>N/A</v>
          </cell>
        </row>
        <row r="29">
          <cell r="A29">
            <v>36489</v>
          </cell>
          <cell r="B29">
            <v>244084</v>
          </cell>
          <cell r="C29">
            <v>206040</v>
          </cell>
          <cell r="D29">
            <v>2573224</v>
          </cell>
          <cell r="E29">
            <v>521278</v>
          </cell>
          <cell r="F29">
            <v>1940998</v>
          </cell>
          <cell r="G29">
            <v>829180</v>
          </cell>
          <cell r="H29">
            <v>0</v>
          </cell>
          <cell r="I29">
            <v>144929</v>
          </cell>
          <cell r="J29">
            <v>308401</v>
          </cell>
          <cell r="K29">
            <v>1013731</v>
          </cell>
          <cell r="L29">
            <v>532803</v>
          </cell>
          <cell r="M29">
            <v>34859</v>
          </cell>
          <cell r="N29">
            <v>46286</v>
          </cell>
          <cell r="O29">
            <v>9381</v>
          </cell>
          <cell r="P29">
            <v>122617</v>
          </cell>
          <cell r="Q29">
            <v>288088</v>
          </cell>
          <cell r="R29">
            <v>139411</v>
          </cell>
          <cell r="S29">
            <v>83068</v>
          </cell>
          <cell r="T29">
            <v>120328</v>
          </cell>
          <cell r="U29">
            <v>292212</v>
          </cell>
          <cell r="V29">
            <v>323737</v>
          </cell>
          <cell r="W29">
            <v>106871</v>
          </cell>
          <cell r="X29">
            <v>896629</v>
          </cell>
          <cell r="Y29">
            <v>142325</v>
          </cell>
          <cell r="Z29">
            <v>17882</v>
          </cell>
          <cell r="AA29">
            <v>12271</v>
          </cell>
          <cell r="AB29">
            <v>49252</v>
          </cell>
          <cell r="AC29">
            <v>9020</v>
          </cell>
          <cell r="AD29">
            <v>92092</v>
          </cell>
          <cell r="AE29">
            <v>77249</v>
          </cell>
          <cell r="AF29">
            <v>10855</v>
          </cell>
          <cell r="AG29">
            <v>22603</v>
          </cell>
          <cell r="AH29">
            <v>118959</v>
          </cell>
          <cell r="AI29">
            <v>448399</v>
          </cell>
          <cell r="AJ29">
            <v>675029</v>
          </cell>
          <cell r="AK29">
            <v>131289</v>
          </cell>
          <cell r="AL29">
            <v>19102</v>
          </cell>
          <cell r="AM29">
            <v>0</v>
          </cell>
          <cell r="AN29">
            <v>167442</v>
          </cell>
          <cell r="AO29">
            <v>9753</v>
          </cell>
          <cell r="AP29">
            <v>0</v>
          </cell>
          <cell r="AQ29">
            <v>52538</v>
          </cell>
          <cell r="AR29">
            <v>38668</v>
          </cell>
          <cell r="AS29">
            <v>53087</v>
          </cell>
          <cell r="AT29">
            <v>7596</v>
          </cell>
          <cell r="AU29">
            <v>55718</v>
          </cell>
          <cell r="AV29">
            <v>169567</v>
          </cell>
          <cell r="AW29">
            <v>188</v>
          </cell>
          <cell r="AX29">
            <v>0</v>
          </cell>
          <cell r="AY29">
            <v>0</v>
          </cell>
          <cell r="AZ29">
            <v>24801</v>
          </cell>
          <cell r="BA29">
            <v>-24989</v>
          </cell>
        </row>
        <row r="29">
          <cell r="BE29" t="str">
            <v>N/A</v>
          </cell>
          <cell r="BF29" t="str">
            <v>N/A</v>
          </cell>
          <cell r="BG29" t="str">
            <v>N/A</v>
          </cell>
        </row>
        <row r="30">
          <cell r="A30">
            <v>36490</v>
          </cell>
          <cell r="B30">
            <v>244054</v>
          </cell>
          <cell r="C30">
            <v>194470</v>
          </cell>
          <cell r="D30">
            <v>2557509</v>
          </cell>
          <cell r="E30">
            <v>511207</v>
          </cell>
          <cell r="F30">
            <v>1936986</v>
          </cell>
          <cell r="G30">
            <v>817752</v>
          </cell>
          <cell r="H30">
            <v>0</v>
          </cell>
          <cell r="I30">
            <v>133512</v>
          </cell>
          <cell r="J30">
            <v>316316</v>
          </cell>
          <cell r="K30">
            <v>998183</v>
          </cell>
          <cell r="L30">
            <v>534500</v>
          </cell>
          <cell r="M30">
            <v>49088</v>
          </cell>
          <cell r="N30">
            <v>46287</v>
          </cell>
          <cell r="O30">
            <v>9381</v>
          </cell>
          <cell r="P30">
            <v>123185</v>
          </cell>
          <cell r="Q30">
            <v>289729</v>
          </cell>
          <cell r="R30">
            <v>141364</v>
          </cell>
          <cell r="S30">
            <v>74604</v>
          </cell>
          <cell r="T30">
            <v>123140</v>
          </cell>
          <cell r="U30">
            <v>301940</v>
          </cell>
          <cell r="V30">
            <v>327471</v>
          </cell>
          <cell r="W30">
            <v>104453</v>
          </cell>
          <cell r="X30">
            <v>898479</v>
          </cell>
          <cell r="Y30">
            <v>142450</v>
          </cell>
          <cell r="Z30">
            <v>27911</v>
          </cell>
          <cell r="AA30">
            <v>12271</v>
          </cell>
          <cell r="AB30">
            <v>49353</v>
          </cell>
          <cell r="AC30">
            <v>9282</v>
          </cell>
          <cell r="AD30">
            <v>83597</v>
          </cell>
          <cell r="AE30">
            <v>67467</v>
          </cell>
          <cell r="AF30">
            <v>10560</v>
          </cell>
          <cell r="AG30">
            <v>11935</v>
          </cell>
          <cell r="AH30">
            <v>118971</v>
          </cell>
          <cell r="AI30">
            <v>452378</v>
          </cell>
          <cell r="AJ30">
            <v>675029</v>
          </cell>
          <cell r="AK30">
            <v>124677</v>
          </cell>
          <cell r="AL30">
            <v>19102</v>
          </cell>
          <cell r="AM30">
            <v>0</v>
          </cell>
          <cell r="AN30">
            <v>157655</v>
          </cell>
          <cell r="AO30">
            <v>9753</v>
          </cell>
          <cell r="AP30">
            <v>0</v>
          </cell>
          <cell r="AQ30">
            <v>52538</v>
          </cell>
          <cell r="AR30">
            <v>38726</v>
          </cell>
          <cell r="AS30">
            <v>53087</v>
          </cell>
          <cell r="AT30">
            <v>7596</v>
          </cell>
          <cell r="AU30">
            <v>55618</v>
          </cell>
          <cell r="AV30">
            <v>169525</v>
          </cell>
          <cell r="AW30">
            <v>188</v>
          </cell>
          <cell r="AX30">
            <v>0</v>
          </cell>
          <cell r="AY30">
            <v>0</v>
          </cell>
          <cell r="AZ30">
            <v>24801</v>
          </cell>
          <cell r="BA30">
            <v>-24989</v>
          </cell>
        </row>
        <row r="30">
          <cell r="BE30" t="str">
            <v>N/A</v>
          </cell>
          <cell r="BF30" t="str">
            <v>N/A</v>
          </cell>
          <cell r="BG30" t="str">
            <v>N/A</v>
          </cell>
        </row>
        <row r="31">
          <cell r="A31">
            <v>36491</v>
          </cell>
          <cell r="B31">
            <v>244103</v>
          </cell>
          <cell r="C31">
            <v>191194</v>
          </cell>
          <cell r="D31">
            <v>2546871</v>
          </cell>
          <cell r="E31">
            <v>500873</v>
          </cell>
          <cell r="F31">
            <v>1936748</v>
          </cell>
          <cell r="G31">
            <v>807741</v>
          </cell>
          <cell r="H31">
            <v>0</v>
          </cell>
          <cell r="I31">
            <v>140681</v>
          </cell>
          <cell r="J31">
            <v>307923</v>
          </cell>
          <cell r="K31">
            <v>997942</v>
          </cell>
          <cell r="L31">
            <v>536725</v>
          </cell>
          <cell r="M31">
            <v>39810</v>
          </cell>
          <cell r="N31">
            <v>46287</v>
          </cell>
          <cell r="O31">
            <v>9381</v>
          </cell>
          <cell r="P31">
            <v>123147</v>
          </cell>
          <cell r="Q31">
            <v>284197</v>
          </cell>
          <cell r="R31">
            <v>142057</v>
          </cell>
          <cell r="S31">
            <v>76523</v>
          </cell>
          <cell r="T31">
            <v>126353</v>
          </cell>
          <cell r="U31">
            <v>297478</v>
          </cell>
          <cell r="V31">
            <v>317266</v>
          </cell>
          <cell r="W31">
            <v>107746</v>
          </cell>
          <cell r="X31">
            <v>890039</v>
          </cell>
          <cell r="Y31">
            <v>133387</v>
          </cell>
          <cell r="Z31">
            <v>27897</v>
          </cell>
          <cell r="AA31">
            <v>12271</v>
          </cell>
          <cell r="AB31">
            <v>49587</v>
          </cell>
          <cell r="AC31">
            <v>9355</v>
          </cell>
          <cell r="AD31">
            <v>88354</v>
          </cell>
          <cell r="AE31">
            <v>64949</v>
          </cell>
          <cell r="AF31">
            <v>10386</v>
          </cell>
          <cell r="AG31">
            <v>12112</v>
          </cell>
          <cell r="AH31">
            <v>118971</v>
          </cell>
          <cell r="AI31">
            <v>447889</v>
          </cell>
          <cell r="AJ31">
            <v>675029</v>
          </cell>
          <cell r="AK31">
            <v>138526</v>
          </cell>
          <cell r="AL31">
            <v>19102</v>
          </cell>
          <cell r="AM31">
            <v>0</v>
          </cell>
          <cell r="AN31">
            <v>160737</v>
          </cell>
          <cell r="AO31">
            <v>9753</v>
          </cell>
          <cell r="AP31">
            <v>0</v>
          </cell>
          <cell r="AQ31">
            <v>52538</v>
          </cell>
          <cell r="AR31">
            <v>38794</v>
          </cell>
          <cell r="AS31">
            <v>53087</v>
          </cell>
          <cell r="AT31">
            <v>7596</v>
          </cell>
          <cell r="AU31">
            <v>55605</v>
          </cell>
          <cell r="AV31">
            <v>169577</v>
          </cell>
          <cell r="AW31">
            <v>188</v>
          </cell>
          <cell r="AX31">
            <v>0</v>
          </cell>
          <cell r="AY31">
            <v>0</v>
          </cell>
          <cell r="AZ31">
            <v>24801</v>
          </cell>
          <cell r="BA31">
            <v>-24989</v>
          </cell>
        </row>
        <row r="31">
          <cell r="BE31" t="str">
            <v>N/A</v>
          </cell>
          <cell r="BF31" t="str">
            <v>N/A</v>
          </cell>
          <cell r="BG31" t="str">
            <v>N/A</v>
          </cell>
        </row>
        <row r="32">
          <cell r="A32">
            <v>36492</v>
          </cell>
          <cell r="B32">
            <v>244123</v>
          </cell>
          <cell r="C32">
            <v>173705</v>
          </cell>
          <cell r="D32">
            <v>2541992</v>
          </cell>
          <cell r="E32">
            <v>482998</v>
          </cell>
          <cell r="F32">
            <v>1951366</v>
          </cell>
          <cell r="G32">
            <v>791585</v>
          </cell>
          <cell r="H32">
            <v>0</v>
          </cell>
          <cell r="I32">
            <v>153513</v>
          </cell>
          <cell r="J32">
            <v>316032</v>
          </cell>
          <cell r="K32">
            <v>991058</v>
          </cell>
          <cell r="L32">
            <v>527947</v>
          </cell>
          <cell r="M32">
            <v>35788</v>
          </cell>
          <cell r="N32">
            <v>46287</v>
          </cell>
          <cell r="O32">
            <v>9381</v>
          </cell>
          <cell r="P32">
            <v>122043</v>
          </cell>
          <cell r="Q32">
            <v>299500</v>
          </cell>
          <cell r="R32">
            <v>138849</v>
          </cell>
          <cell r="S32">
            <v>68863</v>
          </cell>
          <cell r="T32">
            <v>124166</v>
          </cell>
          <cell r="U32">
            <v>304956</v>
          </cell>
          <cell r="V32">
            <v>331888</v>
          </cell>
          <cell r="W32">
            <v>107746</v>
          </cell>
          <cell r="X32">
            <v>885201</v>
          </cell>
          <cell r="Y32">
            <v>133407</v>
          </cell>
          <cell r="Z32">
            <v>27670</v>
          </cell>
          <cell r="AA32">
            <v>12271</v>
          </cell>
          <cell r="AB32">
            <v>49646</v>
          </cell>
          <cell r="AC32">
            <v>9263</v>
          </cell>
          <cell r="AD32">
            <v>88827</v>
          </cell>
          <cell r="AE32">
            <v>62962</v>
          </cell>
          <cell r="AF32">
            <v>10085</v>
          </cell>
          <cell r="AG32">
            <v>12028</v>
          </cell>
          <cell r="AH32">
            <v>118959</v>
          </cell>
          <cell r="AI32">
            <v>458729</v>
          </cell>
          <cell r="AJ32">
            <v>675029</v>
          </cell>
          <cell r="AK32">
            <v>115502</v>
          </cell>
          <cell r="AL32">
            <v>19102</v>
          </cell>
          <cell r="AM32">
            <v>0</v>
          </cell>
          <cell r="AN32">
            <v>160738</v>
          </cell>
          <cell r="AO32">
            <v>9753</v>
          </cell>
          <cell r="AP32">
            <v>0</v>
          </cell>
          <cell r="AQ32">
            <v>52538</v>
          </cell>
          <cell r="AR32">
            <v>38709</v>
          </cell>
          <cell r="AS32">
            <v>53807</v>
          </cell>
          <cell r="AT32">
            <v>7596</v>
          </cell>
          <cell r="AU32">
            <v>55705</v>
          </cell>
          <cell r="AV32">
            <v>169595</v>
          </cell>
          <cell r="AW32">
            <v>188</v>
          </cell>
          <cell r="AX32">
            <v>0</v>
          </cell>
          <cell r="AY32">
            <v>0</v>
          </cell>
          <cell r="AZ32">
            <v>24801</v>
          </cell>
          <cell r="BA32">
            <v>-24989</v>
          </cell>
        </row>
        <row r="32">
          <cell r="BE32" t="str">
            <v>N/A</v>
          </cell>
          <cell r="BF32" t="str">
            <v>N/A</v>
          </cell>
          <cell r="BG32" t="str">
            <v>N/A</v>
          </cell>
        </row>
        <row r="33">
          <cell r="A33">
            <v>36493</v>
          </cell>
          <cell r="B33">
            <v>244485</v>
          </cell>
          <cell r="C33">
            <v>194496</v>
          </cell>
          <cell r="D33">
            <v>2545629</v>
          </cell>
          <cell r="E33">
            <v>506737</v>
          </cell>
          <cell r="F33">
            <v>1925892</v>
          </cell>
          <cell r="G33">
            <v>843365</v>
          </cell>
          <cell r="H33">
            <v>0</v>
          </cell>
          <cell r="I33">
            <v>149180</v>
          </cell>
          <cell r="J33">
            <v>337516</v>
          </cell>
          <cell r="K33">
            <v>989159</v>
          </cell>
          <cell r="L33">
            <v>538924</v>
          </cell>
          <cell r="M33">
            <v>39184</v>
          </cell>
          <cell r="N33">
            <v>46287</v>
          </cell>
          <cell r="O33">
            <v>0</v>
          </cell>
          <cell r="P33">
            <v>102300</v>
          </cell>
          <cell r="Q33">
            <v>292652</v>
          </cell>
          <cell r="R33">
            <v>143932</v>
          </cell>
          <cell r="S33">
            <v>73129</v>
          </cell>
          <cell r="T33">
            <v>118676</v>
          </cell>
          <cell r="U33">
            <v>297170</v>
          </cell>
          <cell r="V33">
            <v>343261</v>
          </cell>
          <cell r="W33">
            <v>103967</v>
          </cell>
          <cell r="X33">
            <v>882846</v>
          </cell>
          <cell r="Y33">
            <v>132464</v>
          </cell>
          <cell r="Z33">
            <v>27667</v>
          </cell>
          <cell r="AA33">
            <v>12271</v>
          </cell>
          <cell r="AB33">
            <v>49620</v>
          </cell>
          <cell r="AC33">
            <v>46779</v>
          </cell>
          <cell r="AD33">
            <v>90409</v>
          </cell>
          <cell r="AE33">
            <v>62803</v>
          </cell>
          <cell r="AF33">
            <v>9733</v>
          </cell>
          <cell r="AG33">
            <v>12053</v>
          </cell>
          <cell r="AH33">
            <v>118927</v>
          </cell>
          <cell r="AI33">
            <v>458266</v>
          </cell>
          <cell r="AJ33">
            <v>673371</v>
          </cell>
          <cell r="AK33">
            <v>114023</v>
          </cell>
          <cell r="AL33">
            <v>19102</v>
          </cell>
          <cell r="AM33">
            <v>0</v>
          </cell>
          <cell r="AN33">
            <v>160738</v>
          </cell>
          <cell r="AO33">
            <v>9753</v>
          </cell>
          <cell r="AP33">
            <v>0</v>
          </cell>
          <cell r="AQ33">
            <v>52538</v>
          </cell>
          <cell r="AR33">
            <v>38794</v>
          </cell>
          <cell r="AS33">
            <v>53087</v>
          </cell>
          <cell r="AT33">
            <v>7596</v>
          </cell>
          <cell r="AU33">
            <v>55582</v>
          </cell>
          <cell r="AV33">
            <v>169556</v>
          </cell>
          <cell r="AW33">
            <v>188</v>
          </cell>
          <cell r="AX33">
            <v>0</v>
          </cell>
          <cell r="AY33">
            <v>0</v>
          </cell>
          <cell r="AZ33">
            <v>24801</v>
          </cell>
          <cell r="BA33">
            <v>-24989</v>
          </cell>
        </row>
        <row r="33">
          <cell r="BE33" t="str">
            <v>N/A</v>
          </cell>
          <cell r="BF33" t="str">
            <v>N/A</v>
          </cell>
          <cell r="BG33" t="str">
            <v>N/A</v>
          </cell>
        </row>
        <row r="34">
          <cell r="A34">
            <v>36494</v>
          </cell>
          <cell r="B34">
            <v>244557</v>
          </cell>
          <cell r="C34">
            <v>225526</v>
          </cell>
          <cell r="D34">
            <v>2593935</v>
          </cell>
          <cell r="E34">
            <v>581675</v>
          </cell>
          <cell r="F34">
            <v>1899358</v>
          </cell>
          <cell r="G34">
            <v>916754</v>
          </cell>
          <cell r="H34">
            <v>0</v>
          </cell>
          <cell r="I34">
            <v>141414</v>
          </cell>
          <cell r="J34">
            <v>397647</v>
          </cell>
          <cell r="K34">
            <v>911704</v>
          </cell>
          <cell r="L34">
            <v>465541</v>
          </cell>
          <cell r="M34">
            <v>97917</v>
          </cell>
          <cell r="N34">
            <v>43251</v>
          </cell>
          <cell r="O34">
            <v>15881</v>
          </cell>
          <cell r="P34">
            <v>97605</v>
          </cell>
          <cell r="Q34">
            <v>312487</v>
          </cell>
          <cell r="R34">
            <v>128462</v>
          </cell>
          <cell r="S34">
            <v>69037</v>
          </cell>
          <cell r="T34">
            <v>117634</v>
          </cell>
          <cell r="U34">
            <v>304112</v>
          </cell>
          <cell r="V34">
            <v>329313</v>
          </cell>
          <cell r="W34">
            <v>60177</v>
          </cell>
          <cell r="X34">
            <v>890610</v>
          </cell>
          <cell r="Y34">
            <v>135461</v>
          </cell>
          <cell r="Z34">
            <v>46105</v>
          </cell>
          <cell r="AA34">
            <v>10855</v>
          </cell>
          <cell r="AB34">
            <v>45437</v>
          </cell>
          <cell r="AC34">
            <v>86165</v>
          </cell>
          <cell r="AD34">
            <v>98817</v>
          </cell>
          <cell r="AE34">
            <v>60479</v>
          </cell>
          <cell r="AF34">
            <v>9982</v>
          </cell>
          <cell r="AG34">
            <v>12412</v>
          </cell>
          <cell r="AH34">
            <v>107593</v>
          </cell>
          <cell r="AI34">
            <v>465019</v>
          </cell>
          <cell r="AJ34">
            <v>675019</v>
          </cell>
          <cell r="AK34">
            <v>123905</v>
          </cell>
          <cell r="AL34">
            <v>0</v>
          </cell>
          <cell r="AM34">
            <v>7836</v>
          </cell>
          <cell r="AN34">
            <v>159333</v>
          </cell>
          <cell r="AO34">
            <v>0</v>
          </cell>
          <cell r="AP34">
            <v>0</v>
          </cell>
          <cell r="AQ34">
            <v>60826</v>
          </cell>
          <cell r="AR34">
            <v>28894</v>
          </cell>
          <cell r="AS34">
            <v>53087</v>
          </cell>
          <cell r="AT34">
            <v>7596</v>
          </cell>
          <cell r="AU34">
            <v>65678</v>
          </cell>
          <cell r="AV34">
            <v>163924</v>
          </cell>
          <cell r="AW34">
            <v>0</v>
          </cell>
          <cell r="AX34">
            <v>0</v>
          </cell>
          <cell r="AY34">
            <v>0</v>
          </cell>
          <cell r="AZ34">
            <v>37460</v>
          </cell>
          <cell r="BA34">
            <v>-37460</v>
          </cell>
        </row>
        <row r="34">
          <cell r="BE34" t="str">
            <v>N/A</v>
          </cell>
          <cell r="BF34" t="str">
            <v>N/A</v>
          </cell>
          <cell r="BG34" t="str">
            <v>N/A</v>
          </cell>
        </row>
        <row r="35">
          <cell r="A35">
            <v>36495</v>
          </cell>
          <cell r="B35">
            <v>185487</v>
          </cell>
          <cell r="C35">
            <v>281096</v>
          </cell>
          <cell r="D35">
            <v>2710153</v>
          </cell>
          <cell r="E35">
            <v>561447</v>
          </cell>
          <cell r="F35">
            <v>2021956</v>
          </cell>
          <cell r="G35">
            <v>1036731</v>
          </cell>
          <cell r="H35">
            <v>0</v>
          </cell>
          <cell r="I35">
            <v>150029</v>
          </cell>
          <cell r="J35">
            <v>467427</v>
          </cell>
          <cell r="K35">
            <v>960808</v>
          </cell>
          <cell r="L35">
            <v>450321</v>
          </cell>
          <cell r="M35">
            <v>87013</v>
          </cell>
          <cell r="N35">
            <v>76426</v>
          </cell>
          <cell r="O35">
            <v>40512</v>
          </cell>
          <cell r="P35">
            <v>108794</v>
          </cell>
          <cell r="Q35">
            <v>306665</v>
          </cell>
          <cell r="R35">
            <v>130925</v>
          </cell>
          <cell r="S35">
            <v>29434</v>
          </cell>
          <cell r="T35">
            <v>137975</v>
          </cell>
          <cell r="U35">
            <v>303527</v>
          </cell>
          <cell r="V35">
            <v>386315</v>
          </cell>
          <cell r="W35">
            <v>35136</v>
          </cell>
          <cell r="X35">
            <v>921373</v>
          </cell>
          <cell r="Y35">
            <v>158830</v>
          </cell>
          <cell r="Z35">
            <v>83891</v>
          </cell>
          <cell r="AA35">
            <v>11722</v>
          </cell>
          <cell r="AB35">
            <v>24166</v>
          </cell>
          <cell r="AC35">
            <v>78108</v>
          </cell>
          <cell r="AD35">
            <v>125737</v>
          </cell>
          <cell r="AE35">
            <v>64620</v>
          </cell>
          <cell r="AF35">
            <v>17749</v>
          </cell>
          <cell r="AG35">
            <v>11920</v>
          </cell>
          <cell r="AH35">
            <v>87885</v>
          </cell>
          <cell r="AI35">
            <v>465019</v>
          </cell>
          <cell r="AJ35">
            <v>664198</v>
          </cell>
          <cell r="AK35">
            <v>124185</v>
          </cell>
          <cell r="AL35">
            <v>29608</v>
          </cell>
          <cell r="AM35">
            <v>0</v>
          </cell>
          <cell r="AN35">
            <v>159417</v>
          </cell>
          <cell r="AO35">
            <v>9382</v>
          </cell>
          <cell r="AP35">
            <v>0</v>
          </cell>
          <cell r="AQ35">
            <v>15096</v>
          </cell>
          <cell r="AR35">
            <v>20698</v>
          </cell>
          <cell r="AS35">
            <v>53387</v>
          </cell>
          <cell r="AT35">
            <v>6637</v>
          </cell>
          <cell r="AU35">
            <v>55186</v>
          </cell>
          <cell r="AV35">
            <v>150491</v>
          </cell>
          <cell r="AW35">
            <v>0</v>
          </cell>
          <cell r="AX35">
            <v>0</v>
          </cell>
          <cell r="AY35">
            <v>0</v>
          </cell>
          <cell r="AZ35">
            <v>24801</v>
          </cell>
          <cell r="BA35">
            <v>-24801</v>
          </cell>
        </row>
        <row r="35">
          <cell r="BE35" t="str">
            <v>N/A</v>
          </cell>
          <cell r="BF35" t="str">
            <v>N/A</v>
          </cell>
          <cell r="BG35" t="str">
            <v>N/A</v>
          </cell>
        </row>
        <row r="36">
          <cell r="A36">
            <v>36496</v>
          </cell>
          <cell r="B36">
            <v>175194</v>
          </cell>
          <cell r="C36">
            <v>295930</v>
          </cell>
          <cell r="D36">
            <v>2661241</v>
          </cell>
          <cell r="E36">
            <v>560498</v>
          </cell>
          <cell r="F36">
            <v>1997799</v>
          </cell>
          <cell r="G36">
            <v>1042354</v>
          </cell>
          <cell r="H36">
            <v>0</v>
          </cell>
          <cell r="I36">
            <v>145467</v>
          </cell>
          <cell r="J36">
            <v>461065</v>
          </cell>
          <cell r="K36">
            <v>1018754</v>
          </cell>
          <cell r="L36">
            <v>434094</v>
          </cell>
          <cell r="M36">
            <v>46260</v>
          </cell>
          <cell r="N36">
            <v>57361</v>
          </cell>
          <cell r="O36">
            <v>40545</v>
          </cell>
          <cell r="P36">
            <v>126315</v>
          </cell>
          <cell r="Q36">
            <v>323107</v>
          </cell>
          <cell r="R36">
            <v>123200</v>
          </cell>
          <cell r="S36">
            <v>20286</v>
          </cell>
          <cell r="T36">
            <v>137975</v>
          </cell>
          <cell r="U36">
            <v>287854</v>
          </cell>
          <cell r="V36">
            <v>376102</v>
          </cell>
          <cell r="W36">
            <v>42650</v>
          </cell>
          <cell r="X36">
            <v>930219</v>
          </cell>
          <cell r="Y36">
            <v>163178</v>
          </cell>
          <cell r="Z36">
            <v>60983</v>
          </cell>
          <cell r="AA36">
            <v>11711</v>
          </cell>
          <cell r="AB36">
            <v>24048</v>
          </cell>
          <cell r="AC36">
            <v>62658</v>
          </cell>
          <cell r="AD36">
            <v>123021</v>
          </cell>
          <cell r="AE36">
            <v>64350</v>
          </cell>
          <cell r="AF36">
            <v>19338</v>
          </cell>
          <cell r="AG36">
            <v>19692</v>
          </cell>
          <cell r="AH36">
            <v>88224</v>
          </cell>
          <cell r="AI36">
            <v>465019</v>
          </cell>
          <cell r="AJ36">
            <v>647504</v>
          </cell>
          <cell r="AK36">
            <v>124661</v>
          </cell>
          <cell r="AL36">
            <v>0</v>
          </cell>
          <cell r="AM36">
            <v>0</v>
          </cell>
          <cell r="AN36">
            <v>163177</v>
          </cell>
          <cell r="AO36">
            <v>0</v>
          </cell>
          <cell r="AP36">
            <v>0</v>
          </cell>
          <cell r="AQ36">
            <v>15103</v>
          </cell>
          <cell r="AR36">
            <v>30858</v>
          </cell>
          <cell r="AS36">
            <v>52756</v>
          </cell>
          <cell r="AT36">
            <v>6637</v>
          </cell>
          <cell r="AU36">
            <v>42654</v>
          </cell>
          <cell r="AV36">
            <v>139643</v>
          </cell>
          <cell r="AW36">
            <v>0</v>
          </cell>
          <cell r="AX36">
            <v>0</v>
          </cell>
          <cell r="AY36">
            <v>0</v>
          </cell>
          <cell r="AZ36">
            <v>24606</v>
          </cell>
          <cell r="BA36">
            <v>-24606</v>
          </cell>
        </row>
        <row r="36">
          <cell r="BE36" t="str">
            <v>N/A</v>
          </cell>
          <cell r="BF36" t="str">
            <v>N/A</v>
          </cell>
          <cell r="BG36" t="str">
            <v>N/A</v>
          </cell>
        </row>
        <row r="37">
          <cell r="A37">
            <v>36497</v>
          </cell>
          <cell r="B37">
            <v>149377</v>
          </cell>
          <cell r="C37">
            <v>396709</v>
          </cell>
          <cell r="D37">
            <v>2684636</v>
          </cell>
          <cell r="E37">
            <v>609349</v>
          </cell>
          <cell r="F37">
            <v>1969579</v>
          </cell>
          <cell r="G37">
            <v>1077840</v>
          </cell>
          <cell r="H37">
            <v>0</v>
          </cell>
          <cell r="I37">
            <v>149282</v>
          </cell>
          <cell r="J37">
            <v>345068</v>
          </cell>
          <cell r="K37">
            <v>1037835</v>
          </cell>
          <cell r="L37">
            <v>514600</v>
          </cell>
          <cell r="M37">
            <v>49004</v>
          </cell>
          <cell r="N37">
            <v>63722</v>
          </cell>
          <cell r="O37">
            <v>40545</v>
          </cell>
          <cell r="P37">
            <v>122185</v>
          </cell>
          <cell r="Q37">
            <v>358842</v>
          </cell>
          <cell r="R37">
            <v>154181</v>
          </cell>
          <cell r="S37">
            <v>14584</v>
          </cell>
          <cell r="T37">
            <v>102510</v>
          </cell>
          <cell r="U37">
            <v>287380</v>
          </cell>
          <cell r="V37">
            <v>370106</v>
          </cell>
          <cell r="W37">
            <v>56452</v>
          </cell>
          <cell r="X37">
            <v>921899</v>
          </cell>
          <cell r="Y37">
            <v>166780</v>
          </cell>
          <cell r="Z37">
            <v>42052</v>
          </cell>
          <cell r="AA37">
            <v>11711</v>
          </cell>
          <cell r="AB37">
            <v>24048</v>
          </cell>
          <cell r="AC37">
            <v>48665</v>
          </cell>
          <cell r="AD37">
            <v>146232</v>
          </cell>
          <cell r="AE37">
            <v>49185</v>
          </cell>
          <cell r="AF37">
            <v>42815</v>
          </cell>
          <cell r="AG37">
            <v>11932</v>
          </cell>
          <cell r="AH37">
            <v>83806</v>
          </cell>
          <cell r="AI37">
            <v>534191</v>
          </cell>
          <cell r="AJ37">
            <v>675019</v>
          </cell>
          <cell r="AK37">
            <v>124725</v>
          </cell>
          <cell r="AL37">
            <v>0</v>
          </cell>
          <cell r="AM37">
            <v>0</v>
          </cell>
          <cell r="AN37">
            <v>163178</v>
          </cell>
          <cell r="AO37">
            <v>0</v>
          </cell>
          <cell r="AP37">
            <v>0</v>
          </cell>
          <cell r="AQ37">
            <v>19451</v>
          </cell>
          <cell r="AR37">
            <v>31354</v>
          </cell>
          <cell r="AS37">
            <v>52756</v>
          </cell>
          <cell r="AT37">
            <v>6637</v>
          </cell>
          <cell r="AU37">
            <v>11860</v>
          </cell>
          <cell r="AV37">
            <v>109260</v>
          </cell>
          <cell r="AW37">
            <v>0</v>
          </cell>
          <cell r="AX37">
            <v>0</v>
          </cell>
          <cell r="AY37">
            <v>0</v>
          </cell>
          <cell r="AZ37">
            <v>31213</v>
          </cell>
          <cell r="BA37">
            <v>-31213</v>
          </cell>
        </row>
        <row r="37">
          <cell r="BE37" t="str">
            <v>N/A</v>
          </cell>
          <cell r="BF37" t="str">
            <v>N/A</v>
          </cell>
          <cell r="BG37" t="str">
            <v>N/A</v>
          </cell>
        </row>
        <row r="38">
          <cell r="A38">
            <v>36498</v>
          </cell>
          <cell r="B38">
            <v>175809</v>
          </cell>
          <cell r="C38">
            <v>386655</v>
          </cell>
          <cell r="D38">
            <v>2697155</v>
          </cell>
          <cell r="E38">
            <v>593148</v>
          </cell>
          <cell r="F38">
            <v>2001293</v>
          </cell>
          <cell r="G38">
            <v>1074312</v>
          </cell>
          <cell r="H38">
            <v>0</v>
          </cell>
          <cell r="I38">
            <v>149415</v>
          </cell>
          <cell r="J38">
            <v>431416</v>
          </cell>
          <cell r="K38">
            <v>992554</v>
          </cell>
          <cell r="L38">
            <v>427035</v>
          </cell>
          <cell r="M38">
            <v>71156</v>
          </cell>
          <cell r="N38">
            <v>91835</v>
          </cell>
          <cell r="O38">
            <v>47400</v>
          </cell>
          <cell r="P38">
            <v>75213</v>
          </cell>
          <cell r="Q38">
            <v>352738</v>
          </cell>
          <cell r="R38">
            <v>160712</v>
          </cell>
          <cell r="S38">
            <v>16365</v>
          </cell>
          <cell r="T38">
            <v>100040</v>
          </cell>
          <cell r="U38">
            <v>277059</v>
          </cell>
          <cell r="V38">
            <v>370000</v>
          </cell>
          <cell r="W38">
            <v>65609</v>
          </cell>
          <cell r="X38">
            <v>936300</v>
          </cell>
          <cell r="Y38">
            <v>148557</v>
          </cell>
          <cell r="Z38">
            <v>42052</v>
          </cell>
          <cell r="AA38">
            <v>11711</v>
          </cell>
          <cell r="AB38">
            <v>24048</v>
          </cell>
          <cell r="AC38">
            <v>71730</v>
          </cell>
          <cell r="AD38">
            <v>161275</v>
          </cell>
          <cell r="AE38">
            <v>78163</v>
          </cell>
          <cell r="AF38">
            <v>20665</v>
          </cell>
          <cell r="AG38">
            <v>16362</v>
          </cell>
          <cell r="AH38">
            <v>87145</v>
          </cell>
          <cell r="AI38">
            <v>534982</v>
          </cell>
          <cell r="AJ38">
            <v>675029</v>
          </cell>
          <cell r="AK38">
            <v>125301</v>
          </cell>
          <cell r="AL38">
            <v>15777</v>
          </cell>
          <cell r="AM38">
            <v>0</v>
          </cell>
          <cell r="AN38">
            <v>173125</v>
          </cell>
          <cell r="AO38">
            <v>0</v>
          </cell>
          <cell r="AP38">
            <v>0</v>
          </cell>
          <cell r="AQ38">
            <v>19644</v>
          </cell>
          <cell r="AR38">
            <v>31776</v>
          </cell>
          <cell r="AS38">
            <v>53440</v>
          </cell>
          <cell r="AT38">
            <v>6637</v>
          </cell>
          <cell r="AU38">
            <v>30474</v>
          </cell>
          <cell r="AV38">
            <v>135300</v>
          </cell>
          <cell r="AW38">
            <v>0</v>
          </cell>
          <cell r="AX38">
            <v>0</v>
          </cell>
          <cell r="AY38">
            <v>0</v>
          </cell>
          <cell r="AZ38">
            <v>37160</v>
          </cell>
          <cell r="BA38">
            <v>-37160</v>
          </cell>
        </row>
        <row r="38">
          <cell r="BE38" t="str">
            <v>N/A</v>
          </cell>
          <cell r="BF38" t="str">
            <v>N/A</v>
          </cell>
          <cell r="BG38" t="str">
            <v>N/A</v>
          </cell>
        </row>
        <row r="39">
          <cell r="A39">
            <v>36499</v>
          </cell>
          <cell r="B39">
            <v>185146</v>
          </cell>
          <cell r="C39">
            <v>363049</v>
          </cell>
          <cell r="D39">
            <v>2664014</v>
          </cell>
          <cell r="E39">
            <v>591996</v>
          </cell>
          <cell r="F39">
            <v>1973376</v>
          </cell>
          <cell r="G39">
            <v>1042938</v>
          </cell>
          <cell r="H39">
            <v>0</v>
          </cell>
          <cell r="I39">
            <v>146484</v>
          </cell>
          <cell r="J39">
            <v>423603</v>
          </cell>
          <cell r="K39">
            <v>995634</v>
          </cell>
          <cell r="L39">
            <v>412921</v>
          </cell>
          <cell r="M39">
            <v>63534</v>
          </cell>
          <cell r="N39">
            <v>91835</v>
          </cell>
          <cell r="O39">
            <v>28087</v>
          </cell>
          <cell r="P39">
            <v>113642</v>
          </cell>
          <cell r="Q39">
            <v>354527</v>
          </cell>
          <cell r="R39">
            <v>157681</v>
          </cell>
          <cell r="S39">
            <v>8953</v>
          </cell>
          <cell r="T39">
            <v>103007</v>
          </cell>
          <cell r="U39">
            <v>283213</v>
          </cell>
          <cell r="V39">
            <v>358451</v>
          </cell>
          <cell r="W39">
            <v>68501</v>
          </cell>
          <cell r="X39">
            <v>910000</v>
          </cell>
          <cell r="Y39">
            <v>148716</v>
          </cell>
          <cell r="Z39">
            <v>42052</v>
          </cell>
          <cell r="AA39">
            <v>11711</v>
          </cell>
          <cell r="AB39">
            <v>24048</v>
          </cell>
          <cell r="AC39">
            <v>64585</v>
          </cell>
          <cell r="AD39">
            <v>138814</v>
          </cell>
          <cell r="AE39">
            <v>77450</v>
          </cell>
          <cell r="AF39">
            <v>20648</v>
          </cell>
          <cell r="AG39">
            <v>16340</v>
          </cell>
          <cell r="AH39">
            <v>87138</v>
          </cell>
          <cell r="AI39">
            <v>539399</v>
          </cell>
          <cell r="AJ39">
            <v>675029</v>
          </cell>
          <cell r="AK39">
            <v>125127</v>
          </cell>
          <cell r="AL39">
            <v>15777</v>
          </cell>
          <cell r="AM39">
            <v>0</v>
          </cell>
          <cell r="AN39">
            <v>173121</v>
          </cell>
          <cell r="AO39">
            <v>0</v>
          </cell>
          <cell r="AP39">
            <v>0</v>
          </cell>
          <cell r="AQ39">
            <v>19644</v>
          </cell>
          <cell r="AR39">
            <v>30803</v>
          </cell>
          <cell r="AS39">
            <v>53440</v>
          </cell>
          <cell r="AT39">
            <v>6670</v>
          </cell>
          <cell r="AU39">
            <v>30495</v>
          </cell>
          <cell r="AV39">
            <v>144241</v>
          </cell>
          <cell r="AW39">
            <v>0</v>
          </cell>
          <cell r="AX39">
            <v>0</v>
          </cell>
          <cell r="AY39">
            <v>0</v>
          </cell>
          <cell r="AZ39">
            <v>24875</v>
          </cell>
          <cell r="BA39">
            <v>-24875</v>
          </cell>
        </row>
        <row r="39">
          <cell r="BE39" t="str">
            <v>N/A</v>
          </cell>
          <cell r="BF39" t="str">
            <v>N/A</v>
          </cell>
          <cell r="BG39" t="str">
            <v>N/A</v>
          </cell>
        </row>
        <row r="40">
          <cell r="A40">
            <v>36500</v>
          </cell>
          <cell r="B40">
            <v>186070</v>
          </cell>
          <cell r="C40">
            <v>347398</v>
          </cell>
          <cell r="D40">
            <v>2678575</v>
          </cell>
          <cell r="E40">
            <v>585541</v>
          </cell>
          <cell r="F40">
            <v>1992797</v>
          </cell>
          <cell r="G40">
            <v>1056687</v>
          </cell>
          <cell r="H40">
            <v>0</v>
          </cell>
          <cell r="I40">
            <v>145250</v>
          </cell>
          <cell r="J40">
            <v>427801</v>
          </cell>
          <cell r="K40">
            <v>993923</v>
          </cell>
          <cell r="L40">
            <v>414538</v>
          </cell>
          <cell r="M40">
            <v>60579</v>
          </cell>
          <cell r="N40">
            <v>91835</v>
          </cell>
          <cell r="O40">
            <v>31055</v>
          </cell>
          <cell r="P40">
            <v>10449</v>
          </cell>
          <cell r="Q40">
            <v>363089</v>
          </cell>
          <cell r="R40">
            <v>155521</v>
          </cell>
          <cell r="S40">
            <v>8826</v>
          </cell>
          <cell r="T40">
            <v>97746</v>
          </cell>
          <cell r="U40">
            <v>280531</v>
          </cell>
          <cell r="V40">
            <v>357199</v>
          </cell>
          <cell r="W40">
            <v>68426</v>
          </cell>
          <cell r="X40">
            <v>936902</v>
          </cell>
          <cell r="Y40">
            <v>166393</v>
          </cell>
          <cell r="Z40">
            <v>56548</v>
          </cell>
          <cell r="AA40">
            <v>11711</v>
          </cell>
          <cell r="AB40">
            <v>24048</v>
          </cell>
          <cell r="AC40">
            <v>68836</v>
          </cell>
          <cell r="AD40">
            <v>146416</v>
          </cell>
          <cell r="AE40">
            <v>76009</v>
          </cell>
          <cell r="AF40">
            <v>20575</v>
          </cell>
          <cell r="AG40">
            <v>16252</v>
          </cell>
          <cell r="AH40">
            <v>87147</v>
          </cell>
          <cell r="AI40">
            <v>544728</v>
          </cell>
          <cell r="AJ40">
            <v>675019</v>
          </cell>
          <cell r="AK40">
            <v>119455</v>
          </cell>
          <cell r="AL40">
            <v>15777</v>
          </cell>
          <cell r="AM40">
            <v>0</v>
          </cell>
          <cell r="AN40">
            <v>173123</v>
          </cell>
          <cell r="AO40">
            <v>0</v>
          </cell>
          <cell r="AP40">
            <v>0</v>
          </cell>
          <cell r="AQ40">
            <v>19644</v>
          </cell>
          <cell r="AR40">
            <v>31388</v>
          </cell>
          <cell r="AS40">
            <v>53440</v>
          </cell>
          <cell r="AT40">
            <v>6670</v>
          </cell>
          <cell r="AU40">
            <v>30506</v>
          </cell>
          <cell r="AV40">
            <v>145156</v>
          </cell>
          <cell r="AW40">
            <v>0</v>
          </cell>
          <cell r="AX40">
            <v>0</v>
          </cell>
          <cell r="AY40">
            <v>0</v>
          </cell>
          <cell r="AZ40">
            <v>24875</v>
          </cell>
          <cell r="BA40">
            <v>-24875</v>
          </cell>
        </row>
        <row r="40">
          <cell r="BE40" t="str">
            <v>N/A</v>
          </cell>
          <cell r="BF40" t="str">
            <v>N/A</v>
          </cell>
          <cell r="BG40" t="str">
            <v>N/A</v>
          </cell>
        </row>
        <row r="41">
          <cell r="A41">
            <v>36501</v>
          </cell>
          <cell r="B41">
            <v>193774</v>
          </cell>
          <cell r="C41">
            <v>269108</v>
          </cell>
          <cell r="D41">
            <v>2502107</v>
          </cell>
          <cell r="E41">
            <v>522022</v>
          </cell>
          <cell r="F41">
            <v>1888357</v>
          </cell>
          <cell r="G41">
            <v>1000090</v>
          </cell>
          <cell r="H41">
            <v>0</v>
          </cell>
          <cell r="I41">
            <v>147105</v>
          </cell>
          <cell r="J41">
            <v>402689</v>
          </cell>
          <cell r="K41">
            <v>937045</v>
          </cell>
          <cell r="L41">
            <v>357259</v>
          </cell>
          <cell r="M41">
            <v>66858</v>
          </cell>
          <cell r="N41">
            <v>85276</v>
          </cell>
          <cell r="O41">
            <v>28087</v>
          </cell>
          <cell r="P41">
            <v>115530</v>
          </cell>
          <cell r="Q41">
            <v>345393</v>
          </cell>
          <cell r="R41">
            <v>151438</v>
          </cell>
          <cell r="S41">
            <v>18354</v>
          </cell>
          <cell r="T41">
            <v>114214</v>
          </cell>
          <cell r="U41">
            <v>296323</v>
          </cell>
          <cell r="V41">
            <v>340712</v>
          </cell>
          <cell r="W41">
            <v>72447</v>
          </cell>
          <cell r="X41">
            <v>750000</v>
          </cell>
          <cell r="Y41">
            <v>148541</v>
          </cell>
          <cell r="Z41">
            <v>46563</v>
          </cell>
          <cell r="AA41">
            <v>11711</v>
          </cell>
          <cell r="AB41">
            <v>24048</v>
          </cell>
          <cell r="AC41">
            <v>77380</v>
          </cell>
          <cell r="AD41">
            <v>152123</v>
          </cell>
          <cell r="AE41">
            <v>65712</v>
          </cell>
          <cell r="AF41">
            <v>19457</v>
          </cell>
          <cell r="AG41">
            <v>15431</v>
          </cell>
          <cell r="AH41">
            <v>84425</v>
          </cell>
          <cell r="AI41">
            <v>518908</v>
          </cell>
          <cell r="AJ41">
            <v>675019</v>
          </cell>
          <cell r="AK41">
            <v>119418</v>
          </cell>
          <cell r="AL41">
            <v>31934</v>
          </cell>
          <cell r="AM41">
            <v>0</v>
          </cell>
          <cell r="AN41">
            <v>170459</v>
          </cell>
          <cell r="AO41">
            <v>0</v>
          </cell>
          <cell r="AP41">
            <v>0</v>
          </cell>
          <cell r="AQ41">
            <v>15293</v>
          </cell>
          <cell r="AR41">
            <v>32519</v>
          </cell>
          <cell r="AS41">
            <v>53440</v>
          </cell>
          <cell r="AT41">
            <v>6670</v>
          </cell>
          <cell r="AU41">
            <v>38987</v>
          </cell>
          <cell r="AV41">
            <v>154418</v>
          </cell>
          <cell r="AW41">
            <v>0</v>
          </cell>
          <cell r="AX41">
            <v>0</v>
          </cell>
          <cell r="AY41">
            <v>0</v>
          </cell>
          <cell r="AZ41">
            <v>24875</v>
          </cell>
          <cell r="BA41">
            <v>-24875</v>
          </cell>
          <cell r="BB41">
            <v>0</v>
          </cell>
          <cell r="BC41">
            <v>6372</v>
          </cell>
          <cell r="BD41">
            <v>44248</v>
          </cell>
          <cell r="BE41" t="str">
            <v>N/A</v>
          </cell>
          <cell r="BF41" t="str">
            <v>N/A</v>
          </cell>
          <cell r="BG41" t="str">
            <v>N/A</v>
          </cell>
        </row>
        <row r="42">
          <cell r="A42">
            <v>36502</v>
          </cell>
          <cell r="B42">
            <v>124215</v>
          </cell>
          <cell r="C42">
            <v>412220</v>
          </cell>
          <cell r="D42">
            <v>2626687</v>
          </cell>
          <cell r="E42">
            <v>608405</v>
          </cell>
          <cell r="F42">
            <v>1913100</v>
          </cell>
          <cell r="G42">
            <v>1173138</v>
          </cell>
          <cell r="H42">
            <v>0</v>
          </cell>
          <cell r="I42">
            <v>147280</v>
          </cell>
          <cell r="J42">
            <v>359451</v>
          </cell>
          <cell r="K42">
            <v>1050258</v>
          </cell>
          <cell r="L42">
            <v>441509</v>
          </cell>
          <cell r="M42">
            <v>53672</v>
          </cell>
          <cell r="N42">
            <v>28651</v>
          </cell>
          <cell r="O42">
            <v>0</v>
          </cell>
          <cell r="P42">
            <v>125519</v>
          </cell>
          <cell r="Q42">
            <v>334047</v>
          </cell>
          <cell r="R42">
            <v>158064</v>
          </cell>
          <cell r="S42">
            <v>12919</v>
          </cell>
          <cell r="T42">
            <v>107023</v>
          </cell>
          <cell r="U42">
            <v>291812</v>
          </cell>
          <cell r="V42">
            <v>380092</v>
          </cell>
          <cell r="W42">
            <v>63147</v>
          </cell>
          <cell r="X42">
            <v>750000</v>
          </cell>
          <cell r="Y42">
            <v>168496</v>
          </cell>
          <cell r="Z42">
            <v>62476</v>
          </cell>
          <cell r="AA42">
            <v>11711</v>
          </cell>
          <cell r="AB42">
            <v>43286</v>
          </cell>
          <cell r="AC42">
            <v>64451</v>
          </cell>
          <cell r="AD42">
            <v>209948</v>
          </cell>
          <cell r="AE42">
            <v>122246</v>
          </cell>
          <cell r="AF42">
            <v>22943</v>
          </cell>
          <cell r="AG42">
            <v>18750</v>
          </cell>
          <cell r="AH42">
            <v>93055</v>
          </cell>
          <cell r="AI42">
            <v>531444</v>
          </cell>
          <cell r="AJ42">
            <v>675009</v>
          </cell>
          <cell r="AK42">
            <v>125728</v>
          </cell>
          <cell r="AL42">
            <v>29469</v>
          </cell>
          <cell r="AM42">
            <v>6562</v>
          </cell>
          <cell r="AN42">
            <v>168296</v>
          </cell>
          <cell r="AO42">
            <v>0</v>
          </cell>
          <cell r="AP42">
            <v>0</v>
          </cell>
          <cell r="AQ42">
            <v>10269</v>
          </cell>
          <cell r="AR42">
            <v>31986</v>
          </cell>
          <cell r="AS42">
            <v>53440</v>
          </cell>
          <cell r="AT42">
            <v>6668</v>
          </cell>
          <cell r="AU42">
            <v>0</v>
          </cell>
          <cell r="AV42">
            <v>90274</v>
          </cell>
          <cell r="AW42">
            <v>0</v>
          </cell>
          <cell r="AX42">
            <v>0</v>
          </cell>
          <cell r="AY42">
            <v>0</v>
          </cell>
          <cell r="AZ42">
            <v>24875</v>
          </cell>
          <cell r="BA42">
            <v>-24875</v>
          </cell>
          <cell r="BB42">
            <v>16870</v>
          </cell>
          <cell r="BC42">
            <v>5397</v>
          </cell>
          <cell r="BD42">
            <v>51615</v>
          </cell>
          <cell r="BE42" t="str">
            <v>N/A</v>
          </cell>
          <cell r="BF42" t="str">
            <v>N/A</v>
          </cell>
          <cell r="BG42">
            <v>178210</v>
          </cell>
        </row>
        <row r="43">
          <cell r="A43">
            <v>36503</v>
          </cell>
          <cell r="B43">
            <v>119889</v>
          </cell>
          <cell r="C43">
            <v>308271</v>
          </cell>
          <cell r="D43">
            <v>2540567</v>
          </cell>
          <cell r="E43">
            <v>476012</v>
          </cell>
          <cell r="F43">
            <v>1958253</v>
          </cell>
          <cell r="G43">
            <v>1150408</v>
          </cell>
          <cell r="H43">
            <v>0</v>
          </cell>
          <cell r="I43">
            <v>153903</v>
          </cell>
          <cell r="J43">
            <v>373598</v>
          </cell>
          <cell r="K43">
            <v>962116</v>
          </cell>
          <cell r="L43">
            <v>468011</v>
          </cell>
          <cell r="M43">
            <v>16028</v>
          </cell>
          <cell r="N43">
            <v>0</v>
          </cell>
          <cell r="O43">
            <v>0</v>
          </cell>
          <cell r="P43">
            <v>92521</v>
          </cell>
          <cell r="Q43">
            <v>333951</v>
          </cell>
          <cell r="R43">
            <v>156977</v>
          </cell>
          <cell r="S43">
            <v>8876</v>
          </cell>
          <cell r="T43">
            <v>110972</v>
          </cell>
          <cell r="U43">
            <v>269987</v>
          </cell>
          <cell r="V43">
            <v>323230</v>
          </cell>
          <cell r="W43">
            <v>75603</v>
          </cell>
          <cell r="X43">
            <v>753371</v>
          </cell>
          <cell r="Y43">
            <v>167715</v>
          </cell>
          <cell r="Z43">
            <v>61460</v>
          </cell>
          <cell r="AA43">
            <v>11711</v>
          </cell>
          <cell r="AB43">
            <v>44068</v>
          </cell>
          <cell r="AC43">
            <v>67939</v>
          </cell>
          <cell r="AD43">
            <v>221816</v>
          </cell>
          <cell r="AE43">
            <v>126822</v>
          </cell>
          <cell r="AF43">
            <v>24245</v>
          </cell>
          <cell r="AG43">
            <v>18961</v>
          </cell>
          <cell r="AH43">
            <v>91051</v>
          </cell>
          <cell r="AI43">
            <v>531561</v>
          </cell>
          <cell r="AJ43">
            <v>675009</v>
          </cell>
          <cell r="AK43">
            <v>120653</v>
          </cell>
          <cell r="AL43">
            <v>15606</v>
          </cell>
          <cell r="AM43">
            <v>0</v>
          </cell>
          <cell r="AN43">
            <v>167683</v>
          </cell>
          <cell r="AO43">
            <v>0</v>
          </cell>
          <cell r="AP43">
            <v>0</v>
          </cell>
          <cell r="AQ43">
            <v>10269</v>
          </cell>
          <cell r="AR43">
            <v>33354</v>
          </cell>
          <cell r="AS43">
            <v>53440</v>
          </cell>
          <cell r="AT43">
            <v>6670</v>
          </cell>
          <cell r="AU43">
            <v>0</v>
          </cell>
          <cell r="AV43">
            <v>86470</v>
          </cell>
          <cell r="AW43">
            <v>0</v>
          </cell>
          <cell r="AX43">
            <v>0</v>
          </cell>
          <cell r="AY43">
            <v>0</v>
          </cell>
          <cell r="AZ43">
            <v>24875</v>
          </cell>
          <cell r="BA43">
            <v>-24875</v>
          </cell>
          <cell r="BB43">
            <v>17172</v>
          </cell>
          <cell r="BC43">
            <v>5397</v>
          </cell>
          <cell r="BD43">
            <v>58881</v>
          </cell>
          <cell r="BE43">
            <v>809990</v>
          </cell>
          <cell r="BF43">
            <v>250186</v>
          </cell>
          <cell r="BG43">
            <v>106576</v>
          </cell>
        </row>
        <row r="44">
          <cell r="A44">
            <v>36504</v>
          </cell>
          <cell r="B44">
            <v>97089</v>
          </cell>
          <cell r="C44">
            <v>379518</v>
          </cell>
          <cell r="D44">
            <v>2610630</v>
          </cell>
          <cell r="E44">
            <v>509886</v>
          </cell>
          <cell r="F44">
            <v>1990009</v>
          </cell>
          <cell r="G44">
            <v>1149756</v>
          </cell>
          <cell r="H44">
            <v>0</v>
          </cell>
          <cell r="I44">
            <v>150572</v>
          </cell>
          <cell r="J44">
            <v>403572</v>
          </cell>
          <cell r="K44">
            <v>951905</v>
          </cell>
          <cell r="L44">
            <v>491811</v>
          </cell>
          <cell r="M44">
            <v>19778</v>
          </cell>
          <cell r="N44">
            <v>46097</v>
          </cell>
          <cell r="O44">
            <v>1354</v>
          </cell>
          <cell r="P44">
            <v>145222</v>
          </cell>
          <cell r="Q44">
            <v>357062</v>
          </cell>
          <cell r="R44">
            <v>150145</v>
          </cell>
          <cell r="S44">
            <v>11857</v>
          </cell>
          <cell r="T44">
            <v>96104</v>
          </cell>
          <cell r="U44">
            <v>295192</v>
          </cell>
          <cell r="V44">
            <v>358188</v>
          </cell>
          <cell r="W44">
            <v>72730</v>
          </cell>
          <cell r="X44">
            <v>795614</v>
          </cell>
          <cell r="Y44">
            <v>167418</v>
          </cell>
          <cell r="Z44">
            <v>73415</v>
          </cell>
          <cell r="AA44">
            <v>11711</v>
          </cell>
          <cell r="AB44">
            <v>24048</v>
          </cell>
          <cell r="AC44">
            <v>58535</v>
          </cell>
          <cell r="AD44">
            <v>251190</v>
          </cell>
          <cell r="AE44">
            <v>135511</v>
          </cell>
          <cell r="AF44">
            <v>25445</v>
          </cell>
          <cell r="AG44">
            <v>19488</v>
          </cell>
          <cell r="AH44">
            <v>78659</v>
          </cell>
          <cell r="AI44">
            <v>543324</v>
          </cell>
          <cell r="AJ44">
            <v>675009</v>
          </cell>
          <cell r="AK44">
            <v>125147</v>
          </cell>
          <cell r="AL44">
            <v>0</v>
          </cell>
          <cell r="AM44">
            <v>0</v>
          </cell>
          <cell r="AN44">
            <v>168192</v>
          </cell>
          <cell r="AO44">
            <v>0</v>
          </cell>
          <cell r="AP44">
            <v>0</v>
          </cell>
          <cell r="AQ44">
            <v>10269</v>
          </cell>
          <cell r="AR44">
            <v>31272</v>
          </cell>
          <cell r="AS44">
            <v>53440</v>
          </cell>
          <cell r="AT44">
            <v>6670</v>
          </cell>
          <cell r="AU44">
            <v>0</v>
          </cell>
          <cell r="AV44">
            <v>66926</v>
          </cell>
          <cell r="AW44">
            <v>11930</v>
          </cell>
          <cell r="AX44">
            <v>0</v>
          </cell>
          <cell r="AY44">
            <v>0</v>
          </cell>
          <cell r="AZ44">
            <v>24875</v>
          </cell>
          <cell r="BA44">
            <v>-36805</v>
          </cell>
          <cell r="BB44">
            <v>15994</v>
          </cell>
          <cell r="BC44">
            <v>6573</v>
          </cell>
          <cell r="BD44">
            <v>58880</v>
          </cell>
          <cell r="BE44">
            <v>868890</v>
          </cell>
          <cell r="BF44">
            <v>257740</v>
          </cell>
          <cell r="BG44">
            <v>176727</v>
          </cell>
        </row>
        <row r="45">
          <cell r="A45">
            <v>36505</v>
          </cell>
          <cell r="B45">
            <v>130442</v>
          </cell>
          <cell r="C45">
            <v>450912</v>
          </cell>
          <cell r="D45">
            <v>2680527</v>
          </cell>
          <cell r="E45">
            <v>636712</v>
          </cell>
          <cell r="F45">
            <v>1942376</v>
          </cell>
          <cell r="G45">
            <v>1115366</v>
          </cell>
          <cell r="H45">
            <v>0</v>
          </cell>
          <cell r="I45">
            <v>149735</v>
          </cell>
          <cell r="J45">
            <v>398731</v>
          </cell>
          <cell r="K45">
            <v>983547</v>
          </cell>
          <cell r="L45">
            <v>453047</v>
          </cell>
          <cell r="M45">
            <v>64101</v>
          </cell>
          <cell r="N45">
            <v>95559</v>
          </cell>
          <cell r="O45">
            <v>0</v>
          </cell>
          <cell r="P45">
            <v>174725</v>
          </cell>
          <cell r="Q45">
            <v>360319</v>
          </cell>
          <cell r="R45">
            <v>149467</v>
          </cell>
          <cell r="S45">
            <v>14353</v>
          </cell>
          <cell r="T45">
            <v>108390</v>
          </cell>
          <cell r="U45">
            <v>299952</v>
          </cell>
          <cell r="V45">
            <v>370636</v>
          </cell>
          <cell r="W45">
            <v>69034</v>
          </cell>
          <cell r="X45">
            <v>920000</v>
          </cell>
          <cell r="Y45">
            <v>152641</v>
          </cell>
          <cell r="Z45">
            <v>45459</v>
          </cell>
          <cell r="AA45">
            <v>9889</v>
          </cell>
          <cell r="AB45">
            <v>23278</v>
          </cell>
          <cell r="AC45">
            <v>42809</v>
          </cell>
          <cell r="AD45">
            <v>157221</v>
          </cell>
          <cell r="AE45">
            <v>102198</v>
          </cell>
          <cell r="AF45">
            <v>22675</v>
          </cell>
          <cell r="AG45">
            <v>17248</v>
          </cell>
          <cell r="AH45">
            <v>78657</v>
          </cell>
          <cell r="AI45">
            <v>528669</v>
          </cell>
          <cell r="AJ45">
            <v>675019</v>
          </cell>
          <cell r="AK45">
            <v>125107</v>
          </cell>
          <cell r="AL45">
            <v>4911</v>
          </cell>
          <cell r="AM45">
            <v>0</v>
          </cell>
          <cell r="AN45">
            <v>170780</v>
          </cell>
          <cell r="AO45">
            <v>0</v>
          </cell>
          <cell r="AP45">
            <v>0</v>
          </cell>
          <cell r="AQ45">
            <v>10269</v>
          </cell>
          <cell r="AR45">
            <v>33204</v>
          </cell>
          <cell r="AS45">
            <v>53440</v>
          </cell>
          <cell r="AT45">
            <v>6670</v>
          </cell>
          <cell r="AU45">
            <v>0</v>
          </cell>
          <cell r="AV45">
            <v>99932</v>
          </cell>
          <cell r="AW45">
            <v>0</v>
          </cell>
          <cell r="AX45">
            <v>0</v>
          </cell>
          <cell r="AY45">
            <v>0</v>
          </cell>
          <cell r="AZ45">
            <v>24875</v>
          </cell>
          <cell r="BA45">
            <v>-24875</v>
          </cell>
          <cell r="BB45">
            <v>7964</v>
          </cell>
          <cell r="BC45">
            <v>6574</v>
          </cell>
          <cell r="BD45">
            <v>56442</v>
          </cell>
          <cell r="BE45">
            <v>683363</v>
          </cell>
          <cell r="BF45">
            <v>232869</v>
          </cell>
          <cell r="BG45">
            <v>30476</v>
          </cell>
        </row>
        <row r="46">
          <cell r="A46">
            <v>36506</v>
          </cell>
          <cell r="B46">
            <v>129335</v>
          </cell>
          <cell r="C46">
            <v>440184</v>
          </cell>
          <cell r="D46">
            <v>2733723</v>
          </cell>
          <cell r="E46">
            <v>636965</v>
          </cell>
          <cell r="F46">
            <v>1994931</v>
          </cell>
          <cell r="G46">
            <v>1107519</v>
          </cell>
          <cell r="H46">
            <v>0</v>
          </cell>
          <cell r="I46">
            <v>149374</v>
          </cell>
          <cell r="J46">
            <v>397140</v>
          </cell>
          <cell r="K46">
            <v>1019335</v>
          </cell>
          <cell r="L46">
            <v>441216</v>
          </cell>
          <cell r="M46">
            <v>76469</v>
          </cell>
          <cell r="N46">
            <v>95559</v>
          </cell>
          <cell r="O46">
            <v>18196</v>
          </cell>
          <cell r="P46">
            <v>177464</v>
          </cell>
          <cell r="Q46">
            <v>354348</v>
          </cell>
          <cell r="R46">
            <v>155182</v>
          </cell>
          <cell r="S46">
            <v>14485</v>
          </cell>
          <cell r="T46">
            <v>109014</v>
          </cell>
          <cell r="U46">
            <v>299369</v>
          </cell>
          <cell r="V46">
            <v>388950</v>
          </cell>
          <cell r="W46">
            <v>70232</v>
          </cell>
          <cell r="X46">
            <v>943386</v>
          </cell>
          <cell r="Y46">
            <v>148057</v>
          </cell>
          <cell r="Z46">
            <v>46963</v>
          </cell>
          <cell r="AA46">
            <v>10216</v>
          </cell>
          <cell r="AB46">
            <v>16833</v>
          </cell>
          <cell r="AC46">
            <v>32649</v>
          </cell>
          <cell r="AD46">
            <v>158122</v>
          </cell>
          <cell r="AE46">
            <v>97078</v>
          </cell>
          <cell r="AF46">
            <v>23045</v>
          </cell>
          <cell r="AG46">
            <v>17341</v>
          </cell>
          <cell r="AH46">
            <v>78658</v>
          </cell>
          <cell r="AI46">
            <v>528995</v>
          </cell>
          <cell r="AJ46">
            <v>675009</v>
          </cell>
          <cell r="AK46">
            <v>124696</v>
          </cell>
          <cell r="AL46">
            <v>4911</v>
          </cell>
          <cell r="AM46">
            <v>0</v>
          </cell>
          <cell r="AN46">
            <v>170781</v>
          </cell>
          <cell r="AO46">
            <v>0</v>
          </cell>
          <cell r="AP46">
            <v>0</v>
          </cell>
          <cell r="AQ46">
            <v>10269</v>
          </cell>
          <cell r="AR46">
            <v>32136</v>
          </cell>
          <cell r="AS46">
            <v>53440</v>
          </cell>
          <cell r="AT46">
            <v>6670</v>
          </cell>
          <cell r="AU46">
            <v>0</v>
          </cell>
          <cell r="AV46">
            <v>98872</v>
          </cell>
          <cell r="AW46">
            <v>0</v>
          </cell>
          <cell r="AX46">
            <v>0</v>
          </cell>
          <cell r="AY46">
            <v>0</v>
          </cell>
          <cell r="AZ46">
            <v>24875</v>
          </cell>
          <cell r="BA46">
            <v>-24875</v>
          </cell>
          <cell r="BB46">
            <v>7997</v>
          </cell>
          <cell r="BC46">
            <v>6574</v>
          </cell>
          <cell r="BD46">
            <v>58817</v>
          </cell>
          <cell r="BE46">
            <v>678131</v>
          </cell>
          <cell r="BF46">
            <v>227156</v>
          </cell>
          <cell r="BG46">
            <v>0</v>
          </cell>
        </row>
        <row r="47">
          <cell r="A47">
            <v>36507</v>
          </cell>
          <cell r="B47">
            <v>128969</v>
          </cell>
          <cell r="C47">
            <v>450902</v>
          </cell>
          <cell r="D47">
            <v>2688262</v>
          </cell>
          <cell r="E47">
            <v>607741</v>
          </cell>
          <cell r="F47">
            <v>1984957</v>
          </cell>
          <cell r="G47">
            <v>1170217</v>
          </cell>
          <cell r="H47">
            <v>53695</v>
          </cell>
          <cell r="I47">
            <v>139523</v>
          </cell>
          <cell r="J47">
            <v>385433</v>
          </cell>
          <cell r="K47">
            <v>1001381</v>
          </cell>
          <cell r="L47">
            <v>441377</v>
          </cell>
          <cell r="M47">
            <v>64282</v>
          </cell>
          <cell r="N47">
            <v>96600</v>
          </cell>
          <cell r="O47">
            <v>18298</v>
          </cell>
          <cell r="P47">
            <v>172503</v>
          </cell>
          <cell r="Q47">
            <v>362881</v>
          </cell>
          <cell r="R47">
            <v>154438</v>
          </cell>
          <cell r="S47">
            <v>21714</v>
          </cell>
          <cell r="T47">
            <v>86263</v>
          </cell>
          <cell r="U47">
            <v>289543</v>
          </cell>
          <cell r="V47">
            <v>362648</v>
          </cell>
          <cell r="W47">
            <v>69623</v>
          </cell>
          <cell r="X47">
            <v>918145</v>
          </cell>
          <cell r="Y47">
            <v>157183</v>
          </cell>
          <cell r="Z47">
            <v>63428</v>
          </cell>
          <cell r="AA47">
            <v>9734</v>
          </cell>
          <cell r="AB47">
            <v>16041</v>
          </cell>
          <cell r="AC47">
            <v>60559</v>
          </cell>
          <cell r="AD47">
            <v>160423</v>
          </cell>
          <cell r="AE47">
            <v>90369</v>
          </cell>
          <cell r="AF47">
            <v>22036</v>
          </cell>
          <cell r="AG47">
            <v>16563</v>
          </cell>
          <cell r="AH47">
            <v>76986</v>
          </cell>
          <cell r="AI47">
            <v>544107</v>
          </cell>
          <cell r="AJ47">
            <v>675009</v>
          </cell>
          <cell r="AK47">
            <v>162559</v>
          </cell>
          <cell r="AL47">
            <v>4911</v>
          </cell>
          <cell r="AM47">
            <v>0</v>
          </cell>
          <cell r="AN47">
            <v>169331</v>
          </cell>
          <cell r="AO47">
            <v>0</v>
          </cell>
          <cell r="AP47">
            <v>0</v>
          </cell>
          <cell r="AQ47">
            <v>10269</v>
          </cell>
          <cell r="AR47">
            <v>31788</v>
          </cell>
          <cell r="AS47">
            <v>53440</v>
          </cell>
          <cell r="AT47">
            <v>6670</v>
          </cell>
          <cell r="AU47">
            <v>0</v>
          </cell>
          <cell r="AV47">
            <v>98507</v>
          </cell>
          <cell r="AW47">
            <v>0</v>
          </cell>
          <cell r="AX47">
            <v>0</v>
          </cell>
          <cell r="AY47">
            <v>0</v>
          </cell>
          <cell r="AZ47">
            <v>24875</v>
          </cell>
          <cell r="BA47">
            <v>-24875</v>
          </cell>
          <cell r="BB47">
            <v>7950</v>
          </cell>
          <cell r="BC47">
            <v>6574</v>
          </cell>
          <cell r="BD47">
            <v>58820</v>
          </cell>
          <cell r="BE47">
            <v>704385</v>
          </cell>
          <cell r="BF47">
            <v>236609</v>
          </cell>
          <cell r="BG47">
            <v>0</v>
          </cell>
        </row>
        <row r="48">
          <cell r="A48">
            <v>36508</v>
          </cell>
          <cell r="B48">
            <v>145885</v>
          </cell>
          <cell r="C48">
            <v>354838</v>
          </cell>
          <cell r="D48">
            <v>2630137</v>
          </cell>
          <cell r="E48">
            <v>599477</v>
          </cell>
          <cell r="F48">
            <v>1939218</v>
          </cell>
          <cell r="G48">
            <v>1055683</v>
          </cell>
          <cell r="H48">
            <v>25326</v>
          </cell>
          <cell r="I48">
            <v>149710</v>
          </cell>
          <cell r="J48">
            <v>364333</v>
          </cell>
          <cell r="K48">
            <v>933921</v>
          </cell>
          <cell r="L48">
            <v>411422</v>
          </cell>
          <cell r="M48">
            <v>72095</v>
          </cell>
          <cell r="N48">
            <v>88141</v>
          </cell>
          <cell r="O48">
            <v>28087</v>
          </cell>
          <cell r="P48">
            <v>139509</v>
          </cell>
          <cell r="Q48">
            <v>365819</v>
          </cell>
          <cell r="R48">
            <v>149191</v>
          </cell>
          <cell r="S48">
            <v>23741</v>
          </cell>
          <cell r="T48">
            <v>85508</v>
          </cell>
          <cell r="U48">
            <v>310343</v>
          </cell>
          <cell r="V48">
            <v>337247</v>
          </cell>
          <cell r="W48">
            <v>70351</v>
          </cell>
          <cell r="X48">
            <v>864076</v>
          </cell>
          <cell r="Y48">
            <v>165907</v>
          </cell>
          <cell r="Z48">
            <v>56997</v>
          </cell>
          <cell r="AA48">
            <v>10772</v>
          </cell>
          <cell r="AB48">
            <v>15485</v>
          </cell>
          <cell r="AC48">
            <v>62829</v>
          </cell>
          <cell r="AD48">
            <v>186765</v>
          </cell>
          <cell r="AE48">
            <v>99939</v>
          </cell>
          <cell r="AF48">
            <v>22337</v>
          </cell>
          <cell r="AG48">
            <v>15688</v>
          </cell>
          <cell r="AH48">
            <v>70788</v>
          </cell>
          <cell r="AI48">
            <v>537322</v>
          </cell>
          <cell r="AJ48">
            <v>669601</v>
          </cell>
          <cell r="AK48">
            <v>154213</v>
          </cell>
          <cell r="AL48">
            <v>5893</v>
          </cell>
          <cell r="AM48">
            <v>7455</v>
          </cell>
          <cell r="AN48">
            <v>165662</v>
          </cell>
          <cell r="AO48">
            <v>0</v>
          </cell>
          <cell r="AP48">
            <v>9898</v>
          </cell>
          <cell r="AQ48">
            <v>10269</v>
          </cell>
          <cell r="AR48">
            <v>34862</v>
          </cell>
          <cell r="AS48">
            <v>53440</v>
          </cell>
          <cell r="AT48">
            <v>6670</v>
          </cell>
          <cell r="AU48">
            <v>5293</v>
          </cell>
          <cell r="AV48">
            <v>106443</v>
          </cell>
          <cell r="AW48">
            <v>0</v>
          </cell>
          <cell r="AX48">
            <v>0</v>
          </cell>
          <cell r="AY48">
            <v>0</v>
          </cell>
          <cell r="AZ48">
            <v>24875</v>
          </cell>
          <cell r="BA48">
            <v>-24875</v>
          </cell>
          <cell r="BB48">
            <v>8277</v>
          </cell>
          <cell r="BC48">
            <v>5715</v>
          </cell>
          <cell r="BD48">
            <v>58821</v>
          </cell>
          <cell r="BE48">
            <v>691719</v>
          </cell>
          <cell r="BF48">
            <v>234124</v>
          </cell>
          <cell r="BG48">
            <v>0</v>
          </cell>
        </row>
        <row r="49">
          <cell r="A49">
            <v>36509</v>
          </cell>
          <cell r="B49">
            <v>114147</v>
          </cell>
          <cell r="C49">
            <v>443968</v>
          </cell>
          <cell r="D49">
            <v>2658179</v>
          </cell>
          <cell r="E49">
            <v>598880</v>
          </cell>
          <cell r="F49">
            <v>1960082</v>
          </cell>
          <cell r="G49">
            <v>1125720</v>
          </cell>
          <cell r="H49">
            <v>0</v>
          </cell>
          <cell r="I49">
            <v>137731</v>
          </cell>
          <cell r="J49">
            <v>419484</v>
          </cell>
          <cell r="K49">
            <v>978515</v>
          </cell>
          <cell r="L49">
            <v>371415</v>
          </cell>
          <cell r="M49">
            <v>26635</v>
          </cell>
          <cell r="N49">
            <v>64707</v>
          </cell>
          <cell r="O49">
            <v>18202</v>
          </cell>
          <cell r="P49">
            <v>131589</v>
          </cell>
          <cell r="Q49">
            <v>352090</v>
          </cell>
          <cell r="R49">
            <v>139489</v>
          </cell>
          <cell r="S49">
            <v>16301</v>
          </cell>
          <cell r="T49">
            <v>102781</v>
          </cell>
          <cell r="U49">
            <v>298296</v>
          </cell>
          <cell r="V49">
            <v>323939</v>
          </cell>
          <cell r="W49">
            <v>71380</v>
          </cell>
          <cell r="X49">
            <v>902352</v>
          </cell>
          <cell r="Y49">
            <v>168662</v>
          </cell>
          <cell r="Z49">
            <v>70005</v>
          </cell>
          <cell r="AA49">
            <v>11393</v>
          </cell>
          <cell r="AB49">
            <v>9358</v>
          </cell>
          <cell r="AC49">
            <v>77806</v>
          </cell>
          <cell r="AD49">
            <v>224928</v>
          </cell>
          <cell r="AE49">
            <v>131321</v>
          </cell>
          <cell r="AF49">
            <v>23989</v>
          </cell>
          <cell r="AG49">
            <v>18644</v>
          </cell>
          <cell r="AH49">
            <v>88493</v>
          </cell>
          <cell r="AI49">
            <v>527165</v>
          </cell>
          <cell r="AJ49">
            <v>668876</v>
          </cell>
          <cell r="AK49">
            <v>139392</v>
          </cell>
          <cell r="AL49">
            <v>9626</v>
          </cell>
          <cell r="AM49">
            <v>0</v>
          </cell>
          <cell r="AN49">
            <v>167024</v>
          </cell>
          <cell r="AO49">
            <v>0</v>
          </cell>
          <cell r="AP49">
            <v>0</v>
          </cell>
          <cell r="AQ49">
            <v>10281</v>
          </cell>
          <cell r="AR49">
            <v>33798</v>
          </cell>
          <cell r="AS49">
            <v>53440</v>
          </cell>
          <cell r="AT49">
            <v>6670</v>
          </cell>
          <cell r="AU49">
            <v>0</v>
          </cell>
          <cell r="AV49">
            <v>68174</v>
          </cell>
          <cell r="AW49">
            <v>0</v>
          </cell>
          <cell r="AX49">
            <v>0</v>
          </cell>
          <cell r="AY49">
            <v>0</v>
          </cell>
          <cell r="AZ49">
            <v>24875</v>
          </cell>
          <cell r="BA49">
            <v>-24875</v>
          </cell>
          <cell r="BB49">
            <v>8328</v>
          </cell>
          <cell r="BC49">
            <v>5397</v>
          </cell>
          <cell r="BD49">
            <v>58880</v>
          </cell>
          <cell r="BE49">
            <v>779658</v>
          </cell>
          <cell r="BF49">
            <v>249449</v>
          </cell>
          <cell r="BG49">
            <v>52709</v>
          </cell>
        </row>
        <row r="50">
          <cell r="A50">
            <v>36510</v>
          </cell>
          <cell r="B50">
            <v>160254</v>
          </cell>
          <cell r="C50">
            <v>366709</v>
          </cell>
          <cell r="D50">
            <v>2664117</v>
          </cell>
          <cell r="E50">
            <v>567200</v>
          </cell>
          <cell r="F50">
            <v>1991838</v>
          </cell>
          <cell r="G50">
            <v>1105556</v>
          </cell>
          <cell r="H50">
            <v>0</v>
          </cell>
          <cell r="I50">
            <v>133885</v>
          </cell>
          <cell r="J50">
            <v>395675</v>
          </cell>
          <cell r="K50">
            <v>933108</v>
          </cell>
          <cell r="L50">
            <v>429456</v>
          </cell>
          <cell r="M50">
            <v>26785</v>
          </cell>
          <cell r="N50">
            <v>59083</v>
          </cell>
          <cell r="O50">
            <v>37821</v>
          </cell>
          <cell r="P50">
            <v>159191</v>
          </cell>
          <cell r="Q50">
            <v>365938</v>
          </cell>
          <cell r="R50">
            <v>123473</v>
          </cell>
          <cell r="S50">
            <v>14670</v>
          </cell>
          <cell r="T50">
            <v>110258</v>
          </cell>
          <cell r="U50">
            <v>280569</v>
          </cell>
          <cell r="V50">
            <v>306759</v>
          </cell>
          <cell r="W50">
            <v>69809</v>
          </cell>
          <cell r="X50">
            <v>900000</v>
          </cell>
          <cell r="Y50">
            <v>172751</v>
          </cell>
          <cell r="Z50">
            <v>80629</v>
          </cell>
          <cell r="AA50">
            <v>11711</v>
          </cell>
          <cell r="AB50">
            <v>9619</v>
          </cell>
          <cell r="AC50">
            <v>62455</v>
          </cell>
          <cell r="AD50">
            <v>197606</v>
          </cell>
          <cell r="AE50">
            <v>92681</v>
          </cell>
          <cell r="AF50">
            <v>21798</v>
          </cell>
          <cell r="AG50">
            <v>17633</v>
          </cell>
          <cell r="AH50">
            <v>98327</v>
          </cell>
          <cell r="AI50">
            <v>527589</v>
          </cell>
          <cell r="AJ50">
            <v>675009</v>
          </cell>
          <cell r="AK50">
            <v>152215</v>
          </cell>
          <cell r="AL50">
            <v>15324</v>
          </cell>
          <cell r="AM50">
            <v>0</v>
          </cell>
          <cell r="AN50">
            <v>165543</v>
          </cell>
          <cell r="AO50">
            <v>0</v>
          </cell>
          <cell r="AP50">
            <v>0</v>
          </cell>
          <cell r="AQ50">
            <v>10269</v>
          </cell>
          <cell r="AR50">
            <v>32979</v>
          </cell>
          <cell r="AS50">
            <v>53440</v>
          </cell>
          <cell r="AT50">
            <v>6670</v>
          </cell>
          <cell r="AU50">
            <v>0</v>
          </cell>
          <cell r="AV50">
            <v>109127</v>
          </cell>
          <cell r="AW50">
            <v>0</v>
          </cell>
          <cell r="AX50">
            <v>0</v>
          </cell>
          <cell r="AY50">
            <v>0</v>
          </cell>
          <cell r="AZ50">
            <v>24875</v>
          </cell>
          <cell r="BA50">
            <v>-24875</v>
          </cell>
          <cell r="BB50">
            <v>981</v>
          </cell>
          <cell r="BC50">
            <v>5397</v>
          </cell>
          <cell r="BD50">
            <v>58874</v>
          </cell>
          <cell r="BE50">
            <v>744267</v>
          </cell>
          <cell r="BF50">
            <v>252429</v>
          </cell>
          <cell r="BG50">
            <v>0</v>
          </cell>
        </row>
        <row r="51">
          <cell r="A51">
            <v>36511</v>
          </cell>
          <cell r="B51">
            <v>193334</v>
          </cell>
          <cell r="C51">
            <v>336497</v>
          </cell>
          <cell r="D51">
            <v>2712381</v>
          </cell>
          <cell r="E51">
            <v>609041</v>
          </cell>
          <cell r="F51">
            <v>2013662</v>
          </cell>
          <cell r="G51">
            <v>972089</v>
          </cell>
          <cell r="H51">
            <v>0</v>
          </cell>
          <cell r="I51">
            <v>139176</v>
          </cell>
          <cell r="J51">
            <v>435241</v>
          </cell>
          <cell r="K51">
            <v>949132</v>
          </cell>
          <cell r="L51">
            <v>398062</v>
          </cell>
          <cell r="M51">
            <v>102578</v>
          </cell>
          <cell r="N51">
            <v>51975</v>
          </cell>
          <cell r="O51">
            <v>47051</v>
          </cell>
          <cell r="P51">
            <v>169200</v>
          </cell>
          <cell r="Q51">
            <v>347747</v>
          </cell>
          <cell r="R51">
            <v>131301</v>
          </cell>
          <cell r="S51">
            <v>21147</v>
          </cell>
          <cell r="T51">
            <v>120191</v>
          </cell>
          <cell r="U51">
            <v>284471</v>
          </cell>
          <cell r="V51">
            <v>358098</v>
          </cell>
          <cell r="W51">
            <v>69317</v>
          </cell>
          <cell r="X51">
            <v>895608</v>
          </cell>
          <cell r="Y51">
            <v>179075</v>
          </cell>
          <cell r="Z51">
            <v>71044</v>
          </cell>
          <cell r="AA51">
            <v>11711</v>
          </cell>
          <cell r="AB51">
            <v>9619</v>
          </cell>
          <cell r="AC51">
            <v>75487</v>
          </cell>
          <cell r="AD51">
            <v>156118</v>
          </cell>
          <cell r="AE51">
            <v>48177</v>
          </cell>
          <cell r="AF51">
            <v>20986</v>
          </cell>
          <cell r="AG51">
            <v>10901</v>
          </cell>
          <cell r="AH51">
            <v>98323</v>
          </cell>
          <cell r="AI51">
            <v>537716</v>
          </cell>
          <cell r="AJ51">
            <v>675009</v>
          </cell>
          <cell r="AK51">
            <v>151412</v>
          </cell>
          <cell r="AL51">
            <v>10805</v>
          </cell>
          <cell r="AM51">
            <v>0</v>
          </cell>
          <cell r="AN51">
            <v>180598</v>
          </cell>
          <cell r="AO51">
            <v>0</v>
          </cell>
          <cell r="AP51">
            <v>3052</v>
          </cell>
          <cell r="AQ51">
            <v>10269</v>
          </cell>
          <cell r="AR51">
            <v>29270</v>
          </cell>
          <cell r="AS51">
            <v>53440</v>
          </cell>
          <cell r="AT51">
            <v>6670</v>
          </cell>
          <cell r="AU51">
            <v>22722</v>
          </cell>
          <cell r="AV51">
            <v>131613</v>
          </cell>
          <cell r="AW51">
            <v>0</v>
          </cell>
          <cell r="AX51">
            <v>0</v>
          </cell>
          <cell r="AY51">
            <v>0</v>
          </cell>
          <cell r="AZ51">
            <v>24875</v>
          </cell>
          <cell r="BA51">
            <v>-24875</v>
          </cell>
          <cell r="BB51">
            <v>981</v>
          </cell>
          <cell r="BC51">
            <v>5397</v>
          </cell>
          <cell r="BD51">
            <v>23189</v>
          </cell>
          <cell r="BE51">
            <v>635459</v>
          </cell>
          <cell r="BF51">
            <v>254529</v>
          </cell>
          <cell r="BG51">
            <v>0</v>
          </cell>
        </row>
        <row r="52">
          <cell r="A52">
            <v>36512</v>
          </cell>
          <cell r="B52">
            <v>195663</v>
          </cell>
          <cell r="C52">
            <v>284202</v>
          </cell>
          <cell r="D52">
            <v>2672273</v>
          </cell>
          <cell r="E52">
            <v>559017</v>
          </cell>
          <cell r="F52">
            <v>2021158</v>
          </cell>
          <cell r="G52">
            <v>914718</v>
          </cell>
          <cell r="H52">
            <v>0</v>
          </cell>
          <cell r="I52">
            <v>166874</v>
          </cell>
          <cell r="J52">
            <v>347422</v>
          </cell>
          <cell r="K52">
            <v>886025</v>
          </cell>
          <cell r="L52">
            <v>493957</v>
          </cell>
          <cell r="M52">
            <v>56660</v>
          </cell>
          <cell r="N52">
            <v>75723</v>
          </cell>
          <cell r="O52">
            <v>84961</v>
          </cell>
          <cell r="P52">
            <v>127239</v>
          </cell>
          <cell r="Q52">
            <v>382989</v>
          </cell>
          <cell r="R52">
            <v>131042</v>
          </cell>
          <cell r="S52">
            <v>17494</v>
          </cell>
          <cell r="T52">
            <v>117388</v>
          </cell>
          <cell r="U52">
            <v>290126</v>
          </cell>
          <cell r="V52">
            <v>328927</v>
          </cell>
          <cell r="W52">
            <v>59082</v>
          </cell>
          <cell r="X52">
            <v>915000</v>
          </cell>
          <cell r="Y52">
            <v>144760</v>
          </cell>
          <cell r="Z52">
            <v>71044</v>
          </cell>
          <cell r="AA52">
            <v>11711</v>
          </cell>
          <cell r="AB52">
            <v>9619</v>
          </cell>
          <cell r="AC52">
            <v>19801</v>
          </cell>
          <cell r="AD52">
            <v>136476</v>
          </cell>
          <cell r="AE52">
            <v>74207</v>
          </cell>
          <cell r="AF52">
            <v>19919</v>
          </cell>
          <cell r="AG52">
            <v>18073</v>
          </cell>
          <cell r="AH52">
            <v>98321</v>
          </cell>
          <cell r="AI52">
            <v>544129</v>
          </cell>
          <cell r="AJ52">
            <v>675029</v>
          </cell>
          <cell r="AK52">
            <v>148519</v>
          </cell>
          <cell r="AL52">
            <v>0</v>
          </cell>
          <cell r="AM52">
            <v>0</v>
          </cell>
          <cell r="AN52">
            <v>195642</v>
          </cell>
          <cell r="AO52">
            <v>0</v>
          </cell>
          <cell r="AP52">
            <v>0</v>
          </cell>
          <cell r="AQ52">
            <v>10269</v>
          </cell>
          <cell r="AR52">
            <v>28067</v>
          </cell>
          <cell r="AS52">
            <v>5344</v>
          </cell>
          <cell r="AT52">
            <v>6670</v>
          </cell>
          <cell r="AU52">
            <v>42078</v>
          </cell>
          <cell r="AV52">
            <v>137025</v>
          </cell>
          <cell r="AW52">
            <v>0</v>
          </cell>
          <cell r="AX52">
            <v>0</v>
          </cell>
          <cell r="AY52">
            <v>0</v>
          </cell>
          <cell r="AZ52">
            <v>42384</v>
          </cell>
          <cell r="BA52">
            <v>-42384</v>
          </cell>
          <cell r="BB52">
            <v>981</v>
          </cell>
          <cell r="BC52">
            <v>5397</v>
          </cell>
          <cell r="BD52">
            <v>58878</v>
          </cell>
          <cell r="BE52">
            <v>606838</v>
          </cell>
          <cell r="BF52">
            <v>228809</v>
          </cell>
          <cell r="BG52">
            <v>0</v>
          </cell>
        </row>
        <row r="53">
          <cell r="A53">
            <v>36513</v>
          </cell>
          <cell r="B53">
            <v>196072</v>
          </cell>
          <cell r="C53">
            <v>307817</v>
          </cell>
          <cell r="D53">
            <v>2642233</v>
          </cell>
          <cell r="E53">
            <v>584567</v>
          </cell>
          <cell r="F53">
            <v>1969120</v>
          </cell>
          <cell r="G53">
            <v>932024</v>
          </cell>
          <cell r="H53">
            <v>0</v>
          </cell>
          <cell r="I53">
            <v>164902</v>
          </cell>
          <cell r="J53">
            <v>340919</v>
          </cell>
          <cell r="K53">
            <v>889599</v>
          </cell>
          <cell r="L53">
            <v>486015</v>
          </cell>
          <cell r="M53">
            <v>55040</v>
          </cell>
          <cell r="N53">
            <v>75723</v>
          </cell>
          <cell r="O53">
            <v>84961</v>
          </cell>
          <cell r="P53">
            <v>127002</v>
          </cell>
          <cell r="Q53">
            <v>381027</v>
          </cell>
          <cell r="R53">
            <v>129680</v>
          </cell>
          <cell r="S53">
            <v>17012</v>
          </cell>
          <cell r="T53">
            <v>116982</v>
          </cell>
          <cell r="U53">
            <v>285286</v>
          </cell>
          <cell r="V53">
            <v>326548</v>
          </cell>
          <cell r="W53">
            <v>59570</v>
          </cell>
          <cell r="X53">
            <v>910000</v>
          </cell>
          <cell r="Y53">
            <v>179075</v>
          </cell>
          <cell r="Z53">
            <v>39999</v>
          </cell>
          <cell r="AA53">
            <v>11711</v>
          </cell>
          <cell r="AB53">
            <v>9619</v>
          </cell>
          <cell r="AC53">
            <v>19801</v>
          </cell>
          <cell r="AD53">
            <v>166757</v>
          </cell>
          <cell r="AE53">
            <v>77222</v>
          </cell>
          <cell r="AF53">
            <v>21129</v>
          </cell>
          <cell r="AG53">
            <v>18542</v>
          </cell>
          <cell r="AH53">
            <v>98321</v>
          </cell>
          <cell r="AI53">
            <v>545006</v>
          </cell>
          <cell r="AJ53">
            <v>675029</v>
          </cell>
          <cell r="AK53">
            <v>148770</v>
          </cell>
          <cell r="AL53">
            <v>0</v>
          </cell>
          <cell r="AM53">
            <v>0</v>
          </cell>
          <cell r="AN53">
            <v>195889</v>
          </cell>
          <cell r="AO53">
            <v>0</v>
          </cell>
          <cell r="AP53">
            <v>0</v>
          </cell>
          <cell r="AQ53">
            <v>10269</v>
          </cell>
          <cell r="AR53">
            <v>27838</v>
          </cell>
          <cell r="AS53">
            <v>53440</v>
          </cell>
          <cell r="AT53">
            <v>6670</v>
          </cell>
          <cell r="AU53">
            <v>42078</v>
          </cell>
          <cell r="AV53">
            <v>136606</v>
          </cell>
          <cell r="AW53">
            <v>0</v>
          </cell>
          <cell r="AX53">
            <v>0</v>
          </cell>
          <cell r="AY53">
            <v>0</v>
          </cell>
          <cell r="AZ53">
            <v>42384</v>
          </cell>
          <cell r="BA53">
            <v>-42384</v>
          </cell>
          <cell r="BB53">
            <v>981</v>
          </cell>
          <cell r="BC53">
            <v>5397</v>
          </cell>
          <cell r="BD53">
            <v>58875</v>
          </cell>
          <cell r="BE53">
            <v>616014</v>
          </cell>
          <cell r="BF53">
            <v>185829</v>
          </cell>
          <cell r="BG53">
            <v>0</v>
          </cell>
        </row>
        <row r="54">
          <cell r="A54">
            <v>36514</v>
          </cell>
          <cell r="B54">
            <v>192186</v>
          </cell>
          <cell r="C54">
            <v>330127</v>
          </cell>
          <cell r="D54">
            <v>2682285</v>
          </cell>
          <cell r="E54">
            <v>605909</v>
          </cell>
          <cell r="F54">
            <v>1986899</v>
          </cell>
          <cell r="G54">
            <v>980625</v>
          </cell>
          <cell r="H54">
            <v>0</v>
          </cell>
          <cell r="I54">
            <v>164032</v>
          </cell>
          <cell r="J54">
            <v>335011</v>
          </cell>
          <cell r="K54">
            <v>889649</v>
          </cell>
          <cell r="L54">
            <v>484784</v>
          </cell>
          <cell r="M54">
            <v>55293</v>
          </cell>
          <cell r="N54">
            <v>76909</v>
          </cell>
          <cell r="O54">
            <v>84961</v>
          </cell>
          <cell r="P54">
            <v>121664</v>
          </cell>
          <cell r="Q54">
            <v>386763</v>
          </cell>
          <cell r="R54">
            <v>116510</v>
          </cell>
          <cell r="S54">
            <v>17225</v>
          </cell>
          <cell r="T54">
            <v>117133</v>
          </cell>
          <cell r="U54">
            <v>284333</v>
          </cell>
          <cell r="V54">
            <v>326911</v>
          </cell>
          <cell r="W54">
            <v>59614</v>
          </cell>
          <cell r="X54">
            <v>917614</v>
          </cell>
          <cell r="Y54">
            <v>134806</v>
          </cell>
          <cell r="Z54">
            <v>71044</v>
          </cell>
          <cell r="AA54">
            <v>11711</v>
          </cell>
          <cell r="AB54">
            <v>9619</v>
          </cell>
          <cell r="AC54">
            <v>43703</v>
          </cell>
          <cell r="AD54">
            <v>150372</v>
          </cell>
          <cell r="AE54">
            <v>80616</v>
          </cell>
          <cell r="AF54">
            <v>21563</v>
          </cell>
          <cell r="AG54">
            <v>18767</v>
          </cell>
          <cell r="AH54">
            <v>98321</v>
          </cell>
          <cell r="AI54">
            <v>544626</v>
          </cell>
          <cell r="AJ54">
            <v>675009</v>
          </cell>
          <cell r="AK54">
            <v>168363</v>
          </cell>
          <cell r="AL54">
            <v>0</v>
          </cell>
          <cell r="AM54">
            <v>0</v>
          </cell>
          <cell r="AN54">
            <v>196789</v>
          </cell>
          <cell r="AO54">
            <v>0</v>
          </cell>
          <cell r="AP54">
            <v>0</v>
          </cell>
          <cell r="AQ54">
            <v>10269</v>
          </cell>
          <cell r="AR54">
            <v>28075</v>
          </cell>
          <cell r="AS54">
            <v>53440</v>
          </cell>
          <cell r="AT54">
            <v>6670</v>
          </cell>
          <cell r="AU54">
            <v>42078</v>
          </cell>
          <cell r="AV54">
            <v>136185</v>
          </cell>
          <cell r="AW54">
            <v>0</v>
          </cell>
          <cell r="AX54">
            <v>0</v>
          </cell>
          <cell r="AY54">
            <v>0</v>
          </cell>
          <cell r="AZ54">
            <v>42384</v>
          </cell>
          <cell r="BA54">
            <v>-42384</v>
          </cell>
          <cell r="BB54">
            <v>981</v>
          </cell>
          <cell r="BC54">
            <v>5397</v>
          </cell>
          <cell r="BD54">
            <v>58880</v>
          </cell>
          <cell r="BE54">
            <v>665312</v>
          </cell>
          <cell r="BF54">
            <v>213676</v>
          </cell>
          <cell r="BG54">
            <v>0</v>
          </cell>
        </row>
        <row r="55">
          <cell r="A55">
            <v>36515</v>
          </cell>
          <cell r="B55">
            <v>248602</v>
          </cell>
          <cell r="C55">
            <v>261368</v>
          </cell>
          <cell r="D55">
            <v>2561773</v>
          </cell>
          <cell r="E55">
            <v>617925</v>
          </cell>
          <cell r="F55">
            <v>1860809</v>
          </cell>
          <cell r="G55">
            <v>903989</v>
          </cell>
          <cell r="H55">
            <v>0</v>
          </cell>
          <cell r="I55">
            <v>164477</v>
          </cell>
          <cell r="J55">
            <v>293773</v>
          </cell>
          <cell r="K55">
            <v>776430</v>
          </cell>
          <cell r="L55">
            <v>408273</v>
          </cell>
          <cell r="M55">
            <v>82442</v>
          </cell>
          <cell r="N55">
            <v>80621</v>
          </cell>
          <cell r="O55">
            <v>45173</v>
          </cell>
          <cell r="P55">
            <v>53051</v>
          </cell>
          <cell r="Q55">
            <v>365556</v>
          </cell>
          <cell r="R55">
            <v>141180</v>
          </cell>
          <cell r="S55">
            <v>31561</v>
          </cell>
          <cell r="T55">
            <v>92666</v>
          </cell>
          <cell r="U55">
            <v>274614</v>
          </cell>
          <cell r="V55">
            <v>315147</v>
          </cell>
          <cell r="W55">
            <v>57052</v>
          </cell>
          <cell r="X55">
            <v>880000</v>
          </cell>
          <cell r="Y55">
            <v>125955</v>
          </cell>
          <cell r="Z55">
            <v>48648</v>
          </cell>
          <cell r="AA55">
            <v>11016</v>
          </cell>
          <cell r="AB55">
            <v>9607</v>
          </cell>
          <cell r="AC55">
            <v>32401</v>
          </cell>
          <cell r="AD55">
            <v>212672</v>
          </cell>
          <cell r="AE55">
            <v>97220</v>
          </cell>
          <cell r="AF55">
            <v>21065</v>
          </cell>
          <cell r="AG55">
            <v>15864</v>
          </cell>
          <cell r="AH55">
            <v>113073</v>
          </cell>
          <cell r="AI55">
            <v>554294</v>
          </cell>
          <cell r="AJ55">
            <v>675029</v>
          </cell>
          <cell r="AK55">
            <v>160203</v>
          </cell>
          <cell r="AL55">
            <v>36695</v>
          </cell>
          <cell r="AM55">
            <v>0</v>
          </cell>
          <cell r="AN55">
            <v>192031</v>
          </cell>
          <cell r="AO55">
            <v>3975</v>
          </cell>
          <cell r="AP55">
            <v>0</v>
          </cell>
          <cell r="AQ55">
            <v>30209</v>
          </cell>
          <cell r="AR55">
            <v>30212</v>
          </cell>
          <cell r="AS55">
            <v>53440</v>
          </cell>
          <cell r="AT55">
            <v>6670</v>
          </cell>
          <cell r="AU55">
            <v>50899</v>
          </cell>
          <cell r="AV55">
            <v>163212</v>
          </cell>
          <cell r="AW55">
            <v>0</v>
          </cell>
          <cell r="AX55">
            <v>0</v>
          </cell>
          <cell r="AY55">
            <v>0</v>
          </cell>
          <cell r="AZ55">
            <v>65794</v>
          </cell>
          <cell r="BA55">
            <v>-65794</v>
          </cell>
          <cell r="BB55">
            <v>949</v>
          </cell>
          <cell r="BC55">
            <v>5272</v>
          </cell>
          <cell r="BD55">
            <v>58881</v>
          </cell>
          <cell r="BE55">
            <v>709364</v>
          </cell>
          <cell r="BF55">
            <v>210466</v>
          </cell>
          <cell r="BG55">
            <v>0</v>
          </cell>
        </row>
        <row r="56">
          <cell r="A56">
            <v>36516</v>
          </cell>
          <cell r="B56">
            <v>207755</v>
          </cell>
          <cell r="C56">
            <v>309202</v>
          </cell>
          <cell r="D56">
            <v>2596642</v>
          </cell>
          <cell r="E56">
            <v>620776</v>
          </cell>
          <cell r="F56">
            <v>1891197</v>
          </cell>
          <cell r="G56">
            <v>832729</v>
          </cell>
          <cell r="H56">
            <v>0</v>
          </cell>
          <cell r="I56">
            <v>164797</v>
          </cell>
          <cell r="J56">
            <v>270300</v>
          </cell>
          <cell r="K56">
            <v>687486</v>
          </cell>
          <cell r="L56">
            <v>452274</v>
          </cell>
          <cell r="M56">
            <v>54600</v>
          </cell>
          <cell r="N56">
            <v>126395</v>
          </cell>
          <cell r="O56">
            <v>64961</v>
          </cell>
          <cell r="P56">
            <v>157929</v>
          </cell>
          <cell r="Q56">
            <v>374986</v>
          </cell>
          <cell r="R56">
            <v>131432</v>
          </cell>
          <cell r="S56">
            <v>8942</v>
          </cell>
          <cell r="T56">
            <v>95226</v>
          </cell>
          <cell r="U56">
            <v>262388</v>
          </cell>
          <cell r="V56">
            <v>319362</v>
          </cell>
          <cell r="W56">
            <v>56927</v>
          </cell>
          <cell r="X56">
            <v>885000</v>
          </cell>
          <cell r="Y56">
            <v>130333</v>
          </cell>
          <cell r="Z56">
            <v>41025</v>
          </cell>
          <cell r="AA56">
            <v>11385</v>
          </cell>
          <cell r="AB56">
            <v>9385</v>
          </cell>
          <cell r="AC56">
            <v>25447</v>
          </cell>
          <cell r="AD56">
            <v>182045</v>
          </cell>
          <cell r="AE56">
            <v>126503</v>
          </cell>
          <cell r="AF56">
            <v>24962</v>
          </cell>
          <cell r="AG56">
            <v>21828</v>
          </cell>
          <cell r="AH56">
            <v>87916</v>
          </cell>
          <cell r="AI56">
            <v>569523</v>
          </cell>
          <cell r="AJ56">
            <v>675029</v>
          </cell>
          <cell r="AK56">
            <v>147878</v>
          </cell>
          <cell r="AL56">
            <v>0</v>
          </cell>
          <cell r="AM56">
            <v>0</v>
          </cell>
          <cell r="AN56">
            <v>194019</v>
          </cell>
          <cell r="AO56">
            <v>0</v>
          </cell>
          <cell r="AP56">
            <v>0</v>
          </cell>
          <cell r="AQ56">
            <v>40352</v>
          </cell>
          <cell r="AR56">
            <v>28949</v>
          </cell>
          <cell r="AS56">
            <v>53440</v>
          </cell>
          <cell r="AT56">
            <v>6632</v>
          </cell>
          <cell r="AU56">
            <v>0</v>
          </cell>
          <cell r="AV56">
            <v>103296</v>
          </cell>
          <cell r="AW56">
            <v>0</v>
          </cell>
          <cell r="AX56">
            <v>0</v>
          </cell>
          <cell r="AY56">
            <v>0</v>
          </cell>
          <cell r="AZ56">
            <v>65779</v>
          </cell>
          <cell r="BA56">
            <v>-65779</v>
          </cell>
          <cell r="BB56">
            <v>956</v>
          </cell>
          <cell r="BC56">
            <v>5397</v>
          </cell>
          <cell r="BD56">
            <v>52632</v>
          </cell>
          <cell r="BE56">
            <v>738452</v>
          </cell>
          <cell r="BF56">
            <v>217521</v>
          </cell>
          <cell r="BG56">
            <v>0</v>
          </cell>
        </row>
        <row r="57">
          <cell r="A57">
            <v>36517</v>
          </cell>
          <cell r="B57">
            <v>243963</v>
          </cell>
          <cell r="C57">
            <v>302717</v>
          </cell>
          <cell r="D57">
            <v>2636701</v>
          </cell>
          <cell r="E57">
            <v>647409</v>
          </cell>
          <cell r="F57">
            <v>1903615</v>
          </cell>
          <cell r="G57">
            <v>903501</v>
          </cell>
          <cell r="H57">
            <v>0</v>
          </cell>
          <cell r="I57">
            <v>168709</v>
          </cell>
          <cell r="J57">
            <v>270293</v>
          </cell>
          <cell r="K57">
            <v>826388</v>
          </cell>
          <cell r="L57">
            <v>468320</v>
          </cell>
          <cell r="M57">
            <v>52379</v>
          </cell>
          <cell r="N57">
            <v>119168</v>
          </cell>
          <cell r="O57">
            <v>64815</v>
          </cell>
          <cell r="P57">
            <v>95398</v>
          </cell>
          <cell r="Q57">
            <v>372181</v>
          </cell>
          <cell r="R57">
            <v>126317</v>
          </cell>
          <cell r="S57">
            <v>27826</v>
          </cell>
          <cell r="T57">
            <v>123466</v>
          </cell>
          <cell r="U57">
            <v>284610</v>
          </cell>
          <cell r="V57">
            <v>309522</v>
          </cell>
          <cell r="W57">
            <v>62621</v>
          </cell>
          <cell r="X57">
            <v>897406</v>
          </cell>
          <cell r="Y57">
            <v>117462</v>
          </cell>
          <cell r="Z57">
            <v>46725</v>
          </cell>
          <cell r="AA57">
            <v>11612</v>
          </cell>
          <cell r="AB57">
            <v>9619</v>
          </cell>
          <cell r="AC57">
            <v>4462</v>
          </cell>
          <cell r="AD57">
            <v>154955</v>
          </cell>
          <cell r="AE57">
            <v>114305</v>
          </cell>
          <cell r="AF57">
            <v>23671</v>
          </cell>
          <cell r="AG57">
            <v>22459</v>
          </cell>
          <cell r="AH57">
            <v>88337</v>
          </cell>
          <cell r="AI57">
            <v>522969</v>
          </cell>
          <cell r="AJ57">
            <v>675029</v>
          </cell>
          <cell r="AK57">
            <v>141030</v>
          </cell>
          <cell r="AL57">
            <v>0</v>
          </cell>
          <cell r="AM57">
            <v>0</v>
          </cell>
          <cell r="AN57">
            <v>178867</v>
          </cell>
          <cell r="AO57">
            <v>0</v>
          </cell>
          <cell r="AP57">
            <v>2749</v>
          </cell>
          <cell r="AQ57">
            <v>48480</v>
          </cell>
          <cell r="AR57">
            <v>30725</v>
          </cell>
          <cell r="AS57">
            <v>53440</v>
          </cell>
          <cell r="AT57">
            <v>6670</v>
          </cell>
          <cell r="AU57">
            <v>44481</v>
          </cell>
          <cell r="AV57">
            <v>147361</v>
          </cell>
          <cell r="AW57">
            <v>0</v>
          </cell>
          <cell r="AX57">
            <v>0</v>
          </cell>
          <cell r="AY57">
            <v>0</v>
          </cell>
          <cell r="AZ57">
            <v>60722</v>
          </cell>
          <cell r="BA57">
            <v>-60722</v>
          </cell>
          <cell r="BB57">
            <v>981</v>
          </cell>
          <cell r="BC57">
            <v>8831</v>
          </cell>
          <cell r="BD57">
            <v>58832</v>
          </cell>
          <cell r="BE57">
            <v>672517</v>
          </cell>
          <cell r="BF57">
            <v>202587</v>
          </cell>
          <cell r="BG57">
            <v>0</v>
          </cell>
        </row>
        <row r="58">
          <cell r="A58">
            <v>36518</v>
          </cell>
          <cell r="B58">
            <v>212803</v>
          </cell>
          <cell r="C58">
            <v>298987</v>
          </cell>
          <cell r="D58">
            <v>2673921</v>
          </cell>
          <cell r="E58">
            <v>648057</v>
          </cell>
          <cell r="F58">
            <v>1936688</v>
          </cell>
          <cell r="G58">
            <v>850192</v>
          </cell>
          <cell r="H58">
            <v>0</v>
          </cell>
          <cell r="I58">
            <v>168652</v>
          </cell>
          <cell r="J58">
            <v>255973</v>
          </cell>
          <cell r="K58">
            <v>902245</v>
          </cell>
          <cell r="L58">
            <v>539999</v>
          </cell>
          <cell r="M58">
            <v>77326</v>
          </cell>
          <cell r="N58">
            <v>123049</v>
          </cell>
          <cell r="O58">
            <v>48803</v>
          </cell>
          <cell r="P58">
            <v>118005</v>
          </cell>
          <cell r="Q58">
            <v>358003</v>
          </cell>
          <cell r="R58">
            <v>131247</v>
          </cell>
          <cell r="S58">
            <v>17544</v>
          </cell>
          <cell r="T58">
            <v>124114</v>
          </cell>
          <cell r="U58">
            <v>279976</v>
          </cell>
          <cell r="V58">
            <v>327511</v>
          </cell>
          <cell r="W58">
            <v>62382</v>
          </cell>
          <cell r="X58">
            <v>892084</v>
          </cell>
          <cell r="Y58">
            <v>101013</v>
          </cell>
          <cell r="Z58">
            <v>18671</v>
          </cell>
          <cell r="AA58">
            <v>11689</v>
          </cell>
          <cell r="AB58">
            <v>9610</v>
          </cell>
          <cell r="AC58">
            <v>4639</v>
          </cell>
          <cell r="AD58">
            <v>134767</v>
          </cell>
          <cell r="AE58">
            <v>79050</v>
          </cell>
          <cell r="AF58">
            <v>21417</v>
          </cell>
          <cell r="AG58">
            <v>21246</v>
          </cell>
          <cell r="AH58">
            <v>88468</v>
          </cell>
          <cell r="AI58">
            <v>517220</v>
          </cell>
          <cell r="AJ58">
            <v>675029</v>
          </cell>
          <cell r="AK58">
            <v>147312</v>
          </cell>
          <cell r="AL58">
            <v>0</v>
          </cell>
          <cell r="AM58">
            <v>0</v>
          </cell>
          <cell r="AN58">
            <v>178867</v>
          </cell>
          <cell r="AO58">
            <v>0</v>
          </cell>
          <cell r="AP58">
            <v>5651</v>
          </cell>
          <cell r="AQ58">
            <v>15254</v>
          </cell>
          <cell r="AR58">
            <v>35287</v>
          </cell>
          <cell r="AS58">
            <v>53440</v>
          </cell>
          <cell r="AT58">
            <v>6670</v>
          </cell>
          <cell r="AU58">
            <v>44481</v>
          </cell>
          <cell r="AV58">
            <v>149610</v>
          </cell>
          <cell r="AW58">
            <v>0</v>
          </cell>
          <cell r="AX58">
            <v>0</v>
          </cell>
          <cell r="AY58">
            <v>0</v>
          </cell>
          <cell r="AZ58">
            <v>55748</v>
          </cell>
          <cell r="BA58">
            <v>-55748</v>
          </cell>
          <cell r="BB58">
            <v>979</v>
          </cell>
          <cell r="BC58">
            <v>6868</v>
          </cell>
          <cell r="BD58">
            <v>44152</v>
          </cell>
          <cell r="BE58">
            <v>559627</v>
          </cell>
          <cell r="BF58">
            <v>178428</v>
          </cell>
          <cell r="BG58">
            <v>0</v>
          </cell>
        </row>
        <row r="59">
          <cell r="A59">
            <v>36519</v>
          </cell>
          <cell r="B59">
            <v>229685</v>
          </cell>
          <cell r="C59">
            <v>279104</v>
          </cell>
          <cell r="D59">
            <v>2659651</v>
          </cell>
          <cell r="E59">
            <v>642788</v>
          </cell>
          <cell r="F59">
            <v>1929747</v>
          </cell>
          <cell r="G59">
            <v>839625</v>
          </cell>
          <cell r="H59">
            <v>0</v>
          </cell>
          <cell r="I59">
            <v>168805</v>
          </cell>
          <cell r="J59">
            <v>254132</v>
          </cell>
          <cell r="K59">
            <v>897645</v>
          </cell>
          <cell r="L59">
            <v>537938</v>
          </cell>
          <cell r="M59">
            <v>74627</v>
          </cell>
          <cell r="N59">
            <v>123049</v>
          </cell>
          <cell r="O59">
            <v>48803</v>
          </cell>
          <cell r="P59">
            <v>117444</v>
          </cell>
          <cell r="Q59">
            <v>355221</v>
          </cell>
          <cell r="R59">
            <v>127961</v>
          </cell>
          <cell r="S59">
            <v>17455</v>
          </cell>
          <cell r="T59">
            <v>125250</v>
          </cell>
          <cell r="U59">
            <v>276511</v>
          </cell>
          <cell r="V59">
            <v>322758</v>
          </cell>
          <cell r="W59">
            <v>62384</v>
          </cell>
          <cell r="X59">
            <v>898179</v>
          </cell>
          <cell r="Y59">
            <v>101099</v>
          </cell>
          <cell r="Z59">
            <v>18689</v>
          </cell>
          <cell r="AA59">
            <v>11687</v>
          </cell>
          <cell r="AB59">
            <v>9619</v>
          </cell>
          <cell r="AC59">
            <v>0</v>
          </cell>
          <cell r="AD59">
            <v>136074</v>
          </cell>
          <cell r="AE59">
            <v>77352</v>
          </cell>
          <cell r="AF59">
            <v>21336</v>
          </cell>
          <cell r="AG59">
            <v>21055</v>
          </cell>
          <cell r="AH59">
            <v>88274</v>
          </cell>
          <cell r="AI59">
            <v>510123</v>
          </cell>
          <cell r="AJ59">
            <v>675029</v>
          </cell>
          <cell r="AK59">
            <v>148044</v>
          </cell>
          <cell r="AL59">
            <v>0</v>
          </cell>
          <cell r="AM59">
            <v>0</v>
          </cell>
          <cell r="AN59">
            <v>178844</v>
          </cell>
          <cell r="AO59">
            <v>0</v>
          </cell>
          <cell r="AP59">
            <v>21550</v>
          </cell>
          <cell r="AQ59">
            <v>15254</v>
          </cell>
          <cell r="AR59">
            <v>35763</v>
          </cell>
          <cell r="AS59">
            <v>53440</v>
          </cell>
          <cell r="AT59">
            <v>6670</v>
          </cell>
          <cell r="AU59">
            <v>44481</v>
          </cell>
          <cell r="AV59">
            <v>166339</v>
          </cell>
          <cell r="AW59">
            <v>0</v>
          </cell>
          <cell r="AX59">
            <v>0</v>
          </cell>
          <cell r="AY59">
            <v>0</v>
          </cell>
          <cell r="AZ59">
            <v>55748</v>
          </cell>
          <cell r="BA59">
            <v>-55748</v>
          </cell>
          <cell r="BB59">
            <v>981</v>
          </cell>
          <cell r="BC59">
            <v>6868</v>
          </cell>
          <cell r="BD59">
            <v>44160</v>
          </cell>
          <cell r="BE59">
            <v>554453</v>
          </cell>
          <cell r="BF59">
            <v>175992</v>
          </cell>
          <cell r="BG59">
            <v>0</v>
          </cell>
        </row>
        <row r="60">
          <cell r="A60">
            <v>36520</v>
          </cell>
          <cell r="B60">
            <v>229476</v>
          </cell>
          <cell r="C60">
            <v>277713</v>
          </cell>
          <cell r="D60">
            <v>2652555</v>
          </cell>
          <cell r="E60">
            <v>640669</v>
          </cell>
          <cell r="F60">
            <v>1923587</v>
          </cell>
          <cell r="G60">
            <v>872622</v>
          </cell>
          <cell r="H60">
            <v>0</v>
          </cell>
          <cell r="I60">
            <v>168652</v>
          </cell>
          <cell r="J60">
            <v>253903</v>
          </cell>
          <cell r="K60">
            <v>904114</v>
          </cell>
          <cell r="L60">
            <v>538326</v>
          </cell>
          <cell r="M60">
            <v>68359</v>
          </cell>
          <cell r="N60">
            <v>123935</v>
          </cell>
          <cell r="O60">
            <v>48803</v>
          </cell>
          <cell r="P60">
            <v>87496</v>
          </cell>
          <cell r="Q60">
            <v>353468</v>
          </cell>
          <cell r="R60">
            <v>131339</v>
          </cell>
          <cell r="S60">
            <v>17043</v>
          </cell>
          <cell r="T60">
            <v>126239</v>
          </cell>
          <cell r="U60">
            <v>279851</v>
          </cell>
          <cell r="V60">
            <v>314121</v>
          </cell>
          <cell r="W60">
            <v>62382</v>
          </cell>
          <cell r="X60">
            <v>896090</v>
          </cell>
          <cell r="Y60">
            <v>101014</v>
          </cell>
          <cell r="Z60">
            <v>48159</v>
          </cell>
          <cell r="AA60">
            <v>11711</v>
          </cell>
          <cell r="AB60">
            <v>9619</v>
          </cell>
          <cell r="AC60">
            <v>0</v>
          </cell>
          <cell r="AD60">
            <v>138556</v>
          </cell>
          <cell r="AE60">
            <v>75987</v>
          </cell>
          <cell r="AF60">
            <v>20672</v>
          </cell>
          <cell r="AG60">
            <v>20998</v>
          </cell>
          <cell r="AH60">
            <v>85190</v>
          </cell>
          <cell r="AI60">
            <v>509563</v>
          </cell>
          <cell r="AJ60">
            <v>675029</v>
          </cell>
          <cell r="AK60">
            <v>147811</v>
          </cell>
          <cell r="AL60">
            <v>0</v>
          </cell>
          <cell r="AM60">
            <v>0</v>
          </cell>
          <cell r="AN60">
            <v>179745</v>
          </cell>
          <cell r="AO60">
            <v>0</v>
          </cell>
          <cell r="AP60">
            <v>21550</v>
          </cell>
          <cell r="AQ60">
            <v>15254</v>
          </cell>
          <cell r="AR60">
            <v>35823</v>
          </cell>
          <cell r="AS60">
            <v>53440</v>
          </cell>
          <cell r="AT60">
            <v>6670</v>
          </cell>
          <cell r="AU60">
            <v>44481</v>
          </cell>
          <cell r="AV60">
            <v>166177</v>
          </cell>
          <cell r="AW60">
            <v>0</v>
          </cell>
          <cell r="AX60">
            <v>0</v>
          </cell>
          <cell r="AY60">
            <v>0</v>
          </cell>
          <cell r="AZ60">
            <v>55748</v>
          </cell>
          <cell r="BA60">
            <v>-55748</v>
          </cell>
          <cell r="BB60">
            <v>981</v>
          </cell>
          <cell r="BC60">
            <v>6868</v>
          </cell>
          <cell r="BD60">
            <v>44142</v>
          </cell>
          <cell r="BE60">
            <v>583930</v>
          </cell>
          <cell r="BF60">
            <v>169110</v>
          </cell>
          <cell r="BG60">
            <v>0</v>
          </cell>
        </row>
        <row r="61">
          <cell r="A61">
            <v>36521</v>
          </cell>
          <cell r="B61">
            <v>226820</v>
          </cell>
          <cell r="C61">
            <v>289108</v>
          </cell>
          <cell r="D61">
            <v>2652303</v>
          </cell>
          <cell r="E61">
            <v>648036</v>
          </cell>
          <cell r="F61">
            <v>1917985</v>
          </cell>
          <cell r="G61">
            <v>828183</v>
          </cell>
          <cell r="H61">
            <v>0</v>
          </cell>
          <cell r="I61">
            <v>166362</v>
          </cell>
          <cell r="J61">
            <v>253933</v>
          </cell>
          <cell r="K61">
            <v>890281</v>
          </cell>
          <cell r="L61">
            <v>534789</v>
          </cell>
          <cell r="M61">
            <v>64332</v>
          </cell>
          <cell r="N61">
            <v>123935</v>
          </cell>
          <cell r="O61">
            <v>47870</v>
          </cell>
          <cell r="P61">
            <v>118438</v>
          </cell>
          <cell r="Q61">
            <v>354166</v>
          </cell>
          <cell r="R61">
            <v>134587</v>
          </cell>
          <cell r="S61">
            <v>17148</v>
          </cell>
          <cell r="T61">
            <v>119844</v>
          </cell>
          <cell r="U61">
            <v>279869</v>
          </cell>
          <cell r="V61">
            <v>314111</v>
          </cell>
          <cell r="W61">
            <v>62384</v>
          </cell>
          <cell r="X61">
            <v>890886</v>
          </cell>
          <cell r="Y61">
            <v>101321</v>
          </cell>
          <cell r="Z61">
            <v>18689</v>
          </cell>
          <cell r="AA61">
            <v>11711</v>
          </cell>
          <cell r="AB61">
            <v>9619</v>
          </cell>
          <cell r="AC61">
            <v>4665</v>
          </cell>
          <cell r="AD61">
            <v>142321</v>
          </cell>
          <cell r="AE61">
            <v>74415</v>
          </cell>
          <cell r="AF61">
            <v>20768</v>
          </cell>
          <cell r="AG61">
            <v>20868</v>
          </cell>
          <cell r="AH61">
            <v>69817</v>
          </cell>
          <cell r="AI61">
            <v>515715</v>
          </cell>
          <cell r="AJ61">
            <v>675009</v>
          </cell>
          <cell r="AK61">
            <v>147413</v>
          </cell>
          <cell r="AL61">
            <v>0</v>
          </cell>
          <cell r="AM61">
            <v>0</v>
          </cell>
          <cell r="AN61">
            <v>179742</v>
          </cell>
          <cell r="AO61">
            <v>0</v>
          </cell>
          <cell r="AP61">
            <v>21550</v>
          </cell>
          <cell r="AQ61">
            <v>15254</v>
          </cell>
          <cell r="AR61">
            <v>34949</v>
          </cell>
          <cell r="AS61">
            <v>53440</v>
          </cell>
          <cell r="AT61">
            <v>6670</v>
          </cell>
          <cell r="AU61">
            <v>44481</v>
          </cell>
          <cell r="AV61">
            <v>165292</v>
          </cell>
          <cell r="AW61">
            <v>0</v>
          </cell>
          <cell r="AX61">
            <v>0</v>
          </cell>
          <cell r="AY61">
            <v>0</v>
          </cell>
          <cell r="AZ61">
            <v>55748</v>
          </cell>
          <cell r="BA61">
            <v>-55748</v>
          </cell>
          <cell r="BB61">
            <v>981</v>
          </cell>
          <cell r="BC61">
            <v>6868</v>
          </cell>
          <cell r="BD61">
            <v>44143</v>
          </cell>
          <cell r="BE61">
            <v>567021</v>
          </cell>
          <cell r="BF61">
            <v>169372</v>
          </cell>
          <cell r="BG61">
            <v>0</v>
          </cell>
        </row>
        <row r="62">
          <cell r="A62">
            <v>36522</v>
          </cell>
          <cell r="B62">
            <v>206649</v>
          </cell>
          <cell r="C62">
            <v>270386</v>
          </cell>
          <cell r="D62">
            <v>2626882</v>
          </cell>
          <cell r="E62">
            <v>568109</v>
          </cell>
          <cell r="F62">
            <v>1969254</v>
          </cell>
          <cell r="G62">
            <v>885537</v>
          </cell>
          <cell r="H62">
            <v>0</v>
          </cell>
          <cell r="I62">
            <v>166801</v>
          </cell>
          <cell r="J62">
            <v>289341</v>
          </cell>
          <cell r="K62">
            <v>916059</v>
          </cell>
          <cell r="L62">
            <v>539463</v>
          </cell>
          <cell r="M62">
            <v>87370</v>
          </cell>
          <cell r="N62">
            <v>102738</v>
          </cell>
          <cell r="O62">
            <v>30065</v>
          </cell>
          <cell r="P62">
            <v>124065</v>
          </cell>
          <cell r="Q62">
            <v>349267</v>
          </cell>
          <cell r="R62">
            <v>165388</v>
          </cell>
          <cell r="S62">
            <v>6623</v>
          </cell>
          <cell r="T62">
            <v>105009</v>
          </cell>
          <cell r="U62">
            <v>286793</v>
          </cell>
          <cell r="V62">
            <v>322395</v>
          </cell>
          <cell r="W62">
            <v>58203</v>
          </cell>
          <cell r="X62">
            <v>869516</v>
          </cell>
          <cell r="Y62">
            <v>102952</v>
          </cell>
          <cell r="Z62">
            <v>42052</v>
          </cell>
          <cell r="AA62">
            <v>11711</v>
          </cell>
          <cell r="AB62">
            <v>9619</v>
          </cell>
          <cell r="AC62">
            <v>4665</v>
          </cell>
          <cell r="AD62">
            <v>151261</v>
          </cell>
          <cell r="AE62">
            <v>78662</v>
          </cell>
          <cell r="AF62">
            <v>21411</v>
          </cell>
          <cell r="AG62">
            <v>16398</v>
          </cell>
          <cell r="AH62">
            <v>95832</v>
          </cell>
          <cell r="AI62">
            <v>533940</v>
          </cell>
          <cell r="AJ62">
            <v>668189</v>
          </cell>
          <cell r="AK62">
            <v>150477</v>
          </cell>
          <cell r="AL62">
            <v>6876</v>
          </cell>
          <cell r="AM62">
            <v>0</v>
          </cell>
          <cell r="AN62">
            <v>180767</v>
          </cell>
          <cell r="AO62">
            <v>0</v>
          </cell>
          <cell r="AP62">
            <v>16124</v>
          </cell>
          <cell r="AQ62">
            <v>15254</v>
          </cell>
          <cell r="AR62">
            <v>30572</v>
          </cell>
          <cell r="AS62">
            <v>53440</v>
          </cell>
          <cell r="AT62">
            <v>6670</v>
          </cell>
          <cell r="AU62">
            <v>40996</v>
          </cell>
          <cell r="AV62">
            <v>151832</v>
          </cell>
          <cell r="AW62">
            <v>0</v>
          </cell>
          <cell r="AX62">
            <v>0</v>
          </cell>
          <cell r="AY62">
            <v>0</v>
          </cell>
          <cell r="AZ62">
            <v>33637</v>
          </cell>
          <cell r="BA62">
            <v>-33637</v>
          </cell>
          <cell r="BB62">
            <v>981</v>
          </cell>
          <cell r="BC62">
            <v>7400</v>
          </cell>
          <cell r="BD62">
            <v>28210</v>
          </cell>
          <cell r="BE62">
            <v>588687</v>
          </cell>
          <cell r="BF62">
            <v>179095</v>
          </cell>
          <cell r="BG62">
            <v>0</v>
          </cell>
        </row>
        <row r="63">
          <cell r="A63">
            <v>36523</v>
          </cell>
          <cell r="B63">
            <v>206993</v>
          </cell>
          <cell r="C63">
            <v>311984</v>
          </cell>
          <cell r="D63">
            <v>2656322</v>
          </cell>
          <cell r="E63">
            <v>603425</v>
          </cell>
          <cell r="F63">
            <v>1962499</v>
          </cell>
          <cell r="G63">
            <v>942663</v>
          </cell>
          <cell r="H63">
            <v>0</v>
          </cell>
          <cell r="I63">
            <v>168390</v>
          </cell>
          <cell r="J63">
            <v>272975</v>
          </cell>
          <cell r="K63">
            <v>943569</v>
          </cell>
          <cell r="L63">
            <v>539999</v>
          </cell>
          <cell r="M63">
            <v>83677</v>
          </cell>
          <cell r="N63">
            <v>127616</v>
          </cell>
          <cell r="O63">
            <v>28087</v>
          </cell>
          <cell r="P63">
            <v>96603</v>
          </cell>
          <cell r="Q63">
            <v>347774</v>
          </cell>
          <cell r="R63">
            <v>130516</v>
          </cell>
          <cell r="S63">
            <v>8631</v>
          </cell>
          <cell r="T63">
            <v>144391</v>
          </cell>
          <cell r="U63">
            <v>285869</v>
          </cell>
          <cell r="V63">
            <v>345066</v>
          </cell>
          <cell r="W63">
            <v>60419</v>
          </cell>
          <cell r="X63">
            <v>887281</v>
          </cell>
          <cell r="Y63">
            <v>119290</v>
          </cell>
          <cell r="Z63">
            <v>46726</v>
          </cell>
          <cell r="AA63">
            <v>11711</v>
          </cell>
          <cell r="AB63">
            <v>9619</v>
          </cell>
          <cell r="AC63">
            <v>4665</v>
          </cell>
          <cell r="AD63">
            <v>155283</v>
          </cell>
          <cell r="AE63">
            <v>75554</v>
          </cell>
          <cell r="AF63">
            <v>22835</v>
          </cell>
          <cell r="AG63">
            <v>20470</v>
          </cell>
          <cell r="AH63">
            <v>100107</v>
          </cell>
          <cell r="AI63">
            <v>500016</v>
          </cell>
          <cell r="AJ63">
            <v>675009</v>
          </cell>
          <cell r="AK63">
            <v>146377</v>
          </cell>
          <cell r="AL63">
            <v>12770</v>
          </cell>
          <cell r="AM63">
            <v>6866</v>
          </cell>
          <cell r="AN63">
            <v>179798</v>
          </cell>
          <cell r="AO63">
            <v>1427</v>
          </cell>
          <cell r="AP63">
            <v>14352</v>
          </cell>
          <cell r="AQ63">
            <v>15254</v>
          </cell>
          <cell r="AR63">
            <v>33015</v>
          </cell>
          <cell r="AS63">
            <v>53440</v>
          </cell>
          <cell r="AT63">
            <v>6670</v>
          </cell>
          <cell r="AU63">
            <v>45362</v>
          </cell>
          <cell r="AV63">
            <v>158068</v>
          </cell>
          <cell r="AW63">
            <v>0</v>
          </cell>
          <cell r="AX63">
            <v>0</v>
          </cell>
          <cell r="AY63">
            <v>0</v>
          </cell>
          <cell r="AZ63">
            <v>40337</v>
          </cell>
          <cell r="BA63">
            <v>-40337</v>
          </cell>
          <cell r="BB63">
            <v>981</v>
          </cell>
          <cell r="BC63">
            <v>7848</v>
          </cell>
          <cell r="BD63">
            <v>44161</v>
          </cell>
          <cell r="BE63">
            <v>596461</v>
          </cell>
          <cell r="BF63">
            <v>187628</v>
          </cell>
          <cell r="BG63">
            <v>0</v>
          </cell>
        </row>
        <row r="64">
          <cell r="A64">
            <v>36524</v>
          </cell>
          <cell r="B64">
            <v>209641</v>
          </cell>
          <cell r="C64">
            <v>316792</v>
          </cell>
          <cell r="D64">
            <v>2687219</v>
          </cell>
          <cell r="E64">
            <v>611686</v>
          </cell>
          <cell r="F64">
            <v>1980117</v>
          </cell>
          <cell r="G64">
            <v>912869</v>
          </cell>
          <cell r="H64">
            <v>0</v>
          </cell>
          <cell r="I64">
            <v>167619</v>
          </cell>
          <cell r="J64">
            <v>294852</v>
          </cell>
          <cell r="K64">
            <v>929615</v>
          </cell>
          <cell r="L64">
            <v>540536</v>
          </cell>
          <cell r="M64">
            <v>79592</v>
          </cell>
          <cell r="N64">
            <v>181623</v>
          </cell>
          <cell r="O64">
            <v>30837</v>
          </cell>
          <cell r="P64">
            <v>61544</v>
          </cell>
          <cell r="Q64">
            <v>363824</v>
          </cell>
          <cell r="R64">
            <v>132798</v>
          </cell>
          <cell r="S64">
            <v>7082</v>
          </cell>
          <cell r="T64">
            <v>127583</v>
          </cell>
          <cell r="U64">
            <v>295214</v>
          </cell>
          <cell r="V64">
            <v>341834</v>
          </cell>
          <cell r="W64">
            <v>60847</v>
          </cell>
          <cell r="X64">
            <v>899599</v>
          </cell>
          <cell r="Y64">
            <v>108255</v>
          </cell>
          <cell r="Z64">
            <v>42042</v>
          </cell>
          <cell r="AA64">
            <v>11711</v>
          </cell>
          <cell r="AB64">
            <v>9619</v>
          </cell>
          <cell r="AC64">
            <v>0</v>
          </cell>
          <cell r="AD64">
            <v>141733</v>
          </cell>
          <cell r="AE64">
            <v>67991</v>
          </cell>
          <cell r="AF64">
            <v>22274</v>
          </cell>
          <cell r="AG64">
            <v>15357</v>
          </cell>
          <cell r="AH64">
            <v>87682</v>
          </cell>
          <cell r="AI64">
            <v>518157</v>
          </cell>
          <cell r="AJ64">
            <v>675009</v>
          </cell>
          <cell r="AK64">
            <v>147717</v>
          </cell>
          <cell r="AL64">
            <v>10552</v>
          </cell>
          <cell r="AM64">
            <v>0</v>
          </cell>
          <cell r="AN64">
            <v>184144</v>
          </cell>
          <cell r="AO64">
            <v>8407</v>
          </cell>
          <cell r="AP64">
            <v>5164</v>
          </cell>
          <cell r="AQ64">
            <v>15254</v>
          </cell>
          <cell r="AR64">
            <v>26347</v>
          </cell>
          <cell r="AS64">
            <v>53440</v>
          </cell>
          <cell r="AT64">
            <v>6638</v>
          </cell>
          <cell r="AU64">
            <v>48962</v>
          </cell>
          <cell r="AV64">
            <v>153526</v>
          </cell>
          <cell r="AW64">
            <v>0</v>
          </cell>
          <cell r="AX64">
            <v>0</v>
          </cell>
          <cell r="AY64">
            <v>0</v>
          </cell>
          <cell r="AZ64">
            <v>25899</v>
          </cell>
          <cell r="BA64">
            <v>-25899</v>
          </cell>
          <cell r="BB64">
            <v>14152</v>
          </cell>
          <cell r="BC64">
            <v>7720</v>
          </cell>
          <cell r="BD64">
            <v>44148</v>
          </cell>
          <cell r="BE64">
            <v>593963</v>
          </cell>
          <cell r="BF64">
            <v>183084</v>
          </cell>
          <cell r="BG64">
            <v>0</v>
          </cell>
        </row>
        <row r="65">
          <cell r="A65">
            <v>36525</v>
          </cell>
          <cell r="B65">
            <v>246509</v>
          </cell>
          <cell r="C65">
            <v>276673</v>
          </cell>
          <cell r="D65">
            <v>2702156</v>
          </cell>
          <cell r="E65">
            <v>625496</v>
          </cell>
          <cell r="F65">
            <v>1967245</v>
          </cell>
          <cell r="G65">
            <v>941905</v>
          </cell>
          <cell r="H65">
            <v>0</v>
          </cell>
          <cell r="I65">
            <v>169768</v>
          </cell>
          <cell r="J65">
            <v>308931</v>
          </cell>
          <cell r="K65">
            <v>935097</v>
          </cell>
          <cell r="L65">
            <v>514412</v>
          </cell>
          <cell r="M65">
            <v>73534</v>
          </cell>
          <cell r="N65">
            <v>182928</v>
          </cell>
          <cell r="O65">
            <v>30205</v>
          </cell>
          <cell r="P65">
            <v>39618</v>
          </cell>
          <cell r="Q65">
            <v>363623</v>
          </cell>
          <cell r="R65">
            <v>130580</v>
          </cell>
          <cell r="S65">
            <v>8374</v>
          </cell>
          <cell r="T65">
            <v>132511</v>
          </cell>
          <cell r="U65">
            <v>301271</v>
          </cell>
          <cell r="V65">
            <v>331866</v>
          </cell>
          <cell r="W65">
            <v>61126</v>
          </cell>
          <cell r="X65">
            <v>896927</v>
          </cell>
          <cell r="Y65">
            <v>102706</v>
          </cell>
          <cell r="Z65">
            <v>34999</v>
          </cell>
          <cell r="AA65">
            <v>11663</v>
          </cell>
          <cell r="AB65">
            <v>9619</v>
          </cell>
          <cell r="AC65">
            <v>5247</v>
          </cell>
          <cell r="AD65">
            <v>162427</v>
          </cell>
          <cell r="AE65">
            <v>78785</v>
          </cell>
          <cell r="AF65">
            <v>21750</v>
          </cell>
          <cell r="AG65">
            <v>15089</v>
          </cell>
          <cell r="AH65">
            <v>83574</v>
          </cell>
          <cell r="AI65">
            <v>511949</v>
          </cell>
          <cell r="AJ65">
            <v>675029</v>
          </cell>
          <cell r="AK65">
            <v>146837</v>
          </cell>
          <cell r="AL65">
            <v>19154</v>
          </cell>
          <cell r="AM65">
            <v>0</v>
          </cell>
          <cell r="AN65">
            <v>183984</v>
          </cell>
          <cell r="AO65">
            <v>17725</v>
          </cell>
          <cell r="AP65">
            <v>29926</v>
          </cell>
          <cell r="AQ65">
            <v>15254</v>
          </cell>
          <cell r="AR65">
            <v>27056</v>
          </cell>
          <cell r="AS65">
            <v>52499</v>
          </cell>
          <cell r="AT65">
            <v>6670</v>
          </cell>
          <cell r="AU65">
            <v>50096</v>
          </cell>
          <cell r="AV65">
            <v>187165</v>
          </cell>
          <cell r="AW65">
            <v>0</v>
          </cell>
          <cell r="AX65">
            <v>0</v>
          </cell>
          <cell r="AY65">
            <v>0</v>
          </cell>
          <cell r="AZ65">
            <v>57254</v>
          </cell>
          <cell r="BA65">
            <v>-57254</v>
          </cell>
          <cell r="BB65">
            <v>14706</v>
          </cell>
          <cell r="BC65">
            <v>7849</v>
          </cell>
          <cell r="BD65">
            <v>40712</v>
          </cell>
          <cell r="BE65">
            <v>622758</v>
          </cell>
          <cell r="BF65">
            <v>179751</v>
          </cell>
          <cell r="BG65">
            <v>0</v>
          </cell>
        </row>
        <row r="66">
          <cell r="A66">
            <v>36526</v>
          </cell>
          <cell r="B66">
            <v>213880</v>
          </cell>
          <cell r="C66">
            <v>225676</v>
          </cell>
          <cell r="D66">
            <v>2645833</v>
          </cell>
          <cell r="E66">
            <v>474323</v>
          </cell>
          <cell r="F66">
            <v>2067351</v>
          </cell>
          <cell r="G66">
            <v>820875</v>
          </cell>
          <cell r="H66">
            <v>0</v>
          </cell>
          <cell r="I66">
            <v>203305</v>
          </cell>
          <cell r="J66">
            <v>346410</v>
          </cell>
          <cell r="K66">
            <v>879304</v>
          </cell>
          <cell r="L66">
            <v>539462</v>
          </cell>
          <cell r="M66">
            <v>98675</v>
          </cell>
          <cell r="N66">
            <v>93758</v>
          </cell>
          <cell r="O66">
            <v>19782</v>
          </cell>
          <cell r="P66">
            <v>69758</v>
          </cell>
          <cell r="Q66">
            <v>316615</v>
          </cell>
          <cell r="R66">
            <v>138270</v>
          </cell>
          <cell r="S66">
            <v>2929</v>
          </cell>
          <cell r="T66">
            <v>95846</v>
          </cell>
          <cell r="U66">
            <v>317303</v>
          </cell>
          <cell r="V66">
            <v>346159</v>
          </cell>
          <cell r="W66">
            <v>59542</v>
          </cell>
          <cell r="X66">
            <v>877880</v>
          </cell>
          <cell r="Y66">
            <v>108854</v>
          </cell>
          <cell r="Z66">
            <v>12646</v>
          </cell>
          <cell r="AA66">
            <v>10909</v>
          </cell>
          <cell r="AB66">
            <v>24189</v>
          </cell>
          <cell r="AC66">
            <v>4664</v>
          </cell>
          <cell r="AD66">
            <v>135377</v>
          </cell>
          <cell r="AE66">
            <v>72182</v>
          </cell>
          <cell r="AF66">
            <v>20853</v>
          </cell>
          <cell r="AG66">
            <v>17013</v>
          </cell>
          <cell r="AH66">
            <v>75161</v>
          </cell>
          <cell r="AI66">
            <v>475895</v>
          </cell>
          <cell r="AJ66">
            <v>606163</v>
          </cell>
          <cell r="AK66">
            <v>204016</v>
          </cell>
          <cell r="AL66">
            <v>20909</v>
          </cell>
          <cell r="AM66">
            <v>3757</v>
          </cell>
          <cell r="AN66">
            <v>173444</v>
          </cell>
          <cell r="AO66">
            <v>0</v>
          </cell>
          <cell r="AP66">
            <v>0</v>
          </cell>
          <cell r="AQ66">
            <v>46476</v>
          </cell>
          <cell r="AR66">
            <v>35694</v>
          </cell>
          <cell r="AS66">
            <v>53141</v>
          </cell>
          <cell r="AT66">
            <v>5352</v>
          </cell>
          <cell r="AU66">
            <v>34939</v>
          </cell>
          <cell r="AV66">
            <v>135789</v>
          </cell>
          <cell r="AW66">
            <v>0</v>
          </cell>
          <cell r="AX66">
            <v>0</v>
          </cell>
          <cell r="AY66">
            <v>0</v>
          </cell>
          <cell r="AZ66">
            <v>49104</v>
          </cell>
          <cell r="BA66">
            <v>-49104</v>
          </cell>
          <cell r="BB66">
            <v>18464</v>
          </cell>
          <cell r="BC66">
            <v>7851</v>
          </cell>
          <cell r="BD66">
            <v>56366</v>
          </cell>
          <cell r="BE66">
            <v>558076</v>
          </cell>
          <cell r="BF66">
            <v>178248</v>
          </cell>
          <cell r="BG66">
            <v>4023</v>
          </cell>
        </row>
        <row r="67">
          <cell r="A67">
            <v>36527</v>
          </cell>
          <cell r="B67">
            <v>215296</v>
          </cell>
          <cell r="C67">
            <v>285432</v>
          </cell>
          <cell r="D67">
            <v>2728896</v>
          </cell>
          <cell r="E67">
            <v>527488</v>
          </cell>
          <cell r="F67">
            <v>2084112</v>
          </cell>
          <cell r="G67">
            <v>905203</v>
          </cell>
          <cell r="H67">
            <v>0</v>
          </cell>
          <cell r="I67">
            <v>188738</v>
          </cell>
          <cell r="J67">
            <v>347567</v>
          </cell>
          <cell r="K67">
            <v>925635</v>
          </cell>
          <cell r="L67">
            <v>539462</v>
          </cell>
          <cell r="M67">
            <v>97566</v>
          </cell>
          <cell r="N67">
            <v>93758</v>
          </cell>
          <cell r="O67">
            <v>0</v>
          </cell>
          <cell r="P67">
            <v>60113</v>
          </cell>
          <cell r="Q67">
            <v>321218</v>
          </cell>
          <cell r="R67">
            <v>130610</v>
          </cell>
          <cell r="S67">
            <v>2932</v>
          </cell>
          <cell r="T67">
            <v>104651</v>
          </cell>
          <cell r="U67">
            <v>348217</v>
          </cell>
          <cell r="V67">
            <v>358988</v>
          </cell>
          <cell r="W67">
            <v>52517</v>
          </cell>
          <cell r="X67">
            <v>901480</v>
          </cell>
          <cell r="Y67">
            <v>126588</v>
          </cell>
          <cell r="Z67">
            <v>30734</v>
          </cell>
          <cell r="AA67">
            <v>11459</v>
          </cell>
          <cell r="AB67">
            <v>24462</v>
          </cell>
          <cell r="AC67">
            <v>31117</v>
          </cell>
          <cell r="AD67">
            <v>152468</v>
          </cell>
          <cell r="AE67">
            <v>77565</v>
          </cell>
          <cell r="AF67">
            <v>20901</v>
          </cell>
          <cell r="AG67">
            <v>17462</v>
          </cell>
          <cell r="AH67">
            <v>75871</v>
          </cell>
          <cell r="AI67">
            <v>482590</v>
          </cell>
          <cell r="AJ67">
            <v>614424</v>
          </cell>
          <cell r="AK67">
            <v>206527</v>
          </cell>
          <cell r="AL67">
            <v>24483</v>
          </cell>
          <cell r="AM67">
            <v>3757</v>
          </cell>
          <cell r="AN67">
            <v>171615</v>
          </cell>
          <cell r="AO67">
            <v>0</v>
          </cell>
          <cell r="AP67">
            <v>0</v>
          </cell>
          <cell r="AQ67">
            <v>46476</v>
          </cell>
          <cell r="AR67">
            <v>35694</v>
          </cell>
          <cell r="AS67">
            <v>53141</v>
          </cell>
          <cell r="AT67">
            <v>5352</v>
          </cell>
          <cell r="AU67">
            <v>35110</v>
          </cell>
          <cell r="AV67">
            <v>134814</v>
          </cell>
          <cell r="AW67">
            <v>0</v>
          </cell>
          <cell r="AX67">
            <v>0</v>
          </cell>
          <cell r="AY67">
            <v>0</v>
          </cell>
          <cell r="AZ67">
            <v>39442</v>
          </cell>
          <cell r="BA67">
            <v>-39442</v>
          </cell>
          <cell r="BB67">
            <v>18134</v>
          </cell>
          <cell r="BC67">
            <v>7851</v>
          </cell>
          <cell r="BD67">
            <v>53301</v>
          </cell>
          <cell r="BE67">
            <v>626431</v>
          </cell>
          <cell r="BF67">
            <v>207398</v>
          </cell>
          <cell r="BG67">
            <v>37850</v>
          </cell>
        </row>
        <row r="68">
          <cell r="A68">
            <v>36528</v>
          </cell>
          <cell r="B68">
            <v>168538</v>
          </cell>
          <cell r="C68">
            <v>331652</v>
          </cell>
          <cell r="D68">
            <v>2672751</v>
          </cell>
          <cell r="E68">
            <v>494771</v>
          </cell>
          <cell r="F68">
            <v>2053827</v>
          </cell>
          <cell r="G68">
            <v>1026616</v>
          </cell>
          <cell r="H68">
            <v>0</v>
          </cell>
          <cell r="I68">
            <v>187756</v>
          </cell>
          <cell r="J68">
            <v>341864</v>
          </cell>
          <cell r="K68">
            <v>908869</v>
          </cell>
          <cell r="L68">
            <v>494844</v>
          </cell>
          <cell r="M68">
            <v>81932</v>
          </cell>
          <cell r="N68">
            <v>88860</v>
          </cell>
          <cell r="O68">
            <v>0</v>
          </cell>
          <cell r="P68">
            <v>32253</v>
          </cell>
          <cell r="Q68">
            <v>326383</v>
          </cell>
          <cell r="R68">
            <v>131176</v>
          </cell>
          <cell r="S68">
            <v>3022</v>
          </cell>
          <cell r="T68">
            <v>106227</v>
          </cell>
          <cell r="U68">
            <v>349908</v>
          </cell>
          <cell r="V68">
            <v>330000</v>
          </cell>
          <cell r="W68">
            <v>54906</v>
          </cell>
          <cell r="X68">
            <v>870000</v>
          </cell>
          <cell r="Y68">
            <v>136897</v>
          </cell>
          <cell r="Z68">
            <v>93379</v>
          </cell>
          <cell r="AA68">
            <v>11446</v>
          </cell>
          <cell r="AB68">
            <v>24462</v>
          </cell>
          <cell r="AC68">
            <v>60023</v>
          </cell>
          <cell r="AD68">
            <v>221027</v>
          </cell>
          <cell r="AE68">
            <v>116947</v>
          </cell>
          <cell r="AF68">
            <v>21250</v>
          </cell>
          <cell r="AG68">
            <v>17466</v>
          </cell>
          <cell r="AH68">
            <v>77699</v>
          </cell>
          <cell r="AI68">
            <v>489606</v>
          </cell>
          <cell r="AJ68">
            <v>621621</v>
          </cell>
          <cell r="AK68">
            <v>217250</v>
          </cell>
          <cell r="AL68">
            <v>24483</v>
          </cell>
          <cell r="AM68">
            <v>3757</v>
          </cell>
          <cell r="AN68">
            <v>174286</v>
          </cell>
          <cell r="AO68">
            <v>0</v>
          </cell>
          <cell r="AP68">
            <v>0</v>
          </cell>
          <cell r="AQ68">
            <v>46476</v>
          </cell>
          <cell r="AR68">
            <v>35694</v>
          </cell>
          <cell r="AS68">
            <v>53141</v>
          </cell>
          <cell r="AT68">
            <v>5352</v>
          </cell>
          <cell r="AU68">
            <v>35110</v>
          </cell>
          <cell r="AV68">
            <v>93802</v>
          </cell>
          <cell r="AW68">
            <v>0</v>
          </cell>
          <cell r="AX68">
            <v>0</v>
          </cell>
          <cell r="AY68">
            <v>0</v>
          </cell>
          <cell r="AZ68">
            <v>49139</v>
          </cell>
          <cell r="BA68">
            <v>-49139</v>
          </cell>
          <cell r="BB68">
            <v>17120</v>
          </cell>
          <cell r="BC68">
            <v>7851</v>
          </cell>
          <cell r="BD68">
            <v>56428</v>
          </cell>
          <cell r="BE68">
            <v>852074</v>
          </cell>
          <cell r="BF68">
            <v>231612</v>
          </cell>
          <cell r="BG68">
            <v>133167</v>
          </cell>
        </row>
        <row r="69">
          <cell r="A69">
            <v>36529</v>
          </cell>
          <cell r="B69">
            <v>163101</v>
          </cell>
          <cell r="C69">
            <v>358632</v>
          </cell>
          <cell r="D69">
            <v>2766263</v>
          </cell>
          <cell r="E69">
            <v>543592</v>
          </cell>
          <cell r="F69">
            <v>2099069</v>
          </cell>
          <cell r="G69">
            <v>1033147</v>
          </cell>
          <cell r="H69">
            <v>0</v>
          </cell>
          <cell r="I69">
            <v>189390</v>
          </cell>
          <cell r="J69">
            <v>342889</v>
          </cell>
          <cell r="K69">
            <v>926370</v>
          </cell>
          <cell r="L69">
            <v>539999</v>
          </cell>
          <cell r="M69">
            <v>77388</v>
          </cell>
          <cell r="N69">
            <v>83958</v>
          </cell>
          <cell r="O69">
            <v>0</v>
          </cell>
          <cell r="P69">
            <v>0</v>
          </cell>
          <cell r="Q69">
            <v>322922</v>
          </cell>
          <cell r="R69">
            <v>141433</v>
          </cell>
          <cell r="S69">
            <v>2992</v>
          </cell>
          <cell r="T69">
            <v>105444</v>
          </cell>
          <cell r="U69">
            <v>364440</v>
          </cell>
          <cell r="V69">
            <v>358341</v>
          </cell>
          <cell r="W69">
            <v>56603</v>
          </cell>
          <cell r="X69">
            <v>903860</v>
          </cell>
          <cell r="Y69">
            <v>133749</v>
          </cell>
          <cell r="Z69">
            <v>66745</v>
          </cell>
          <cell r="AA69">
            <v>6591</v>
          </cell>
          <cell r="AB69">
            <v>24462</v>
          </cell>
          <cell r="AC69">
            <v>50304</v>
          </cell>
          <cell r="AD69">
            <v>216539</v>
          </cell>
          <cell r="AE69">
            <v>150669</v>
          </cell>
          <cell r="AF69">
            <v>25862</v>
          </cell>
          <cell r="AG69">
            <v>20377</v>
          </cell>
          <cell r="AH69">
            <v>79933</v>
          </cell>
          <cell r="AI69">
            <v>496221</v>
          </cell>
          <cell r="AJ69">
            <v>627429</v>
          </cell>
          <cell r="AK69">
            <v>217437</v>
          </cell>
          <cell r="AL69">
            <v>22028</v>
          </cell>
          <cell r="AM69">
            <v>3757</v>
          </cell>
          <cell r="AN69">
            <v>178260</v>
          </cell>
          <cell r="AO69">
            <v>0</v>
          </cell>
          <cell r="AP69">
            <v>0</v>
          </cell>
          <cell r="AQ69">
            <v>46476</v>
          </cell>
          <cell r="AR69">
            <v>35694</v>
          </cell>
          <cell r="AS69">
            <v>53141</v>
          </cell>
          <cell r="AT69">
            <v>5352</v>
          </cell>
          <cell r="AU69">
            <v>35110</v>
          </cell>
          <cell r="AV69">
            <v>94450</v>
          </cell>
          <cell r="AW69">
            <v>0</v>
          </cell>
          <cell r="AX69">
            <v>0</v>
          </cell>
          <cell r="AY69">
            <v>0</v>
          </cell>
          <cell r="AZ69">
            <v>52705</v>
          </cell>
          <cell r="BA69">
            <v>-52705</v>
          </cell>
          <cell r="BB69">
            <v>18779</v>
          </cell>
          <cell r="BC69">
            <v>7851</v>
          </cell>
          <cell r="BD69">
            <v>56428</v>
          </cell>
          <cell r="BE69">
            <v>859469</v>
          </cell>
          <cell r="BF69">
            <v>225673</v>
          </cell>
          <cell r="BG69">
            <v>156001</v>
          </cell>
        </row>
        <row r="70">
          <cell r="A70">
            <v>36530</v>
          </cell>
          <cell r="B70">
            <v>99400</v>
          </cell>
          <cell r="C70">
            <v>330899</v>
          </cell>
          <cell r="D70">
            <v>2621888</v>
          </cell>
          <cell r="E70">
            <v>465286</v>
          </cell>
          <cell r="F70">
            <v>2049561</v>
          </cell>
          <cell r="G70">
            <v>1067775</v>
          </cell>
          <cell r="H70">
            <v>0</v>
          </cell>
          <cell r="I70">
            <v>158729</v>
          </cell>
          <cell r="J70">
            <v>335442</v>
          </cell>
          <cell r="K70">
            <v>865129</v>
          </cell>
          <cell r="L70">
            <v>532070</v>
          </cell>
          <cell r="M70">
            <v>34305</v>
          </cell>
          <cell r="N70">
            <v>29889</v>
          </cell>
          <cell r="O70">
            <v>19782</v>
          </cell>
          <cell r="P70">
            <v>83685</v>
          </cell>
          <cell r="Q70">
            <v>357057</v>
          </cell>
          <cell r="R70">
            <v>128306</v>
          </cell>
          <cell r="S70">
            <v>1807</v>
          </cell>
          <cell r="T70">
            <v>105791</v>
          </cell>
          <cell r="U70">
            <v>317531</v>
          </cell>
          <cell r="V70">
            <v>329006</v>
          </cell>
          <cell r="W70">
            <v>52190</v>
          </cell>
          <cell r="X70">
            <v>810000</v>
          </cell>
          <cell r="Y70">
            <v>139269</v>
          </cell>
          <cell r="Z70">
            <v>67116</v>
          </cell>
          <cell r="AA70">
            <v>6441</v>
          </cell>
          <cell r="AB70">
            <v>24213</v>
          </cell>
          <cell r="AC70">
            <v>75346</v>
          </cell>
          <cell r="AD70">
            <v>225079</v>
          </cell>
          <cell r="AE70">
            <v>129575</v>
          </cell>
          <cell r="AF70">
            <v>24482</v>
          </cell>
          <cell r="AG70">
            <v>20164</v>
          </cell>
          <cell r="AH70">
            <v>95437</v>
          </cell>
          <cell r="AI70">
            <v>517821</v>
          </cell>
          <cell r="AJ70">
            <v>648203</v>
          </cell>
          <cell r="AK70">
            <v>207874</v>
          </cell>
          <cell r="AL70">
            <v>51497</v>
          </cell>
          <cell r="AM70">
            <v>0</v>
          </cell>
          <cell r="AN70">
            <v>193691</v>
          </cell>
          <cell r="AO70">
            <v>0</v>
          </cell>
          <cell r="AP70">
            <v>0</v>
          </cell>
          <cell r="AQ70">
            <v>15254</v>
          </cell>
          <cell r="AR70">
            <v>35701</v>
          </cell>
          <cell r="AS70">
            <v>53141</v>
          </cell>
          <cell r="AT70">
            <v>5352</v>
          </cell>
          <cell r="AU70">
            <v>0</v>
          </cell>
          <cell r="AV70">
            <v>58499</v>
          </cell>
          <cell r="AW70">
            <v>0</v>
          </cell>
          <cell r="AX70">
            <v>0</v>
          </cell>
          <cell r="AY70">
            <v>0</v>
          </cell>
          <cell r="AZ70">
            <v>40135</v>
          </cell>
          <cell r="BA70">
            <v>-40135</v>
          </cell>
          <cell r="BB70">
            <v>3564</v>
          </cell>
          <cell r="BC70">
            <v>7851</v>
          </cell>
          <cell r="BD70">
            <v>71639</v>
          </cell>
          <cell r="BE70">
            <v>875877</v>
          </cell>
          <cell r="BF70">
            <v>223656</v>
          </cell>
          <cell r="BG70">
            <v>105498</v>
          </cell>
        </row>
        <row r="71">
          <cell r="A71">
            <v>36531</v>
          </cell>
          <cell r="B71">
            <v>110585</v>
          </cell>
          <cell r="C71">
            <v>312078</v>
          </cell>
          <cell r="D71">
            <v>2609494</v>
          </cell>
          <cell r="E71">
            <v>460907</v>
          </cell>
          <cell r="F71">
            <v>2056014</v>
          </cell>
          <cell r="G71">
            <v>1143270</v>
          </cell>
          <cell r="H71">
            <v>0</v>
          </cell>
          <cell r="I71">
            <v>183910</v>
          </cell>
          <cell r="J71">
            <v>306312</v>
          </cell>
          <cell r="K71">
            <v>929490</v>
          </cell>
          <cell r="L71">
            <v>537910</v>
          </cell>
          <cell r="M71">
            <v>27499</v>
          </cell>
          <cell r="N71">
            <v>29889</v>
          </cell>
          <cell r="O71">
            <v>19782</v>
          </cell>
          <cell r="P71">
            <v>109836</v>
          </cell>
          <cell r="Q71">
            <v>370240</v>
          </cell>
          <cell r="R71">
            <v>130895</v>
          </cell>
          <cell r="S71">
            <v>1807</v>
          </cell>
          <cell r="T71">
            <v>105880</v>
          </cell>
          <cell r="U71">
            <v>339815</v>
          </cell>
          <cell r="V71">
            <v>334774</v>
          </cell>
          <cell r="W71">
            <v>48619</v>
          </cell>
          <cell r="X71">
            <v>766307</v>
          </cell>
          <cell r="Y71">
            <v>143907</v>
          </cell>
          <cell r="Z71">
            <v>70522</v>
          </cell>
          <cell r="AA71">
            <v>9378</v>
          </cell>
          <cell r="AB71">
            <v>24213</v>
          </cell>
          <cell r="AC71">
            <v>80471</v>
          </cell>
          <cell r="AD71">
            <v>222647</v>
          </cell>
          <cell r="AE71">
            <v>123720</v>
          </cell>
          <cell r="AF71">
            <v>24837</v>
          </cell>
          <cell r="AG71">
            <v>19894</v>
          </cell>
          <cell r="AH71">
            <v>115122</v>
          </cell>
          <cell r="AI71">
            <v>544160</v>
          </cell>
          <cell r="AJ71">
            <v>674478</v>
          </cell>
          <cell r="AK71">
            <v>203439</v>
          </cell>
          <cell r="AL71">
            <v>141255</v>
          </cell>
          <cell r="AM71">
            <v>3418</v>
          </cell>
          <cell r="AN71">
            <v>196044</v>
          </cell>
          <cell r="AO71">
            <v>0</v>
          </cell>
          <cell r="AP71">
            <v>0</v>
          </cell>
          <cell r="AQ71">
            <v>10269</v>
          </cell>
          <cell r="AR71">
            <v>35680</v>
          </cell>
          <cell r="AS71">
            <v>53141</v>
          </cell>
          <cell r="AT71">
            <v>5352</v>
          </cell>
          <cell r="AU71">
            <v>0</v>
          </cell>
          <cell r="AV71">
            <v>61192</v>
          </cell>
          <cell r="AW71">
            <v>0</v>
          </cell>
          <cell r="AX71">
            <v>0</v>
          </cell>
          <cell r="AY71">
            <v>0</v>
          </cell>
          <cell r="AZ71">
            <v>38057</v>
          </cell>
          <cell r="BA71">
            <v>-38057</v>
          </cell>
          <cell r="BB71">
            <v>3925</v>
          </cell>
          <cell r="BC71">
            <v>7834</v>
          </cell>
          <cell r="BD71">
            <v>72621</v>
          </cell>
          <cell r="BE71">
            <v>876699</v>
          </cell>
          <cell r="BF71">
            <v>228432</v>
          </cell>
          <cell r="BG71">
            <v>118432</v>
          </cell>
        </row>
        <row r="72">
          <cell r="A72">
            <v>36532</v>
          </cell>
          <cell r="B72">
            <v>106595</v>
          </cell>
          <cell r="C72">
            <v>425474</v>
          </cell>
          <cell r="D72">
            <v>2674973</v>
          </cell>
          <cell r="E72">
            <v>542484</v>
          </cell>
          <cell r="F72">
            <v>2041039</v>
          </cell>
          <cell r="G72">
            <v>1156936</v>
          </cell>
          <cell r="H72">
            <v>0</v>
          </cell>
          <cell r="I72">
            <v>160696</v>
          </cell>
          <cell r="J72">
            <v>337620</v>
          </cell>
          <cell r="K72">
            <v>986906</v>
          </cell>
          <cell r="L72">
            <v>539999</v>
          </cell>
          <cell r="M72">
            <v>24187</v>
          </cell>
          <cell r="N72">
            <v>36745</v>
          </cell>
          <cell r="O72">
            <v>3562</v>
          </cell>
          <cell r="P72">
            <v>127468</v>
          </cell>
          <cell r="Q72">
            <v>377390</v>
          </cell>
          <cell r="R72">
            <v>129577</v>
          </cell>
          <cell r="S72">
            <v>11276</v>
          </cell>
          <cell r="T72">
            <v>89844</v>
          </cell>
          <cell r="U72">
            <v>326912</v>
          </cell>
          <cell r="V72">
            <v>307316</v>
          </cell>
          <cell r="W72">
            <v>44499</v>
          </cell>
          <cell r="X72">
            <v>869830</v>
          </cell>
          <cell r="Y72">
            <v>124112</v>
          </cell>
          <cell r="Z72">
            <v>96337</v>
          </cell>
          <cell r="AA72">
            <v>10069</v>
          </cell>
          <cell r="AB72">
            <v>37116</v>
          </cell>
          <cell r="AC72">
            <v>96015</v>
          </cell>
          <cell r="AD72">
            <v>190368</v>
          </cell>
          <cell r="AE72">
            <v>114498</v>
          </cell>
          <cell r="AF72">
            <v>23174</v>
          </cell>
          <cell r="AG72">
            <v>19179</v>
          </cell>
          <cell r="AH72">
            <v>113674</v>
          </cell>
          <cell r="AI72">
            <v>551000</v>
          </cell>
          <cell r="AJ72">
            <v>675009</v>
          </cell>
          <cell r="AK72">
            <v>206225</v>
          </cell>
          <cell r="AL72">
            <v>35422</v>
          </cell>
          <cell r="AM72">
            <v>18211</v>
          </cell>
          <cell r="AN72">
            <v>186077</v>
          </cell>
          <cell r="AO72">
            <v>0</v>
          </cell>
          <cell r="AP72">
            <v>0</v>
          </cell>
          <cell r="AQ72">
            <v>10269</v>
          </cell>
          <cell r="AR72">
            <v>35720</v>
          </cell>
          <cell r="AS72">
            <v>53141</v>
          </cell>
          <cell r="AT72">
            <v>5352</v>
          </cell>
          <cell r="AU72">
            <v>0</v>
          </cell>
          <cell r="AV72">
            <v>59566</v>
          </cell>
          <cell r="AW72">
            <v>6865</v>
          </cell>
          <cell r="AX72">
            <v>0</v>
          </cell>
          <cell r="AY72">
            <v>0</v>
          </cell>
          <cell r="AZ72">
            <v>30852</v>
          </cell>
          <cell r="BA72">
            <v>-37717</v>
          </cell>
          <cell r="BB72">
            <v>3925</v>
          </cell>
          <cell r="BC72">
            <v>7851</v>
          </cell>
          <cell r="BD72">
            <v>72621</v>
          </cell>
          <cell r="BE72">
            <v>845811</v>
          </cell>
          <cell r="BF72">
            <v>202930</v>
          </cell>
          <cell r="BG72">
            <v>128894</v>
          </cell>
        </row>
        <row r="73">
          <cell r="A73">
            <v>36533</v>
          </cell>
          <cell r="B73">
            <v>93015</v>
          </cell>
          <cell r="C73">
            <v>438629</v>
          </cell>
          <cell r="D73">
            <v>2663308</v>
          </cell>
          <cell r="E73">
            <v>552547</v>
          </cell>
          <cell r="F73">
            <v>2019929</v>
          </cell>
          <cell r="G73">
            <v>1177455</v>
          </cell>
          <cell r="H73">
            <v>0</v>
          </cell>
          <cell r="I73">
            <v>148940</v>
          </cell>
          <cell r="J73">
            <v>346149</v>
          </cell>
          <cell r="K73">
            <v>1119970</v>
          </cell>
          <cell r="L73">
            <v>540536</v>
          </cell>
          <cell r="M73">
            <v>53917</v>
          </cell>
          <cell r="N73">
            <v>29889</v>
          </cell>
          <cell r="O73">
            <v>19782</v>
          </cell>
          <cell r="P73">
            <v>126091</v>
          </cell>
          <cell r="Q73">
            <v>361346</v>
          </cell>
          <cell r="R73">
            <v>131425</v>
          </cell>
          <cell r="S73">
            <v>11296</v>
          </cell>
          <cell r="T73">
            <v>105945</v>
          </cell>
          <cell r="U73">
            <v>331632</v>
          </cell>
          <cell r="V73">
            <v>335242</v>
          </cell>
          <cell r="W73">
            <v>46264</v>
          </cell>
          <cell r="X73">
            <v>869401</v>
          </cell>
          <cell r="Y73">
            <v>113743</v>
          </cell>
          <cell r="Z73">
            <v>54169</v>
          </cell>
          <cell r="AA73">
            <v>6483</v>
          </cell>
          <cell r="AB73">
            <v>29801</v>
          </cell>
          <cell r="AC73">
            <v>79290</v>
          </cell>
          <cell r="AD73">
            <v>185046</v>
          </cell>
          <cell r="AE73">
            <v>97640</v>
          </cell>
          <cell r="AF73">
            <v>21669</v>
          </cell>
          <cell r="AG73">
            <v>18203</v>
          </cell>
          <cell r="AH73">
            <v>127806</v>
          </cell>
          <cell r="AI73">
            <v>523866</v>
          </cell>
          <cell r="AJ73">
            <v>663723</v>
          </cell>
          <cell r="AK73">
            <v>181059</v>
          </cell>
          <cell r="AL73">
            <v>48978</v>
          </cell>
          <cell r="AM73">
            <v>25201</v>
          </cell>
          <cell r="AN73">
            <v>193235</v>
          </cell>
          <cell r="AO73">
            <v>0</v>
          </cell>
          <cell r="AP73">
            <v>0</v>
          </cell>
          <cell r="AQ73">
            <v>10276</v>
          </cell>
          <cell r="AR73">
            <v>35629</v>
          </cell>
          <cell r="AS73">
            <v>53141</v>
          </cell>
          <cell r="AT73">
            <v>5352</v>
          </cell>
          <cell r="AU73">
            <v>0</v>
          </cell>
          <cell r="AV73">
            <v>48546</v>
          </cell>
          <cell r="AW73">
            <v>11950</v>
          </cell>
          <cell r="AX73">
            <v>0</v>
          </cell>
          <cell r="AY73">
            <v>0</v>
          </cell>
          <cell r="AZ73">
            <v>38126</v>
          </cell>
          <cell r="BA73">
            <v>-50076</v>
          </cell>
          <cell r="BB73">
            <v>3925</v>
          </cell>
          <cell r="BC73">
            <v>7837</v>
          </cell>
          <cell r="BD73">
            <v>62807</v>
          </cell>
          <cell r="BE73">
            <v>733811</v>
          </cell>
          <cell r="BF73">
            <v>185561</v>
          </cell>
          <cell r="BG73">
            <v>134880</v>
          </cell>
        </row>
        <row r="74">
          <cell r="A74">
            <v>36534</v>
          </cell>
          <cell r="B74">
            <v>106595</v>
          </cell>
          <cell r="C74">
            <v>425474</v>
          </cell>
          <cell r="D74">
            <v>2674973</v>
          </cell>
          <cell r="E74">
            <v>542484</v>
          </cell>
          <cell r="F74">
            <v>2041039</v>
          </cell>
          <cell r="G74">
            <v>1156936</v>
          </cell>
          <cell r="H74">
            <v>0</v>
          </cell>
          <cell r="I74">
            <v>160696</v>
          </cell>
          <cell r="J74">
            <v>337620</v>
          </cell>
          <cell r="K74">
            <v>986906</v>
          </cell>
          <cell r="L74">
            <v>539999</v>
          </cell>
          <cell r="M74">
            <v>24187</v>
          </cell>
          <cell r="N74">
            <v>36745</v>
          </cell>
          <cell r="O74">
            <v>3562</v>
          </cell>
          <cell r="P74">
            <v>127468</v>
          </cell>
          <cell r="Q74">
            <v>377390</v>
          </cell>
          <cell r="R74">
            <v>129577</v>
          </cell>
          <cell r="S74">
            <v>11276</v>
          </cell>
          <cell r="T74">
            <v>89844</v>
          </cell>
          <cell r="U74">
            <v>326912</v>
          </cell>
          <cell r="V74">
            <v>307316</v>
          </cell>
          <cell r="W74">
            <v>44499</v>
          </cell>
          <cell r="X74">
            <v>869830</v>
          </cell>
          <cell r="Y74">
            <v>124112</v>
          </cell>
          <cell r="Z74">
            <v>96337</v>
          </cell>
          <cell r="AA74">
            <v>10069</v>
          </cell>
          <cell r="AB74">
            <v>37116</v>
          </cell>
          <cell r="AC74">
            <v>96015</v>
          </cell>
          <cell r="AD74">
            <v>190368</v>
          </cell>
          <cell r="AE74">
            <v>114498</v>
          </cell>
          <cell r="AF74">
            <v>23174</v>
          </cell>
          <cell r="AG74">
            <v>19179</v>
          </cell>
          <cell r="AH74">
            <v>113674</v>
          </cell>
          <cell r="AI74">
            <v>551000</v>
          </cell>
          <cell r="AJ74">
            <v>675009</v>
          </cell>
          <cell r="AK74">
            <v>206225</v>
          </cell>
          <cell r="AL74">
            <v>35422</v>
          </cell>
          <cell r="AM74">
            <v>18211</v>
          </cell>
          <cell r="AN74">
            <v>186077</v>
          </cell>
          <cell r="AO74">
            <v>0</v>
          </cell>
          <cell r="AP74">
            <v>0</v>
          </cell>
          <cell r="AQ74">
            <v>10269</v>
          </cell>
          <cell r="AR74">
            <v>35720</v>
          </cell>
          <cell r="AS74">
            <v>53141</v>
          </cell>
          <cell r="AT74">
            <v>5352</v>
          </cell>
          <cell r="AU74">
            <v>0</v>
          </cell>
          <cell r="AV74">
            <v>59566</v>
          </cell>
          <cell r="AW74">
            <v>6865</v>
          </cell>
          <cell r="AX74">
            <v>0</v>
          </cell>
          <cell r="AY74">
            <v>0</v>
          </cell>
          <cell r="AZ74">
            <v>30852</v>
          </cell>
          <cell r="BA74">
            <v>-37717</v>
          </cell>
          <cell r="BB74">
            <v>3925</v>
          </cell>
          <cell r="BC74">
            <v>7851</v>
          </cell>
          <cell r="BD74">
            <v>72621</v>
          </cell>
          <cell r="BE74">
            <v>845811</v>
          </cell>
          <cell r="BF74">
            <v>202930</v>
          </cell>
          <cell r="BG74">
            <v>128894</v>
          </cell>
        </row>
        <row r="75">
          <cell r="A75">
            <v>36535</v>
          </cell>
          <cell r="B75">
            <v>81697</v>
          </cell>
          <cell r="C75">
            <v>452239</v>
          </cell>
          <cell r="D75">
            <v>2658082</v>
          </cell>
          <cell r="E75">
            <v>567770</v>
          </cell>
          <cell r="F75">
            <v>2000875</v>
          </cell>
          <cell r="G75">
            <v>1176805</v>
          </cell>
          <cell r="H75">
            <v>0</v>
          </cell>
          <cell r="I75">
            <v>147843</v>
          </cell>
          <cell r="J75">
            <v>346019</v>
          </cell>
          <cell r="K75">
            <v>1091910</v>
          </cell>
          <cell r="L75">
            <v>539463</v>
          </cell>
          <cell r="M75">
            <v>55980</v>
          </cell>
          <cell r="N75">
            <v>29889</v>
          </cell>
          <cell r="O75">
            <v>19782</v>
          </cell>
          <cell r="P75">
            <v>87431</v>
          </cell>
          <cell r="Q75">
            <v>359066</v>
          </cell>
          <cell r="R75">
            <v>131924</v>
          </cell>
          <cell r="S75">
            <v>11738</v>
          </cell>
          <cell r="T75">
            <v>102874</v>
          </cell>
          <cell r="U75">
            <v>334383</v>
          </cell>
          <cell r="V75">
            <v>342031</v>
          </cell>
          <cell r="W75">
            <v>47243</v>
          </cell>
          <cell r="X75">
            <v>844847</v>
          </cell>
          <cell r="Y75">
            <v>114095</v>
          </cell>
          <cell r="Z75">
            <v>94675</v>
          </cell>
          <cell r="AA75">
            <v>6534</v>
          </cell>
          <cell r="AB75">
            <v>38061</v>
          </cell>
          <cell r="AC75">
            <v>79144</v>
          </cell>
          <cell r="AD75">
            <v>175478</v>
          </cell>
          <cell r="AE75">
            <v>96936</v>
          </cell>
          <cell r="AF75">
            <v>22701</v>
          </cell>
          <cell r="AG75">
            <v>17922</v>
          </cell>
          <cell r="AH75">
            <v>127648</v>
          </cell>
          <cell r="AI75">
            <v>522574</v>
          </cell>
          <cell r="AJ75">
            <v>660000</v>
          </cell>
          <cell r="AK75">
            <v>200174</v>
          </cell>
          <cell r="AL75">
            <v>48978</v>
          </cell>
          <cell r="AM75">
            <v>25201</v>
          </cell>
          <cell r="AN75">
            <v>192929</v>
          </cell>
          <cell r="AO75">
            <v>0</v>
          </cell>
          <cell r="AP75">
            <v>0</v>
          </cell>
          <cell r="AQ75">
            <v>1041</v>
          </cell>
          <cell r="AR75">
            <v>35654</v>
          </cell>
          <cell r="AS75">
            <v>53141</v>
          </cell>
          <cell r="AT75">
            <v>5352</v>
          </cell>
          <cell r="AU75">
            <v>0</v>
          </cell>
          <cell r="AV75">
            <v>48636</v>
          </cell>
          <cell r="AW75">
            <v>1004</v>
          </cell>
          <cell r="AX75">
            <v>0</v>
          </cell>
          <cell r="AY75">
            <v>0</v>
          </cell>
          <cell r="AZ75">
            <v>37965</v>
          </cell>
          <cell r="BA75">
            <v>-38969</v>
          </cell>
          <cell r="BB75">
            <v>3885</v>
          </cell>
          <cell r="BC75">
            <v>7851</v>
          </cell>
          <cell r="BD75">
            <v>62807</v>
          </cell>
          <cell r="BE75">
            <v>781374</v>
          </cell>
          <cell r="BF75">
            <v>187372</v>
          </cell>
          <cell r="BG75">
            <v>178293</v>
          </cell>
        </row>
        <row r="76">
          <cell r="A76">
            <v>36536</v>
          </cell>
          <cell r="B76">
            <v>100357</v>
          </cell>
          <cell r="C76">
            <v>324998</v>
          </cell>
          <cell r="D76">
            <v>2637116</v>
          </cell>
          <cell r="E76">
            <v>510514</v>
          </cell>
          <cell r="F76">
            <v>2022046</v>
          </cell>
          <cell r="G76">
            <v>1199337</v>
          </cell>
          <cell r="H76">
            <v>0</v>
          </cell>
          <cell r="I76">
            <v>158874</v>
          </cell>
          <cell r="J76">
            <v>339210</v>
          </cell>
          <cell r="K76">
            <v>1170029</v>
          </cell>
          <cell r="L76">
            <v>539999</v>
          </cell>
          <cell r="M76">
            <v>29773</v>
          </cell>
          <cell r="N76">
            <v>28909</v>
          </cell>
          <cell r="O76">
            <v>17918</v>
          </cell>
          <cell r="P76">
            <v>81438</v>
          </cell>
          <cell r="Q76">
            <v>355652</v>
          </cell>
          <cell r="R76">
            <v>130450</v>
          </cell>
          <cell r="S76">
            <v>10147</v>
          </cell>
          <cell r="T76">
            <v>106046</v>
          </cell>
          <cell r="U76">
            <v>326043</v>
          </cell>
          <cell r="V76">
            <v>338511</v>
          </cell>
          <cell r="W76">
            <v>45786</v>
          </cell>
          <cell r="X76">
            <v>844015</v>
          </cell>
          <cell r="Y76">
            <v>142106</v>
          </cell>
          <cell r="Z76">
            <v>72774</v>
          </cell>
          <cell r="AA76">
            <v>11202</v>
          </cell>
          <cell r="AB76">
            <v>33833</v>
          </cell>
          <cell r="AC76">
            <v>78814</v>
          </cell>
          <cell r="AD76">
            <v>177859</v>
          </cell>
          <cell r="AE76">
            <v>105222</v>
          </cell>
          <cell r="AF76">
            <v>22225</v>
          </cell>
          <cell r="AG76">
            <v>20104</v>
          </cell>
          <cell r="AH76">
            <v>126681</v>
          </cell>
          <cell r="AI76">
            <v>511950</v>
          </cell>
          <cell r="AJ76">
            <v>650777</v>
          </cell>
          <cell r="AK76">
            <v>207575</v>
          </cell>
          <cell r="AL76">
            <v>43108</v>
          </cell>
          <cell r="AM76">
            <v>20928</v>
          </cell>
          <cell r="AN76">
            <v>201485</v>
          </cell>
          <cell r="AO76">
            <v>0</v>
          </cell>
          <cell r="AP76">
            <v>0</v>
          </cell>
          <cell r="AQ76">
            <v>10269</v>
          </cell>
          <cell r="AR76">
            <v>36664</v>
          </cell>
          <cell r="AS76">
            <v>53141</v>
          </cell>
          <cell r="AT76">
            <v>6335</v>
          </cell>
          <cell r="AU76">
            <v>0</v>
          </cell>
          <cell r="AV76">
            <v>43395</v>
          </cell>
          <cell r="AW76">
            <v>0</v>
          </cell>
          <cell r="AX76">
            <v>0</v>
          </cell>
          <cell r="AY76">
            <v>0</v>
          </cell>
          <cell r="AZ76">
            <v>31908</v>
          </cell>
          <cell r="BA76">
            <v>-31908</v>
          </cell>
          <cell r="BB76">
            <v>3925</v>
          </cell>
          <cell r="BC76">
            <v>7851</v>
          </cell>
          <cell r="BD76">
            <v>62807</v>
          </cell>
          <cell r="BE76">
            <v>764664</v>
          </cell>
          <cell r="BF76">
            <v>204696</v>
          </cell>
          <cell r="BG76">
            <v>217140</v>
          </cell>
        </row>
        <row r="77">
          <cell r="A77">
            <v>36537</v>
          </cell>
          <cell r="B77">
            <v>148348</v>
          </cell>
          <cell r="C77">
            <v>356657</v>
          </cell>
          <cell r="D77">
            <v>2664413</v>
          </cell>
          <cell r="E77">
            <v>560248</v>
          </cell>
          <cell r="F77">
            <v>2013268</v>
          </cell>
          <cell r="G77">
            <v>1081482</v>
          </cell>
          <cell r="H77">
            <v>0</v>
          </cell>
          <cell r="I77">
            <v>164329</v>
          </cell>
          <cell r="J77">
            <v>316462</v>
          </cell>
          <cell r="K77">
            <v>1001158</v>
          </cell>
          <cell r="L77">
            <v>539463</v>
          </cell>
          <cell r="M77">
            <v>39746</v>
          </cell>
          <cell r="N77">
            <v>42161</v>
          </cell>
          <cell r="O77">
            <v>19783</v>
          </cell>
          <cell r="P77">
            <v>88265</v>
          </cell>
          <cell r="Q77">
            <v>328981</v>
          </cell>
          <cell r="R77">
            <v>129203</v>
          </cell>
          <cell r="S77">
            <v>10147</v>
          </cell>
          <cell r="T77">
            <v>107802</v>
          </cell>
          <cell r="U77">
            <v>342506</v>
          </cell>
          <cell r="V77">
            <v>324578</v>
          </cell>
          <cell r="W77">
            <v>46199</v>
          </cell>
          <cell r="X77">
            <v>873538</v>
          </cell>
          <cell r="Y77">
            <v>147688</v>
          </cell>
          <cell r="Z77">
            <v>68094</v>
          </cell>
          <cell r="AA77">
            <v>6480</v>
          </cell>
          <cell r="AB77">
            <v>41528</v>
          </cell>
          <cell r="AC77">
            <v>78073</v>
          </cell>
          <cell r="AD77">
            <v>175146</v>
          </cell>
          <cell r="AE77">
            <v>85322</v>
          </cell>
          <cell r="AF77">
            <v>21339</v>
          </cell>
          <cell r="AG77">
            <v>17463</v>
          </cell>
          <cell r="AH77">
            <v>126678</v>
          </cell>
          <cell r="AI77">
            <v>485177</v>
          </cell>
          <cell r="AJ77">
            <v>625810</v>
          </cell>
          <cell r="AK77">
            <v>208228</v>
          </cell>
          <cell r="AL77">
            <v>13638</v>
          </cell>
          <cell r="AM77">
            <v>3418</v>
          </cell>
          <cell r="AN77">
            <v>198464</v>
          </cell>
          <cell r="AO77">
            <v>0</v>
          </cell>
          <cell r="AP77">
            <v>0</v>
          </cell>
          <cell r="AQ77">
            <v>10269</v>
          </cell>
          <cell r="AR77">
            <v>25649</v>
          </cell>
          <cell r="AS77">
            <v>53141</v>
          </cell>
          <cell r="AT77">
            <v>6335</v>
          </cell>
          <cell r="AU77">
            <v>3431</v>
          </cell>
          <cell r="AV77">
            <v>90249</v>
          </cell>
          <cell r="AW77">
            <v>0</v>
          </cell>
          <cell r="AX77">
            <v>0</v>
          </cell>
          <cell r="AY77">
            <v>0</v>
          </cell>
          <cell r="AZ77">
            <v>24875</v>
          </cell>
          <cell r="BA77">
            <v>-24875</v>
          </cell>
          <cell r="BB77">
            <v>9528</v>
          </cell>
          <cell r="BC77">
            <v>7851</v>
          </cell>
          <cell r="BD77">
            <v>58347</v>
          </cell>
          <cell r="BE77">
            <v>741769</v>
          </cell>
          <cell r="BF77">
            <v>213466</v>
          </cell>
          <cell r="BG77">
            <v>134577</v>
          </cell>
        </row>
        <row r="78">
          <cell r="A78">
            <v>36538</v>
          </cell>
          <cell r="B78">
            <v>177385</v>
          </cell>
          <cell r="C78">
            <v>401270</v>
          </cell>
          <cell r="D78">
            <v>2695892</v>
          </cell>
          <cell r="E78">
            <v>618309</v>
          </cell>
          <cell r="F78">
            <v>1991221</v>
          </cell>
          <cell r="G78">
            <v>1059984</v>
          </cell>
          <cell r="H78">
            <v>0</v>
          </cell>
          <cell r="I78">
            <v>155691</v>
          </cell>
          <cell r="J78">
            <v>323447</v>
          </cell>
          <cell r="K78">
            <v>997884</v>
          </cell>
          <cell r="L78">
            <v>541073</v>
          </cell>
          <cell r="M78">
            <v>65720</v>
          </cell>
          <cell r="N78">
            <v>86110</v>
          </cell>
          <cell r="O78">
            <v>19782</v>
          </cell>
          <cell r="P78">
            <v>83223</v>
          </cell>
          <cell r="Q78">
            <v>349419</v>
          </cell>
          <cell r="R78">
            <v>128001</v>
          </cell>
          <cell r="S78">
            <v>4879</v>
          </cell>
          <cell r="T78">
            <v>103015</v>
          </cell>
          <cell r="U78">
            <v>343506</v>
          </cell>
          <cell r="V78">
            <v>348628</v>
          </cell>
          <cell r="W78">
            <v>43450</v>
          </cell>
          <cell r="X78">
            <v>889439</v>
          </cell>
          <cell r="Y78">
            <v>129486</v>
          </cell>
          <cell r="Z78">
            <v>62719</v>
          </cell>
          <cell r="AA78">
            <v>8957</v>
          </cell>
          <cell r="AB78">
            <v>39733</v>
          </cell>
          <cell r="AC78">
            <v>76002</v>
          </cell>
          <cell r="AD78">
            <v>122407</v>
          </cell>
          <cell r="AE78">
            <v>65173</v>
          </cell>
          <cell r="AF78">
            <v>20228</v>
          </cell>
          <cell r="AG78">
            <v>16454</v>
          </cell>
          <cell r="AH78">
            <v>112878</v>
          </cell>
          <cell r="AI78">
            <v>505072</v>
          </cell>
          <cell r="AJ78">
            <v>635951</v>
          </cell>
          <cell r="AK78">
            <v>213399</v>
          </cell>
          <cell r="AL78">
            <v>1964</v>
          </cell>
          <cell r="AM78">
            <v>2929</v>
          </cell>
          <cell r="AN78">
            <v>186818</v>
          </cell>
          <cell r="AO78">
            <v>0</v>
          </cell>
          <cell r="AP78">
            <v>0</v>
          </cell>
          <cell r="AQ78">
            <v>16168</v>
          </cell>
          <cell r="AR78">
            <v>27738</v>
          </cell>
          <cell r="AS78">
            <v>53141</v>
          </cell>
          <cell r="AT78">
            <v>6335</v>
          </cell>
          <cell r="AU78">
            <v>37155</v>
          </cell>
          <cell r="AV78">
            <v>124769</v>
          </cell>
          <cell r="AW78">
            <v>0</v>
          </cell>
          <cell r="AX78">
            <v>0</v>
          </cell>
          <cell r="AY78">
            <v>0</v>
          </cell>
          <cell r="AZ78">
            <v>24875</v>
          </cell>
          <cell r="BA78">
            <v>-24875</v>
          </cell>
          <cell r="BB78">
            <v>6869</v>
          </cell>
          <cell r="BC78">
            <v>6869</v>
          </cell>
          <cell r="BD78">
            <v>62807</v>
          </cell>
          <cell r="BE78">
            <v>656130</v>
          </cell>
          <cell r="BF78">
            <v>193781</v>
          </cell>
          <cell r="BG78">
            <v>54935</v>
          </cell>
        </row>
        <row r="79">
          <cell r="A79">
            <v>36539</v>
          </cell>
          <cell r="B79">
            <v>193743</v>
          </cell>
          <cell r="C79">
            <v>387680</v>
          </cell>
          <cell r="D79">
            <v>2679876</v>
          </cell>
          <cell r="E79">
            <v>620636</v>
          </cell>
          <cell r="F79">
            <v>1974167</v>
          </cell>
          <cell r="G79">
            <v>1008537</v>
          </cell>
          <cell r="H79">
            <v>0</v>
          </cell>
          <cell r="I79">
            <v>157971</v>
          </cell>
          <cell r="J79">
            <v>326171</v>
          </cell>
          <cell r="K79">
            <v>977249</v>
          </cell>
          <cell r="L79">
            <v>541073</v>
          </cell>
          <cell r="M79">
            <v>91722</v>
          </cell>
          <cell r="N79">
            <v>55407</v>
          </cell>
          <cell r="O79">
            <v>22750</v>
          </cell>
          <cell r="P79">
            <v>95425</v>
          </cell>
          <cell r="Q79">
            <v>342261</v>
          </cell>
          <cell r="R79">
            <v>127342</v>
          </cell>
          <cell r="S79">
            <v>11738</v>
          </cell>
          <cell r="T79">
            <v>99425</v>
          </cell>
          <cell r="U79">
            <v>331939</v>
          </cell>
          <cell r="V79">
            <v>328242</v>
          </cell>
          <cell r="W79">
            <v>43730</v>
          </cell>
          <cell r="X79">
            <v>923507</v>
          </cell>
          <cell r="Y79">
            <v>105114</v>
          </cell>
          <cell r="Z79">
            <v>30494</v>
          </cell>
          <cell r="AA79">
            <v>6491</v>
          </cell>
          <cell r="AB79">
            <v>29634</v>
          </cell>
          <cell r="AC79">
            <v>60590</v>
          </cell>
          <cell r="AD79">
            <v>122636</v>
          </cell>
          <cell r="AE79">
            <v>61817</v>
          </cell>
          <cell r="AF79">
            <v>17804</v>
          </cell>
          <cell r="AG79">
            <v>16122</v>
          </cell>
          <cell r="AH79">
            <v>122168</v>
          </cell>
          <cell r="AI79">
            <v>497677</v>
          </cell>
          <cell r="AJ79">
            <v>631730</v>
          </cell>
          <cell r="AK79">
            <v>213136</v>
          </cell>
          <cell r="AL79">
            <v>1964</v>
          </cell>
          <cell r="AM79">
            <v>2929</v>
          </cell>
          <cell r="AN79">
            <v>189677</v>
          </cell>
          <cell r="AO79">
            <v>0</v>
          </cell>
          <cell r="AP79">
            <v>0</v>
          </cell>
          <cell r="AQ79">
            <v>17076</v>
          </cell>
          <cell r="AR79">
            <v>26125</v>
          </cell>
          <cell r="AS79">
            <v>53141</v>
          </cell>
          <cell r="AT79">
            <v>6335</v>
          </cell>
          <cell r="AU79">
            <v>52095</v>
          </cell>
          <cell r="AV79">
            <v>141712</v>
          </cell>
          <cell r="AW79">
            <v>0</v>
          </cell>
          <cell r="AX79">
            <v>0</v>
          </cell>
          <cell r="AY79">
            <v>0</v>
          </cell>
          <cell r="AZ79">
            <v>34922</v>
          </cell>
          <cell r="BA79">
            <v>-34922</v>
          </cell>
          <cell r="BB79">
            <v>15492</v>
          </cell>
          <cell r="BC79">
            <v>6869</v>
          </cell>
          <cell r="BD79">
            <v>62807</v>
          </cell>
          <cell r="BE79">
            <v>587049</v>
          </cell>
          <cell r="BF79">
            <v>170113</v>
          </cell>
          <cell r="BG79">
            <v>23672</v>
          </cell>
        </row>
        <row r="80">
          <cell r="A80">
            <v>36540</v>
          </cell>
          <cell r="B80">
            <v>217361</v>
          </cell>
          <cell r="C80">
            <v>336916</v>
          </cell>
          <cell r="D80">
            <v>2715117</v>
          </cell>
          <cell r="E80">
            <v>618743</v>
          </cell>
          <cell r="F80">
            <v>2009684</v>
          </cell>
          <cell r="G80">
            <v>925614</v>
          </cell>
          <cell r="H80">
            <v>0</v>
          </cell>
          <cell r="I80">
            <v>171381</v>
          </cell>
          <cell r="J80">
            <v>373162</v>
          </cell>
          <cell r="K80">
            <v>947889</v>
          </cell>
          <cell r="L80">
            <v>530831</v>
          </cell>
          <cell r="M80">
            <v>83914</v>
          </cell>
          <cell r="N80">
            <v>72369</v>
          </cell>
          <cell r="O80">
            <v>75664</v>
          </cell>
          <cell r="P80">
            <v>84127</v>
          </cell>
          <cell r="Q80">
            <v>357812</v>
          </cell>
          <cell r="R80">
            <v>150145</v>
          </cell>
          <cell r="S80">
            <v>11738</v>
          </cell>
          <cell r="T80">
            <v>100932</v>
          </cell>
          <cell r="U80">
            <v>349295</v>
          </cell>
          <cell r="V80">
            <v>317309</v>
          </cell>
          <cell r="W80">
            <v>53794</v>
          </cell>
          <cell r="X80">
            <v>909975</v>
          </cell>
          <cell r="Y80">
            <v>94247</v>
          </cell>
          <cell r="Z80">
            <v>16596</v>
          </cell>
          <cell r="AA80">
            <v>6400</v>
          </cell>
          <cell r="AB80">
            <v>33833</v>
          </cell>
          <cell r="AC80">
            <v>23321</v>
          </cell>
          <cell r="AD80">
            <v>105141</v>
          </cell>
          <cell r="AE80">
            <v>61529</v>
          </cell>
          <cell r="AF80">
            <v>17802</v>
          </cell>
          <cell r="AG80">
            <v>15952</v>
          </cell>
          <cell r="AH80">
            <v>122106</v>
          </cell>
          <cell r="AI80">
            <v>531834</v>
          </cell>
          <cell r="AJ80">
            <v>667351</v>
          </cell>
          <cell r="AK80">
            <v>186056</v>
          </cell>
          <cell r="AL80">
            <v>1964</v>
          </cell>
          <cell r="AM80">
            <v>2929</v>
          </cell>
          <cell r="AN80">
            <v>199476</v>
          </cell>
          <cell r="AO80">
            <v>0</v>
          </cell>
          <cell r="AP80">
            <v>0</v>
          </cell>
          <cell r="AQ80">
            <v>25224</v>
          </cell>
          <cell r="AR80">
            <v>27068</v>
          </cell>
          <cell r="AS80">
            <v>53141</v>
          </cell>
          <cell r="AT80">
            <v>6335</v>
          </cell>
          <cell r="AU80">
            <v>72260</v>
          </cell>
          <cell r="AV80">
            <v>163641</v>
          </cell>
          <cell r="AW80">
            <v>0</v>
          </cell>
          <cell r="AX80">
            <v>0</v>
          </cell>
          <cell r="AY80">
            <v>0</v>
          </cell>
          <cell r="AZ80">
            <v>24875</v>
          </cell>
          <cell r="BA80">
            <v>-24875</v>
          </cell>
          <cell r="BB80">
            <v>11285</v>
          </cell>
          <cell r="BC80">
            <v>6869</v>
          </cell>
          <cell r="BD80">
            <v>52993</v>
          </cell>
          <cell r="BE80">
            <v>521754</v>
          </cell>
          <cell r="BF80">
            <v>151082</v>
          </cell>
          <cell r="BG80">
            <v>2109</v>
          </cell>
        </row>
        <row r="81">
          <cell r="A81">
            <v>36541</v>
          </cell>
          <cell r="B81">
            <v>217026</v>
          </cell>
          <cell r="C81">
            <v>312296</v>
          </cell>
          <cell r="D81">
            <v>2686880</v>
          </cell>
          <cell r="E81">
            <v>593786</v>
          </cell>
          <cell r="F81">
            <v>2006781</v>
          </cell>
          <cell r="G81">
            <v>893934</v>
          </cell>
          <cell r="H81">
            <v>0</v>
          </cell>
          <cell r="I81">
            <v>205639</v>
          </cell>
          <cell r="J81">
            <v>333156</v>
          </cell>
          <cell r="K81">
            <v>930744</v>
          </cell>
          <cell r="L81">
            <v>539999</v>
          </cell>
          <cell r="M81">
            <v>83909</v>
          </cell>
          <cell r="N81">
            <v>72369</v>
          </cell>
          <cell r="O81">
            <v>75664</v>
          </cell>
          <cell r="P81">
            <v>84173</v>
          </cell>
          <cell r="Q81">
            <v>356407</v>
          </cell>
          <cell r="R81">
            <v>150613</v>
          </cell>
          <cell r="S81">
            <v>11738</v>
          </cell>
          <cell r="T81">
            <v>100986</v>
          </cell>
          <cell r="U81">
            <v>341168</v>
          </cell>
          <cell r="V81">
            <v>310586</v>
          </cell>
          <cell r="W81">
            <v>52925</v>
          </cell>
          <cell r="X81">
            <v>900000</v>
          </cell>
          <cell r="Y81">
            <v>93308</v>
          </cell>
          <cell r="Z81">
            <v>16308</v>
          </cell>
          <cell r="AA81">
            <v>6146</v>
          </cell>
          <cell r="AB81">
            <v>33833</v>
          </cell>
          <cell r="AC81">
            <v>13992</v>
          </cell>
          <cell r="AD81">
            <v>106749</v>
          </cell>
          <cell r="AE81">
            <v>64144</v>
          </cell>
          <cell r="AF81">
            <v>17803</v>
          </cell>
          <cell r="AG81">
            <v>16133</v>
          </cell>
          <cell r="AH81">
            <v>122106</v>
          </cell>
          <cell r="AI81">
            <v>531671</v>
          </cell>
          <cell r="AJ81">
            <v>667212</v>
          </cell>
          <cell r="AK81">
            <v>185638</v>
          </cell>
          <cell r="AL81">
            <v>1960</v>
          </cell>
          <cell r="AM81">
            <v>2929</v>
          </cell>
          <cell r="AN81">
            <v>198849</v>
          </cell>
          <cell r="AO81">
            <v>0</v>
          </cell>
          <cell r="AP81">
            <v>0</v>
          </cell>
          <cell r="AQ81">
            <v>25224</v>
          </cell>
          <cell r="AR81">
            <v>27068</v>
          </cell>
          <cell r="AS81">
            <v>53141</v>
          </cell>
          <cell r="AT81">
            <v>6335</v>
          </cell>
          <cell r="AU81">
            <v>72260</v>
          </cell>
          <cell r="AV81">
            <v>163433</v>
          </cell>
          <cell r="AW81">
            <v>0</v>
          </cell>
          <cell r="AX81">
            <v>0</v>
          </cell>
          <cell r="AY81">
            <v>0</v>
          </cell>
          <cell r="AZ81">
            <v>24875</v>
          </cell>
          <cell r="BA81">
            <v>-24875</v>
          </cell>
          <cell r="BB81">
            <v>11117</v>
          </cell>
          <cell r="BC81">
            <v>6869</v>
          </cell>
          <cell r="BD81">
            <v>52993</v>
          </cell>
          <cell r="BE81">
            <v>512286</v>
          </cell>
          <cell r="BF81">
            <v>149162</v>
          </cell>
          <cell r="BG81">
            <v>0</v>
          </cell>
        </row>
        <row r="82">
          <cell r="A82">
            <v>36542</v>
          </cell>
          <cell r="B82">
            <v>217884</v>
          </cell>
          <cell r="C82">
            <v>338289</v>
          </cell>
          <cell r="D82">
            <v>2717255</v>
          </cell>
          <cell r="E82">
            <v>620666</v>
          </cell>
          <cell r="F82">
            <v>2005941</v>
          </cell>
          <cell r="G82">
            <v>925974</v>
          </cell>
          <cell r="H82">
            <v>0</v>
          </cell>
          <cell r="I82">
            <v>203462</v>
          </cell>
          <cell r="J82">
            <v>352407</v>
          </cell>
          <cell r="K82">
            <v>929495</v>
          </cell>
          <cell r="L82">
            <v>539999</v>
          </cell>
          <cell r="M82">
            <v>79345</v>
          </cell>
          <cell r="N82">
            <v>72369</v>
          </cell>
          <cell r="O82">
            <v>73867</v>
          </cell>
          <cell r="P82">
            <v>79746</v>
          </cell>
          <cell r="Q82">
            <v>355247</v>
          </cell>
          <cell r="R82">
            <v>145527</v>
          </cell>
          <cell r="S82">
            <v>11738</v>
          </cell>
          <cell r="T82">
            <v>100880</v>
          </cell>
          <cell r="U82">
            <v>343003</v>
          </cell>
          <cell r="V82">
            <v>302742</v>
          </cell>
          <cell r="W82">
            <v>54759</v>
          </cell>
          <cell r="X82">
            <v>945995</v>
          </cell>
          <cell r="Y82">
            <v>96837</v>
          </cell>
          <cell r="Z82">
            <v>16534</v>
          </cell>
          <cell r="AA82">
            <v>6345</v>
          </cell>
          <cell r="AB82">
            <v>32570</v>
          </cell>
          <cell r="AC82">
            <v>23321</v>
          </cell>
          <cell r="AD82">
            <v>105533</v>
          </cell>
          <cell r="AE82">
            <v>65472</v>
          </cell>
          <cell r="AF82">
            <v>17657</v>
          </cell>
          <cell r="AG82">
            <v>15936</v>
          </cell>
          <cell r="AH82">
            <v>122106</v>
          </cell>
          <cell r="AI82">
            <v>527147</v>
          </cell>
          <cell r="AJ82">
            <v>662647</v>
          </cell>
          <cell r="AK82">
            <v>195712</v>
          </cell>
          <cell r="AL82">
            <v>1952</v>
          </cell>
          <cell r="AM82">
            <v>2929</v>
          </cell>
          <cell r="AN82">
            <v>198741</v>
          </cell>
          <cell r="AO82">
            <v>0</v>
          </cell>
          <cell r="AP82">
            <v>0</v>
          </cell>
          <cell r="AQ82">
            <v>25224</v>
          </cell>
          <cell r="AR82">
            <v>27024</v>
          </cell>
          <cell r="AS82">
            <v>53141</v>
          </cell>
          <cell r="AT82">
            <v>6335</v>
          </cell>
          <cell r="AU82">
            <v>72260</v>
          </cell>
          <cell r="AV82">
            <v>164503</v>
          </cell>
          <cell r="AW82">
            <v>0</v>
          </cell>
          <cell r="AX82">
            <v>0</v>
          </cell>
          <cell r="AY82">
            <v>0</v>
          </cell>
          <cell r="AZ82">
            <v>24875</v>
          </cell>
          <cell r="BA82">
            <v>-24875</v>
          </cell>
          <cell r="BB82">
            <v>11093</v>
          </cell>
          <cell r="BC82">
            <v>6969</v>
          </cell>
          <cell r="BD82">
            <v>52993</v>
          </cell>
          <cell r="BE82">
            <v>516637</v>
          </cell>
          <cell r="BF82">
            <v>162657</v>
          </cell>
          <cell r="BG82">
            <v>7749</v>
          </cell>
        </row>
        <row r="83">
          <cell r="A83">
            <v>36543</v>
          </cell>
          <cell r="B83">
            <v>204088</v>
          </cell>
          <cell r="C83">
            <v>299860</v>
          </cell>
          <cell r="D83">
            <v>2630175</v>
          </cell>
          <cell r="E83">
            <v>596611</v>
          </cell>
          <cell r="F83">
            <v>1956959</v>
          </cell>
          <cell r="G83">
            <v>885960</v>
          </cell>
          <cell r="H83">
            <v>0</v>
          </cell>
          <cell r="I83">
            <v>170759</v>
          </cell>
          <cell r="J83">
            <v>367492</v>
          </cell>
          <cell r="K83">
            <v>906946</v>
          </cell>
          <cell r="L83">
            <v>539463</v>
          </cell>
          <cell r="M83">
            <v>80793</v>
          </cell>
          <cell r="N83">
            <v>72369</v>
          </cell>
          <cell r="O83">
            <v>75662</v>
          </cell>
          <cell r="P83">
            <v>97099</v>
          </cell>
          <cell r="Q83">
            <v>360133</v>
          </cell>
          <cell r="R83">
            <v>149796</v>
          </cell>
          <cell r="S83">
            <v>38900</v>
          </cell>
          <cell r="T83">
            <v>75309</v>
          </cell>
          <cell r="U83">
            <v>203540</v>
          </cell>
          <cell r="V83">
            <v>327797</v>
          </cell>
          <cell r="W83">
            <v>54111</v>
          </cell>
          <cell r="X83">
            <v>973858</v>
          </cell>
          <cell r="Y83">
            <v>86665</v>
          </cell>
          <cell r="Z83">
            <v>28040</v>
          </cell>
          <cell r="AA83">
            <v>8339</v>
          </cell>
          <cell r="AB83">
            <v>24213</v>
          </cell>
          <cell r="AC83">
            <v>27756</v>
          </cell>
          <cell r="AD83">
            <v>122497</v>
          </cell>
          <cell r="AE83">
            <v>52473</v>
          </cell>
          <cell r="AF83">
            <v>4855</v>
          </cell>
          <cell r="AG83">
            <v>15934</v>
          </cell>
          <cell r="AH83">
            <v>122106</v>
          </cell>
          <cell r="AI83">
            <v>537720</v>
          </cell>
          <cell r="AJ83">
            <v>675009</v>
          </cell>
          <cell r="AK83">
            <v>185985</v>
          </cell>
          <cell r="AL83">
            <v>1954</v>
          </cell>
          <cell r="AM83">
            <v>2929</v>
          </cell>
          <cell r="AN83">
            <v>201171</v>
          </cell>
          <cell r="AO83">
            <v>0</v>
          </cell>
          <cell r="AP83">
            <v>6170</v>
          </cell>
          <cell r="AQ83">
            <v>25224</v>
          </cell>
          <cell r="AR83">
            <v>20140</v>
          </cell>
          <cell r="AS83">
            <v>53141</v>
          </cell>
          <cell r="AT83">
            <v>6335</v>
          </cell>
          <cell r="AU83">
            <v>72130</v>
          </cell>
          <cell r="AV83">
            <v>151408</v>
          </cell>
          <cell r="AW83">
            <v>0</v>
          </cell>
          <cell r="AX83">
            <v>0</v>
          </cell>
          <cell r="AY83">
            <v>0</v>
          </cell>
          <cell r="AZ83">
            <v>24875</v>
          </cell>
          <cell r="BA83">
            <v>-24875</v>
          </cell>
          <cell r="BB83">
            <v>11285</v>
          </cell>
          <cell r="BC83">
            <v>6869</v>
          </cell>
          <cell r="BD83">
            <v>52837</v>
          </cell>
          <cell r="BE83">
            <v>493270</v>
          </cell>
          <cell r="BF83">
            <v>125060</v>
          </cell>
          <cell r="BG83">
            <v>0</v>
          </cell>
        </row>
        <row r="84">
          <cell r="A84">
            <v>36544</v>
          </cell>
          <cell r="B84">
            <v>251887</v>
          </cell>
          <cell r="C84">
            <v>296183</v>
          </cell>
          <cell r="D84">
            <v>2632163</v>
          </cell>
          <cell r="E84">
            <v>610901</v>
          </cell>
          <cell r="F84">
            <v>1942711</v>
          </cell>
          <cell r="G84">
            <v>847194</v>
          </cell>
          <cell r="H84">
            <v>0</v>
          </cell>
          <cell r="I84">
            <v>181411</v>
          </cell>
          <cell r="J84">
            <v>323398</v>
          </cell>
          <cell r="K84">
            <v>917976</v>
          </cell>
          <cell r="L84">
            <v>539463</v>
          </cell>
          <cell r="M84">
            <v>82279</v>
          </cell>
          <cell r="N84">
            <v>113482</v>
          </cell>
          <cell r="O84">
            <v>32641</v>
          </cell>
          <cell r="P84">
            <v>65846</v>
          </cell>
          <cell r="Q84">
            <v>321969</v>
          </cell>
          <cell r="R84">
            <v>137955</v>
          </cell>
          <cell r="S84">
            <v>48947</v>
          </cell>
          <cell r="T84">
            <v>103431</v>
          </cell>
          <cell r="U84">
            <v>224050</v>
          </cell>
          <cell r="V84">
            <v>355502</v>
          </cell>
          <cell r="W84">
            <v>53737</v>
          </cell>
          <cell r="X84">
            <v>905082</v>
          </cell>
          <cell r="Y84">
            <v>91084</v>
          </cell>
          <cell r="Z84">
            <v>33235</v>
          </cell>
          <cell r="AA84">
            <v>6545</v>
          </cell>
          <cell r="AB84">
            <v>24213</v>
          </cell>
          <cell r="AC84">
            <v>36268</v>
          </cell>
          <cell r="AD84">
            <v>98364</v>
          </cell>
          <cell r="AE84">
            <v>46462</v>
          </cell>
          <cell r="AF84">
            <v>4855</v>
          </cell>
          <cell r="AG84">
            <v>15615</v>
          </cell>
          <cell r="AH84">
            <v>117258</v>
          </cell>
          <cell r="AI84">
            <v>500113</v>
          </cell>
          <cell r="AJ84">
            <v>675009</v>
          </cell>
          <cell r="AK84">
            <v>195578</v>
          </cell>
          <cell r="AL84">
            <v>2501</v>
          </cell>
          <cell r="AM84">
            <v>0</v>
          </cell>
          <cell r="AN84">
            <v>208727</v>
          </cell>
          <cell r="AO84">
            <v>3748</v>
          </cell>
          <cell r="AP84">
            <v>4195</v>
          </cell>
          <cell r="AQ84">
            <v>46659</v>
          </cell>
          <cell r="AR84">
            <v>19757</v>
          </cell>
          <cell r="AS84">
            <v>53141</v>
          </cell>
          <cell r="AT84">
            <v>7810</v>
          </cell>
          <cell r="AU84">
            <v>80385</v>
          </cell>
          <cell r="AV84">
            <v>168877</v>
          </cell>
          <cell r="AW84">
            <v>0</v>
          </cell>
          <cell r="AX84">
            <v>0</v>
          </cell>
          <cell r="AY84">
            <v>0</v>
          </cell>
          <cell r="AZ84">
            <v>24748</v>
          </cell>
          <cell r="BA84">
            <v>-24748</v>
          </cell>
          <cell r="BB84">
            <v>21547</v>
          </cell>
          <cell r="BC84">
            <v>6756</v>
          </cell>
          <cell r="BD84">
            <v>52992</v>
          </cell>
          <cell r="BE84">
            <v>474717</v>
          </cell>
          <cell r="BF84">
            <v>145119</v>
          </cell>
          <cell r="BG84">
            <v>24773</v>
          </cell>
        </row>
        <row r="85">
          <cell r="A85">
            <v>36545</v>
          </cell>
          <cell r="B85">
            <v>293378</v>
          </cell>
          <cell r="C85">
            <v>238417</v>
          </cell>
          <cell r="D85">
            <v>2655647</v>
          </cell>
          <cell r="E85">
            <v>620906</v>
          </cell>
          <cell r="F85">
            <v>1953768</v>
          </cell>
          <cell r="G85">
            <v>750756</v>
          </cell>
          <cell r="H85">
            <v>0</v>
          </cell>
          <cell r="I85">
            <v>222451</v>
          </cell>
          <cell r="J85">
            <v>301546</v>
          </cell>
          <cell r="K85">
            <v>897707</v>
          </cell>
          <cell r="L85">
            <v>541073</v>
          </cell>
          <cell r="M85">
            <v>50285</v>
          </cell>
          <cell r="N85">
            <v>50285</v>
          </cell>
          <cell r="O85">
            <v>53211</v>
          </cell>
          <cell r="P85">
            <v>89428</v>
          </cell>
          <cell r="Q85">
            <v>311764</v>
          </cell>
          <cell r="R85">
            <v>139315</v>
          </cell>
          <cell r="S85">
            <v>55734</v>
          </cell>
          <cell r="T85">
            <v>92837</v>
          </cell>
          <cell r="U85">
            <v>242395</v>
          </cell>
          <cell r="V85">
            <v>329163</v>
          </cell>
          <cell r="W85">
            <v>54429</v>
          </cell>
          <cell r="X85">
            <v>899241</v>
          </cell>
          <cell r="Y85">
            <v>81716</v>
          </cell>
          <cell r="Z85">
            <v>26711</v>
          </cell>
          <cell r="AA85">
            <v>6404</v>
          </cell>
          <cell r="AB85">
            <v>23484</v>
          </cell>
          <cell r="AC85">
            <v>29206</v>
          </cell>
          <cell r="AD85">
            <v>82798</v>
          </cell>
          <cell r="AE85">
            <v>46082</v>
          </cell>
          <cell r="AF85">
            <v>4755</v>
          </cell>
          <cell r="AG85">
            <v>15150</v>
          </cell>
          <cell r="AH85">
            <v>126629</v>
          </cell>
          <cell r="AI85">
            <v>503779</v>
          </cell>
          <cell r="AJ85">
            <v>675009</v>
          </cell>
          <cell r="AK85">
            <v>196079</v>
          </cell>
          <cell r="AL85">
            <v>6876</v>
          </cell>
          <cell r="AM85">
            <v>0</v>
          </cell>
          <cell r="AN85">
            <v>205008</v>
          </cell>
          <cell r="AO85">
            <v>4462</v>
          </cell>
          <cell r="AP85">
            <v>0</v>
          </cell>
          <cell r="AQ85">
            <v>58125</v>
          </cell>
          <cell r="AR85">
            <v>24533</v>
          </cell>
          <cell r="AS85">
            <v>53141</v>
          </cell>
          <cell r="AT85">
            <v>7810</v>
          </cell>
          <cell r="AU85">
            <v>99991</v>
          </cell>
          <cell r="AV85">
            <v>200008</v>
          </cell>
          <cell r="AW85">
            <v>0</v>
          </cell>
          <cell r="AX85">
            <v>0</v>
          </cell>
          <cell r="AY85">
            <v>0</v>
          </cell>
          <cell r="AZ85">
            <v>67902</v>
          </cell>
          <cell r="BA85">
            <v>-67902</v>
          </cell>
          <cell r="BB85">
            <v>18839</v>
          </cell>
          <cell r="BC85">
            <v>6869</v>
          </cell>
          <cell r="BD85">
            <v>52945</v>
          </cell>
          <cell r="BE85">
            <v>440211</v>
          </cell>
          <cell r="BF85">
            <v>139704</v>
          </cell>
          <cell r="BG85">
            <v>76627</v>
          </cell>
        </row>
        <row r="86">
          <cell r="A86">
            <v>36546</v>
          </cell>
          <cell r="B86">
            <v>274853</v>
          </cell>
          <cell r="C86">
            <v>265122</v>
          </cell>
          <cell r="D86">
            <v>2638219</v>
          </cell>
          <cell r="E86">
            <v>620799</v>
          </cell>
          <cell r="F86">
            <v>1940750</v>
          </cell>
          <cell r="G86">
            <v>741682</v>
          </cell>
          <cell r="H86">
            <v>0</v>
          </cell>
          <cell r="I86">
            <v>191146</v>
          </cell>
          <cell r="J86">
            <v>313748</v>
          </cell>
          <cell r="K86">
            <v>793627</v>
          </cell>
          <cell r="L86">
            <v>540536</v>
          </cell>
          <cell r="M86">
            <v>110089</v>
          </cell>
          <cell r="N86">
            <v>83213</v>
          </cell>
          <cell r="O86">
            <v>71213</v>
          </cell>
          <cell r="P86">
            <v>150647</v>
          </cell>
          <cell r="Q86">
            <v>337539</v>
          </cell>
          <cell r="R86">
            <v>144104</v>
          </cell>
          <cell r="S86">
            <v>45699</v>
          </cell>
          <cell r="T86">
            <v>86054</v>
          </cell>
          <cell r="U86">
            <v>235680</v>
          </cell>
          <cell r="V86">
            <v>315889</v>
          </cell>
          <cell r="W86">
            <v>48607</v>
          </cell>
          <cell r="X86">
            <v>916476</v>
          </cell>
          <cell r="Y86">
            <v>91084</v>
          </cell>
          <cell r="Z86">
            <v>29987</v>
          </cell>
          <cell r="AA86">
            <v>6330</v>
          </cell>
          <cell r="AB86">
            <v>23264</v>
          </cell>
          <cell r="AC86">
            <v>27850</v>
          </cell>
          <cell r="AD86">
            <v>88816</v>
          </cell>
          <cell r="AE86">
            <v>44881</v>
          </cell>
          <cell r="AF86">
            <v>4470</v>
          </cell>
          <cell r="AG86">
            <v>13696</v>
          </cell>
          <cell r="AH86">
            <v>131361</v>
          </cell>
          <cell r="AI86">
            <v>520211</v>
          </cell>
          <cell r="AJ86">
            <v>675009</v>
          </cell>
          <cell r="AK86">
            <v>195749</v>
          </cell>
          <cell r="AL86">
            <v>2594</v>
          </cell>
          <cell r="AM86">
            <v>0</v>
          </cell>
          <cell r="AN86">
            <v>209403</v>
          </cell>
          <cell r="AO86">
            <v>4846</v>
          </cell>
          <cell r="AP86">
            <v>1700</v>
          </cell>
          <cell r="AQ86">
            <v>60378</v>
          </cell>
          <cell r="AR86">
            <v>28425</v>
          </cell>
          <cell r="AS86">
            <v>53141</v>
          </cell>
          <cell r="AT86">
            <v>7810</v>
          </cell>
          <cell r="AU86">
            <v>76847</v>
          </cell>
          <cell r="AV86">
            <v>172749</v>
          </cell>
          <cell r="AW86">
            <v>0</v>
          </cell>
          <cell r="AX86">
            <v>0</v>
          </cell>
          <cell r="AY86">
            <v>0</v>
          </cell>
          <cell r="AZ86">
            <v>64000</v>
          </cell>
          <cell r="BA86">
            <v>-64000</v>
          </cell>
          <cell r="BB86">
            <v>18786</v>
          </cell>
          <cell r="BC86">
            <v>6869</v>
          </cell>
          <cell r="BD86">
            <v>50978</v>
          </cell>
          <cell r="BE86">
            <v>455873</v>
          </cell>
          <cell r="BF86">
            <v>143723</v>
          </cell>
          <cell r="BG86">
            <v>0</v>
          </cell>
        </row>
        <row r="87">
          <cell r="A87">
            <v>36547</v>
          </cell>
          <cell r="B87">
            <v>244182</v>
          </cell>
          <cell r="C87">
            <v>219992</v>
          </cell>
          <cell r="D87">
            <v>2670503</v>
          </cell>
          <cell r="E87">
            <v>566961</v>
          </cell>
          <cell r="F87">
            <v>2025504</v>
          </cell>
          <cell r="G87">
            <v>757721</v>
          </cell>
          <cell r="H87">
            <v>0</v>
          </cell>
          <cell r="I87">
            <v>215216</v>
          </cell>
          <cell r="J87">
            <v>297504</v>
          </cell>
          <cell r="K87">
            <v>825799</v>
          </cell>
          <cell r="L87">
            <v>539999</v>
          </cell>
          <cell r="M87">
            <v>109257</v>
          </cell>
          <cell r="N87">
            <v>82773</v>
          </cell>
          <cell r="O87">
            <v>80031</v>
          </cell>
          <cell r="P87">
            <v>83243</v>
          </cell>
          <cell r="Q87">
            <v>311620</v>
          </cell>
          <cell r="R87">
            <v>162337</v>
          </cell>
          <cell r="S87">
            <v>47933</v>
          </cell>
          <cell r="T87">
            <v>90763</v>
          </cell>
          <cell r="U87">
            <v>236842</v>
          </cell>
          <cell r="V87">
            <v>336502</v>
          </cell>
          <cell r="W87">
            <v>51630</v>
          </cell>
          <cell r="X87">
            <v>934998</v>
          </cell>
          <cell r="Y87">
            <v>106878</v>
          </cell>
          <cell r="Z87">
            <v>26108</v>
          </cell>
          <cell r="AA87">
            <v>6547</v>
          </cell>
          <cell r="AB87">
            <v>24213</v>
          </cell>
          <cell r="AC87">
            <v>16288</v>
          </cell>
          <cell r="AD87">
            <v>115695</v>
          </cell>
          <cell r="AE87">
            <v>56277</v>
          </cell>
          <cell r="AF87">
            <v>5407</v>
          </cell>
          <cell r="AG87">
            <v>15557</v>
          </cell>
          <cell r="AH87">
            <v>134855</v>
          </cell>
          <cell r="AI87">
            <v>513625</v>
          </cell>
          <cell r="AJ87">
            <v>675029</v>
          </cell>
          <cell r="AK87">
            <v>195312</v>
          </cell>
          <cell r="AL87">
            <v>14561</v>
          </cell>
          <cell r="AM87">
            <v>0</v>
          </cell>
          <cell r="AN87">
            <v>209403</v>
          </cell>
          <cell r="AO87">
            <v>1394</v>
          </cell>
          <cell r="AP87">
            <v>15618</v>
          </cell>
          <cell r="AQ87">
            <v>39183</v>
          </cell>
          <cell r="AR87">
            <v>28458</v>
          </cell>
          <cell r="AS87">
            <v>53141</v>
          </cell>
          <cell r="AT87">
            <v>7810</v>
          </cell>
          <cell r="AU87">
            <v>80684</v>
          </cell>
          <cell r="AV87">
            <v>166544</v>
          </cell>
          <cell r="AW87">
            <v>0</v>
          </cell>
          <cell r="AX87">
            <v>0</v>
          </cell>
          <cell r="AY87">
            <v>0</v>
          </cell>
          <cell r="AZ87">
            <v>59107</v>
          </cell>
          <cell r="BA87">
            <v>-59107</v>
          </cell>
          <cell r="BB87">
            <v>0</v>
          </cell>
          <cell r="BC87">
            <v>6869</v>
          </cell>
          <cell r="BD87">
            <v>50962</v>
          </cell>
          <cell r="BE87">
            <v>486213</v>
          </cell>
          <cell r="BF87">
            <v>169134</v>
          </cell>
          <cell r="BG87">
            <v>0</v>
          </cell>
        </row>
        <row r="88">
          <cell r="A88">
            <v>36548</v>
          </cell>
          <cell r="B88">
            <v>241818</v>
          </cell>
          <cell r="C88">
            <v>223202</v>
          </cell>
          <cell r="D88">
            <v>2643348</v>
          </cell>
          <cell r="E88">
            <v>569193</v>
          </cell>
          <cell r="F88">
            <v>1997525</v>
          </cell>
          <cell r="G88">
            <v>735544</v>
          </cell>
          <cell r="H88">
            <v>0</v>
          </cell>
          <cell r="I88">
            <v>226854</v>
          </cell>
          <cell r="J88">
            <v>295153</v>
          </cell>
          <cell r="K88">
            <v>813462</v>
          </cell>
          <cell r="L88">
            <v>525053</v>
          </cell>
          <cell r="M88">
            <v>114047</v>
          </cell>
          <cell r="N88">
            <v>82773</v>
          </cell>
          <cell r="O88">
            <v>80031</v>
          </cell>
          <cell r="P88">
            <v>84614</v>
          </cell>
          <cell r="Q88">
            <v>316061</v>
          </cell>
          <cell r="R88">
            <v>162741</v>
          </cell>
          <cell r="S88">
            <v>46020</v>
          </cell>
          <cell r="T88">
            <v>98762</v>
          </cell>
          <cell r="U88">
            <v>252480</v>
          </cell>
          <cell r="V88">
            <v>336142</v>
          </cell>
          <cell r="W88">
            <v>52256</v>
          </cell>
          <cell r="X88">
            <v>905000</v>
          </cell>
          <cell r="Y88">
            <v>90269</v>
          </cell>
          <cell r="Z88">
            <v>25749</v>
          </cell>
          <cell r="AA88">
            <v>6230</v>
          </cell>
          <cell r="AB88">
            <v>24213</v>
          </cell>
          <cell r="AC88">
            <v>6960</v>
          </cell>
          <cell r="AD88">
            <v>110905</v>
          </cell>
          <cell r="AE88">
            <v>68713</v>
          </cell>
          <cell r="AF88">
            <v>6324</v>
          </cell>
          <cell r="AG88">
            <v>16620</v>
          </cell>
          <cell r="AH88">
            <v>134605</v>
          </cell>
          <cell r="AI88">
            <v>507610</v>
          </cell>
          <cell r="AJ88">
            <v>675029</v>
          </cell>
          <cell r="AK88">
            <v>195112</v>
          </cell>
          <cell r="AL88">
            <v>14728</v>
          </cell>
          <cell r="AM88">
            <v>0</v>
          </cell>
          <cell r="AN88">
            <v>209403</v>
          </cell>
          <cell r="AO88">
            <v>1394</v>
          </cell>
          <cell r="AP88">
            <v>14197</v>
          </cell>
          <cell r="AQ88">
            <v>39183</v>
          </cell>
          <cell r="AR88">
            <v>28459</v>
          </cell>
          <cell r="AS88">
            <v>53141</v>
          </cell>
          <cell r="AT88">
            <v>7810</v>
          </cell>
          <cell r="AU88">
            <v>80684</v>
          </cell>
          <cell r="AV88">
            <v>165717</v>
          </cell>
          <cell r="AW88">
            <v>0</v>
          </cell>
          <cell r="AX88">
            <v>0</v>
          </cell>
          <cell r="AY88">
            <v>0</v>
          </cell>
          <cell r="AZ88">
            <v>59017</v>
          </cell>
          <cell r="BA88">
            <v>-59017</v>
          </cell>
          <cell r="BB88">
            <v>0</v>
          </cell>
          <cell r="BC88">
            <v>6869</v>
          </cell>
          <cell r="BD88">
            <v>50962</v>
          </cell>
          <cell r="BE88">
            <v>476945</v>
          </cell>
          <cell r="BF88">
            <v>147416</v>
          </cell>
          <cell r="BG88">
            <v>0</v>
          </cell>
        </row>
        <row r="89">
          <cell r="A89">
            <v>36549</v>
          </cell>
          <cell r="B89">
            <v>250409</v>
          </cell>
          <cell r="C89">
            <v>249499</v>
          </cell>
          <cell r="D89">
            <v>2676438</v>
          </cell>
          <cell r="E89">
            <v>626940</v>
          </cell>
          <cell r="F89">
            <v>1991572</v>
          </cell>
          <cell r="G89">
            <v>774007</v>
          </cell>
          <cell r="H89">
            <v>0</v>
          </cell>
          <cell r="I89">
            <v>202042</v>
          </cell>
          <cell r="J89">
            <v>293907</v>
          </cell>
          <cell r="K89">
            <v>808568</v>
          </cell>
          <cell r="L89">
            <v>539463</v>
          </cell>
          <cell r="M89">
            <v>115974</v>
          </cell>
          <cell r="N89">
            <v>81334</v>
          </cell>
          <cell r="O89">
            <v>80031</v>
          </cell>
          <cell r="P89">
            <v>55292</v>
          </cell>
          <cell r="Q89">
            <v>321964</v>
          </cell>
          <cell r="R89">
            <v>161356</v>
          </cell>
          <cell r="S89">
            <v>50020</v>
          </cell>
          <cell r="T89">
            <v>91012</v>
          </cell>
          <cell r="U89">
            <v>254043</v>
          </cell>
          <cell r="V89">
            <v>344525</v>
          </cell>
          <cell r="W89">
            <v>51425</v>
          </cell>
          <cell r="X89">
            <v>932906</v>
          </cell>
          <cell r="Y89">
            <v>90672</v>
          </cell>
          <cell r="Z89">
            <v>33953</v>
          </cell>
          <cell r="AA89">
            <v>6385</v>
          </cell>
          <cell r="AB89">
            <v>24213</v>
          </cell>
          <cell r="AC89">
            <v>25387</v>
          </cell>
          <cell r="AD89">
            <v>112212</v>
          </cell>
          <cell r="AE89">
            <v>68762</v>
          </cell>
          <cell r="AF89">
            <v>6328</v>
          </cell>
          <cell r="AG89">
            <v>16470</v>
          </cell>
          <cell r="AH89">
            <v>131365</v>
          </cell>
          <cell r="AI89">
            <v>511207</v>
          </cell>
          <cell r="AJ89">
            <v>675009</v>
          </cell>
          <cell r="AK89">
            <v>195109</v>
          </cell>
          <cell r="AL89">
            <v>10344</v>
          </cell>
          <cell r="AM89">
            <v>0</v>
          </cell>
          <cell r="AN89">
            <v>206205</v>
          </cell>
          <cell r="AO89">
            <v>1394</v>
          </cell>
          <cell r="AP89">
            <v>0</v>
          </cell>
          <cell r="AQ89">
            <v>39183</v>
          </cell>
          <cell r="AR89">
            <v>28389</v>
          </cell>
          <cell r="AS89">
            <v>53141</v>
          </cell>
          <cell r="AT89">
            <v>7810</v>
          </cell>
          <cell r="AU89">
            <v>80684</v>
          </cell>
          <cell r="AV89">
            <v>174275</v>
          </cell>
          <cell r="AW89">
            <v>0</v>
          </cell>
          <cell r="AX89">
            <v>0</v>
          </cell>
          <cell r="AY89">
            <v>0</v>
          </cell>
          <cell r="AZ89">
            <v>66050</v>
          </cell>
          <cell r="BA89">
            <v>-66050</v>
          </cell>
          <cell r="BB89">
            <v>0</v>
          </cell>
          <cell r="BC89">
            <v>6869</v>
          </cell>
          <cell r="BD89">
            <v>65683</v>
          </cell>
          <cell r="BE89">
            <v>509724</v>
          </cell>
          <cell r="BF89">
            <v>153297</v>
          </cell>
          <cell r="BG89">
            <v>0</v>
          </cell>
        </row>
        <row r="90">
          <cell r="A90">
            <v>36550</v>
          </cell>
          <cell r="B90">
            <v>288004</v>
          </cell>
          <cell r="C90">
            <v>238868</v>
          </cell>
          <cell r="D90">
            <v>2718978</v>
          </cell>
          <cell r="E90">
            <v>604514</v>
          </cell>
          <cell r="F90">
            <v>2037028</v>
          </cell>
          <cell r="G90">
            <v>694303</v>
          </cell>
          <cell r="H90">
            <v>0</v>
          </cell>
          <cell r="I90">
            <v>207478</v>
          </cell>
          <cell r="J90">
            <v>346719</v>
          </cell>
          <cell r="K90">
            <v>797911</v>
          </cell>
          <cell r="L90">
            <v>528420</v>
          </cell>
          <cell r="M90">
            <v>100246</v>
          </cell>
          <cell r="N90">
            <v>137227</v>
          </cell>
          <cell r="O90">
            <v>71470</v>
          </cell>
          <cell r="P90">
            <v>90885</v>
          </cell>
          <cell r="Q90">
            <v>319917</v>
          </cell>
          <cell r="R90">
            <v>167523</v>
          </cell>
          <cell r="S90">
            <v>12432</v>
          </cell>
          <cell r="T90">
            <v>105799</v>
          </cell>
          <cell r="U90">
            <v>329494</v>
          </cell>
          <cell r="V90">
            <v>337008</v>
          </cell>
          <cell r="W90">
            <v>49214</v>
          </cell>
          <cell r="X90">
            <v>917211</v>
          </cell>
          <cell r="Y90">
            <v>91174</v>
          </cell>
          <cell r="Z90">
            <v>26109</v>
          </cell>
          <cell r="AA90">
            <v>6548</v>
          </cell>
          <cell r="AB90">
            <v>24213</v>
          </cell>
          <cell r="AC90">
            <v>32975</v>
          </cell>
          <cell r="AD90">
            <v>103318</v>
          </cell>
          <cell r="AE90">
            <v>50426</v>
          </cell>
          <cell r="AF90">
            <v>4858</v>
          </cell>
          <cell r="AG90">
            <v>15155</v>
          </cell>
          <cell r="AH90">
            <v>126072</v>
          </cell>
          <cell r="AI90">
            <v>518318</v>
          </cell>
          <cell r="AJ90">
            <v>664810</v>
          </cell>
          <cell r="AK90">
            <v>201589</v>
          </cell>
          <cell r="AL90">
            <v>14695</v>
          </cell>
          <cell r="AM90">
            <v>0</v>
          </cell>
          <cell r="AN90">
            <v>199621</v>
          </cell>
          <cell r="AO90">
            <v>5136</v>
          </cell>
          <cell r="AP90">
            <v>0</v>
          </cell>
          <cell r="AQ90">
            <v>60120</v>
          </cell>
          <cell r="AR90">
            <v>36013</v>
          </cell>
          <cell r="AS90">
            <v>53141</v>
          </cell>
          <cell r="AT90">
            <v>9776</v>
          </cell>
          <cell r="AU90">
            <v>76996</v>
          </cell>
          <cell r="AV90">
            <v>177427</v>
          </cell>
          <cell r="AW90">
            <v>0</v>
          </cell>
          <cell r="AX90">
            <v>0</v>
          </cell>
          <cell r="AY90">
            <v>0</v>
          </cell>
          <cell r="AZ90">
            <v>67981</v>
          </cell>
          <cell r="BA90">
            <v>-67981</v>
          </cell>
          <cell r="BB90">
            <v>18141</v>
          </cell>
          <cell r="BC90">
            <v>6869</v>
          </cell>
          <cell r="BD90">
            <v>57378</v>
          </cell>
          <cell r="BE90">
            <v>455117</v>
          </cell>
          <cell r="BF90">
            <v>151931</v>
          </cell>
          <cell r="BG90">
            <v>0</v>
          </cell>
        </row>
        <row r="91">
          <cell r="A91">
            <v>36551</v>
          </cell>
          <cell r="B91">
            <v>287828</v>
          </cell>
          <cell r="C91">
            <v>218767</v>
          </cell>
          <cell r="D91">
            <v>2683584</v>
          </cell>
          <cell r="E91">
            <v>620743</v>
          </cell>
          <cell r="F91">
            <v>1988070</v>
          </cell>
          <cell r="G91">
            <v>639689</v>
          </cell>
          <cell r="H91">
            <v>0</v>
          </cell>
          <cell r="I91">
            <v>204003</v>
          </cell>
          <cell r="J91">
            <v>317033</v>
          </cell>
          <cell r="K91">
            <v>771094</v>
          </cell>
          <cell r="L91">
            <v>528943</v>
          </cell>
          <cell r="M91">
            <v>115404</v>
          </cell>
          <cell r="N91">
            <v>64425</v>
          </cell>
          <cell r="O91">
            <v>88180</v>
          </cell>
          <cell r="P91">
            <v>137031</v>
          </cell>
          <cell r="Q91">
            <v>336844</v>
          </cell>
          <cell r="R91">
            <v>161727</v>
          </cell>
          <cell r="S91">
            <v>12432</v>
          </cell>
          <cell r="T91">
            <v>108040</v>
          </cell>
          <cell r="U91">
            <v>308002</v>
          </cell>
          <cell r="V91">
            <v>314280</v>
          </cell>
          <cell r="W91">
            <v>49830</v>
          </cell>
          <cell r="X91">
            <v>895396</v>
          </cell>
          <cell r="Y91">
            <v>91356</v>
          </cell>
          <cell r="Z91">
            <v>29337</v>
          </cell>
          <cell r="AA91">
            <v>6131</v>
          </cell>
          <cell r="AB91">
            <v>22532</v>
          </cell>
          <cell r="AC91">
            <v>39734</v>
          </cell>
          <cell r="AD91">
            <v>87646</v>
          </cell>
          <cell r="AE91">
            <v>44039</v>
          </cell>
          <cell r="AF91">
            <v>4974</v>
          </cell>
          <cell r="AG91">
            <v>14066</v>
          </cell>
          <cell r="AH91">
            <v>122666</v>
          </cell>
          <cell r="AI91">
            <v>530091</v>
          </cell>
          <cell r="AJ91">
            <v>675009</v>
          </cell>
          <cell r="AK91">
            <v>193517</v>
          </cell>
          <cell r="AL91">
            <v>19548</v>
          </cell>
          <cell r="AM91">
            <v>0</v>
          </cell>
          <cell r="AN91">
            <v>202390</v>
          </cell>
          <cell r="AO91">
            <v>7376</v>
          </cell>
          <cell r="AP91">
            <v>17592</v>
          </cell>
          <cell r="AQ91">
            <v>55134</v>
          </cell>
          <cell r="AR91">
            <v>32165</v>
          </cell>
          <cell r="AS91">
            <v>53141</v>
          </cell>
          <cell r="AT91">
            <v>9776</v>
          </cell>
          <cell r="AU91">
            <v>64756</v>
          </cell>
          <cell r="AV91">
            <v>179652</v>
          </cell>
          <cell r="AW91">
            <v>0</v>
          </cell>
          <cell r="AX91">
            <v>0</v>
          </cell>
          <cell r="AY91">
            <v>0</v>
          </cell>
          <cell r="AZ91">
            <v>64359</v>
          </cell>
          <cell r="BA91">
            <v>-64359</v>
          </cell>
          <cell r="BB91">
            <v>18530</v>
          </cell>
          <cell r="BC91">
            <v>6748</v>
          </cell>
          <cell r="BD91">
            <v>58279</v>
          </cell>
          <cell r="BE91">
            <v>430186</v>
          </cell>
          <cell r="BF91">
            <v>138536</v>
          </cell>
          <cell r="BG91">
            <v>0</v>
          </cell>
        </row>
        <row r="92">
          <cell r="A92">
            <v>36552</v>
          </cell>
          <cell r="B92">
            <v>261014</v>
          </cell>
          <cell r="C92">
            <v>251434</v>
          </cell>
          <cell r="D92">
            <v>2636641</v>
          </cell>
          <cell r="E92">
            <v>620804</v>
          </cell>
          <cell r="F92">
            <v>1945136</v>
          </cell>
          <cell r="G92">
            <v>660770</v>
          </cell>
          <cell r="H92">
            <v>85045</v>
          </cell>
          <cell r="I92">
            <v>149861</v>
          </cell>
          <cell r="J92">
            <v>295346</v>
          </cell>
          <cell r="K92">
            <v>641858</v>
          </cell>
          <cell r="L92">
            <v>530528</v>
          </cell>
          <cell r="M92">
            <v>124241</v>
          </cell>
          <cell r="N92">
            <v>59101</v>
          </cell>
          <cell r="O92">
            <v>121137</v>
          </cell>
          <cell r="P92">
            <v>185093</v>
          </cell>
          <cell r="Q92">
            <v>327543</v>
          </cell>
          <cell r="R92">
            <v>160904</v>
          </cell>
          <cell r="S92">
            <v>11738</v>
          </cell>
          <cell r="T92">
            <v>98923</v>
          </cell>
          <cell r="U92">
            <v>294342</v>
          </cell>
          <cell r="V92">
            <v>310427</v>
          </cell>
          <cell r="W92">
            <v>49080</v>
          </cell>
          <cell r="X92">
            <v>888523</v>
          </cell>
          <cell r="Y92">
            <v>103304</v>
          </cell>
          <cell r="Z92">
            <v>35561</v>
          </cell>
          <cell r="AA92">
            <v>7580</v>
          </cell>
          <cell r="AB92">
            <v>22061</v>
          </cell>
          <cell r="AC92">
            <v>34538</v>
          </cell>
          <cell r="AD92">
            <v>111617</v>
          </cell>
          <cell r="AE92">
            <v>58961</v>
          </cell>
          <cell r="AF92">
            <v>6035</v>
          </cell>
          <cell r="AG92">
            <v>14509</v>
          </cell>
          <cell r="AH92">
            <v>123500</v>
          </cell>
          <cell r="AI92">
            <v>541344</v>
          </cell>
          <cell r="AJ92">
            <v>675009</v>
          </cell>
          <cell r="AK92">
            <v>191097</v>
          </cell>
          <cell r="AL92">
            <v>15469</v>
          </cell>
          <cell r="AM92">
            <v>0</v>
          </cell>
          <cell r="AN92">
            <v>181427</v>
          </cell>
          <cell r="AO92">
            <v>0</v>
          </cell>
          <cell r="AP92">
            <v>0</v>
          </cell>
          <cell r="AQ92">
            <v>31710</v>
          </cell>
          <cell r="AR92">
            <v>33992</v>
          </cell>
          <cell r="AS92">
            <v>53141</v>
          </cell>
          <cell r="AT92">
            <v>9776</v>
          </cell>
          <cell r="AU92">
            <v>71190</v>
          </cell>
          <cell r="AV92">
            <v>164334</v>
          </cell>
          <cell r="AW92">
            <v>0</v>
          </cell>
          <cell r="AX92">
            <v>0</v>
          </cell>
          <cell r="AY92">
            <v>0</v>
          </cell>
          <cell r="AZ92">
            <v>55645</v>
          </cell>
          <cell r="BA92">
            <v>-55645</v>
          </cell>
          <cell r="BB92">
            <v>18420</v>
          </cell>
          <cell r="BC92">
            <v>6869</v>
          </cell>
          <cell r="BD92">
            <v>68204</v>
          </cell>
          <cell r="BE92">
            <v>485366</v>
          </cell>
          <cell r="BF92">
            <v>171446</v>
          </cell>
          <cell r="BG92">
            <v>0</v>
          </cell>
        </row>
        <row r="93">
          <cell r="A93">
            <v>36553</v>
          </cell>
          <cell r="B93">
            <v>225053</v>
          </cell>
          <cell r="C93">
            <v>313760</v>
          </cell>
          <cell r="D93">
            <v>2643216</v>
          </cell>
          <cell r="E93">
            <v>621126</v>
          </cell>
          <cell r="F93">
            <v>1949738</v>
          </cell>
          <cell r="G93">
            <v>726051</v>
          </cell>
          <cell r="H93">
            <v>119073</v>
          </cell>
          <cell r="I93">
            <v>149669</v>
          </cell>
          <cell r="J93">
            <v>264980</v>
          </cell>
          <cell r="K93">
            <v>632910</v>
          </cell>
          <cell r="L93">
            <v>531171</v>
          </cell>
          <cell r="M93">
            <v>133521</v>
          </cell>
          <cell r="N93">
            <v>115536</v>
          </cell>
          <cell r="O93">
            <v>121342</v>
          </cell>
          <cell r="P93">
            <v>177126</v>
          </cell>
          <cell r="Q93">
            <v>334461</v>
          </cell>
          <cell r="R93">
            <v>161983</v>
          </cell>
          <cell r="S93">
            <v>11738</v>
          </cell>
          <cell r="T93">
            <v>103634</v>
          </cell>
          <cell r="U93">
            <v>287147</v>
          </cell>
          <cell r="V93">
            <v>313573</v>
          </cell>
          <cell r="W93">
            <v>49169</v>
          </cell>
          <cell r="X93">
            <v>890986</v>
          </cell>
          <cell r="Y93">
            <v>135929</v>
          </cell>
          <cell r="Z93">
            <v>28954</v>
          </cell>
          <cell r="AA93">
            <v>6021</v>
          </cell>
          <cell r="AB93">
            <v>22086</v>
          </cell>
          <cell r="AC93">
            <v>33891</v>
          </cell>
          <cell r="AD93">
            <v>133725</v>
          </cell>
          <cell r="AE93">
            <v>67418</v>
          </cell>
          <cell r="AF93">
            <v>7016</v>
          </cell>
          <cell r="AG93">
            <v>16338</v>
          </cell>
          <cell r="AH93">
            <v>122856</v>
          </cell>
          <cell r="AI93">
            <v>536629</v>
          </cell>
          <cell r="AJ93">
            <v>675009</v>
          </cell>
          <cell r="AK93">
            <v>193617</v>
          </cell>
          <cell r="AL93">
            <v>21438</v>
          </cell>
          <cell r="AM93">
            <v>0</v>
          </cell>
          <cell r="AN93">
            <v>200134</v>
          </cell>
          <cell r="AO93">
            <v>0</v>
          </cell>
          <cell r="AP93">
            <v>0</v>
          </cell>
          <cell r="AQ93">
            <v>24327</v>
          </cell>
          <cell r="AR93">
            <v>35219</v>
          </cell>
          <cell r="AS93">
            <v>53141</v>
          </cell>
          <cell r="AT93">
            <v>9776</v>
          </cell>
          <cell r="AU93">
            <v>51336</v>
          </cell>
          <cell r="AV93">
            <v>145633</v>
          </cell>
          <cell r="AW93">
            <v>0</v>
          </cell>
          <cell r="AX93">
            <v>0</v>
          </cell>
          <cell r="AY93">
            <v>0</v>
          </cell>
          <cell r="AZ93">
            <v>37831</v>
          </cell>
          <cell r="BA93">
            <v>-37831</v>
          </cell>
          <cell r="BB93">
            <v>18405</v>
          </cell>
          <cell r="BC93">
            <v>6869</v>
          </cell>
          <cell r="BD93">
            <v>68204</v>
          </cell>
          <cell r="BE93">
            <v>527097</v>
          </cell>
          <cell r="BF93">
            <v>206500</v>
          </cell>
          <cell r="BG93">
            <v>0</v>
          </cell>
        </row>
        <row r="94">
          <cell r="A94">
            <v>36554</v>
          </cell>
          <cell r="B94">
            <v>222723</v>
          </cell>
          <cell r="C94">
            <v>295936</v>
          </cell>
          <cell r="D94">
            <v>2651231</v>
          </cell>
          <cell r="E94">
            <v>620628</v>
          </cell>
          <cell r="F94">
            <v>1955859</v>
          </cell>
          <cell r="G94">
            <v>676621</v>
          </cell>
          <cell r="H94">
            <v>109321</v>
          </cell>
          <cell r="I94">
            <v>150088</v>
          </cell>
          <cell r="J94">
            <v>282831</v>
          </cell>
          <cell r="K94">
            <v>579667</v>
          </cell>
          <cell r="L94">
            <v>524452</v>
          </cell>
          <cell r="M94">
            <v>144688</v>
          </cell>
          <cell r="N94">
            <v>87742</v>
          </cell>
          <cell r="O94">
            <v>132107</v>
          </cell>
          <cell r="P94">
            <v>176711</v>
          </cell>
          <cell r="Q94">
            <v>335328</v>
          </cell>
          <cell r="R94">
            <v>158231</v>
          </cell>
          <cell r="S94">
            <v>11738</v>
          </cell>
          <cell r="T94">
            <v>111451</v>
          </cell>
          <cell r="U94">
            <v>269341</v>
          </cell>
          <cell r="V94">
            <v>340439</v>
          </cell>
          <cell r="W94">
            <v>51075</v>
          </cell>
          <cell r="X94">
            <v>874178</v>
          </cell>
          <cell r="Y94">
            <v>130016</v>
          </cell>
          <cell r="Z94">
            <v>28926</v>
          </cell>
          <cell r="AA94">
            <v>6012</v>
          </cell>
          <cell r="AB94">
            <v>22056</v>
          </cell>
          <cell r="AC94">
            <v>44427</v>
          </cell>
          <cell r="AD94">
            <v>133259</v>
          </cell>
          <cell r="AE94">
            <v>78005</v>
          </cell>
          <cell r="AF94">
            <v>7447</v>
          </cell>
          <cell r="AG94">
            <v>15530</v>
          </cell>
          <cell r="AH94">
            <v>121855</v>
          </cell>
          <cell r="AI94">
            <v>522952</v>
          </cell>
          <cell r="AJ94">
            <v>669034</v>
          </cell>
          <cell r="AK94">
            <v>193294</v>
          </cell>
          <cell r="AL94">
            <v>22397</v>
          </cell>
          <cell r="AM94">
            <v>0</v>
          </cell>
          <cell r="AN94">
            <v>200639</v>
          </cell>
          <cell r="AO94">
            <v>0</v>
          </cell>
          <cell r="AP94">
            <v>0</v>
          </cell>
          <cell r="AQ94">
            <v>16347</v>
          </cell>
          <cell r="AR94">
            <v>34207</v>
          </cell>
          <cell r="AS94">
            <v>53141</v>
          </cell>
          <cell r="AT94">
            <v>9776</v>
          </cell>
          <cell r="AU94">
            <v>67559</v>
          </cell>
          <cell r="AV94">
            <v>160972</v>
          </cell>
          <cell r="AW94">
            <v>0</v>
          </cell>
          <cell r="AX94">
            <v>0</v>
          </cell>
          <cell r="AY94">
            <v>0</v>
          </cell>
          <cell r="AZ94">
            <v>34922</v>
          </cell>
          <cell r="BA94">
            <v>-34922</v>
          </cell>
          <cell r="BB94">
            <v>17969</v>
          </cell>
          <cell r="BC94">
            <v>7285</v>
          </cell>
          <cell r="BD94">
            <v>60844</v>
          </cell>
          <cell r="BE94">
            <v>548861</v>
          </cell>
          <cell r="BF94">
            <v>200823</v>
          </cell>
          <cell r="BG94">
            <v>0</v>
          </cell>
        </row>
        <row r="95">
          <cell r="A95">
            <v>36555</v>
          </cell>
          <cell r="B95">
            <v>223460</v>
          </cell>
          <cell r="C95">
            <v>304728</v>
          </cell>
          <cell r="D95">
            <v>2622415</v>
          </cell>
          <cell r="E95">
            <v>620643</v>
          </cell>
          <cell r="F95">
            <v>1926797</v>
          </cell>
          <cell r="G95">
            <v>693628</v>
          </cell>
          <cell r="H95">
            <v>89178</v>
          </cell>
          <cell r="I95">
            <v>150088</v>
          </cell>
          <cell r="J95">
            <v>289018</v>
          </cell>
          <cell r="K95">
            <v>564174</v>
          </cell>
          <cell r="L95">
            <v>505135</v>
          </cell>
          <cell r="M95">
            <v>144900</v>
          </cell>
          <cell r="N95">
            <v>87742</v>
          </cell>
          <cell r="O95">
            <v>115028</v>
          </cell>
          <cell r="P95">
            <v>173228</v>
          </cell>
          <cell r="Q95">
            <v>337546</v>
          </cell>
          <cell r="R95">
            <v>157235</v>
          </cell>
          <cell r="S95">
            <v>11738</v>
          </cell>
          <cell r="T95">
            <v>100561</v>
          </cell>
          <cell r="U95">
            <v>269444</v>
          </cell>
          <cell r="V95">
            <v>322563</v>
          </cell>
          <cell r="W95">
            <v>52586</v>
          </cell>
          <cell r="X95">
            <v>865872</v>
          </cell>
          <cell r="Y95">
            <v>111834</v>
          </cell>
          <cell r="Z95">
            <v>28303</v>
          </cell>
          <cell r="AA95">
            <v>5963</v>
          </cell>
          <cell r="AB95">
            <v>20839</v>
          </cell>
          <cell r="AC95">
            <v>94683</v>
          </cell>
          <cell r="AD95">
            <v>133731</v>
          </cell>
          <cell r="AE95">
            <v>79682</v>
          </cell>
          <cell r="AF95">
            <v>7991</v>
          </cell>
          <cell r="AG95">
            <v>16778</v>
          </cell>
          <cell r="AH95">
            <v>122589</v>
          </cell>
          <cell r="AI95">
            <v>527866</v>
          </cell>
          <cell r="AJ95">
            <v>663329</v>
          </cell>
          <cell r="AK95">
            <v>193458</v>
          </cell>
          <cell r="AL95">
            <v>22580</v>
          </cell>
          <cell r="AM95">
            <v>0</v>
          </cell>
          <cell r="AN95">
            <v>200342</v>
          </cell>
          <cell r="AO95">
            <v>0</v>
          </cell>
          <cell r="AP95">
            <v>0</v>
          </cell>
          <cell r="AQ95">
            <v>16347</v>
          </cell>
          <cell r="AR95">
            <v>34190</v>
          </cell>
          <cell r="AS95">
            <v>53141</v>
          </cell>
          <cell r="AT95">
            <v>9776</v>
          </cell>
          <cell r="AU95">
            <v>67559</v>
          </cell>
          <cell r="AV95">
            <v>161700</v>
          </cell>
          <cell r="AW95">
            <v>0</v>
          </cell>
          <cell r="AX95">
            <v>0</v>
          </cell>
          <cell r="AY95">
            <v>0</v>
          </cell>
          <cell r="AZ95">
            <v>34922</v>
          </cell>
          <cell r="BA95">
            <v>-34922</v>
          </cell>
          <cell r="BB95">
            <v>18263</v>
          </cell>
          <cell r="BC95">
            <v>7358</v>
          </cell>
          <cell r="BD95">
            <v>60844</v>
          </cell>
          <cell r="BE95">
            <v>601250</v>
          </cell>
          <cell r="BF95">
            <v>184288</v>
          </cell>
          <cell r="BG95">
            <v>0</v>
          </cell>
        </row>
        <row r="96">
          <cell r="A96">
            <v>36556</v>
          </cell>
          <cell r="B96">
            <v>223195</v>
          </cell>
          <cell r="C96">
            <v>290376</v>
          </cell>
          <cell r="D96">
            <v>2669160</v>
          </cell>
          <cell r="E96">
            <v>620773</v>
          </cell>
          <cell r="F96">
            <v>1976666</v>
          </cell>
          <cell r="G96">
            <v>774926</v>
          </cell>
          <cell r="H96">
            <v>229480</v>
          </cell>
          <cell r="I96">
            <v>149939</v>
          </cell>
          <cell r="J96">
            <v>288593</v>
          </cell>
          <cell r="K96">
            <v>543642</v>
          </cell>
          <cell r="L96">
            <v>539462</v>
          </cell>
          <cell r="M96">
            <v>149471</v>
          </cell>
          <cell r="N96">
            <v>87742</v>
          </cell>
          <cell r="O96">
            <v>137359</v>
          </cell>
          <cell r="P96">
            <v>174132</v>
          </cell>
          <cell r="Q96">
            <v>331234</v>
          </cell>
          <cell r="R96">
            <v>156024</v>
          </cell>
          <cell r="S96">
            <v>11738</v>
          </cell>
          <cell r="T96">
            <v>108407</v>
          </cell>
          <cell r="U96">
            <v>287095</v>
          </cell>
          <cell r="V96">
            <v>334412</v>
          </cell>
          <cell r="W96">
            <v>51618</v>
          </cell>
          <cell r="X96">
            <v>866355</v>
          </cell>
          <cell r="Y96">
            <v>111834</v>
          </cell>
          <cell r="Z96">
            <v>32524</v>
          </cell>
          <cell r="AA96">
            <v>5875</v>
          </cell>
          <cell r="AB96">
            <v>21548</v>
          </cell>
          <cell r="AC96">
            <v>39530</v>
          </cell>
          <cell r="AD96">
            <v>140802</v>
          </cell>
          <cell r="AE96">
            <v>81177</v>
          </cell>
          <cell r="AF96">
            <v>8916</v>
          </cell>
          <cell r="AG96">
            <v>17046</v>
          </cell>
          <cell r="AH96">
            <v>122589</v>
          </cell>
          <cell r="AI96">
            <v>524845</v>
          </cell>
          <cell r="AJ96">
            <v>667841</v>
          </cell>
          <cell r="AK96">
            <v>192191</v>
          </cell>
          <cell r="AL96">
            <v>22580</v>
          </cell>
          <cell r="AM96">
            <v>0</v>
          </cell>
          <cell r="AN96">
            <v>200410</v>
          </cell>
          <cell r="AO96">
            <v>0</v>
          </cell>
          <cell r="AP96">
            <v>0</v>
          </cell>
          <cell r="AQ96">
            <v>16347</v>
          </cell>
          <cell r="AR96">
            <v>32194</v>
          </cell>
          <cell r="AS96">
            <v>53141</v>
          </cell>
          <cell r="AT96">
            <v>9776</v>
          </cell>
          <cell r="AU96">
            <v>67559</v>
          </cell>
          <cell r="AV96">
            <v>161549</v>
          </cell>
          <cell r="AW96">
            <v>0</v>
          </cell>
          <cell r="AX96">
            <v>0</v>
          </cell>
          <cell r="AY96">
            <v>0</v>
          </cell>
          <cell r="AZ96">
            <v>34922</v>
          </cell>
          <cell r="BA96">
            <v>-34922</v>
          </cell>
          <cell r="BB96">
            <v>18329</v>
          </cell>
          <cell r="BC96">
            <v>7358</v>
          </cell>
          <cell r="BD96">
            <v>60844</v>
          </cell>
          <cell r="BE96">
            <v>562707</v>
          </cell>
          <cell r="BF96">
            <v>198877</v>
          </cell>
          <cell r="BG96">
            <v>0</v>
          </cell>
        </row>
        <row r="97">
          <cell r="A97">
            <v>36557</v>
          </cell>
          <cell r="B97">
            <v>284231</v>
          </cell>
          <cell r="C97">
            <v>239345</v>
          </cell>
          <cell r="D97">
            <v>2644968</v>
          </cell>
          <cell r="E97">
            <v>621767</v>
          </cell>
          <cell r="F97">
            <v>1950735</v>
          </cell>
          <cell r="G97">
            <v>744629</v>
          </cell>
          <cell r="H97">
            <v>166392</v>
          </cell>
          <cell r="I97">
            <v>188811</v>
          </cell>
          <cell r="J97">
            <v>263009</v>
          </cell>
          <cell r="K97">
            <v>579407</v>
          </cell>
          <cell r="L97">
            <v>539794</v>
          </cell>
          <cell r="M97">
            <v>97285</v>
          </cell>
          <cell r="N97">
            <v>74759</v>
          </cell>
          <cell r="O97">
            <v>105000</v>
          </cell>
          <cell r="P97">
            <v>189999</v>
          </cell>
          <cell r="Q97">
            <v>337869</v>
          </cell>
          <cell r="R97">
            <v>147185</v>
          </cell>
          <cell r="S97">
            <v>33480</v>
          </cell>
          <cell r="T97">
            <v>43479</v>
          </cell>
          <cell r="U97">
            <v>294678</v>
          </cell>
          <cell r="V97">
            <v>320290</v>
          </cell>
          <cell r="W97">
            <v>78853</v>
          </cell>
          <cell r="X97">
            <v>853129</v>
          </cell>
          <cell r="Y97">
            <v>111418</v>
          </cell>
          <cell r="Z97">
            <v>31810</v>
          </cell>
          <cell r="AA97">
            <v>6818</v>
          </cell>
          <cell r="AB97">
            <v>13292</v>
          </cell>
          <cell r="AC97">
            <v>60560</v>
          </cell>
          <cell r="AD97">
            <v>132268</v>
          </cell>
          <cell r="AE97">
            <v>64015</v>
          </cell>
          <cell r="AF97">
            <v>9586</v>
          </cell>
          <cell r="AG97">
            <v>20519</v>
          </cell>
          <cell r="AH97">
            <v>113810</v>
          </cell>
          <cell r="AI97">
            <v>546153</v>
          </cell>
          <cell r="AJ97">
            <v>647483</v>
          </cell>
          <cell r="AK97">
            <v>173764</v>
          </cell>
          <cell r="AL97">
            <v>17728</v>
          </cell>
          <cell r="AM97">
            <v>0</v>
          </cell>
          <cell r="AN97">
            <v>185802</v>
          </cell>
          <cell r="AO97">
            <v>0</v>
          </cell>
          <cell r="AP97">
            <v>0</v>
          </cell>
          <cell r="AQ97">
            <v>68210</v>
          </cell>
          <cell r="AR97">
            <v>36495</v>
          </cell>
          <cell r="AS97">
            <v>51844</v>
          </cell>
          <cell r="AT97">
            <v>8349</v>
          </cell>
          <cell r="AU97">
            <v>81569</v>
          </cell>
          <cell r="AV97">
            <v>177549</v>
          </cell>
          <cell r="AW97">
            <v>0</v>
          </cell>
          <cell r="AX97">
            <v>0</v>
          </cell>
          <cell r="AY97">
            <v>0</v>
          </cell>
          <cell r="AZ97">
            <v>19900</v>
          </cell>
          <cell r="BA97">
            <v>-19900</v>
          </cell>
          <cell r="BB97">
            <v>15618</v>
          </cell>
          <cell r="BC97">
            <v>8344</v>
          </cell>
          <cell r="BD97">
            <v>62807</v>
          </cell>
          <cell r="BE97">
            <v>567562</v>
          </cell>
          <cell r="BF97">
            <v>161419</v>
          </cell>
          <cell r="BG97">
            <v>0</v>
          </cell>
        </row>
        <row r="98">
          <cell r="A98">
            <v>36558</v>
          </cell>
          <cell r="B98">
            <v>184589</v>
          </cell>
          <cell r="C98">
            <v>310327</v>
          </cell>
          <cell r="D98">
            <v>2715342</v>
          </cell>
          <cell r="E98">
            <v>621460</v>
          </cell>
          <cell r="F98">
            <v>2019878</v>
          </cell>
          <cell r="G98">
            <v>802258</v>
          </cell>
          <cell r="H98">
            <v>211121</v>
          </cell>
          <cell r="I98">
            <v>232537</v>
          </cell>
          <cell r="J98">
            <v>257055</v>
          </cell>
          <cell r="K98">
            <v>538784</v>
          </cell>
          <cell r="L98">
            <v>524939</v>
          </cell>
          <cell r="M98">
            <v>109814</v>
          </cell>
          <cell r="N98">
            <v>101073</v>
          </cell>
          <cell r="O98">
            <v>145870</v>
          </cell>
          <cell r="P98">
            <v>163443</v>
          </cell>
          <cell r="Q98">
            <v>362996</v>
          </cell>
          <cell r="R98">
            <v>153567</v>
          </cell>
          <cell r="S98">
            <v>30271</v>
          </cell>
          <cell r="T98">
            <v>49725</v>
          </cell>
          <cell r="U98">
            <v>308696</v>
          </cell>
          <cell r="V98">
            <v>294488</v>
          </cell>
          <cell r="W98">
            <v>79235</v>
          </cell>
          <cell r="X98">
            <v>903425</v>
          </cell>
          <cell r="Y98">
            <v>110656</v>
          </cell>
          <cell r="Z98">
            <v>44275</v>
          </cell>
          <cell r="AA98">
            <v>9328</v>
          </cell>
          <cell r="AB98">
            <v>13010</v>
          </cell>
          <cell r="AC98">
            <v>85561</v>
          </cell>
          <cell r="AD98">
            <v>124776</v>
          </cell>
          <cell r="AE98">
            <v>76526</v>
          </cell>
          <cell r="AF98">
            <v>9111</v>
          </cell>
          <cell r="AG98">
            <v>18526</v>
          </cell>
          <cell r="AH98">
            <v>130402</v>
          </cell>
          <cell r="AI98">
            <v>552488</v>
          </cell>
          <cell r="AJ98">
            <v>656718</v>
          </cell>
          <cell r="AK98">
            <v>177748</v>
          </cell>
          <cell r="AL98">
            <v>0</v>
          </cell>
          <cell r="AM98">
            <v>0</v>
          </cell>
          <cell r="AN98">
            <v>193882</v>
          </cell>
          <cell r="AO98">
            <v>0</v>
          </cell>
          <cell r="AP98">
            <v>0</v>
          </cell>
          <cell r="AQ98">
            <v>15254</v>
          </cell>
          <cell r="AR98">
            <v>36452</v>
          </cell>
          <cell r="AS98">
            <v>51844</v>
          </cell>
          <cell r="AT98">
            <v>8349</v>
          </cell>
          <cell r="AU98">
            <v>31477</v>
          </cell>
          <cell r="AV98">
            <v>127275</v>
          </cell>
          <cell r="AW98">
            <v>0</v>
          </cell>
          <cell r="AX98">
            <v>0</v>
          </cell>
          <cell r="AY98">
            <v>0</v>
          </cell>
          <cell r="AZ98">
            <v>57229</v>
          </cell>
          <cell r="BA98">
            <v>-57229</v>
          </cell>
          <cell r="BB98">
            <v>16513</v>
          </cell>
          <cell r="BC98">
            <v>8344</v>
          </cell>
          <cell r="BD98">
            <v>62807</v>
          </cell>
          <cell r="BE98">
            <v>604292</v>
          </cell>
          <cell r="BF98">
            <v>206269</v>
          </cell>
          <cell r="BG98">
            <v>0</v>
          </cell>
        </row>
        <row r="99">
          <cell r="A99">
            <v>36559</v>
          </cell>
          <cell r="B99">
            <v>215831</v>
          </cell>
          <cell r="C99">
            <v>317765</v>
          </cell>
          <cell r="D99">
            <v>2673739</v>
          </cell>
          <cell r="E99">
            <v>621465</v>
          </cell>
          <cell r="F99">
            <v>1979375</v>
          </cell>
          <cell r="G99">
            <v>830716</v>
          </cell>
          <cell r="H99">
            <v>198473</v>
          </cell>
          <cell r="I99">
            <v>209290</v>
          </cell>
          <cell r="J99">
            <v>257939</v>
          </cell>
          <cell r="K99">
            <v>562785</v>
          </cell>
          <cell r="L99">
            <v>527923</v>
          </cell>
          <cell r="M99">
            <v>106730</v>
          </cell>
          <cell r="N99">
            <v>85091</v>
          </cell>
          <cell r="O99">
            <v>160120</v>
          </cell>
          <cell r="P99">
            <v>158880</v>
          </cell>
          <cell r="Q99">
            <v>395653</v>
          </cell>
          <cell r="R99">
            <v>144996</v>
          </cell>
          <cell r="S99">
            <v>28642</v>
          </cell>
          <cell r="T99">
            <v>50036</v>
          </cell>
          <cell r="U99">
            <v>306400</v>
          </cell>
          <cell r="V99">
            <v>289629</v>
          </cell>
          <cell r="W99">
            <v>79488</v>
          </cell>
          <cell r="X99">
            <v>868862</v>
          </cell>
          <cell r="Y99">
            <v>117553</v>
          </cell>
          <cell r="Z99">
            <v>33505</v>
          </cell>
          <cell r="AA99">
            <v>8888</v>
          </cell>
          <cell r="AB99">
            <v>12627</v>
          </cell>
          <cell r="AC99">
            <v>77178</v>
          </cell>
          <cell r="AD99">
            <v>153951</v>
          </cell>
          <cell r="AE99">
            <v>76514</v>
          </cell>
          <cell r="AF99">
            <v>6270</v>
          </cell>
          <cell r="AG99">
            <v>17990</v>
          </cell>
          <cell r="AH99">
            <v>132488</v>
          </cell>
          <cell r="AI99">
            <v>571514</v>
          </cell>
          <cell r="AJ99">
            <v>674389</v>
          </cell>
          <cell r="AK99">
            <v>174990</v>
          </cell>
          <cell r="AL99">
            <v>3271</v>
          </cell>
          <cell r="AM99">
            <v>0</v>
          </cell>
          <cell r="AN99">
            <v>193321</v>
          </cell>
          <cell r="AO99">
            <v>0</v>
          </cell>
          <cell r="AP99">
            <v>0</v>
          </cell>
          <cell r="AQ99">
            <v>15254</v>
          </cell>
          <cell r="AR99">
            <v>35052</v>
          </cell>
          <cell r="AS99">
            <v>51844</v>
          </cell>
          <cell r="AT99">
            <v>8352</v>
          </cell>
          <cell r="AU99">
            <v>47617</v>
          </cell>
          <cell r="AV99">
            <v>140011</v>
          </cell>
          <cell r="AW99">
            <v>24636</v>
          </cell>
          <cell r="AX99">
            <v>0</v>
          </cell>
          <cell r="AY99">
            <v>0</v>
          </cell>
          <cell r="AZ99">
            <v>61773</v>
          </cell>
          <cell r="BA99">
            <v>-86409</v>
          </cell>
          <cell r="BB99">
            <v>15802</v>
          </cell>
          <cell r="BC99">
            <v>8835</v>
          </cell>
          <cell r="BD99">
            <v>72617</v>
          </cell>
          <cell r="BE99">
            <v>609128</v>
          </cell>
          <cell r="BF99">
            <v>185705</v>
          </cell>
          <cell r="BG99">
            <v>0</v>
          </cell>
        </row>
        <row r="100">
          <cell r="A100">
            <v>36560</v>
          </cell>
          <cell r="B100">
            <v>212250</v>
          </cell>
          <cell r="C100">
            <v>326939</v>
          </cell>
          <cell r="D100">
            <v>2693287</v>
          </cell>
          <cell r="E100">
            <v>620557</v>
          </cell>
          <cell r="F100">
            <v>1997870</v>
          </cell>
          <cell r="G100">
            <v>696460</v>
          </cell>
          <cell r="H100">
            <v>123789</v>
          </cell>
          <cell r="I100">
            <v>231163</v>
          </cell>
          <cell r="J100">
            <v>250112</v>
          </cell>
          <cell r="K100">
            <v>582451</v>
          </cell>
          <cell r="L100">
            <v>529453</v>
          </cell>
          <cell r="M100">
            <v>98669</v>
          </cell>
          <cell r="N100">
            <v>156490</v>
          </cell>
          <cell r="O100">
            <v>153632</v>
          </cell>
          <cell r="P100">
            <v>137060</v>
          </cell>
          <cell r="Q100">
            <v>381560</v>
          </cell>
          <cell r="R100">
            <v>129312</v>
          </cell>
          <cell r="S100">
            <v>25806</v>
          </cell>
          <cell r="T100">
            <v>48772</v>
          </cell>
          <cell r="U100">
            <v>299996</v>
          </cell>
          <cell r="V100">
            <v>290336</v>
          </cell>
          <cell r="W100">
            <v>83659</v>
          </cell>
          <cell r="X100">
            <v>865444</v>
          </cell>
          <cell r="Y100">
            <v>121024</v>
          </cell>
          <cell r="Z100">
            <v>36945</v>
          </cell>
          <cell r="AA100">
            <v>9153</v>
          </cell>
          <cell r="AB100">
            <v>12779</v>
          </cell>
          <cell r="AC100">
            <v>38344</v>
          </cell>
          <cell r="AD100">
            <v>144739</v>
          </cell>
          <cell r="AE100">
            <v>68767</v>
          </cell>
          <cell r="AF100">
            <v>6240</v>
          </cell>
          <cell r="AG100">
            <v>16267</v>
          </cell>
          <cell r="AH100">
            <v>130032</v>
          </cell>
          <cell r="AI100">
            <v>570800</v>
          </cell>
          <cell r="AJ100">
            <v>675009</v>
          </cell>
          <cell r="AK100">
            <v>178567</v>
          </cell>
          <cell r="AL100">
            <v>7440</v>
          </cell>
          <cell r="AM100">
            <v>0</v>
          </cell>
          <cell r="AN100">
            <v>195263</v>
          </cell>
          <cell r="AO100">
            <v>0</v>
          </cell>
          <cell r="AP100">
            <v>0</v>
          </cell>
          <cell r="AQ100">
            <v>45164</v>
          </cell>
          <cell r="AR100">
            <v>35157</v>
          </cell>
          <cell r="AS100">
            <v>50648</v>
          </cell>
          <cell r="AT100">
            <v>8349</v>
          </cell>
          <cell r="AU100">
            <v>40269</v>
          </cell>
          <cell r="AV100">
            <v>133638</v>
          </cell>
          <cell r="AW100">
            <v>0</v>
          </cell>
          <cell r="AX100">
            <v>0</v>
          </cell>
          <cell r="AY100">
            <v>0</v>
          </cell>
          <cell r="AZ100">
            <v>48081</v>
          </cell>
          <cell r="BA100">
            <v>-48081</v>
          </cell>
          <cell r="BB100">
            <v>15395</v>
          </cell>
          <cell r="BC100">
            <v>8835</v>
          </cell>
          <cell r="BD100">
            <v>72618</v>
          </cell>
          <cell r="BE100">
            <v>533050</v>
          </cell>
          <cell r="BF100">
            <v>189534</v>
          </cell>
          <cell r="BG100">
            <v>0</v>
          </cell>
        </row>
        <row r="101">
          <cell r="A101">
            <v>36561</v>
          </cell>
          <cell r="B101">
            <v>266248</v>
          </cell>
          <cell r="C101">
            <v>248257</v>
          </cell>
          <cell r="D101">
            <v>2705062</v>
          </cell>
          <cell r="E101">
            <v>620401</v>
          </cell>
          <cell r="F101">
            <v>2007999</v>
          </cell>
          <cell r="G101">
            <v>636956</v>
          </cell>
          <cell r="H101">
            <v>117702</v>
          </cell>
          <cell r="I101">
            <v>252472</v>
          </cell>
          <cell r="J101">
            <v>276998</v>
          </cell>
          <cell r="K101">
            <v>632180</v>
          </cell>
          <cell r="L101">
            <v>537417</v>
          </cell>
          <cell r="M101">
            <v>108773</v>
          </cell>
          <cell r="N101">
            <v>174855</v>
          </cell>
          <cell r="O101">
            <v>145541</v>
          </cell>
          <cell r="P101">
            <v>117467</v>
          </cell>
          <cell r="Q101">
            <v>382327</v>
          </cell>
          <cell r="R101">
            <v>140758</v>
          </cell>
          <cell r="S101">
            <v>5723</v>
          </cell>
          <cell r="T101">
            <v>49949</v>
          </cell>
          <cell r="U101">
            <v>309651</v>
          </cell>
          <cell r="V101">
            <v>324283</v>
          </cell>
          <cell r="W101">
            <v>83276</v>
          </cell>
          <cell r="X101">
            <v>923089</v>
          </cell>
          <cell r="Y101">
            <v>95185</v>
          </cell>
          <cell r="Z101">
            <v>27528</v>
          </cell>
          <cell r="AA101">
            <v>7223</v>
          </cell>
          <cell r="AB101">
            <v>19787</v>
          </cell>
          <cell r="AC101">
            <v>36873</v>
          </cell>
          <cell r="AD101">
            <v>112118</v>
          </cell>
          <cell r="AE101">
            <v>45193</v>
          </cell>
          <cell r="AF101">
            <v>3976</v>
          </cell>
          <cell r="AG101">
            <v>16318</v>
          </cell>
          <cell r="AH101">
            <v>127740</v>
          </cell>
          <cell r="AI101">
            <v>561561</v>
          </cell>
          <cell r="AJ101">
            <v>641516</v>
          </cell>
          <cell r="AK101">
            <v>176875</v>
          </cell>
          <cell r="AL101">
            <v>7440</v>
          </cell>
          <cell r="AM101">
            <v>0</v>
          </cell>
          <cell r="AN101">
            <v>198444</v>
          </cell>
          <cell r="AO101">
            <v>0</v>
          </cell>
          <cell r="AP101">
            <v>0</v>
          </cell>
          <cell r="AQ101">
            <v>37188</v>
          </cell>
          <cell r="AR101">
            <v>34246</v>
          </cell>
          <cell r="AS101">
            <v>49850</v>
          </cell>
          <cell r="AT101">
            <v>8356</v>
          </cell>
          <cell r="AU101">
            <v>92721</v>
          </cell>
          <cell r="AV101">
            <v>183770</v>
          </cell>
          <cell r="AW101">
            <v>0</v>
          </cell>
          <cell r="AX101">
            <v>0</v>
          </cell>
          <cell r="AY101">
            <v>0</v>
          </cell>
          <cell r="AZ101">
            <v>37136</v>
          </cell>
          <cell r="BA101">
            <v>-37136</v>
          </cell>
          <cell r="BB101">
            <v>944</v>
          </cell>
          <cell r="BC101">
            <v>8835</v>
          </cell>
          <cell r="BD101">
            <v>62807</v>
          </cell>
          <cell r="BE101">
            <v>443425</v>
          </cell>
          <cell r="BF101">
            <v>143112</v>
          </cell>
          <cell r="BG101">
            <v>0</v>
          </cell>
        </row>
        <row r="102">
          <cell r="A102">
            <v>36562</v>
          </cell>
          <cell r="B102">
            <v>262527</v>
          </cell>
          <cell r="C102">
            <v>249544</v>
          </cell>
          <cell r="D102">
            <v>2701874</v>
          </cell>
          <cell r="E102">
            <v>620410</v>
          </cell>
          <cell r="F102">
            <v>2006276</v>
          </cell>
          <cell r="G102">
            <v>638409</v>
          </cell>
          <cell r="H102">
            <v>130497</v>
          </cell>
          <cell r="I102">
            <v>264135</v>
          </cell>
          <cell r="J102">
            <v>267622</v>
          </cell>
          <cell r="K102">
            <v>622120</v>
          </cell>
          <cell r="L102">
            <v>539999</v>
          </cell>
          <cell r="M102">
            <v>125075</v>
          </cell>
          <cell r="N102">
            <v>174853</v>
          </cell>
          <cell r="O102">
            <v>146474</v>
          </cell>
          <cell r="P102">
            <v>113219</v>
          </cell>
          <cell r="Q102">
            <v>376927</v>
          </cell>
          <cell r="R102">
            <v>138698</v>
          </cell>
          <cell r="S102">
            <v>5723</v>
          </cell>
          <cell r="T102">
            <v>49422</v>
          </cell>
          <cell r="U102">
            <v>309967</v>
          </cell>
          <cell r="V102">
            <v>315960</v>
          </cell>
          <cell r="W102">
            <v>83960</v>
          </cell>
          <cell r="X102">
            <v>922073</v>
          </cell>
          <cell r="Y102">
            <v>95797</v>
          </cell>
          <cell r="Z102">
            <v>31170</v>
          </cell>
          <cell r="AA102">
            <v>7348</v>
          </cell>
          <cell r="AB102">
            <v>19993</v>
          </cell>
          <cell r="AC102">
            <v>18549</v>
          </cell>
          <cell r="AD102">
            <v>111908</v>
          </cell>
          <cell r="AE102">
            <v>50225</v>
          </cell>
          <cell r="AF102">
            <v>4381</v>
          </cell>
          <cell r="AG102">
            <v>16784</v>
          </cell>
          <cell r="AH102">
            <v>127053</v>
          </cell>
          <cell r="AI102">
            <v>549310</v>
          </cell>
          <cell r="AJ102">
            <v>628778</v>
          </cell>
          <cell r="AK102">
            <v>176973</v>
          </cell>
          <cell r="AL102">
            <v>7440</v>
          </cell>
          <cell r="AM102">
            <v>0</v>
          </cell>
          <cell r="AN102">
            <v>198444</v>
          </cell>
          <cell r="AO102">
            <v>0</v>
          </cell>
          <cell r="AP102">
            <v>0</v>
          </cell>
          <cell r="AQ102">
            <v>37188</v>
          </cell>
          <cell r="AR102">
            <v>34308</v>
          </cell>
          <cell r="AS102">
            <v>24925</v>
          </cell>
          <cell r="AT102">
            <v>8356</v>
          </cell>
          <cell r="AU102">
            <v>92721</v>
          </cell>
          <cell r="AV102">
            <v>163098</v>
          </cell>
          <cell r="AW102">
            <v>0</v>
          </cell>
          <cell r="AX102">
            <v>0</v>
          </cell>
          <cell r="AY102">
            <v>0</v>
          </cell>
          <cell r="AZ102">
            <v>47086</v>
          </cell>
          <cell r="BA102">
            <v>-47086</v>
          </cell>
          <cell r="BB102">
            <v>961</v>
          </cell>
          <cell r="BC102">
            <v>8835</v>
          </cell>
          <cell r="BD102">
            <v>62807</v>
          </cell>
          <cell r="BE102">
            <v>440985</v>
          </cell>
          <cell r="BF102">
            <v>136681</v>
          </cell>
          <cell r="BG102">
            <v>0</v>
          </cell>
        </row>
        <row r="103">
          <cell r="A103">
            <v>36563</v>
          </cell>
          <cell r="B103">
            <v>225189</v>
          </cell>
          <cell r="C103">
            <v>266462</v>
          </cell>
          <cell r="D103">
            <v>2683488</v>
          </cell>
          <cell r="E103">
            <v>620576</v>
          </cell>
          <cell r="F103">
            <v>1988233</v>
          </cell>
          <cell r="G103">
            <v>659904</v>
          </cell>
          <cell r="H103">
            <v>140496</v>
          </cell>
          <cell r="I103">
            <v>251693</v>
          </cell>
          <cell r="J103">
            <v>265577</v>
          </cell>
          <cell r="K103">
            <v>617908</v>
          </cell>
          <cell r="L103">
            <v>539999</v>
          </cell>
          <cell r="M103">
            <v>135880</v>
          </cell>
          <cell r="N103">
            <v>174853</v>
          </cell>
          <cell r="O103">
            <v>143659</v>
          </cell>
          <cell r="P103">
            <v>110524</v>
          </cell>
          <cell r="Q103">
            <v>370960</v>
          </cell>
          <cell r="R103">
            <v>144581</v>
          </cell>
          <cell r="S103">
            <v>5723</v>
          </cell>
          <cell r="T103">
            <v>48772</v>
          </cell>
          <cell r="U103">
            <v>299057</v>
          </cell>
          <cell r="V103">
            <v>317986</v>
          </cell>
          <cell r="W103">
            <v>77759</v>
          </cell>
          <cell r="X103">
            <v>906005</v>
          </cell>
          <cell r="Y103">
            <v>92455</v>
          </cell>
          <cell r="Z103">
            <v>30092</v>
          </cell>
          <cell r="AA103">
            <v>6579</v>
          </cell>
          <cell r="AB103">
            <v>26745</v>
          </cell>
          <cell r="AC103">
            <v>35683</v>
          </cell>
          <cell r="AD103">
            <v>121444</v>
          </cell>
          <cell r="AE103">
            <v>44430</v>
          </cell>
          <cell r="AF103">
            <v>4125</v>
          </cell>
          <cell r="AG103">
            <v>17129</v>
          </cell>
          <cell r="AH103">
            <v>127120</v>
          </cell>
          <cell r="AI103">
            <v>551591</v>
          </cell>
          <cell r="AJ103">
            <v>630472</v>
          </cell>
          <cell r="AK103">
            <v>174650</v>
          </cell>
          <cell r="AL103">
            <v>7440</v>
          </cell>
          <cell r="AM103">
            <v>0</v>
          </cell>
          <cell r="AN103">
            <v>198411</v>
          </cell>
          <cell r="AO103">
            <v>0</v>
          </cell>
          <cell r="AP103">
            <v>0</v>
          </cell>
          <cell r="AQ103">
            <v>37188</v>
          </cell>
          <cell r="AR103">
            <v>34137</v>
          </cell>
          <cell r="AS103">
            <v>1993</v>
          </cell>
          <cell r="AT103">
            <v>8356</v>
          </cell>
          <cell r="AU103">
            <v>92721</v>
          </cell>
          <cell r="AV103">
            <v>135709</v>
          </cell>
          <cell r="AW103">
            <v>0</v>
          </cell>
          <cell r="AX103">
            <v>0</v>
          </cell>
          <cell r="AY103">
            <v>0</v>
          </cell>
          <cell r="AZ103">
            <v>60147</v>
          </cell>
          <cell r="BA103">
            <v>-60147</v>
          </cell>
          <cell r="BB103">
            <v>860</v>
          </cell>
          <cell r="BC103">
            <v>8835</v>
          </cell>
          <cell r="BD103">
            <v>62807</v>
          </cell>
          <cell r="BE103">
            <v>456586</v>
          </cell>
          <cell r="BF103">
            <v>133069</v>
          </cell>
          <cell r="BG103">
            <v>0</v>
          </cell>
        </row>
        <row r="104">
          <cell r="A104">
            <v>36564</v>
          </cell>
          <cell r="B104">
            <v>221633</v>
          </cell>
          <cell r="C104">
            <v>300732</v>
          </cell>
          <cell r="D104">
            <v>2734055</v>
          </cell>
          <cell r="E104">
            <v>620305</v>
          </cell>
          <cell r="F104">
            <v>2036491</v>
          </cell>
          <cell r="G104">
            <v>720406</v>
          </cell>
          <cell r="H104">
            <v>122409</v>
          </cell>
          <cell r="I104">
            <v>244045</v>
          </cell>
          <cell r="J104">
            <v>276576</v>
          </cell>
          <cell r="K104">
            <v>663954</v>
          </cell>
          <cell r="L104">
            <v>539462</v>
          </cell>
          <cell r="M104">
            <v>140324</v>
          </cell>
          <cell r="N104">
            <v>160111</v>
          </cell>
          <cell r="O104">
            <v>136956</v>
          </cell>
          <cell r="P104">
            <v>110431</v>
          </cell>
          <cell r="Q104">
            <v>349382</v>
          </cell>
          <cell r="R104">
            <v>144323</v>
          </cell>
          <cell r="S104">
            <v>4724</v>
          </cell>
          <cell r="T104">
            <v>46488</v>
          </cell>
          <cell r="U104">
            <v>319447</v>
          </cell>
          <cell r="V104">
            <v>319978</v>
          </cell>
          <cell r="W104">
            <v>71087</v>
          </cell>
          <cell r="X104">
            <v>924744</v>
          </cell>
          <cell r="Y104">
            <v>105273</v>
          </cell>
          <cell r="Z104">
            <v>42135</v>
          </cell>
          <cell r="AA104">
            <v>9713</v>
          </cell>
          <cell r="AB104">
            <v>13845</v>
          </cell>
          <cell r="AC104">
            <v>31387</v>
          </cell>
          <cell r="AD104">
            <v>126228</v>
          </cell>
          <cell r="AE104">
            <v>45866</v>
          </cell>
          <cell r="AF104">
            <v>3914</v>
          </cell>
          <cell r="AG104">
            <v>18135</v>
          </cell>
          <cell r="AH104">
            <v>117507</v>
          </cell>
          <cell r="AI104">
            <v>539493</v>
          </cell>
          <cell r="AJ104">
            <v>615158</v>
          </cell>
          <cell r="AK104">
            <v>177128</v>
          </cell>
          <cell r="AL104">
            <v>0</v>
          </cell>
          <cell r="AM104">
            <v>0</v>
          </cell>
          <cell r="AN104">
            <v>195320</v>
          </cell>
          <cell r="AO104">
            <v>0</v>
          </cell>
          <cell r="AP104">
            <v>0</v>
          </cell>
          <cell r="AQ104">
            <v>40180</v>
          </cell>
          <cell r="AR104">
            <v>35436</v>
          </cell>
          <cell r="AS104">
            <v>1993</v>
          </cell>
          <cell r="AT104">
            <v>8356</v>
          </cell>
          <cell r="AU104">
            <v>71797</v>
          </cell>
          <cell r="AV104">
            <v>116665</v>
          </cell>
          <cell r="AW104">
            <v>0</v>
          </cell>
          <cell r="AX104">
            <v>0</v>
          </cell>
          <cell r="AY104">
            <v>0</v>
          </cell>
          <cell r="AZ104">
            <v>47086</v>
          </cell>
          <cell r="BA104">
            <v>-47086</v>
          </cell>
          <cell r="BB104">
            <v>15938</v>
          </cell>
          <cell r="BC104">
            <v>8835</v>
          </cell>
          <cell r="BD104">
            <v>68695</v>
          </cell>
          <cell r="BE104">
            <v>493251</v>
          </cell>
          <cell r="BF104">
            <v>176502</v>
          </cell>
          <cell r="BG104">
            <v>0</v>
          </cell>
        </row>
        <row r="105">
          <cell r="A105">
            <v>36565</v>
          </cell>
          <cell r="B105">
            <v>225646</v>
          </cell>
          <cell r="C105">
            <v>294078</v>
          </cell>
          <cell r="D105">
            <v>2716209</v>
          </cell>
          <cell r="E105">
            <v>621122</v>
          </cell>
          <cell r="F105">
            <v>2015707</v>
          </cell>
          <cell r="G105">
            <v>725094</v>
          </cell>
          <cell r="H105">
            <v>64677</v>
          </cell>
          <cell r="I105">
            <v>265516</v>
          </cell>
          <cell r="J105">
            <v>267260</v>
          </cell>
          <cell r="K105">
            <v>664102</v>
          </cell>
          <cell r="L105">
            <v>539999</v>
          </cell>
          <cell r="M105">
            <v>139215</v>
          </cell>
          <cell r="N105">
            <v>151793</v>
          </cell>
          <cell r="O105">
            <v>113334</v>
          </cell>
          <cell r="P105">
            <v>106440</v>
          </cell>
          <cell r="Q105">
            <v>390703</v>
          </cell>
          <cell r="R105">
            <v>133052</v>
          </cell>
          <cell r="S105">
            <v>5723</v>
          </cell>
          <cell r="T105">
            <v>47579</v>
          </cell>
          <cell r="U105">
            <v>326620</v>
          </cell>
          <cell r="V105">
            <v>303288</v>
          </cell>
          <cell r="W105">
            <v>74414</v>
          </cell>
          <cell r="X105">
            <v>901194</v>
          </cell>
          <cell r="Y105">
            <v>89119</v>
          </cell>
          <cell r="Z105">
            <v>37032</v>
          </cell>
          <cell r="AA105">
            <v>8602</v>
          </cell>
          <cell r="AB105">
            <v>20283</v>
          </cell>
          <cell r="AC105">
            <v>50623</v>
          </cell>
          <cell r="AD105">
            <v>132687</v>
          </cell>
          <cell r="AE105">
            <v>54464</v>
          </cell>
          <cell r="AF105">
            <v>3814</v>
          </cell>
          <cell r="AG105">
            <v>27522</v>
          </cell>
          <cell r="AH105">
            <v>132686</v>
          </cell>
          <cell r="AI105">
            <v>582989</v>
          </cell>
          <cell r="AJ105">
            <v>660772</v>
          </cell>
          <cell r="AK105">
            <v>172550</v>
          </cell>
          <cell r="AL105">
            <v>2011</v>
          </cell>
          <cell r="AM105">
            <v>0</v>
          </cell>
          <cell r="AN105">
            <v>215676</v>
          </cell>
          <cell r="AO105">
            <v>0</v>
          </cell>
          <cell r="AP105">
            <v>0</v>
          </cell>
          <cell r="AQ105">
            <v>58624</v>
          </cell>
          <cell r="AR105">
            <v>34712</v>
          </cell>
          <cell r="AS105">
            <v>1993</v>
          </cell>
          <cell r="AT105">
            <v>8356</v>
          </cell>
          <cell r="AU105">
            <v>67927</v>
          </cell>
          <cell r="AV105">
            <v>111713</v>
          </cell>
          <cell r="AW105">
            <v>0</v>
          </cell>
          <cell r="AX105">
            <v>0</v>
          </cell>
          <cell r="AY105">
            <v>0</v>
          </cell>
          <cell r="AZ105">
            <v>47086</v>
          </cell>
          <cell r="BA105">
            <v>-47086</v>
          </cell>
          <cell r="BB105">
            <v>15757</v>
          </cell>
          <cell r="BC105">
            <v>8835</v>
          </cell>
          <cell r="BD105">
            <v>68695</v>
          </cell>
          <cell r="BE105">
            <v>539453</v>
          </cell>
          <cell r="BF105">
            <v>143865</v>
          </cell>
          <cell r="BG105">
            <v>0</v>
          </cell>
        </row>
        <row r="106">
          <cell r="A106">
            <v>36566</v>
          </cell>
          <cell r="B106">
            <v>255176</v>
          </cell>
          <cell r="C106">
            <v>260337</v>
          </cell>
          <cell r="D106">
            <v>2697920</v>
          </cell>
          <cell r="E106">
            <v>620993</v>
          </cell>
          <cell r="F106">
            <v>1996986</v>
          </cell>
          <cell r="G106">
            <v>665580</v>
          </cell>
          <cell r="H106">
            <v>0</v>
          </cell>
          <cell r="I106">
            <v>224447</v>
          </cell>
          <cell r="J106">
            <v>283337</v>
          </cell>
          <cell r="K106">
            <v>638655</v>
          </cell>
          <cell r="L106">
            <v>540537</v>
          </cell>
          <cell r="M106">
            <v>116521</v>
          </cell>
          <cell r="N106">
            <v>148681</v>
          </cell>
          <cell r="O106">
            <v>78144</v>
          </cell>
          <cell r="P106">
            <v>95335</v>
          </cell>
          <cell r="Q106">
            <v>380868</v>
          </cell>
          <cell r="R106">
            <v>147830</v>
          </cell>
          <cell r="S106">
            <v>5723</v>
          </cell>
          <cell r="T106">
            <v>50768</v>
          </cell>
          <cell r="U106">
            <v>334489</v>
          </cell>
          <cell r="V106">
            <v>288593</v>
          </cell>
          <cell r="W106">
            <v>71340</v>
          </cell>
          <cell r="X106">
            <v>902288</v>
          </cell>
          <cell r="Y106">
            <v>89410</v>
          </cell>
          <cell r="Z106">
            <v>36687</v>
          </cell>
          <cell r="AA106">
            <v>9754</v>
          </cell>
          <cell r="AB106">
            <v>13643</v>
          </cell>
          <cell r="AC106">
            <v>91347</v>
          </cell>
          <cell r="AD106">
            <v>128186</v>
          </cell>
          <cell r="AE106">
            <v>55781</v>
          </cell>
          <cell r="AF106">
            <v>4792</v>
          </cell>
          <cell r="AG106">
            <v>17513</v>
          </cell>
          <cell r="AH106">
            <v>142519</v>
          </cell>
          <cell r="AI106">
            <v>573715</v>
          </cell>
          <cell r="AJ106">
            <v>654519</v>
          </cell>
          <cell r="AK106">
            <v>179248</v>
          </cell>
          <cell r="AL106">
            <v>0</v>
          </cell>
          <cell r="AM106">
            <v>0</v>
          </cell>
          <cell r="AN106">
            <v>212338</v>
          </cell>
          <cell r="AO106">
            <v>0</v>
          </cell>
          <cell r="AP106">
            <v>0</v>
          </cell>
          <cell r="AQ106">
            <v>63343</v>
          </cell>
          <cell r="AR106">
            <v>36138</v>
          </cell>
          <cell r="AS106">
            <v>1993</v>
          </cell>
          <cell r="AT106">
            <v>8356</v>
          </cell>
          <cell r="AU106">
            <v>92721</v>
          </cell>
          <cell r="AV106">
            <v>137848</v>
          </cell>
          <cell r="AW106">
            <v>0</v>
          </cell>
          <cell r="AX106">
            <v>0</v>
          </cell>
          <cell r="AY106">
            <v>0</v>
          </cell>
          <cell r="AZ106">
            <v>51127</v>
          </cell>
          <cell r="BA106">
            <v>-51127</v>
          </cell>
          <cell r="BB106">
            <v>15449</v>
          </cell>
          <cell r="BC106">
            <v>8835</v>
          </cell>
          <cell r="BD106">
            <v>58881</v>
          </cell>
          <cell r="BE106">
            <v>571854</v>
          </cell>
          <cell r="BF106">
            <v>148442</v>
          </cell>
          <cell r="BG106">
            <v>0</v>
          </cell>
        </row>
        <row r="107">
          <cell r="A107">
            <v>36567</v>
          </cell>
          <cell r="B107">
            <v>247952</v>
          </cell>
          <cell r="C107">
            <v>258900</v>
          </cell>
          <cell r="D107">
            <v>2693751</v>
          </cell>
          <cell r="E107">
            <v>620363</v>
          </cell>
          <cell r="F107">
            <v>1998122</v>
          </cell>
          <cell r="G107">
            <v>615113</v>
          </cell>
          <cell r="H107">
            <v>36972</v>
          </cell>
          <cell r="I107">
            <v>238173</v>
          </cell>
          <cell r="J107">
            <v>277901</v>
          </cell>
          <cell r="K107">
            <v>637608</v>
          </cell>
          <cell r="L107">
            <v>539999</v>
          </cell>
          <cell r="M107">
            <v>128167</v>
          </cell>
          <cell r="N107">
            <v>114144</v>
          </cell>
          <cell r="O107">
            <v>92340</v>
          </cell>
          <cell r="P107">
            <v>139353</v>
          </cell>
          <cell r="Q107">
            <v>361834</v>
          </cell>
          <cell r="R107">
            <v>137529</v>
          </cell>
          <cell r="S107">
            <v>5397</v>
          </cell>
          <cell r="T107">
            <v>41796</v>
          </cell>
          <cell r="U107">
            <v>318776</v>
          </cell>
          <cell r="V107">
            <v>324971</v>
          </cell>
          <cell r="W107">
            <v>68295</v>
          </cell>
          <cell r="X107">
            <v>906059</v>
          </cell>
          <cell r="Y107">
            <v>81529</v>
          </cell>
          <cell r="Z107">
            <v>35153</v>
          </cell>
          <cell r="AA107">
            <v>9275</v>
          </cell>
          <cell r="AB107">
            <v>12922</v>
          </cell>
          <cell r="AC107">
            <v>85464</v>
          </cell>
          <cell r="AD107">
            <v>112493</v>
          </cell>
          <cell r="AE107">
            <v>53166</v>
          </cell>
          <cell r="AF107">
            <v>4815</v>
          </cell>
          <cell r="AG107">
            <v>15187</v>
          </cell>
          <cell r="AH107">
            <v>132687</v>
          </cell>
          <cell r="AI107">
            <v>548316</v>
          </cell>
          <cell r="AJ107">
            <v>620044</v>
          </cell>
          <cell r="AK107">
            <v>178544</v>
          </cell>
          <cell r="AL107">
            <v>0</v>
          </cell>
          <cell r="AM107">
            <v>0</v>
          </cell>
          <cell r="AN107">
            <v>205908</v>
          </cell>
          <cell r="AO107">
            <v>0</v>
          </cell>
          <cell r="AP107">
            <v>0</v>
          </cell>
          <cell r="AQ107">
            <v>73499</v>
          </cell>
          <cell r="AR107">
            <v>30202</v>
          </cell>
          <cell r="AS107">
            <v>1993</v>
          </cell>
          <cell r="AT107">
            <v>8356</v>
          </cell>
          <cell r="AU107">
            <v>88364</v>
          </cell>
          <cell r="AV107">
            <v>128239</v>
          </cell>
          <cell r="AW107">
            <v>0</v>
          </cell>
          <cell r="AX107">
            <v>0</v>
          </cell>
          <cell r="AY107">
            <v>0</v>
          </cell>
          <cell r="AZ107">
            <v>54574</v>
          </cell>
          <cell r="BA107">
            <v>-54574</v>
          </cell>
          <cell r="BB107">
            <v>15893</v>
          </cell>
          <cell r="BC107">
            <v>8835</v>
          </cell>
          <cell r="BD107">
            <v>58881</v>
          </cell>
          <cell r="BE107">
            <v>532244</v>
          </cell>
          <cell r="BF107">
            <v>141447</v>
          </cell>
          <cell r="BG107">
            <v>0</v>
          </cell>
        </row>
        <row r="108">
          <cell r="A108">
            <v>36568</v>
          </cell>
          <cell r="B108">
            <v>277349</v>
          </cell>
          <cell r="C108">
            <v>230466</v>
          </cell>
          <cell r="D108">
            <v>2694587</v>
          </cell>
          <cell r="E108">
            <v>621017</v>
          </cell>
          <cell r="F108">
            <v>1997146</v>
          </cell>
          <cell r="G108">
            <v>629879</v>
          </cell>
          <cell r="H108">
            <v>34168</v>
          </cell>
          <cell r="I108">
            <v>256771</v>
          </cell>
          <cell r="J108">
            <v>263257</v>
          </cell>
          <cell r="K108">
            <v>640061</v>
          </cell>
          <cell r="L108">
            <v>539999</v>
          </cell>
          <cell r="M108">
            <v>132873</v>
          </cell>
          <cell r="N108">
            <v>143676</v>
          </cell>
          <cell r="O108">
            <v>132873</v>
          </cell>
          <cell r="P108">
            <v>77640</v>
          </cell>
          <cell r="Q108">
            <v>336585</v>
          </cell>
          <cell r="R108">
            <v>131310</v>
          </cell>
          <cell r="S108">
            <v>1562</v>
          </cell>
          <cell r="T108">
            <v>40815</v>
          </cell>
          <cell r="U108">
            <v>322325</v>
          </cell>
          <cell r="V108">
            <v>330593</v>
          </cell>
          <cell r="W108">
            <v>76048</v>
          </cell>
          <cell r="X108">
            <v>928566</v>
          </cell>
          <cell r="Y108">
            <v>85600</v>
          </cell>
          <cell r="Z108">
            <v>47234</v>
          </cell>
          <cell r="AA108">
            <v>9680</v>
          </cell>
          <cell r="AB108">
            <v>22163</v>
          </cell>
          <cell r="AC108">
            <v>79120</v>
          </cell>
          <cell r="AD108">
            <v>108375</v>
          </cell>
          <cell r="AE108">
            <v>45735</v>
          </cell>
          <cell r="AF108">
            <v>4644</v>
          </cell>
          <cell r="AG108">
            <v>15097</v>
          </cell>
          <cell r="AH108">
            <v>141236</v>
          </cell>
          <cell r="AI108">
            <v>509173</v>
          </cell>
          <cell r="AJ108">
            <v>576251</v>
          </cell>
          <cell r="AK108">
            <v>178922</v>
          </cell>
          <cell r="AL108">
            <v>0</v>
          </cell>
          <cell r="AM108">
            <v>0</v>
          </cell>
          <cell r="AN108">
            <v>213229</v>
          </cell>
          <cell r="AO108">
            <v>0</v>
          </cell>
          <cell r="AP108">
            <v>0</v>
          </cell>
          <cell r="AQ108">
            <v>73499</v>
          </cell>
          <cell r="AR108">
            <v>20798</v>
          </cell>
          <cell r="AS108">
            <v>30508</v>
          </cell>
          <cell r="AT108">
            <v>12289</v>
          </cell>
          <cell r="AU108">
            <v>88364</v>
          </cell>
          <cell r="AV108">
            <v>136711</v>
          </cell>
          <cell r="AW108">
            <v>0</v>
          </cell>
          <cell r="AX108">
            <v>0</v>
          </cell>
          <cell r="AY108">
            <v>0</v>
          </cell>
          <cell r="AZ108">
            <v>82435</v>
          </cell>
          <cell r="BA108">
            <v>-82435</v>
          </cell>
          <cell r="BB108">
            <v>11560</v>
          </cell>
          <cell r="BC108">
            <v>8835</v>
          </cell>
          <cell r="BD108">
            <v>58881</v>
          </cell>
          <cell r="BE108">
            <v>522697</v>
          </cell>
          <cell r="BF108">
            <v>136801</v>
          </cell>
          <cell r="BG108">
            <v>0</v>
          </cell>
        </row>
        <row r="109">
          <cell r="A109">
            <v>36569</v>
          </cell>
          <cell r="B109">
            <v>299733</v>
          </cell>
          <cell r="C109">
            <v>209732</v>
          </cell>
          <cell r="D109">
            <v>2690902</v>
          </cell>
          <cell r="E109">
            <v>621107</v>
          </cell>
          <cell r="F109">
            <v>1993810</v>
          </cell>
          <cell r="G109">
            <v>606836</v>
          </cell>
          <cell r="H109">
            <v>15753</v>
          </cell>
          <cell r="I109">
            <v>235236</v>
          </cell>
          <cell r="J109">
            <v>256031</v>
          </cell>
          <cell r="K109">
            <v>650504</v>
          </cell>
          <cell r="L109">
            <v>539999</v>
          </cell>
          <cell r="M109">
            <v>114546</v>
          </cell>
          <cell r="N109">
            <v>143676</v>
          </cell>
          <cell r="O109">
            <v>126838</v>
          </cell>
          <cell r="P109">
            <v>76700</v>
          </cell>
          <cell r="Q109">
            <v>335159</v>
          </cell>
          <cell r="R109">
            <v>135334</v>
          </cell>
          <cell r="S109">
            <v>754</v>
          </cell>
          <cell r="T109">
            <v>40421</v>
          </cell>
          <cell r="U109">
            <v>326111</v>
          </cell>
          <cell r="V109">
            <v>321831</v>
          </cell>
          <cell r="W109">
            <v>74387</v>
          </cell>
          <cell r="X109">
            <v>924102</v>
          </cell>
          <cell r="Y109">
            <v>90487</v>
          </cell>
          <cell r="Z109">
            <v>46281</v>
          </cell>
          <cell r="AA109">
            <v>9547</v>
          </cell>
          <cell r="AB109">
            <v>22732</v>
          </cell>
          <cell r="AC109">
            <v>71716</v>
          </cell>
          <cell r="AD109">
            <v>118234</v>
          </cell>
          <cell r="AE109">
            <v>49481</v>
          </cell>
          <cell r="AF109">
            <v>4169</v>
          </cell>
          <cell r="AG109">
            <v>14957</v>
          </cell>
          <cell r="AH109">
            <v>141235</v>
          </cell>
          <cell r="AI109">
            <v>496977</v>
          </cell>
          <cell r="AJ109">
            <v>562960</v>
          </cell>
          <cell r="AK109">
            <v>179171</v>
          </cell>
          <cell r="AL109">
            <v>0</v>
          </cell>
          <cell r="AM109">
            <v>0</v>
          </cell>
          <cell r="AN109">
            <v>213207</v>
          </cell>
          <cell r="AO109">
            <v>0</v>
          </cell>
          <cell r="AP109">
            <v>0</v>
          </cell>
          <cell r="AQ109">
            <v>73499</v>
          </cell>
          <cell r="AR109">
            <v>20745</v>
          </cell>
          <cell r="AS109">
            <v>52841</v>
          </cell>
          <cell r="AT109">
            <v>12289</v>
          </cell>
          <cell r="AU109">
            <v>88364</v>
          </cell>
          <cell r="AV109">
            <v>158499</v>
          </cell>
          <cell r="AW109">
            <v>0</v>
          </cell>
          <cell r="AX109">
            <v>0</v>
          </cell>
          <cell r="AY109">
            <v>0</v>
          </cell>
          <cell r="AZ109">
            <v>80811</v>
          </cell>
          <cell r="BA109">
            <v>-80811</v>
          </cell>
          <cell r="BB109">
            <v>11536</v>
          </cell>
          <cell r="BC109">
            <v>8835</v>
          </cell>
          <cell r="BD109">
            <v>58881</v>
          </cell>
          <cell r="BE109">
            <v>508162</v>
          </cell>
          <cell r="BF109">
            <v>160462</v>
          </cell>
          <cell r="BG109">
            <v>0</v>
          </cell>
        </row>
        <row r="110">
          <cell r="A110">
            <v>36570</v>
          </cell>
          <cell r="B110">
            <v>307921</v>
          </cell>
          <cell r="C110">
            <v>199510</v>
          </cell>
          <cell r="D110">
            <v>2448992</v>
          </cell>
          <cell r="E110">
            <v>621172</v>
          </cell>
          <cell r="F110">
            <v>1762862</v>
          </cell>
          <cell r="G110">
            <v>611226</v>
          </cell>
          <cell r="H110">
            <v>0</v>
          </cell>
          <cell r="I110">
            <v>159865</v>
          </cell>
          <cell r="J110">
            <v>240437</v>
          </cell>
          <cell r="K110">
            <v>641827</v>
          </cell>
          <cell r="L110">
            <v>420596</v>
          </cell>
          <cell r="M110">
            <v>113557</v>
          </cell>
          <cell r="N110">
            <v>124957</v>
          </cell>
          <cell r="O110">
            <v>124448</v>
          </cell>
          <cell r="P110">
            <v>64610</v>
          </cell>
          <cell r="Q110">
            <v>316204</v>
          </cell>
          <cell r="R110">
            <v>131191</v>
          </cell>
          <cell r="S110">
            <v>754</v>
          </cell>
          <cell r="T110">
            <v>37972</v>
          </cell>
          <cell r="U110">
            <v>304385</v>
          </cell>
          <cell r="V110">
            <v>291102</v>
          </cell>
          <cell r="W110">
            <v>67381</v>
          </cell>
          <cell r="X110">
            <v>852148</v>
          </cell>
          <cell r="Y110">
            <v>93119</v>
          </cell>
          <cell r="Z110">
            <v>65301</v>
          </cell>
          <cell r="AA110">
            <v>8718</v>
          </cell>
          <cell r="AB110">
            <v>20465</v>
          </cell>
          <cell r="AC110">
            <v>67297</v>
          </cell>
          <cell r="AD110">
            <v>111928</v>
          </cell>
          <cell r="AE110">
            <v>45375</v>
          </cell>
          <cell r="AF110">
            <v>3742</v>
          </cell>
          <cell r="AG110">
            <v>14642</v>
          </cell>
          <cell r="AH110">
            <v>141276</v>
          </cell>
          <cell r="AI110">
            <v>470746</v>
          </cell>
          <cell r="AJ110">
            <v>534437</v>
          </cell>
          <cell r="AK110">
            <v>169834</v>
          </cell>
          <cell r="AL110">
            <v>0</v>
          </cell>
          <cell r="AM110">
            <v>0</v>
          </cell>
          <cell r="AN110">
            <v>213039</v>
          </cell>
          <cell r="AO110">
            <v>0</v>
          </cell>
          <cell r="AP110">
            <v>0</v>
          </cell>
          <cell r="AQ110">
            <v>73499</v>
          </cell>
          <cell r="AR110">
            <v>20691</v>
          </cell>
          <cell r="AS110">
            <v>52841</v>
          </cell>
          <cell r="AT110">
            <v>12289</v>
          </cell>
          <cell r="AU110">
            <v>88364</v>
          </cell>
          <cell r="AV110">
            <v>168798</v>
          </cell>
          <cell r="AW110">
            <v>0</v>
          </cell>
          <cell r="AX110">
            <v>0</v>
          </cell>
          <cell r="AY110">
            <v>0</v>
          </cell>
          <cell r="AZ110">
            <v>83103</v>
          </cell>
          <cell r="BA110">
            <v>-83103</v>
          </cell>
          <cell r="BB110">
            <v>11325</v>
          </cell>
          <cell r="BC110">
            <v>8835</v>
          </cell>
          <cell r="BD110">
            <v>58881</v>
          </cell>
          <cell r="BE110">
            <v>513588</v>
          </cell>
          <cell r="BF110">
            <v>141640</v>
          </cell>
          <cell r="BG110">
            <v>0</v>
          </cell>
        </row>
        <row r="111">
          <cell r="A111">
            <v>36571</v>
          </cell>
          <cell r="B111">
            <v>304659</v>
          </cell>
          <cell r="C111">
            <v>245056</v>
          </cell>
          <cell r="D111">
            <v>2689300</v>
          </cell>
          <cell r="E111">
            <v>621016</v>
          </cell>
          <cell r="F111">
            <v>1988609</v>
          </cell>
          <cell r="G111">
            <v>641271</v>
          </cell>
          <cell r="H111">
            <v>0</v>
          </cell>
          <cell r="I111">
            <v>235632</v>
          </cell>
          <cell r="J111">
            <v>291148</v>
          </cell>
          <cell r="K111">
            <v>605404</v>
          </cell>
          <cell r="L111">
            <v>539999</v>
          </cell>
          <cell r="M111">
            <v>110894</v>
          </cell>
          <cell r="N111">
            <v>136329</v>
          </cell>
          <cell r="O111">
            <v>112437</v>
          </cell>
          <cell r="P111">
            <v>47528</v>
          </cell>
          <cell r="Q111">
            <v>336545</v>
          </cell>
          <cell r="R111">
            <v>142592</v>
          </cell>
          <cell r="S111">
            <v>5819</v>
          </cell>
          <cell r="T111">
            <v>49442</v>
          </cell>
          <cell r="U111">
            <v>323168</v>
          </cell>
          <cell r="V111">
            <v>321795</v>
          </cell>
          <cell r="W111">
            <v>69053</v>
          </cell>
          <cell r="X111">
            <v>914889</v>
          </cell>
          <cell r="Y111">
            <v>95339</v>
          </cell>
          <cell r="Z111">
            <v>57709</v>
          </cell>
          <cell r="AA111">
            <v>9721</v>
          </cell>
          <cell r="AB111">
            <v>17072</v>
          </cell>
          <cell r="AC111">
            <v>74425</v>
          </cell>
          <cell r="AD111">
            <v>123904</v>
          </cell>
          <cell r="AE111">
            <v>53955</v>
          </cell>
          <cell r="AF111">
            <v>3874</v>
          </cell>
          <cell r="AG111">
            <v>15060</v>
          </cell>
          <cell r="AH111">
            <v>136355</v>
          </cell>
          <cell r="AI111">
            <v>503627</v>
          </cell>
          <cell r="AJ111">
            <v>583573</v>
          </cell>
          <cell r="AK111">
            <v>176506</v>
          </cell>
          <cell r="AL111">
            <v>0</v>
          </cell>
          <cell r="AM111">
            <v>0</v>
          </cell>
          <cell r="AN111">
            <v>195384</v>
          </cell>
          <cell r="AO111">
            <v>9420</v>
          </cell>
          <cell r="AP111">
            <v>0</v>
          </cell>
          <cell r="AQ111">
            <v>46161</v>
          </cell>
          <cell r="AR111">
            <v>24291</v>
          </cell>
          <cell r="AS111">
            <v>52841</v>
          </cell>
          <cell r="AT111">
            <v>16581</v>
          </cell>
          <cell r="AU111">
            <v>92720</v>
          </cell>
          <cell r="AV111">
            <v>187442</v>
          </cell>
          <cell r="AW111">
            <v>0</v>
          </cell>
          <cell r="AX111">
            <v>0</v>
          </cell>
          <cell r="AY111">
            <v>0</v>
          </cell>
          <cell r="AZ111">
            <v>41747</v>
          </cell>
          <cell r="BA111">
            <v>-41747</v>
          </cell>
          <cell r="BB111">
            <v>13417</v>
          </cell>
          <cell r="BC111">
            <v>7954</v>
          </cell>
          <cell r="BD111">
            <v>47123</v>
          </cell>
          <cell r="BE111">
            <v>567846</v>
          </cell>
          <cell r="BF111">
            <v>153562</v>
          </cell>
          <cell r="BG111">
            <v>0</v>
          </cell>
        </row>
        <row r="112">
          <cell r="A112">
            <v>36572</v>
          </cell>
          <cell r="B112">
            <v>320963</v>
          </cell>
          <cell r="C112">
            <v>220564</v>
          </cell>
          <cell r="D112">
            <v>2678753</v>
          </cell>
          <cell r="E112">
            <v>620852</v>
          </cell>
          <cell r="F112">
            <v>1979548</v>
          </cell>
          <cell r="G112">
            <v>617960</v>
          </cell>
          <cell r="H112">
            <v>0</v>
          </cell>
          <cell r="I112">
            <v>241381</v>
          </cell>
          <cell r="J112">
            <v>276890</v>
          </cell>
          <cell r="K112">
            <v>624054</v>
          </cell>
          <cell r="L112">
            <v>539999</v>
          </cell>
          <cell r="M112">
            <v>107470</v>
          </cell>
          <cell r="N112">
            <v>137036</v>
          </cell>
          <cell r="O112">
            <v>88089</v>
          </cell>
          <cell r="P112">
            <v>38170</v>
          </cell>
          <cell r="Q112">
            <v>360053</v>
          </cell>
          <cell r="R112">
            <v>147015</v>
          </cell>
          <cell r="S112">
            <v>5819</v>
          </cell>
          <cell r="T112">
            <v>48676</v>
          </cell>
          <cell r="U112">
            <v>316386</v>
          </cell>
          <cell r="V112">
            <v>301359</v>
          </cell>
          <cell r="W112">
            <v>70349</v>
          </cell>
          <cell r="X112">
            <v>882306</v>
          </cell>
          <cell r="Y112">
            <v>97489</v>
          </cell>
          <cell r="Z112">
            <v>36607</v>
          </cell>
          <cell r="AA112">
            <v>10403</v>
          </cell>
          <cell r="AB112">
            <v>17134</v>
          </cell>
          <cell r="AC112">
            <v>71187</v>
          </cell>
          <cell r="AD112">
            <v>120795</v>
          </cell>
          <cell r="AE112">
            <v>56132</v>
          </cell>
          <cell r="AF112">
            <v>4448</v>
          </cell>
          <cell r="AG112">
            <v>15528</v>
          </cell>
          <cell r="AH112">
            <v>140319</v>
          </cell>
          <cell r="AI112">
            <v>546595</v>
          </cell>
          <cell r="AJ112">
            <v>625509</v>
          </cell>
          <cell r="AK112">
            <v>178324</v>
          </cell>
          <cell r="AL112">
            <v>0</v>
          </cell>
          <cell r="AM112">
            <v>0</v>
          </cell>
          <cell r="AN112">
            <v>198896</v>
          </cell>
          <cell r="AO112">
            <v>0</v>
          </cell>
          <cell r="AP112">
            <v>0</v>
          </cell>
          <cell r="AQ112">
            <v>83121</v>
          </cell>
          <cell r="AR112">
            <v>35532</v>
          </cell>
          <cell r="AS112">
            <v>52841</v>
          </cell>
          <cell r="AT112">
            <v>17205</v>
          </cell>
          <cell r="AU112">
            <v>71845</v>
          </cell>
          <cell r="AV112">
            <v>168130</v>
          </cell>
          <cell r="AW112">
            <v>0</v>
          </cell>
          <cell r="AX112">
            <v>0</v>
          </cell>
          <cell r="AY112">
            <v>0</v>
          </cell>
          <cell r="AZ112">
            <v>65039</v>
          </cell>
          <cell r="BA112">
            <v>-65039</v>
          </cell>
          <cell r="BB112">
            <v>873</v>
          </cell>
          <cell r="BC112">
            <v>8344</v>
          </cell>
          <cell r="BD112">
            <v>58881</v>
          </cell>
          <cell r="BE112">
            <v>511938</v>
          </cell>
          <cell r="BF112">
            <v>152387</v>
          </cell>
          <cell r="BG112">
            <v>0</v>
          </cell>
        </row>
        <row r="113">
          <cell r="A113">
            <v>36573</v>
          </cell>
          <cell r="B113">
            <v>307079</v>
          </cell>
          <cell r="C113">
            <v>182453</v>
          </cell>
          <cell r="D113">
            <v>2731395</v>
          </cell>
          <cell r="E113">
            <v>616787</v>
          </cell>
          <cell r="F113">
            <v>2037090</v>
          </cell>
          <cell r="G113">
            <v>654749</v>
          </cell>
          <cell r="H113">
            <v>0</v>
          </cell>
          <cell r="I113">
            <v>233790</v>
          </cell>
          <cell r="J113">
            <v>288443</v>
          </cell>
          <cell r="K113">
            <v>641463</v>
          </cell>
          <cell r="L113">
            <v>539461</v>
          </cell>
          <cell r="M113">
            <v>105864</v>
          </cell>
          <cell r="N113">
            <v>71470</v>
          </cell>
          <cell r="O113">
            <v>88314</v>
          </cell>
          <cell r="P113">
            <v>61318</v>
          </cell>
          <cell r="Q113">
            <v>350538</v>
          </cell>
          <cell r="R113">
            <v>139313</v>
          </cell>
          <cell r="S113">
            <v>5819</v>
          </cell>
          <cell r="T113">
            <v>50768</v>
          </cell>
          <cell r="U113">
            <v>312495</v>
          </cell>
          <cell r="V113">
            <v>321152</v>
          </cell>
          <cell r="W113">
            <v>70173</v>
          </cell>
          <cell r="X113">
            <v>922547</v>
          </cell>
          <cell r="Y113">
            <v>117516</v>
          </cell>
          <cell r="Z113">
            <v>38946</v>
          </cell>
          <cell r="AA113">
            <v>10373</v>
          </cell>
          <cell r="AB113">
            <v>12395</v>
          </cell>
          <cell r="AC113">
            <v>81467</v>
          </cell>
          <cell r="AD113">
            <v>137342</v>
          </cell>
          <cell r="AE113">
            <v>69407</v>
          </cell>
          <cell r="AF113">
            <v>5629</v>
          </cell>
          <cell r="AG113">
            <v>21886</v>
          </cell>
          <cell r="AH113">
            <v>126461</v>
          </cell>
          <cell r="AI113">
            <v>518391</v>
          </cell>
          <cell r="AJ113">
            <v>599200</v>
          </cell>
          <cell r="AK113">
            <v>179342</v>
          </cell>
          <cell r="AL113">
            <v>0</v>
          </cell>
          <cell r="AM113">
            <v>0</v>
          </cell>
          <cell r="AN113">
            <v>205394</v>
          </cell>
          <cell r="AO113">
            <v>0</v>
          </cell>
          <cell r="AP113">
            <v>0</v>
          </cell>
          <cell r="AQ113">
            <v>53275</v>
          </cell>
          <cell r="AR113">
            <v>34245</v>
          </cell>
          <cell r="AS113">
            <v>52841</v>
          </cell>
          <cell r="AT113">
            <v>17205</v>
          </cell>
          <cell r="AU113">
            <v>88363</v>
          </cell>
          <cell r="AV113">
            <v>186231</v>
          </cell>
          <cell r="AW113">
            <v>0</v>
          </cell>
          <cell r="AX113">
            <v>0</v>
          </cell>
          <cell r="AY113">
            <v>0</v>
          </cell>
          <cell r="AZ113">
            <v>39919</v>
          </cell>
          <cell r="BA113">
            <v>-39919</v>
          </cell>
          <cell r="BB113">
            <v>981</v>
          </cell>
          <cell r="BC113">
            <v>8344</v>
          </cell>
          <cell r="BD113">
            <v>60844</v>
          </cell>
          <cell r="BE113">
            <v>587563</v>
          </cell>
          <cell r="BF113">
            <v>174532</v>
          </cell>
          <cell r="BG113">
            <v>0</v>
          </cell>
        </row>
        <row r="114">
          <cell r="A114">
            <v>36574</v>
          </cell>
          <cell r="B114">
            <v>309739</v>
          </cell>
          <cell r="C114">
            <v>200389</v>
          </cell>
          <cell r="D114">
            <v>2710741</v>
          </cell>
          <cell r="E114">
            <v>620375</v>
          </cell>
          <cell r="F114">
            <v>2016687</v>
          </cell>
          <cell r="G114">
            <v>606788</v>
          </cell>
          <cell r="H114">
            <v>10316</v>
          </cell>
          <cell r="I114">
            <v>228879</v>
          </cell>
          <cell r="J114">
            <v>293721</v>
          </cell>
          <cell r="K114">
            <v>650241</v>
          </cell>
          <cell r="L114">
            <v>545038</v>
          </cell>
          <cell r="M114">
            <v>97177</v>
          </cell>
          <cell r="N114">
            <v>78373</v>
          </cell>
          <cell r="O114">
            <v>124456</v>
          </cell>
          <cell r="P114">
            <v>128229</v>
          </cell>
          <cell r="Q114">
            <v>348696</v>
          </cell>
          <cell r="R114">
            <v>145089</v>
          </cell>
          <cell r="S114">
            <v>5409</v>
          </cell>
          <cell r="T114">
            <v>48772</v>
          </cell>
          <cell r="U114">
            <v>313903</v>
          </cell>
          <cell r="V114">
            <v>308164</v>
          </cell>
          <cell r="W114">
            <v>74032</v>
          </cell>
          <cell r="X114">
            <v>903769</v>
          </cell>
          <cell r="Y114">
            <v>101920</v>
          </cell>
          <cell r="Z114">
            <v>31740</v>
          </cell>
          <cell r="AA114">
            <v>6924</v>
          </cell>
          <cell r="AB114">
            <v>14126</v>
          </cell>
          <cell r="AC114">
            <v>71772</v>
          </cell>
          <cell r="AD114">
            <v>161801</v>
          </cell>
          <cell r="AE114">
            <v>33364</v>
          </cell>
          <cell r="AF114">
            <v>3876</v>
          </cell>
          <cell r="AG114">
            <v>17076</v>
          </cell>
          <cell r="AH114">
            <v>103183</v>
          </cell>
          <cell r="AI114">
            <v>537638</v>
          </cell>
          <cell r="AJ114">
            <v>616230</v>
          </cell>
          <cell r="AK114">
            <v>178770</v>
          </cell>
          <cell r="AL114">
            <v>4911</v>
          </cell>
          <cell r="AM114">
            <v>0</v>
          </cell>
          <cell r="AN114">
            <v>209626</v>
          </cell>
          <cell r="AO114">
            <v>16849</v>
          </cell>
          <cell r="AP114">
            <v>0</v>
          </cell>
          <cell r="AQ114">
            <v>48654</v>
          </cell>
          <cell r="AR114">
            <v>25763</v>
          </cell>
          <cell r="AS114">
            <v>52841</v>
          </cell>
          <cell r="AT114">
            <v>17205</v>
          </cell>
          <cell r="AU114">
            <v>86121</v>
          </cell>
          <cell r="AV114">
            <v>193364</v>
          </cell>
          <cell r="AW114">
            <v>0</v>
          </cell>
          <cell r="AX114">
            <v>0</v>
          </cell>
          <cell r="AY114">
            <v>0</v>
          </cell>
          <cell r="AZ114">
            <v>39919</v>
          </cell>
          <cell r="BA114">
            <v>-39919</v>
          </cell>
          <cell r="BB114">
            <v>900</v>
          </cell>
          <cell r="BC114">
            <v>8344</v>
          </cell>
          <cell r="BD114">
            <v>60844</v>
          </cell>
          <cell r="BE114">
            <v>549619</v>
          </cell>
          <cell r="BF114">
            <v>152856</v>
          </cell>
          <cell r="BG114">
            <v>0</v>
          </cell>
        </row>
        <row r="115">
          <cell r="A115">
            <v>36575</v>
          </cell>
          <cell r="B115">
            <v>303215</v>
          </cell>
          <cell r="C115">
            <v>208478</v>
          </cell>
          <cell r="D115">
            <v>2738929</v>
          </cell>
          <cell r="E115">
            <v>637682</v>
          </cell>
          <cell r="F115">
            <v>2025058</v>
          </cell>
          <cell r="G115">
            <v>644674</v>
          </cell>
          <cell r="H115">
            <v>25260</v>
          </cell>
          <cell r="I115">
            <v>231597</v>
          </cell>
          <cell r="J115">
            <v>295990</v>
          </cell>
          <cell r="K115">
            <v>710457</v>
          </cell>
          <cell r="L115">
            <v>535520</v>
          </cell>
          <cell r="M115">
            <v>127185</v>
          </cell>
          <cell r="N115">
            <v>121968</v>
          </cell>
          <cell r="O115">
            <v>117487</v>
          </cell>
          <cell r="P115">
            <v>87453</v>
          </cell>
          <cell r="Q115">
            <v>345688</v>
          </cell>
          <cell r="R115">
            <v>138250</v>
          </cell>
          <cell r="S115">
            <v>5314</v>
          </cell>
          <cell r="T115">
            <v>49926</v>
          </cell>
          <cell r="U115">
            <v>322411</v>
          </cell>
          <cell r="V115">
            <v>327516</v>
          </cell>
          <cell r="W115">
            <v>76348</v>
          </cell>
          <cell r="X115">
            <v>931962</v>
          </cell>
          <cell r="Y115">
            <v>104540</v>
          </cell>
          <cell r="Z115">
            <v>34999</v>
          </cell>
          <cell r="AA115">
            <v>10844</v>
          </cell>
          <cell r="AB115">
            <v>4809</v>
          </cell>
          <cell r="AC115">
            <v>52915</v>
          </cell>
          <cell r="AD115">
            <v>125869</v>
          </cell>
          <cell r="AE115">
            <v>56872</v>
          </cell>
          <cell r="AF115">
            <v>4013</v>
          </cell>
          <cell r="AG115">
            <v>14806</v>
          </cell>
          <cell r="AH115">
            <v>122492</v>
          </cell>
          <cell r="AI115">
            <v>515164</v>
          </cell>
          <cell r="AJ115">
            <v>594745</v>
          </cell>
          <cell r="AK115">
            <v>179701</v>
          </cell>
          <cell r="AL115">
            <v>8840</v>
          </cell>
          <cell r="AM115">
            <v>0</v>
          </cell>
          <cell r="AN115">
            <v>203076</v>
          </cell>
          <cell r="AO115">
            <v>0</v>
          </cell>
          <cell r="AP115">
            <v>21464</v>
          </cell>
          <cell r="AQ115">
            <v>48369</v>
          </cell>
          <cell r="AR115">
            <v>25390</v>
          </cell>
          <cell r="AS115">
            <v>52278</v>
          </cell>
          <cell r="AT115">
            <v>17205</v>
          </cell>
          <cell r="AU115">
            <v>88363</v>
          </cell>
          <cell r="AV115">
            <v>197916</v>
          </cell>
          <cell r="AW115">
            <v>0</v>
          </cell>
          <cell r="AX115">
            <v>0</v>
          </cell>
          <cell r="AY115">
            <v>0</v>
          </cell>
          <cell r="AZ115">
            <v>39215</v>
          </cell>
          <cell r="BA115">
            <v>-39215</v>
          </cell>
          <cell r="BB115">
            <v>981</v>
          </cell>
          <cell r="BC115">
            <v>8344</v>
          </cell>
          <cell r="BD115">
            <v>60844</v>
          </cell>
          <cell r="BE115">
            <v>493836</v>
          </cell>
          <cell r="BF115">
            <v>159301</v>
          </cell>
          <cell r="BG115">
            <v>0</v>
          </cell>
        </row>
        <row r="116">
          <cell r="A116">
            <v>36576</v>
          </cell>
          <cell r="B116">
            <v>295604</v>
          </cell>
          <cell r="C116">
            <v>198552</v>
          </cell>
          <cell r="D116">
            <v>2680705</v>
          </cell>
          <cell r="E116">
            <v>595469</v>
          </cell>
          <cell r="F116">
            <v>2014593</v>
          </cell>
          <cell r="G116">
            <v>598973</v>
          </cell>
          <cell r="H116">
            <v>17085</v>
          </cell>
          <cell r="I116">
            <v>226841</v>
          </cell>
          <cell r="J116">
            <v>291295</v>
          </cell>
          <cell r="K116">
            <v>714452</v>
          </cell>
          <cell r="L116">
            <v>536729</v>
          </cell>
          <cell r="M116">
            <v>121159</v>
          </cell>
          <cell r="N116">
            <v>124238</v>
          </cell>
          <cell r="O116">
            <v>117487</v>
          </cell>
          <cell r="P116">
            <v>88511</v>
          </cell>
          <cell r="Q116">
            <v>333560</v>
          </cell>
          <cell r="R116">
            <v>136623</v>
          </cell>
          <cell r="S116">
            <v>5314</v>
          </cell>
          <cell r="T116">
            <v>49373</v>
          </cell>
          <cell r="U116">
            <v>320942</v>
          </cell>
          <cell r="V116">
            <v>315083</v>
          </cell>
          <cell r="W116">
            <v>75822</v>
          </cell>
          <cell r="X116">
            <v>914694</v>
          </cell>
          <cell r="Y116">
            <v>94957</v>
          </cell>
          <cell r="Z116">
            <v>29999</v>
          </cell>
          <cell r="AA116">
            <v>9999</v>
          </cell>
          <cell r="AB116">
            <v>4809</v>
          </cell>
          <cell r="AC116">
            <v>17455</v>
          </cell>
          <cell r="AD116">
            <v>126746</v>
          </cell>
          <cell r="AE116">
            <v>41338</v>
          </cell>
          <cell r="AF116">
            <v>4291</v>
          </cell>
          <cell r="AG116">
            <v>15011</v>
          </cell>
          <cell r="AH116">
            <v>122038</v>
          </cell>
          <cell r="AI116">
            <v>495090</v>
          </cell>
          <cell r="AJ116">
            <v>574072</v>
          </cell>
          <cell r="AK116">
            <v>179939</v>
          </cell>
          <cell r="AL116">
            <v>8840</v>
          </cell>
          <cell r="AM116">
            <v>0</v>
          </cell>
          <cell r="AN116">
            <v>202690</v>
          </cell>
          <cell r="AO116">
            <v>4984</v>
          </cell>
          <cell r="AP116">
            <v>21464</v>
          </cell>
          <cell r="AQ116">
            <v>48369</v>
          </cell>
          <cell r="AR116">
            <v>24979</v>
          </cell>
          <cell r="AS116">
            <v>52091</v>
          </cell>
          <cell r="AT116">
            <v>17205</v>
          </cell>
          <cell r="AU116">
            <v>88363</v>
          </cell>
          <cell r="AV116">
            <v>200029</v>
          </cell>
          <cell r="AW116">
            <v>0</v>
          </cell>
          <cell r="AX116">
            <v>0</v>
          </cell>
          <cell r="AY116">
            <v>0</v>
          </cell>
          <cell r="AZ116">
            <v>39215</v>
          </cell>
          <cell r="BA116">
            <v>-39215</v>
          </cell>
          <cell r="BB116">
            <v>761</v>
          </cell>
          <cell r="BC116">
            <v>8344</v>
          </cell>
          <cell r="BD116">
            <v>60844</v>
          </cell>
          <cell r="BE116">
            <v>447704</v>
          </cell>
          <cell r="BF116">
            <v>156080</v>
          </cell>
          <cell r="BG116">
            <v>0</v>
          </cell>
        </row>
        <row r="117">
          <cell r="A117">
            <v>36577</v>
          </cell>
          <cell r="B117">
            <v>295872</v>
          </cell>
          <cell r="C117">
            <v>261000</v>
          </cell>
          <cell r="D117">
            <v>2737049</v>
          </cell>
          <cell r="E117">
            <v>645814</v>
          </cell>
          <cell r="F117">
            <v>2017211</v>
          </cell>
          <cell r="G117">
            <v>679646</v>
          </cell>
          <cell r="H117">
            <v>68860</v>
          </cell>
          <cell r="I117">
            <v>229488</v>
          </cell>
          <cell r="J117">
            <v>293431</v>
          </cell>
          <cell r="K117">
            <v>710578</v>
          </cell>
          <cell r="L117">
            <v>539462</v>
          </cell>
          <cell r="M117">
            <v>122845</v>
          </cell>
          <cell r="N117">
            <v>175120</v>
          </cell>
          <cell r="O117">
            <v>122432</v>
          </cell>
          <cell r="P117">
            <v>88489</v>
          </cell>
          <cell r="Q117">
            <v>344470</v>
          </cell>
          <cell r="R117">
            <v>138536</v>
          </cell>
          <cell r="S117">
            <v>5314</v>
          </cell>
          <cell r="T117">
            <v>47550</v>
          </cell>
          <cell r="U117">
            <v>314513</v>
          </cell>
          <cell r="V117">
            <v>328092</v>
          </cell>
          <cell r="W117">
            <v>75893</v>
          </cell>
          <cell r="X117">
            <v>931243</v>
          </cell>
          <cell r="Y117">
            <v>95402</v>
          </cell>
          <cell r="Z117">
            <v>43999</v>
          </cell>
          <cell r="AA117">
            <v>10620</v>
          </cell>
          <cell r="AB117">
            <v>4809</v>
          </cell>
          <cell r="AC117">
            <v>31525</v>
          </cell>
          <cell r="AD117">
            <v>126904</v>
          </cell>
          <cell r="AE117">
            <v>56255</v>
          </cell>
          <cell r="AF117">
            <v>4855</v>
          </cell>
          <cell r="AG117">
            <v>15030</v>
          </cell>
          <cell r="AH117">
            <v>122911</v>
          </cell>
          <cell r="AI117">
            <v>510626</v>
          </cell>
          <cell r="AJ117">
            <v>587818</v>
          </cell>
          <cell r="AK117">
            <v>188041</v>
          </cell>
          <cell r="AL117">
            <v>8840</v>
          </cell>
          <cell r="AM117">
            <v>0</v>
          </cell>
          <cell r="AN117">
            <v>208444</v>
          </cell>
          <cell r="AO117">
            <v>4886</v>
          </cell>
          <cell r="AP117">
            <v>21070</v>
          </cell>
          <cell r="AQ117">
            <v>48369</v>
          </cell>
          <cell r="AR117">
            <v>24909</v>
          </cell>
          <cell r="AS117">
            <v>52226</v>
          </cell>
          <cell r="AT117">
            <v>17205</v>
          </cell>
          <cell r="AU117">
            <v>88363</v>
          </cell>
          <cell r="AV117">
            <v>200029</v>
          </cell>
          <cell r="AW117">
            <v>0</v>
          </cell>
          <cell r="AX117">
            <v>0</v>
          </cell>
          <cell r="AY117">
            <v>0</v>
          </cell>
          <cell r="AZ117">
            <v>51199</v>
          </cell>
          <cell r="BA117">
            <v>-51199</v>
          </cell>
          <cell r="BB117">
            <v>981</v>
          </cell>
          <cell r="BC117">
            <v>8344</v>
          </cell>
          <cell r="BD117">
            <v>60844</v>
          </cell>
          <cell r="BE117">
            <v>477582</v>
          </cell>
          <cell r="BF117">
            <v>151003</v>
          </cell>
          <cell r="BG117">
            <v>0</v>
          </cell>
        </row>
        <row r="118">
          <cell r="A118">
            <v>36578</v>
          </cell>
          <cell r="B118">
            <v>256266</v>
          </cell>
          <cell r="C118">
            <v>287310</v>
          </cell>
          <cell r="D118">
            <v>2689647</v>
          </cell>
          <cell r="E118">
            <v>619571</v>
          </cell>
          <cell r="F118">
            <v>1996925</v>
          </cell>
          <cell r="G118">
            <v>714117</v>
          </cell>
          <cell r="H118">
            <v>77210</v>
          </cell>
          <cell r="I118">
            <v>218412</v>
          </cell>
          <cell r="J118">
            <v>296312</v>
          </cell>
          <cell r="K118">
            <v>704643</v>
          </cell>
          <cell r="L118">
            <v>539462</v>
          </cell>
          <cell r="M118">
            <v>126191</v>
          </cell>
          <cell r="N118">
            <v>164591</v>
          </cell>
          <cell r="O118">
            <v>122150</v>
          </cell>
          <cell r="P118">
            <v>103284</v>
          </cell>
          <cell r="Q118">
            <v>355500</v>
          </cell>
          <cell r="R118">
            <v>139264</v>
          </cell>
          <cell r="S118">
            <v>5314</v>
          </cell>
          <cell r="T118">
            <v>4058</v>
          </cell>
          <cell r="U118">
            <v>334243</v>
          </cell>
          <cell r="V118">
            <v>331804</v>
          </cell>
          <cell r="W118">
            <v>73470</v>
          </cell>
          <cell r="X118">
            <v>914649</v>
          </cell>
          <cell r="Y118">
            <v>91391</v>
          </cell>
          <cell r="Z118">
            <v>47503</v>
          </cell>
          <cell r="AA118">
            <v>9918</v>
          </cell>
          <cell r="AB118">
            <v>4582</v>
          </cell>
          <cell r="AC118">
            <v>56451</v>
          </cell>
          <cell r="AD118">
            <v>122682</v>
          </cell>
          <cell r="AE118">
            <v>55722</v>
          </cell>
          <cell r="AF118">
            <v>4707</v>
          </cell>
          <cell r="AG118">
            <v>14721</v>
          </cell>
          <cell r="AH118">
            <v>122911</v>
          </cell>
          <cell r="AI118">
            <v>527493</v>
          </cell>
          <cell r="AJ118">
            <v>562137</v>
          </cell>
          <cell r="AK118">
            <v>196101</v>
          </cell>
          <cell r="AL118">
            <v>8840</v>
          </cell>
          <cell r="AM118">
            <v>0</v>
          </cell>
          <cell r="AN118">
            <v>207980</v>
          </cell>
          <cell r="AO118">
            <v>14954</v>
          </cell>
          <cell r="AP118">
            <v>0</v>
          </cell>
          <cell r="AQ118">
            <v>17846</v>
          </cell>
          <cell r="AR118">
            <v>25241</v>
          </cell>
          <cell r="AS118">
            <v>52278</v>
          </cell>
          <cell r="AT118">
            <v>17205</v>
          </cell>
          <cell r="AU118">
            <v>88363</v>
          </cell>
          <cell r="AV118">
            <v>192164</v>
          </cell>
          <cell r="AW118">
            <v>0</v>
          </cell>
          <cell r="AX118">
            <v>0</v>
          </cell>
          <cell r="AY118">
            <v>0</v>
          </cell>
          <cell r="AZ118">
            <v>39215</v>
          </cell>
          <cell r="BA118">
            <v>-39215</v>
          </cell>
          <cell r="BB118">
            <v>934</v>
          </cell>
          <cell r="BC118">
            <v>8344</v>
          </cell>
          <cell r="BD118">
            <v>60844</v>
          </cell>
          <cell r="BE118">
            <v>502892</v>
          </cell>
          <cell r="BF118">
            <v>139094</v>
          </cell>
          <cell r="BG118">
            <v>0</v>
          </cell>
        </row>
        <row r="119">
          <cell r="A119">
            <v>36579</v>
          </cell>
          <cell r="B119" t="str">
            <v>N/A</v>
          </cell>
          <cell r="C119" t="str">
            <v>N/A</v>
          </cell>
          <cell r="D119" t="str">
            <v>N/A</v>
          </cell>
          <cell r="E119" t="str">
            <v>N/A</v>
          </cell>
          <cell r="F119" t="str">
            <v>N/A</v>
          </cell>
          <cell r="G119" t="str">
            <v>N/A</v>
          </cell>
          <cell r="H119" t="str">
            <v>N/A</v>
          </cell>
          <cell r="I119" t="str">
            <v>N/A</v>
          </cell>
          <cell r="J119" t="str">
            <v>N/A</v>
          </cell>
          <cell r="K119" t="str">
            <v>N/A</v>
          </cell>
          <cell r="L119" t="str">
            <v>N/A</v>
          </cell>
          <cell r="M119" t="str">
            <v>N/A</v>
          </cell>
          <cell r="N119" t="str">
            <v>N/A</v>
          </cell>
          <cell r="O119" t="str">
            <v>N/A</v>
          </cell>
          <cell r="P119" t="str">
            <v>N/A</v>
          </cell>
          <cell r="Q119" t="str">
            <v>N/A</v>
          </cell>
          <cell r="R119" t="str">
            <v>N/A</v>
          </cell>
          <cell r="S119" t="str">
            <v>N/A</v>
          </cell>
          <cell r="T119" t="str">
            <v>N/A</v>
          </cell>
          <cell r="U119" t="str">
            <v>N/A</v>
          </cell>
          <cell r="V119" t="str">
            <v>N/A</v>
          </cell>
          <cell r="W119" t="str">
            <v>N/A</v>
          </cell>
          <cell r="X119" t="str">
            <v>N/A</v>
          </cell>
          <cell r="Y119" t="str">
            <v>N/A</v>
          </cell>
          <cell r="Z119" t="str">
            <v>N/A</v>
          </cell>
          <cell r="AA119" t="str">
            <v>N/A</v>
          </cell>
          <cell r="AB119" t="str">
            <v>N/A</v>
          </cell>
          <cell r="AC119" t="str">
            <v>N/A</v>
          </cell>
          <cell r="AD119" t="str">
            <v>N/A</v>
          </cell>
          <cell r="AE119" t="str">
            <v>N/A</v>
          </cell>
          <cell r="AF119" t="str">
            <v>N/A</v>
          </cell>
          <cell r="AG119" t="str">
            <v>N/A</v>
          </cell>
          <cell r="AH119" t="str">
            <v>N/A</v>
          </cell>
          <cell r="AI119" t="str">
            <v>N/A</v>
          </cell>
          <cell r="AJ119" t="str">
            <v>N/A</v>
          </cell>
          <cell r="AK119" t="str">
            <v>N/A</v>
          </cell>
          <cell r="AL119" t="str">
            <v>N/A</v>
          </cell>
          <cell r="AM119" t="str">
            <v>N/A</v>
          </cell>
          <cell r="AN119" t="str">
            <v>N/A</v>
          </cell>
          <cell r="AO119" t="str">
            <v>N/A</v>
          </cell>
          <cell r="AP119" t="str">
            <v>N/A</v>
          </cell>
          <cell r="AQ119" t="str">
            <v>N/A</v>
          </cell>
          <cell r="AR119" t="str">
            <v>N/A</v>
          </cell>
          <cell r="AS119" t="str">
            <v>N/A</v>
          </cell>
          <cell r="AT119" t="str">
            <v>N/A</v>
          </cell>
          <cell r="AU119" t="str">
            <v>N/A</v>
          </cell>
          <cell r="AV119" t="str">
            <v>N/A</v>
          </cell>
          <cell r="AW119" t="str">
            <v>N/A</v>
          </cell>
          <cell r="AX119" t="str">
            <v>N/A</v>
          </cell>
          <cell r="AY119" t="str">
            <v>N/A</v>
          </cell>
          <cell r="AZ119" t="str">
            <v>N/A</v>
          </cell>
          <cell r="BA119" t="e">
            <v>#VALUE!</v>
          </cell>
          <cell r="BB119" t="str">
            <v>N/A</v>
          </cell>
          <cell r="BC119" t="str">
            <v>N/A</v>
          </cell>
          <cell r="BD119" t="str">
            <v>N/A</v>
          </cell>
          <cell r="BE119" t="str">
            <v>N/A</v>
          </cell>
          <cell r="BF119" t="str">
            <v>N/A</v>
          </cell>
          <cell r="BG119" t="str">
            <v>N/A</v>
          </cell>
        </row>
        <row r="120">
          <cell r="A120">
            <v>36580</v>
          </cell>
          <cell r="B120" t="str">
            <v>N/A</v>
          </cell>
          <cell r="C120" t="str">
            <v>N/A</v>
          </cell>
          <cell r="D120" t="str">
            <v>N/A</v>
          </cell>
          <cell r="E120" t="str">
            <v>N/A</v>
          </cell>
          <cell r="F120" t="str">
            <v>N/A</v>
          </cell>
          <cell r="G120" t="str">
            <v>N/A</v>
          </cell>
          <cell r="H120" t="str">
            <v>N/A</v>
          </cell>
          <cell r="I120" t="str">
            <v>N/A</v>
          </cell>
          <cell r="J120" t="str">
            <v>N/A</v>
          </cell>
          <cell r="K120" t="str">
            <v>N/A</v>
          </cell>
          <cell r="L120" t="str">
            <v>N/A</v>
          </cell>
          <cell r="M120" t="str">
            <v>N/A</v>
          </cell>
          <cell r="N120" t="str">
            <v>N/A</v>
          </cell>
          <cell r="O120" t="str">
            <v>N/A</v>
          </cell>
          <cell r="P120" t="str">
            <v>N/A</v>
          </cell>
          <cell r="Q120" t="str">
            <v>N/A</v>
          </cell>
          <cell r="R120" t="str">
            <v>N/A</v>
          </cell>
          <cell r="S120" t="str">
            <v>N/A</v>
          </cell>
          <cell r="T120" t="str">
            <v>N/A</v>
          </cell>
          <cell r="U120" t="str">
            <v>N/A</v>
          </cell>
          <cell r="V120" t="str">
            <v>N/A</v>
          </cell>
          <cell r="W120" t="str">
            <v>N/A</v>
          </cell>
          <cell r="X120" t="str">
            <v>N/A</v>
          </cell>
          <cell r="Y120" t="str">
            <v>N/A</v>
          </cell>
          <cell r="Z120" t="str">
            <v>N/A</v>
          </cell>
          <cell r="AA120" t="str">
            <v>N/A</v>
          </cell>
          <cell r="AB120" t="str">
            <v>N/A</v>
          </cell>
          <cell r="AC120" t="str">
            <v>N/A</v>
          </cell>
          <cell r="AD120" t="str">
            <v>N/A</v>
          </cell>
          <cell r="AE120" t="str">
            <v>N/A</v>
          </cell>
          <cell r="AF120" t="str">
            <v>N/A</v>
          </cell>
          <cell r="AG120" t="str">
            <v>N/A</v>
          </cell>
          <cell r="AH120" t="str">
            <v>N/A</v>
          </cell>
          <cell r="AI120" t="str">
            <v>N/A</v>
          </cell>
          <cell r="AJ120" t="str">
            <v>N/A</v>
          </cell>
          <cell r="AK120" t="str">
            <v>N/A</v>
          </cell>
          <cell r="AL120" t="str">
            <v>N/A</v>
          </cell>
          <cell r="AM120" t="str">
            <v>N/A</v>
          </cell>
          <cell r="AN120" t="str">
            <v>N/A</v>
          </cell>
          <cell r="AO120" t="str">
            <v>N/A</v>
          </cell>
          <cell r="AP120" t="str">
            <v>N/A</v>
          </cell>
          <cell r="AQ120" t="str">
            <v>N/A</v>
          </cell>
          <cell r="AR120" t="str">
            <v>N/A</v>
          </cell>
          <cell r="AS120" t="str">
            <v>N/A</v>
          </cell>
          <cell r="AT120" t="str">
            <v>N/A</v>
          </cell>
          <cell r="AU120" t="str">
            <v>N/A</v>
          </cell>
          <cell r="AV120" t="str">
            <v>N/A</v>
          </cell>
          <cell r="AW120" t="str">
            <v>N/A</v>
          </cell>
          <cell r="AX120" t="str">
            <v>N/A</v>
          </cell>
          <cell r="AY120" t="str">
            <v>N/A</v>
          </cell>
          <cell r="AZ120" t="str">
            <v>N/A</v>
          </cell>
          <cell r="BA120" t="e">
            <v>#VALUE!</v>
          </cell>
          <cell r="BB120" t="str">
            <v>N/A</v>
          </cell>
          <cell r="BC120" t="str">
            <v>N/A</v>
          </cell>
          <cell r="BD120" t="str">
            <v>N/A</v>
          </cell>
          <cell r="BE120" t="str">
            <v>N/A</v>
          </cell>
          <cell r="BF120" t="str">
            <v>N/A</v>
          </cell>
          <cell r="BG120" t="str">
            <v>N/A</v>
          </cell>
        </row>
        <row r="121">
          <cell r="A121">
            <v>36581</v>
          </cell>
          <cell r="B121" t="str">
            <v>N/A</v>
          </cell>
          <cell r="C121" t="str">
            <v>N/A</v>
          </cell>
          <cell r="D121" t="str">
            <v>N/A</v>
          </cell>
          <cell r="E121" t="str">
            <v>N/A</v>
          </cell>
          <cell r="F121" t="str">
            <v>N/A</v>
          </cell>
          <cell r="G121" t="str">
            <v>N/A</v>
          </cell>
          <cell r="H121" t="str">
            <v>N/A</v>
          </cell>
          <cell r="I121" t="str">
            <v>N/A</v>
          </cell>
          <cell r="J121" t="str">
            <v>N/A</v>
          </cell>
          <cell r="K121" t="str">
            <v>N/A</v>
          </cell>
          <cell r="L121" t="str">
            <v>N/A</v>
          </cell>
          <cell r="M121" t="str">
            <v>N/A</v>
          </cell>
          <cell r="N121" t="str">
            <v>N/A</v>
          </cell>
          <cell r="O121" t="str">
            <v>N/A</v>
          </cell>
          <cell r="P121" t="str">
            <v>N/A</v>
          </cell>
          <cell r="Q121" t="str">
            <v>N/A</v>
          </cell>
          <cell r="R121" t="str">
            <v>N/A</v>
          </cell>
          <cell r="S121" t="str">
            <v>N/A</v>
          </cell>
          <cell r="T121" t="str">
            <v>N/A</v>
          </cell>
          <cell r="U121" t="str">
            <v>N/A</v>
          </cell>
          <cell r="V121" t="str">
            <v>N/A</v>
          </cell>
          <cell r="W121" t="str">
            <v>N/A</v>
          </cell>
          <cell r="X121" t="str">
            <v>N/A</v>
          </cell>
          <cell r="Y121" t="str">
            <v>N/A</v>
          </cell>
          <cell r="Z121" t="str">
            <v>N/A</v>
          </cell>
          <cell r="AA121" t="str">
            <v>N/A</v>
          </cell>
          <cell r="AB121" t="str">
            <v>N/A</v>
          </cell>
          <cell r="AC121" t="str">
            <v>N/A</v>
          </cell>
          <cell r="AD121" t="str">
            <v>N/A</v>
          </cell>
          <cell r="AE121" t="str">
            <v>N/A</v>
          </cell>
          <cell r="AF121" t="str">
            <v>N/A</v>
          </cell>
          <cell r="AG121" t="str">
            <v>N/A</v>
          </cell>
          <cell r="AH121" t="str">
            <v>N/A</v>
          </cell>
          <cell r="AI121" t="str">
            <v>N/A</v>
          </cell>
          <cell r="AJ121" t="str">
            <v>N/A</v>
          </cell>
          <cell r="AK121" t="str">
            <v>N/A</v>
          </cell>
          <cell r="AL121" t="str">
            <v>N/A</v>
          </cell>
          <cell r="AM121" t="str">
            <v>N/A</v>
          </cell>
          <cell r="AN121" t="str">
            <v>N/A</v>
          </cell>
          <cell r="AO121" t="str">
            <v>N/A</v>
          </cell>
          <cell r="AP121" t="str">
            <v>N/A</v>
          </cell>
          <cell r="AQ121" t="str">
            <v>N/A</v>
          </cell>
          <cell r="AR121" t="str">
            <v>N/A</v>
          </cell>
          <cell r="AS121" t="str">
            <v>N/A</v>
          </cell>
          <cell r="AT121" t="str">
            <v>N/A</v>
          </cell>
          <cell r="AU121" t="str">
            <v>N/A</v>
          </cell>
          <cell r="AV121" t="str">
            <v>N/A</v>
          </cell>
          <cell r="AW121" t="str">
            <v>N/A</v>
          </cell>
          <cell r="AX121" t="str">
            <v>N/A</v>
          </cell>
          <cell r="AY121" t="str">
            <v>N/A</v>
          </cell>
          <cell r="AZ121" t="str">
            <v>N/A</v>
          </cell>
          <cell r="BA121" t="e">
            <v>#VALUE!</v>
          </cell>
          <cell r="BB121" t="str">
            <v>N/A</v>
          </cell>
          <cell r="BC121" t="str">
            <v>N/A</v>
          </cell>
          <cell r="BD121" t="str">
            <v>N/A</v>
          </cell>
          <cell r="BE121" t="str">
            <v>N/A</v>
          </cell>
          <cell r="BF121" t="str">
            <v>N/A</v>
          </cell>
          <cell r="BG121" t="str">
            <v>N/A</v>
          </cell>
        </row>
        <row r="122">
          <cell r="A122">
            <v>36582</v>
          </cell>
          <cell r="B122" t="str">
            <v>N/A</v>
          </cell>
          <cell r="C122" t="str">
            <v>N/A</v>
          </cell>
          <cell r="D122" t="str">
            <v>N/A</v>
          </cell>
          <cell r="E122" t="str">
            <v>N/A</v>
          </cell>
          <cell r="F122" t="str">
            <v>N/A</v>
          </cell>
          <cell r="G122" t="str">
            <v>N/A</v>
          </cell>
          <cell r="H122" t="str">
            <v>N/A</v>
          </cell>
          <cell r="I122" t="str">
            <v>N/A</v>
          </cell>
          <cell r="J122" t="str">
            <v>N/A</v>
          </cell>
          <cell r="K122" t="str">
            <v>N/A</v>
          </cell>
          <cell r="L122" t="str">
            <v>N/A</v>
          </cell>
          <cell r="M122" t="str">
            <v>N/A</v>
          </cell>
          <cell r="N122" t="str">
            <v>N/A</v>
          </cell>
          <cell r="O122" t="str">
            <v>N/A</v>
          </cell>
          <cell r="P122" t="str">
            <v>N/A</v>
          </cell>
          <cell r="Q122" t="str">
            <v>N/A</v>
          </cell>
          <cell r="R122" t="str">
            <v>N/A</v>
          </cell>
          <cell r="S122" t="str">
            <v>N/A</v>
          </cell>
          <cell r="T122" t="str">
            <v>N/A</v>
          </cell>
          <cell r="U122" t="str">
            <v>N/A</v>
          </cell>
          <cell r="V122" t="str">
            <v>N/A</v>
          </cell>
          <cell r="W122" t="str">
            <v>N/A</v>
          </cell>
          <cell r="X122" t="str">
            <v>N/A</v>
          </cell>
          <cell r="Y122" t="str">
            <v>N/A</v>
          </cell>
          <cell r="Z122" t="str">
            <v>N/A</v>
          </cell>
          <cell r="AA122" t="str">
            <v>N/A</v>
          </cell>
          <cell r="AB122" t="str">
            <v>N/A</v>
          </cell>
          <cell r="AC122" t="str">
            <v>N/A</v>
          </cell>
          <cell r="AD122" t="str">
            <v>N/A</v>
          </cell>
          <cell r="AE122" t="str">
            <v>N/A</v>
          </cell>
          <cell r="AF122" t="str">
            <v>N/A</v>
          </cell>
          <cell r="AG122" t="str">
            <v>N/A</v>
          </cell>
          <cell r="AH122" t="str">
            <v>N/A</v>
          </cell>
          <cell r="AI122" t="str">
            <v>N/A</v>
          </cell>
          <cell r="AJ122" t="str">
            <v>N/A</v>
          </cell>
          <cell r="AK122" t="str">
            <v>N/A</v>
          </cell>
          <cell r="AL122" t="str">
            <v>N/A</v>
          </cell>
          <cell r="AM122" t="str">
            <v>N/A</v>
          </cell>
          <cell r="AN122" t="str">
            <v>N/A</v>
          </cell>
          <cell r="AO122" t="str">
            <v>N/A</v>
          </cell>
          <cell r="AP122" t="str">
            <v>N/A</v>
          </cell>
          <cell r="AQ122" t="str">
            <v>N/A</v>
          </cell>
          <cell r="AR122" t="str">
            <v>N/A</v>
          </cell>
          <cell r="AS122" t="str">
            <v>N/A</v>
          </cell>
          <cell r="AT122" t="str">
            <v>N/A</v>
          </cell>
          <cell r="AU122" t="str">
            <v>N/A</v>
          </cell>
          <cell r="AV122" t="str">
            <v>N/A</v>
          </cell>
          <cell r="AW122" t="str">
            <v>N/A</v>
          </cell>
          <cell r="AX122" t="str">
            <v>N/A</v>
          </cell>
          <cell r="AY122" t="str">
            <v>N/A</v>
          </cell>
          <cell r="AZ122" t="str">
            <v>N/A</v>
          </cell>
          <cell r="BA122" t="e">
            <v>#VALUE!</v>
          </cell>
          <cell r="BB122" t="str">
            <v>N/A</v>
          </cell>
          <cell r="BC122" t="str">
            <v>N/A</v>
          </cell>
          <cell r="BD122" t="str">
            <v>N/A</v>
          </cell>
          <cell r="BE122" t="str">
            <v>N/A</v>
          </cell>
          <cell r="BF122" t="str">
            <v>N/A</v>
          </cell>
          <cell r="BG122" t="str">
            <v>N/A</v>
          </cell>
        </row>
        <row r="123">
          <cell r="A123">
            <v>36583</v>
          </cell>
          <cell r="B123" t="str">
            <v>N/A</v>
          </cell>
          <cell r="C123" t="str">
            <v>N/A</v>
          </cell>
          <cell r="D123" t="str">
            <v>N/A</v>
          </cell>
          <cell r="E123" t="str">
            <v>N/A</v>
          </cell>
          <cell r="F123" t="str">
            <v>N/A</v>
          </cell>
          <cell r="G123" t="str">
            <v>N/A</v>
          </cell>
          <cell r="H123" t="str">
            <v>N/A</v>
          </cell>
          <cell r="I123" t="str">
            <v>N/A</v>
          </cell>
          <cell r="J123" t="str">
            <v>N/A</v>
          </cell>
          <cell r="K123" t="str">
            <v>N/A</v>
          </cell>
          <cell r="L123" t="str">
            <v>N/A</v>
          </cell>
          <cell r="M123" t="str">
            <v>N/A</v>
          </cell>
          <cell r="N123" t="str">
            <v>N/A</v>
          </cell>
          <cell r="O123" t="str">
            <v>N/A</v>
          </cell>
          <cell r="P123" t="str">
            <v>N/A</v>
          </cell>
          <cell r="Q123" t="str">
            <v>N/A</v>
          </cell>
          <cell r="R123" t="str">
            <v>N/A</v>
          </cell>
          <cell r="S123" t="str">
            <v>N/A</v>
          </cell>
          <cell r="T123" t="str">
            <v>N/A</v>
          </cell>
          <cell r="U123" t="str">
            <v>N/A</v>
          </cell>
          <cell r="V123" t="str">
            <v>N/A</v>
          </cell>
          <cell r="W123" t="str">
            <v>N/A</v>
          </cell>
          <cell r="X123" t="str">
            <v>N/A</v>
          </cell>
          <cell r="Y123" t="str">
            <v>N/A</v>
          </cell>
          <cell r="Z123" t="str">
            <v>N/A</v>
          </cell>
          <cell r="AA123" t="str">
            <v>N/A</v>
          </cell>
          <cell r="AB123" t="str">
            <v>N/A</v>
          </cell>
          <cell r="AC123" t="str">
            <v>N/A</v>
          </cell>
          <cell r="AD123" t="str">
            <v>N/A</v>
          </cell>
          <cell r="AE123" t="str">
            <v>N/A</v>
          </cell>
          <cell r="AF123" t="str">
            <v>N/A</v>
          </cell>
          <cell r="AG123" t="str">
            <v>N/A</v>
          </cell>
          <cell r="AH123" t="str">
            <v>N/A</v>
          </cell>
          <cell r="AI123" t="str">
            <v>N/A</v>
          </cell>
          <cell r="AJ123" t="str">
            <v>N/A</v>
          </cell>
          <cell r="AK123" t="str">
            <v>N/A</v>
          </cell>
          <cell r="AL123" t="str">
            <v>N/A</v>
          </cell>
          <cell r="AM123" t="str">
            <v>N/A</v>
          </cell>
          <cell r="AN123" t="str">
            <v>N/A</v>
          </cell>
          <cell r="AO123" t="str">
            <v>N/A</v>
          </cell>
          <cell r="AP123" t="str">
            <v>N/A</v>
          </cell>
          <cell r="AQ123" t="str">
            <v>N/A</v>
          </cell>
          <cell r="AR123" t="str">
            <v>N/A</v>
          </cell>
          <cell r="AS123" t="str">
            <v>N/A</v>
          </cell>
          <cell r="AT123" t="str">
            <v>N/A</v>
          </cell>
          <cell r="AU123" t="str">
            <v>N/A</v>
          </cell>
          <cell r="AV123" t="str">
            <v>N/A</v>
          </cell>
          <cell r="AW123" t="str">
            <v>N/A</v>
          </cell>
          <cell r="AX123" t="str">
            <v>N/A</v>
          </cell>
          <cell r="AY123" t="str">
            <v>N/A</v>
          </cell>
          <cell r="AZ123" t="str">
            <v>N/A</v>
          </cell>
          <cell r="BA123" t="e">
            <v>#VALUE!</v>
          </cell>
          <cell r="BB123" t="str">
            <v>N/A</v>
          </cell>
          <cell r="BC123" t="str">
            <v>N/A</v>
          </cell>
          <cell r="BD123" t="str">
            <v>N/A</v>
          </cell>
          <cell r="BE123" t="str">
            <v>N/A</v>
          </cell>
          <cell r="BF123" t="str">
            <v>N/A</v>
          </cell>
          <cell r="BG123" t="str">
            <v>N/A</v>
          </cell>
        </row>
        <row r="124">
          <cell r="A124">
            <v>36584</v>
          </cell>
          <cell r="B124" t="str">
            <v>N/A</v>
          </cell>
          <cell r="C124" t="str">
            <v>N/A</v>
          </cell>
          <cell r="D124" t="str">
            <v>N/A</v>
          </cell>
          <cell r="E124" t="str">
            <v>N/A</v>
          </cell>
          <cell r="F124" t="str">
            <v>N/A</v>
          </cell>
          <cell r="G124" t="str">
            <v>N/A</v>
          </cell>
          <cell r="H124" t="str">
            <v>N/A</v>
          </cell>
          <cell r="I124" t="str">
            <v>N/A</v>
          </cell>
          <cell r="J124" t="str">
            <v>N/A</v>
          </cell>
          <cell r="K124" t="str">
            <v>N/A</v>
          </cell>
          <cell r="L124" t="str">
            <v>N/A</v>
          </cell>
          <cell r="M124" t="str">
            <v>N/A</v>
          </cell>
          <cell r="N124" t="str">
            <v>N/A</v>
          </cell>
          <cell r="O124" t="str">
            <v>N/A</v>
          </cell>
          <cell r="P124" t="str">
            <v>N/A</v>
          </cell>
          <cell r="Q124" t="str">
            <v>N/A</v>
          </cell>
          <cell r="R124" t="str">
            <v>N/A</v>
          </cell>
          <cell r="S124" t="str">
            <v>N/A</v>
          </cell>
          <cell r="T124" t="str">
            <v>N/A</v>
          </cell>
          <cell r="U124" t="str">
            <v>N/A</v>
          </cell>
          <cell r="V124" t="str">
            <v>N/A</v>
          </cell>
          <cell r="W124" t="str">
            <v>N/A</v>
          </cell>
          <cell r="X124" t="str">
            <v>N/A</v>
          </cell>
          <cell r="Y124" t="str">
            <v>N/A</v>
          </cell>
          <cell r="Z124" t="str">
            <v>N/A</v>
          </cell>
          <cell r="AA124" t="str">
            <v>N/A</v>
          </cell>
          <cell r="AB124" t="str">
            <v>N/A</v>
          </cell>
          <cell r="AC124" t="str">
            <v>N/A</v>
          </cell>
          <cell r="AD124" t="str">
            <v>N/A</v>
          </cell>
          <cell r="AE124" t="str">
            <v>N/A</v>
          </cell>
          <cell r="AF124" t="str">
            <v>N/A</v>
          </cell>
          <cell r="AG124" t="str">
            <v>N/A</v>
          </cell>
          <cell r="AH124" t="str">
            <v>N/A</v>
          </cell>
          <cell r="AI124" t="str">
            <v>N/A</v>
          </cell>
          <cell r="AJ124" t="str">
            <v>N/A</v>
          </cell>
          <cell r="AK124" t="str">
            <v>N/A</v>
          </cell>
          <cell r="AL124" t="str">
            <v>N/A</v>
          </cell>
          <cell r="AM124" t="str">
            <v>N/A</v>
          </cell>
          <cell r="AN124" t="str">
            <v>N/A</v>
          </cell>
          <cell r="AO124" t="str">
            <v>N/A</v>
          </cell>
          <cell r="AP124" t="str">
            <v>N/A</v>
          </cell>
          <cell r="AQ124" t="str">
            <v>N/A</v>
          </cell>
          <cell r="AR124" t="str">
            <v>N/A</v>
          </cell>
          <cell r="AS124" t="str">
            <v>N/A</v>
          </cell>
          <cell r="AT124" t="str">
            <v>N/A</v>
          </cell>
          <cell r="AU124" t="str">
            <v>N/A</v>
          </cell>
          <cell r="AV124" t="str">
            <v>N/A</v>
          </cell>
          <cell r="AW124" t="str">
            <v>N/A</v>
          </cell>
          <cell r="AX124" t="str">
            <v>N/A</v>
          </cell>
          <cell r="AY124" t="str">
            <v>N/A</v>
          </cell>
          <cell r="AZ124" t="str">
            <v>N/A</v>
          </cell>
          <cell r="BA124" t="e">
            <v>#VALUE!</v>
          </cell>
          <cell r="BB124" t="str">
            <v>N/A</v>
          </cell>
          <cell r="BC124" t="str">
            <v>N/A</v>
          </cell>
          <cell r="BD124" t="str">
            <v>N/A</v>
          </cell>
          <cell r="BE124" t="str">
            <v>N/A</v>
          </cell>
          <cell r="BF124" t="str">
            <v>N/A</v>
          </cell>
          <cell r="BG124" t="str">
            <v>N/A</v>
          </cell>
        </row>
        <row r="125">
          <cell r="A125">
            <v>36585</v>
          </cell>
          <cell r="B125" t="str">
            <v>N/A</v>
          </cell>
          <cell r="C125" t="str">
            <v>N/A</v>
          </cell>
          <cell r="D125" t="str">
            <v>N/A</v>
          </cell>
          <cell r="E125" t="str">
            <v>N/A</v>
          </cell>
          <cell r="F125" t="str">
            <v>N/A</v>
          </cell>
          <cell r="G125" t="str">
            <v>N/A</v>
          </cell>
          <cell r="H125" t="str">
            <v>N/A</v>
          </cell>
          <cell r="I125" t="str">
            <v>N/A</v>
          </cell>
          <cell r="J125" t="str">
            <v>N/A</v>
          </cell>
          <cell r="K125" t="str">
            <v>N/A</v>
          </cell>
          <cell r="L125" t="str">
            <v>N/A</v>
          </cell>
          <cell r="M125" t="str">
            <v>N/A</v>
          </cell>
          <cell r="N125" t="str">
            <v>N/A</v>
          </cell>
          <cell r="O125" t="str">
            <v>N/A</v>
          </cell>
          <cell r="P125" t="str">
            <v>N/A</v>
          </cell>
          <cell r="Q125" t="str">
            <v>N/A</v>
          </cell>
          <cell r="R125" t="str">
            <v>N/A</v>
          </cell>
          <cell r="S125" t="str">
            <v>N/A</v>
          </cell>
          <cell r="T125" t="str">
            <v>N/A</v>
          </cell>
          <cell r="U125" t="str">
            <v>N/A</v>
          </cell>
          <cell r="V125" t="str">
            <v>N/A</v>
          </cell>
          <cell r="W125" t="str">
            <v>N/A</v>
          </cell>
          <cell r="X125" t="str">
            <v>N/A</v>
          </cell>
          <cell r="Y125" t="str">
            <v>N/A</v>
          </cell>
          <cell r="Z125" t="str">
            <v>N/A</v>
          </cell>
          <cell r="AA125" t="str">
            <v>N/A</v>
          </cell>
          <cell r="AB125" t="str">
            <v>N/A</v>
          </cell>
          <cell r="AC125" t="str">
            <v>N/A</v>
          </cell>
          <cell r="AD125" t="str">
            <v>N/A</v>
          </cell>
          <cell r="AE125" t="str">
            <v>N/A</v>
          </cell>
          <cell r="AF125" t="str">
            <v>N/A</v>
          </cell>
          <cell r="AG125" t="str">
            <v>N/A</v>
          </cell>
          <cell r="AH125" t="str">
            <v>N/A</v>
          </cell>
          <cell r="AI125" t="str">
            <v>N/A</v>
          </cell>
          <cell r="AJ125" t="str">
            <v>N/A</v>
          </cell>
          <cell r="AK125" t="str">
            <v>N/A</v>
          </cell>
          <cell r="AL125" t="str">
            <v>N/A</v>
          </cell>
          <cell r="AM125" t="str">
            <v>N/A</v>
          </cell>
          <cell r="AN125" t="str">
            <v>N/A</v>
          </cell>
          <cell r="AO125" t="str">
            <v>N/A</v>
          </cell>
          <cell r="AP125" t="str">
            <v>N/A</v>
          </cell>
          <cell r="AQ125" t="str">
            <v>N/A</v>
          </cell>
          <cell r="AR125" t="str">
            <v>N/A</v>
          </cell>
          <cell r="AS125" t="str">
            <v>N/A</v>
          </cell>
          <cell r="AT125" t="str">
            <v>N/A</v>
          </cell>
          <cell r="AU125" t="str">
            <v>N/A</v>
          </cell>
          <cell r="AV125" t="str">
            <v>N/A</v>
          </cell>
          <cell r="AW125" t="str">
            <v>N/A</v>
          </cell>
          <cell r="AX125" t="str">
            <v>N/A</v>
          </cell>
          <cell r="AY125" t="str">
            <v>N/A</v>
          </cell>
          <cell r="AZ125" t="str">
            <v>N/A</v>
          </cell>
          <cell r="BA125" t="e">
            <v>#VALUE!</v>
          </cell>
          <cell r="BB125" t="str">
            <v>N/A</v>
          </cell>
          <cell r="BC125" t="str">
            <v>N/A</v>
          </cell>
          <cell r="BD125" t="str">
            <v>N/A</v>
          </cell>
          <cell r="BE125" t="str">
            <v>N/A</v>
          </cell>
          <cell r="BF125" t="str">
            <v>N/A</v>
          </cell>
          <cell r="BG125" t="str">
            <v>N/A</v>
          </cell>
        </row>
        <row r="126">
          <cell r="A126">
            <v>36586</v>
          </cell>
          <cell r="B126" t="str">
            <v>N/A</v>
          </cell>
          <cell r="C126" t="str">
            <v>N/A</v>
          </cell>
          <cell r="D126" t="str">
            <v>N/A</v>
          </cell>
          <cell r="E126" t="str">
            <v>N/A</v>
          </cell>
          <cell r="F126" t="str">
            <v>N/A</v>
          </cell>
          <cell r="G126" t="str">
            <v>N/A</v>
          </cell>
          <cell r="H126" t="str">
            <v>N/A</v>
          </cell>
          <cell r="I126" t="str">
            <v>N/A</v>
          </cell>
          <cell r="J126" t="str">
            <v>N/A</v>
          </cell>
          <cell r="K126" t="str">
            <v>N/A</v>
          </cell>
          <cell r="L126" t="str">
            <v>N/A</v>
          </cell>
          <cell r="M126" t="str">
            <v>N/A</v>
          </cell>
          <cell r="N126" t="str">
            <v>N/A</v>
          </cell>
          <cell r="O126" t="str">
            <v>N/A</v>
          </cell>
          <cell r="P126" t="str">
            <v>N/A</v>
          </cell>
          <cell r="Q126" t="str">
            <v>N/A</v>
          </cell>
          <cell r="R126" t="str">
            <v>N/A</v>
          </cell>
          <cell r="S126" t="str">
            <v>N/A</v>
          </cell>
          <cell r="T126" t="str">
            <v>N/A</v>
          </cell>
          <cell r="U126" t="str">
            <v>N/A</v>
          </cell>
          <cell r="V126" t="str">
            <v>N/A</v>
          </cell>
          <cell r="W126" t="str">
            <v>N/A</v>
          </cell>
          <cell r="X126" t="str">
            <v>N/A</v>
          </cell>
          <cell r="Y126" t="str">
            <v>N/A</v>
          </cell>
          <cell r="Z126" t="str">
            <v>N/A</v>
          </cell>
          <cell r="AA126" t="str">
            <v>N/A</v>
          </cell>
          <cell r="AB126" t="str">
            <v>N/A</v>
          </cell>
          <cell r="AC126" t="str">
            <v>N/A</v>
          </cell>
          <cell r="AD126" t="str">
            <v>N/A</v>
          </cell>
          <cell r="AE126" t="str">
            <v>N/A</v>
          </cell>
          <cell r="AF126" t="str">
            <v>N/A</v>
          </cell>
          <cell r="AG126" t="str">
            <v>N/A</v>
          </cell>
          <cell r="AH126" t="str">
            <v>N/A</v>
          </cell>
          <cell r="AI126" t="str">
            <v>N/A</v>
          </cell>
          <cell r="AJ126" t="str">
            <v>N/A</v>
          </cell>
          <cell r="AK126" t="str">
            <v>N/A</v>
          </cell>
          <cell r="AL126" t="str">
            <v>N/A</v>
          </cell>
          <cell r="AM126" t="str">
            <v>N/A</v>
          </cell>
          <cell r="AN126" t="str">
            <v>N/A</v>
          </cell>
          <cell r="AO126" t="str">
            <v>N/A</v>
          </cell>
          <cell r="AP126" t="str">
            <v>N/A</v>
          </cell>
          <cell r="AQ126" t="str">
            <v>N/A</v>
          </cell>
          <cell r="AR126" t="str">
            <v>N/A</v>
          </cell>
          <cell r="AS126" t="str">
            <v>N/A</v>
          </cell>
          <cell r="AT126" t="str">
            <v>N/A</v>
          </cell>
          <cell r="AU126" t="str">
            <v>N/A</v>
          </cell>
          <cell r="AV126" t="str">
            <v>N/A</v>
          </cell>
          <cell r="AW126" t="str">
            <v>N/A</v>
          </cell>
          <cell r="AX126" t="str">
            <v>N/A</v>
          </cell>
          <cell r="AY126" t="str">
            <v>N/A</v>
          </cell>
          <cell r="AZ126" t="str">
            <v>N/A</v>
          </cell>
          <cell r="BA126" t="e">
            <v>#VALUE!</v>
          </cell>
          <cell r="BB126" t="str">
            <v>N/A</v>
          </cell>
          <cell r="BC126" t="str">
            <v>N/A</v>
          </cell>
          <cell r="BD126" t="str">
            <v>N/A</v>
          </cell>
          <cell r="BE126" t="str">
            <v>N/A</v>
          </cell>
          <cell r="BF126" t="str">
            <v>N/A</v>
          </cell>
          <cell r="BG126" t="str">
            <v>N/A</v>
          </cell>
        </row>
        <row r="127">
          <cell r="A127">
            <v>36587</v>
          </cell>
          <cell r="B127" t="str">
            <v>N/A</v>
          </cell>
          <cell r="C127" t="str">
            <v>N/A</v>
          </cell>
          <cell r="D127" t="str">
            <v>N/A</v>
          </cell>
          <cell r="E127" t="str">
            <v>N/A</v>
          </cell>
          <cell r="F127" t="str">
            <v>N/A</v>
          </cell>
          <cell r="G127" t="str">
            <v>N/A</v>
          </cell>
          <cell r="H127" t="str">
            <v>N/A</v>
          </cell>
          <cell r="I127" t="str">
            <v>N/A</v>
          </cell>
          <cell r="J127" t="str">
            <v>N/A</v>
          </cell>
          <cell r="K127" t="str">
            <v>N/A</v>
          </cell>
          <cell r="L127" t="str">
            <v>N/A</v>
          </cell>
          <cell r="M127" t="str">
            <v>N/A</v>
          </cell>
          <cell r="N127" t="str">
            <v>N/A</v>
          </cell>
          <cell r="O127" t="str">
            <v>N/A</v>
          </cell>
          <cell r="P127" t="str">
            <v>N/A</v>
          </cell>
          <cell r="Q127" t="str">
            <v>N/A</v>
          </cell>
          <cell r="R127" t="str">
            <v>N/A</v>
          </cell>
          <cell r="S127" t="str">
            <v>N/A</v>
          </cell>
          <cell r="T127" t="str">
            <v>N/A</v>
          </cell>
          <cell r="U127" t="str">
            <v>N/A</v>
          </cell>
          <cell r="V127" t="str">
            <v>N/A</v>
          </cell>
          <cell r="W127" t="str">
            <v>N/A</v>
          </cell>
          <cell r="X127" t="str">
            <v>N/A</v>
          </cell>
          <cell r="Y127" t="str">
            <v>N/A</v>
          </cell>
          <cell r="Z127" t="str">
            <v>N/A</v>
          </cell>
          <cell r="AA127" t="str">
            <v>N/A</v>
          </cell>
          <cell r="AB127" t="str">
            <v>N/A</v>
          </cell>
          <cell r="AC127" t="str">
            <v>N/A</v>
          </cell>
          <cell r="AD127" t="str">
            <v>N/A</v>
          </cell>
          <cell r="AE127" t="str">
            <v>N/A</v>
          </cell>
          <cell r="AF127" t="str">
            <v>N/A</v>
          </cell>
          <cell r="AG127" t="str">
            <v>N/A</v>
          </cell>
          <cell r="AH127" t="str">
            <v>N/A</v>
          </cell>
          <cell r="AI127" t="str">
            <v>N/A</v>
          </cell>
          <cell r="AJ127" t="str">
            <v>N/A</v>
          </cell>
          <cell r="AK127" t="str">
            <v>N/A</v>
          </cell>
          <cell r="AL127" t="str">
            <v>N/A</v>
          </cell>
          <cell r="AM127" t="str">
            <v>N/A</v>
          </cell>
          <cell r="AN127" t="str">
            <v>N/A</v>
          </cell>
          <cell r="AO127" t="str">
            <v>N/A</v>
          </cell>
          <cell r="AP127" t="str">
            <v>N/A</v>
          </cell>
          <cell r="AQ127" t="str">
            <v>N/A</v>
          </cell>
          <cell r="AR127" t="str">
            <v>N/A</v>
          </cell>
          <cell r="AS127" t="str">
            <v>N/A</v>
          </cell>
          <cell r="AT127" t="str">
            <v>N/A</v>
          </cell>
          <cell r="AU127" t="str">
            <v>N/A</v>
          </cell>
          <cell r="AV127" t="str">
            <v>N/A</v>
          </cell>
          <cell r="AW127" t="str">
            <v>N/A</v>
          </cell>
          <cell r="AX127" t="str">
            <v>N/A</v>
          </cell>
          <cell r="AY127" t="str">
            <v>N/A</v>
          </cell>
          <cell r="AZ127" t="str">
            <v>N/A</v>
          </cell>
          <cell r="BA127" t="e">
            <v>#VALUE!</v>
          </cell>
          <cell r="BB127" t="str">
            <v>N/A</v>
          </cell>
          <cell r="BC127" t="str">
            <v>N/A</v>
          </cell>
          <cell r="BD127" t="str">
            <v>N/A</v>
          </cell>
          <cell r="BE127" t="str">
            <v>N/A</v>
          </cell>
          <cell r="BF127" t="str">
            <v>N/A</v>
          </cell>
          <cell r="BG127" t="str">
            <v>N/A</v>
          </cell>
        </row>
        <row r="128">
          <cell r="A128">
            <v>36588</v>
          </cell>
          <cell r="B128" t="str">
            <v>N/A</v>
          </cell>
          <cell r="C128" t="str">
            <v>N/A</v>
          </cell>
          <cell r="D128" t="str">
            <v>N/A</v>
          </cell>
          <cell r="E128" t="str">
            <v>N/A</v>
          </cell>
          <cell r="F128" t="str">
            <v>N/A</v>
          </cell>
          <cell r="G128" t="str">
            <v>N/A</v>
          </cell>
          <cell r="H128" t="str">
            <v>N/A</v>
          </cell>
          <cell r="I128" t="str">
            <v>N/A</v>
          </cell>
          <cell r="J128" t="str">
            <v>N/A</v>
          </cell>
          <cell r="K128" t="str">
            <v>N/A</v>
          </cell>
          <cell r="L128" t="str">
            <v>N/A</v>
          </cell>
          <cell r="M128" t="str">
            <v>N/A</v>
          </cell>
          <cell r="N128" t="str">
            <v>N/A</v>
          </cell>
          <cell r="O128" t="str">
            <v>N/A</v>
          </cell>
          <cell r="P128" t="str">
            <v>N/A</v>
          </cell>
          <cell r="Q128" t="str">
            <v>N/A</v>
          </cell>
          <cell r="R128" t="str">
            <v>N/A</v>
          </cell>
          <cell r="S128" t="str">
            <v>N/A</v>
          </cell>
          <cell r="T128" t="str">
            <v>N/A</v>
          </cell>
          <cell r="U128" t="str">
            <v>N/A</v>
          </cell>
          <cell r="V128" t="str">
            <v>N/A</v>
          </cell>
          <cell r="W128" t="str">
            <v>N/A</v>
          </cell>
          <cell r="X128" t="str">
            <v>N/A</v>
          </cell>
          <cell r="Y128" t="str">
            <v>N/A</v>
          </cell>
          <cell r="Z128" t="str">
            <v>N/A</v>
          </cell>
          <cell r="AA128" t="str">
            <v>N/A</v>
          </cell>
          <cell r="AB128" t="str">
            <v>N/A</v>
          </cell>
          <cell r="AC128" t="str">
            <v>N/A</v>
          </cell>
          <cell r="AD128" t="str">
            <v>N/A</v>
          </cell>
          <cell r="AE128" t="str">
            <v>N/A</v>
          </cell>
          <cell r="AF128" t="str">
            <v>N/A</v>
          </cell>
          <cell r="AG128" t="str">
            <v>N/A</v>
          </cell>
          <cell r="AH128" t="str">
            <v>N/A</v>
          </cell>
          <cell r="AI128" t="str">
            <v>N/A</v>
          </cell>
          <cell r="AJ128" t="str">
            <v>N/A</v>
          </cell>
          <cell r="AK128" t="str">
            <v>N/A</v>
          </cell>
          <cell r="AL128" t="str">
            <v>N/A</v>
          </cell>
          <cell r="AM128" t="str">
            <v>N/A</v>
          </cell>
          <cell r="AN128" t="str">
            <v>N/A</v>
          </cell>
          <cell r="AO128" t="str">
            <v>N/A</v>
          </cell>
          <cell r="AP128" t="str">
            <v>N/A</v>
          </cell>
          <cell r="AQ128" t="str">
            <v>N/A</v>
          </cell>
          <cell r="AR128" t="str">
            <v>N/A</v>
          </cell>
          <cell r="AS128" t="str">
            <v>N/A</v>
          </cell>
          <cell r="AT128" t="str">
            <v>N/A</v>
          </cell>
          <cell r="AU128" t="str">
            <v>N/A</v>
          </cell>
          <cell r="AV128" t="str">
            <v>N/A</v>
          </cell>
          <cell r="AW128" t="str">
            <v>N/A</v>
          </cell>
          <cell r="AX128" t="str">
            <v>N/A</v>
          </cell>
          <cell r="AY128" t="str">
            <v>N/A</v>
          </cell>
          <cell r="AZ128" t="str">
            <v>N/A</v>
          </cell>
          <cell r="BA128" t="e">
            <v>#VALUE!</v>
          </cell>
          <cell r="BB128" t="str">
            <v>N/A</v>
          </cell>
          <cell r="BC128" t="str">
            <v>N/A</v>
          </cell>
          <cell r="BD128" t="str">
            <v>N/A</v>
          </cell>
          <cell r="BE128" t="str">
            <v>N/A</v>
          </cell>
          <cell r="BF128" t="str">
            <v>N/A</v>
          </cell>
          <cell r="BG128" t="str">
            <v>N/A</v>
          </cell>
        </row>
        <row r="129">
          <cell r="A129">
            <v>36589</v>
          </cell>
          <cell r="B129" t="str">
            <v>N/A</v>
          </cell>
          <cell r="C129" t="str">
            <v>N/A</v>
          </cell>
          <cell r="D129" t="str">
            <v>N/A</v>
          </cell>
          <cell r="E129" t="str">
            <v>N/A</v>
          </cell>
          <cell r="F129" t="str">
            <v>N/A</v>
          </cell>
          <cell r="G129" t="str">
            <v>N/A</v>
          </cell>
          <cell r="H129" t="str">
            <v>N/A</v>
          </cell>
          <cell r="I129" t="str">
            <v>N/A</v>
          </cell>
          <cell r="J129" t="str">
            <v>N/A</v>
          </cell>
          <cell r="K129" t="str">
            <v>N/A</v>
          </cell>
          <cell r="L129" t="str">
            <v>N/A</v>
          </cell>
          <cell r="M129" t="str">
            <v>N/A</v>
          </cell>
          <cell r="N129" t="str">
            <v>N/A</v>
          </cell>
          <cell r="O129" t="str">
            <v>N/A</v>
          </cell>
          <cell r="P129" t="str">
            <v>N/A</v>
          </cell>
          <cell r="Q129" t="str">
            <v>N/A</v>
          </cell>
          <cell r="R129" t="str">
            <v>N/A</v>
          </cell>
          <cell r="S129" t="str">
            <v>N/A</v>
          </cell>
          <cell r="T129" t="str">
            <v>N/A</v>
          </cell>
          <cell r="U129" t="str">
            <v>N/A</v>
          </cell>
          <cell r="V129" t="str">
            <v>N/A</v>
          </cell>
          <cell r="W129" t="str">
            <v>N/A</v>
          </cell>
          <cell r="X129" t="str">
            <v>N/A</v>
          </cell>
          <cell r="Y129" t="str">
            <v>N/A</v>
          </cell>
          <cell r="Z129" t="str">
            <v>N/A</v>
          </cell>
          <cell r="AA129" t="str">
            <v>N/A</v>
          </cell>
          <cell r="AB129" t="str">
            <v>N/A</v>
          </cell>
          <cell r="AC129" t="str">
            <v>N/A</v>
          </cell>
          <cell r="AD129" t="str">
            <v>N/A</v>
          </cell>
          <cell r="AE129" t="str">
            <v>N/A</v>
          </cell>
          <cell r="AF129" t="str">
            <v>N/A</v>
          </cell>
          <cell r="AG129" t="str">
            <v>N/A</v>
          </cell>
          <cell r="AH129" t="str">
            <v>N/A</v>
          </cell>
          <cell r="AI129" t="str">
            <v>N/A</v>
          </cell>
          <cell r="AJ129" t="str">
            <v>N/A</v>
          </cell>
          <cell r="AK129" t="str">
            <v>N/A</v>
          </cell>
          <cell r="AL129" t="str">
            <v>N/A</v>
          </cell>
          <cell r="AM129" t="str">
            <v>N/A</v>
          </cell>
          <cell r="AN129" t="str">
            <v>N/A</v>
          </cell>
          <cell r="AO129" t="str">
            <v>N/A</v>
          </cell>
          <cell r="AP129" t="str">
            <v>N/A</v>
          </cell>
          <cell r="AQ129" t="str">
            <v>N/A</v>
          </cell>
          <cell r="AR129" t="str">
            <v>N/A</v>
          </cell>
          <cell r="AS129" t="str">
            <v>N/A</v>
          </cell>
          <cell r="AT129" t="str">
            <v>N/A</v>
          </cell>
          <cell r="AU129" t="str">
            <v>N/A</v>
          </cell>
          <cell r="AV129" t="str">
            <v>N/A</v>
          </cell>
          <cell r="AW129" t="str">
            <v>N/A</v>
          </cell>
          <cell r="AX129" t="str">
            <v>N/A</v>
          </cell>
          <cell r="AY129" t="str">
            <v>N/A</v>
          </cell>
          <cell r="AZ129" t="str">
            <v>N/A</v>
          </cell>
          <cell r="BA129" t="e">
            <v>#VALUE!</v>
          </cell>
          <cell r="BB129" t="str">
            <v>N/A</v>
          </cell>
          <cell r="BC129" t="str">
            <v>N/A</v>
          </cell>
          <cell r="BD129" t="str">
            <v>N/A</v>
          </cell>
          <cell r="BE129" t="str">
            <v>N/A</v>
          </cell>
          <cell r="BF129" t="str">
            <v>N/A</v>
          </cell>
          <cell r="BG129" t="str">
            <v>N/A</v>
          </cell>
        </row>
        <row r="130">
          <cell r="A130">
            <v>36590</v>
          </cell>
          <cell r="B130" t="str">
            <v>N/A</v>
          </cell>
          <cell r="C130" t="str">
            <v>N/A</v>
          </cell>
          <cell r="D130" t="str">
            <v>N/A</v>
          </cell>
          <cell r="E130" t="str">
            <v>N/A</v>
          </cell>
          <cell r="F130" t="str">
            <v>N/A</v>
          </cell>
          <cell r="G130" t="str">
            <v>N/A</v>
          </cell>
          <cell r="H130" t="str">
            <v>N/A</v>
          </cell>
          <cell r="I130" t="str">
            <v>N/A</v>
          </cell>
          <cell r="J130" t="str">
            <v>N/A</v>
          </cell>
          <cell r="K130" t="str">
            <v>N/A</v>
          </cell>
          <cell r="L130" t="str">
            <v>N/A</v>
          </cell>
          <cell r="M130" t="str">
            <v>N/A</v>
          </cell>
          <cell r="N130" t="str">
            <v>N/A</v>
          </cell>
          <cell r="O130" t="str">
            <v>N/A</v>
          </cell>
          <cell r="P130" t="str">
            <v>N/A</v>
          </cell>
          <cell r="Q130" t="str">
            <v>N/A</v>
          </cell>
          <cell r="R130" t="str">
            <v>N/A</v>
          </cell>
          <cell r="S130" t="str">
            <v>N/A</v>
          </cell>
          <cell r="T130" t="str">
            <v>N/A</v>
          </cell>
          <cell r="U130" t="str">
            <v>N/A</v>
          </cell>
          <cell r="V130" t="str">
            <v>N/A</v>
          </cell>
          <cell r="W130" t="str">
            <v>N/A</v>
          </cell>
          <cell r="X130" t="str">
            <v>N/A</v>
          </cell>
          <cell r="Y130" t="str">
            <v>N/A</v>
          </cell>
          <cell r="Z130" t="str">
            <v>N/A</v>
          </cell>
          <cell r="AA130" t="str">
            <v>N/A</v>
          </cell>
          <cell r="AB130" t="str">
            <v>N/A</v>
          </cell>
          <cell r="AC130" t="str">
            <v>N/A</v>
          </cell>
          <cell r="AD130" t="str">
            <v>N/A</v>
          </cell>
          <cell r="AE130" t="str">
            <v>N/A</v>
          </cell>
          <cell r="AF130" t="str">
            <v>N/A</v>
          </cell>
          <cell r="AG130" t="str">
            <v>N/A</v>
          </cell>
          <cell r="AH130" t="str">
            <v>N/A</v>
          </cell>
          <cell r="AI130" t="str">
            <v>N/A</v>
          </cell>
          <cell r="AJ130" t="str">
            <v>N/A</v>
          </cell>
          <cell r="AK130" t="str">
            <v>N/A</v>
          </cell>
          <cell r="AL130" t="str">
            <v>N/A</v>
          </cell>
          <cell r="AM130" t="str">
            <v>N/A</v>
          </cell>
          <cell r="AN130" t="str">
            <v>N/A</v>
          </cell>
          <cell r="AO130" t="str">
            <v>N/A</v>
          </cell>
          <cell r="AP130" t="str">
            <v>N/A</v>
          </cell>
          <cell r="AQ130" t="str">
            <v>N/A</v>
          </cell>
          <cell r="AR130" t="str">
            <v>N/A</v>
          </cell>
          <cell r="AS130" t="str">
            <v>N/A</v>
          </cell>
          <cell r="AT130" t="str">
            <v>N/A</v>
          </cell>
          <cell r="AU130" t="str">
            <v>N/A</v>
          </cell>
          <cell r="AV130" t="str">
            <v>N/A</v>
          </cell>
          <cell r="AW130" t="str">
            <v>N/A</v>
          </cell>
          <cell r="AX130" t="str">
            <v>N/A</v>
          </cell>
          <cell r="AY130" t="str">
            <v>N/A</v>
          </cell>
          <cell r="AZ130" t="str">
            <v>N/A</v>
          </cell>
          <cell r="BA130" t="e">
            <v>#VALUE!</v>
          </cell>
          <cell r="BB130" t="str">
            <v>N/A</v>
          </cell>
          <cell r="BC130" t="str">
            <v>N/A</v>
          </cell>
          <cell r="BD130" t="str">
            <v>N/A</v>
          </cell>
          <cell r="BE130" t="str">
            <v>N/A</v>
          </cell>
          <cell r="BF130" t="str">
            <v>N/A</v>
          </cell>
          <cell r="BG130" t="str">
            <v>N/A</v>
          </cell>
        </row>
        <row r="131">
          <cell r="A131">
            <v>36591</v>
          </cell>
          <cell r="B131" t="str">
            <v>N/A</v>
          </cell>
          <cell r="C131" t="str">
            <v>N/A</v>
          </cell>
          <cell r="D131" t="str">
            <v>N/A</v>
          </cell>
          <cell r="E131" t="str">
            <v>N/A</v>
          </cell>
          <cell r="F131" t="str">
            <v>N/A</v>
          </cell>
          <cell r="G131" t="str">
            <v>N/A</v>
          </cell>
          <cell r="H131" t="str">
            <v>N/A</v>
          </cell>
          <cell r="I131" t="str">
            <v>N/A</v>
          </cell>
          <cell r="J131" t="str">
            <v>N/A</v>
          </cell>
          <cell r="K131" t="str">
            <v>N/A</v>
          </cell>
          <cell r="L131" t="str">
            <v>N/A</v>
          </cell>
          <cell r="M131" t="str">
            <v>N/A</v>
          </cell>
          <cell r="N131" t="str">
            <v>N/A</v>
          </cell>
          <cell r="O131" t="str">
            <v>N/A</v>
          </cell>
          <cell r="P131" t="str">
            <v>N/A</v>
          </cell>
          <cell r="Q131" t="str">
            <v>N/A</v>
          </cell>
          <cell r="R131" t="str">
            <v>N/A</v>
          </cell>
          <cell r="S131" t="str">
            <v>N/A</v>
          </cell>
          <cell r="T131" t="str">
            <v>N/A</v>
          </cell>
          <cell r="U131" t="str">
            <v>N/A</v>
          </cell>
          <cell r="V131" t="str">
            <v>N/A</v>
          </cell>
          <cell r="W131" t="str">
            <v>N/A</v>
          </cell>
          <cell r="X131" t="str">
            <v>N/A</v>
          </cell>
          <cell r="Y131" t="str">
            <v>N/A</v>
          </cell>
          <cell r="Z131" t="str">
            <v>N/A</v>
          </cell>
          <cell r="AA131" t="str">
            <v>N/A</v>
          </cell>
          <cell r="AB131" t="str">
            <v>N/A</v>
          </cell>
          <cell r="AC131" t="str">
            <v>N/A</v>
          </cell>
          <cell r="AD131" t="str">
            <v>N/A</v>
          </cell>
          <cell r="AE131" t="str">
            <v>N/A</v>
          </cell>
          <cell r="AF131" t="str">
            <v>N/A</v>
          </cell>
          <cell r="AG131" t="str">
            <v>N/A</v>
          </cell>
          <cell r="AH131" t="str">
            <v>N/A</v>
          </cell>
          <cell r="AI131" t="str">
            <v>N/A</v>
          </cell>
          <cell r="AJ131" t="str">
            <v>N/A</v>
          </cell>
          <cell r="AK131" t="str">
            <v>N/A</v>
          </cell>
          <cell r="AL131" t="str">
            <v>N/A</v>
          </cell>
          <cell r="AM131" t="str">
            <v>N/A</v>
          </cell>
          <cell r="AN131" t="str">
            <v>N/A</v>
          </cell>
          <cell r="AO131" t="str">
            <v>N/A</v>
          </cell>
          <cell r="AP131" t="str">
            <v>N/A</v>
          </cell>
          <cell r="AQ131" t="str">
            <v>N/A</v>
          </cell>
          <cell r="AR131" t="str">
            <v>N/A</v>
          </cell>
          <cell r="AS131" t="str">
            <v>N/A</v>
          </cell>
          <cell r="AT131" t="str">
            <v>N/A</v>
          </cell>
          <cell r="AU131" t="str">
            <v>N/A</v>
          </cell>
          <cell r="AV131" t="str">
            <v>N/A</v>
          </cell>
          <cell r="AW131" t="str">
            <v>N/A</v>
          </cell>
          <cell r="AX131" t="str">
            <v>N/A</v>
          </cell>
          <cell r="AY131" t="str">
            <v>N/A</v>
          </cell>
          <cell r="AZ131" t="str">
            <v>N/A</v>
          </cell>
          <cell r="BA131" t="e">
            <v>#VALUE!</v>
          </cell>
          <cell r="BB131" t="str">
            <v>N/A</v>
          </cell>
          <cell r="BC131" t="str">
            <v>N/A</v>
          </cell>
          <cell r="BD131" t="str">
            <v>N/A</v>
          </cell>
          <cell r="BE131" t="str">
            <v>N/A</v>
          </cell>
          <cell r="BF131" t="str">
            <v>N/A</v>
          </cell>
          <cell r="BG131" t="str">
            <v>N/A</v>
          </cell>
        </row>
        <row r="132">
          <cell r="A132">
            <v>36592</v>
          </cell>
          <cell r="B132" t="str">
            <v>N/A</v>
          </cell>
          <cell r="C132" t="str">
            <v>N/A</v>
          </cell>
          <cell r="D132" t="str">
            <v>N/A</v>
          </cell>
          <cell r="E132" t="str">
            <v>N/A</v>
          </cell>
          <cell r="F132" t="str">
            <v>N/A</v>
          </cell>
          <cell r="G132" t="str">
            <v>N/A</v>
          </cell>
          <cell r="H132" t="str">
            <v>N/A</v>
          </cell>
          <cell r="I132" t="str">
            <v>N/A</v>
          </cell>
          <cell r="J132" t="str">
            <v>N/A</v>
          </cell>
          <cell r="K132" t="str">
            <v>N/A</v>
          </cell>
          <cell r="L132" t="str">
            <v>N/A</v>
          </cell>
          <cell r="M132" t="str">
            <v>N/A</v>
          </cell>
          <cell r="N132" t="str">
            <v>N/A</v>
          </cell>
          <cell r="O132" t="str">
            <v>N/A</v>
          </cell>
          <cell r="P132" t="str">
            <v>N/A</v>
          </cell>
          <cell r="Q132" t="str">
            <v>N/A</v>
          </cell>
          <cell r="R132" t="str">
            <v>N/A</v>
          </cell>
          <cell r="S132" t="str">
            <v>N/A</v>
          </cell>
          <cell r="T132" t="str">
            <v>N/A</v>
          </cell>
          <cell r="U132" t="str">
            <v>N/A</v>
          </cell>
          <cell r="V132" t="str">
            <v>N/A</v>
          </cell>
          <cell r="W132" t="str">
            <v>N/A</v>
          </cell>
          <cell r="X132" t="str">
            <v>N/A</v>
          </cell>
          <cell r="Y132" t="str">
            <v>N/A</v>
          </cell>
          <cell r="Z132" t="str">
            <v>N/A</v>
          </cell>
          <cell r="AA132" t="str">
            <v>N/A</v>
          </cell>
          <cell r="AB132" t="str">
            <v>N/A</v>
          </cell>
          <cell r="AC132" t="str">
            <v>N/A</v>
          </cell>
          <cell r="AD132" t="str">
            <v>N/A</v>
          </cell>
          <cell r="AE132" t="str">
            <v>N/A</v>
          </cell>
          <cell r="AF132" t="str">
            <v>N/A</v>
          </cell>
          <cell r="AG132" t="str">
            <v>N/A</v>
          </cell>
          <cell r="AH132" t="str">
            <v>N/A</v>
          </cell>
          <cell r="AI132" t="str">
            <v>N/A</v>
          </cell>
          <cell r="AJ132" t="str">
            <v>N/A</v>
          </cell>
          <cell r="AK132" t="str">
            <v>N/A</v>
          </cell>
          <cell r="AL132" t="str">
            <v>N/A</v>
          </cell>
          <cell r="AM132" t="str">
            <v>N/A</v>
          </cell>
          <cell r="AN132" t="str">
            <v>N/A</v>
          </cell>
          <cell r="AO132" t="str">
            <v>N/A</v>
          </cell>
          <cell r="AP132" t="str">
            <v>N/A</v>
          </cell>
          <cell r="AQ132" t="str">
            <v>N/A</v>
          </cell>
          <cell r="AR132" t="str">
            <v>N/A</v>
          </cell>
          <cell r="AS132" t="str">
            <v>N/A</v>
          </cell>
          <cell r="AT132" t="str">
            <v>N/A</v>
          </cell>
          <cell r="AU132" t="str">
            <v>N/A</v>
          </cell>
          <cell r="AV132" t="str">
            <v>N/A</v>
          </cell>
          <cell r="AW132" t="str">
            <v>N/A</v>
          </cell>
          <cell r="AX132" t="str">
            <v>N/A</v>
          </cell>
          <cell r="AY132" t="str">
            <v>N/A</v>
          </cell>
          <cell r="AZ132" t="str">
            <v>N/A</v>
          </cell>
          <cell r="BA132" t="e">
            <v>#VALUE!</v>
          </cell>
          <cell r="BB132" t="str">
            <v>N/A</v>
          </cell>
          <cell r="BC132" t="str">
            <v>N/A</v>
          </cell>
          <cell r="BD132" t="str">
            <v>N/A</v>
          </cell>
          <cell r="BE132" t="str">
            <v>N/A</v>
          </cell>
          <cell r="BF132" t="str">
            <v>N/A</v>
          </cell>
          <cell r="BG132" t="str">
            <v>N/A</v>
          </cell>
        </row>
        <row r="133">
          <cell r="A133">
            <v>36593</v>
          </cell>
          <cell r="B133" t="str">
            <v>N/A</v>
          </cell>
          <cell r="C133" t="str">
            <v>N/A</v>
          </cell>
          <cell r="D133" t="str">
            <v>N/A</v>
          </cell>
          <cell r="E133" t="str">
            <v>N/A</v>
          </cell>
          <cell r="F133" t="str">
            <v>N/A</v>
          </cell>
          <cell r="G133" t="str">
            <v>N/A</v>
          </cell>
          <cell r="H133" t="str">
            <v>N/A</v>
          </cell>
          <cell r="I133" t="str">
            <v>N/A</v>
          </cell>
          <cell r="J133" t="str">
            <v>N/A</v>
          </cell>
          <cell r="K133" t="str">
            <v>N/A</v>
          </cell>
          <cell r="L133" t="str">
            <v>N/A</v>
          </cell>
          <cell r="M133" t="str">
            <v>N/A</v>
          </cell>
          <cell r="N133" t="str">
            <v>N/A</v>
          </cell>
          <cell r="O133" t="str">
            <v>N/A</v>
          </cell>
          <cell r="P133" t="str">
            <v>N/A</v>
          </cell>
          <cell r="Q133" t="str">
            <v>N/A</v>
          </cell>
          <cell r="R133" t="str">
            <v>N/A</v>
          </cell>
          <cell r="S133" t="str">
            <v>N/A</v>
          </cell>
          <cell r="T133" t="str">
            <v>N/A</v>
          </cell>
          <cell r="U133" t="str">
            <v>N/A</v>
          </cell>
          <cell r="V133" t="str">
            <v>N/A</v>
          </cell>
          <cell r="W133" t="str">
            <v>N/A</v>
          </cell>
          <cell r="X133" t="str">
            <v>N/A</v>
          </cell>
          <cell r="Y133" t="str">
            <v>N/A</v>
          </cell>
          <cell r="Z133" t="str">
            <v>N/A</v>
          </cell>
          <cell r="AA133" t="str">
            <v>N/A</v>
          </cell>
          <cell r="AB133" t="str">
            <v>N/A</v>
          </cell>
          <cell r="AC133" t="str">
            <v>N/A</v>
          </cell>
          <cell r="AD133" t="str">
            <v>N/A</v>
          </cell>
          <cell r="AE133" t="str">
            <v>N/A</v>
          </cell>
          <cell r="AF133" t="str">
            <v>N/A</v>
          </cell>
          <cell r="AG133" t="str">
            <v>N/A</v>
          </cell>
          <cell r="AH133" t="str">
            <v>N/A</v>
          </cell>
          <cell r="AI133" t="str">
            <v>N/A</v>
          </cell>
          <cell r="AJ133" t="str">
            <v>N/A</v>
          </cell>
          <cell r="AK133" t="str">
            <v>N/A</v>
          </cell>
          <cell r="AL133" t="str">
            <v>N/A</v>
          </cell>
          <cell r="AM133" t="str">
            <v>N/A</v>
          </cell>
          <cell r="AN133" t="str">
            <v>N/A</v>
          </cell>
          <cell r="AO133" t="str">
            <v>N/A</v>
          </cell>
          <cell r="AP133" t="str">
            <v>N/A</v>
          </cell>
          <cell r="AQ133" t="str">
            <v>N/A</v>
          </cell>
          <cell r="AR133" t="str">
            <v>N/A</v>
          </cell>
          <cell r="AS133" t="str">
            <v>N/A</v>
          </cell>
          <cell r="AT133" t="str">
            <v>N/A</v>
          </cell>
          <cell r="AU133" t="str">
            <v>N/A</v>
          </cell>
          <cell r="AV133" t="str">
            <v>N/A</v>
          </cell>
          <cell r="AW133" t="str">
            <v>N/A</v>
          </cell>
          <cell r="AX133" t="str">
            <v>N/A</v>
          </cell>
          <cell r="AY133" t="str">
            <v>N/A</v>
          </cell>
          <cell r="AZ133" t="str">
            <v>N/A</v>
          </cell>
          <cell r="BA133" t="e">
            <v>#VALUE!</v>
          </cell>
          <cell r="BB133" t="str">
            <v>N/A</v>
          </cell>
          <cell r="BC133" t="str">
            <v>N/A</v>
          </cell>
          <cell r="BD133" t="str">
            <v>N/A</v>
          </cell>
          <cell r="BE133" t="str">
            <v>N/A</v>
          </cell>
          <cell r="BF133" t="str">
            <v>N/A</v>
          </cell>
          <cell r="BG133" t="str">
            <v>N/A</v>
          </cell>
        </row>
        <row r="134">
          <cell r="A134">
            <v>36594</v>
          </cell>
          <cell r="B134" t="str">
            <v>N/A</v>
          </cell>
          <cell r="C134" t="str">
            <v>N/A</v>
          </cell>
          <cell r="D134" t="str">
            <v>N/A</v>
          </cell>
          <cell r="E134" t="str">
            <v>N/A</v>
          </cell>
          <cell r="F134" t="str">
            <v>N/A</v>
          </cell>
          <cell r="G134" t="str">
            <v>N/A</v>
          </cell>
          <cell r="H134" t="str">
            <v>N/A</v>
          </cell>
          <cell r="I134" t="str">
            <v>N/A</v>
          </cell>
          <cell r="J134" t="str">
            <v>N/A</v>
          </cell>
          <cell r="K134" t="str">
            <v>N/A</v>
          </cell>
          <cell r="L134" t="str">
            <v>N/A</v>
          </cell>
          <cell r="M134" t="str">
            <v>N/A</v>
          </cell>
          <cell r="N134" t="str">
            <v>N/A</v>
          </cell>
          <cell r="O134" t="str">
            <v>N/A</v>
          </cell>
          <cell r="P134" t="str">
            <v>N/A</v>
          </cell>
          <cell r="Q134" t="str">
            <v>N/A</v>
          </cell>
          <cell r="R134" t="str">
            <v>N/A</v>
          </cell>
          <cell r="S134" t="str">
            <v>N/A</v>
          </cell>
          <cell r="T134" t="str">
            <v>N/A</v>
          </cell>
          <cell r="U134" t="str">
            <v>N/A</v>
          </cell>
          <cell r="V134" t="str">
            <v>N/A</v>
          </cell>
          <cell r="W134" t="str">
            <v>N/A</v>
          </cell>
          <cell r="X134" t="str">
            <v>N/A</v>
          </cell>
          <cell r="Y134" t="str">
            <v>N/A</v>
          </cell>
          <cell r="Z134" t="str">
            <v>N/A</v>
          </cell>
          <cell r="AA134" t="str">
            <v>N/A</v>
          </cell>
          <cell r="AB134" t="str">
            <v>N/A</v>
          </cell>
          <cell r="AC134" t="str">
            <v>N/A</v>
          </cell>
          <cell r="AD134" t="str">
            <v>N/A</v>
          </cell>
          <cell r="AE134" t="str">
            <v>N/A</v>
          </cell>
          <cell r="AF134" t="str">
            <v>N/A</v>
          </cell>
          <cell r="AG134" t="str">
            <v>N/A</v>
          </cell>
          <cell r="AH134" t="str">
            <v>N/A</v>
          </cell>
          <cell r="AI134" t="str">
            <v>N/A</v>
          </cell>
          <cell r="AJ134" t="str">
            <v>N/A</v>
          </cell>
          <cell r="AK134" t="str">
            <v>N/A</v>
          </cell>
          <cell r="AL134" t="str">
            <v>N/A</v>
          </cell>
          <cell r="AM134" t="str">
            <v>N/A</v>
          </cell>
          <cell r="AN134" t="str">
            <v>N/A</v>
          </cell>
          <cell r="AO134" t="str">
            <v>N/A</v>
          </cell>
          <cell r="AP134" t="str">
            <v>N/A</v>
          </cell>
          <cell r="AQ134" t="str">
            <v>N/A</v>
          </cell>
          <cell r="AR134" t="str">
            <v>N/A</v>
          </cell>
          <cell r="AS134" t="str">
            <v>N/A</v>
          </cell>
          <cell r="AT134" t="str">
            <v>N/A</v>
          </cell>
          <cell r="AU134" t="str">
            <v>N/A</v>
          </cell>
          <cell r="AV134" t="str">
            <v>N/A</v>
          </cell>
          <cell r="AW134" t="str">
            <v>N/A</v>
          </cell>
          <cell r="AX134" t="str">
            <v>N/A</v>
          </cell>
          <cell r="AY134" t="str">
            <v>N/A</v>
          </cell>
          <cell r="AZ134" t="str">
            <v>N/A</v>
          </cell>
          <cell r="BA134" t="e">
            <v>#VALUE!</v>
          </cell>
          <cell r="BB134" t="str">
            <v>N/A</v>
          </cell>
          <cell r="BC134" t="str">
            <v>N/A</v>
          </cell>
          <cell r="BD134" t="str">
            <v>N/A</v>
          </cell>
          <cell r="BE134" t="str">
            <v>N/A</v>
          </cell>
          <cell r="BF134" t="str">
            <v>N/A</v>
          </cell>
          <cell r="BG134" t="str">
            <v>N/A</v>
          </cell>
        </row>
        <row r="135">
          <cell r="A135">
            <v>36595</v>
          </cell>
          <cell r="B135" t="str">
            <v>N/A</v>
          </cell>
          <cell r="C135" t="str">
            <v>N/A</v>
          </cell>
          <cell r="D135" t="str">
            <v>N/A</v>
          </cell>
          <cell r="E135" t="str">
            <v>N/A</v>
          </cell>
          <cell r="F135" t="str">
            <v>N/A</v>
          </cell>
          <cell r="G135" t="str">
            <v>N/A</v>
          </cell>
          <cell r="H135" t="str">
            <v>N/A</v>
          </cell>
          <cell r="I135" t="str">
            <v>N/A</v>
          </cell>
          <cell r="J135" t="str">
            <v>N/A</v>
          </cell>
          <cell r="K135" t="str">
            <v>N/A</v>
          </cell>
          <cell r="L135" t="str">
            <v>N/A</v>
          </cell>
          <cell r="M135" t="str">
            <v>N/A</v>
          </cell>
          <cell r="N135" t="str">
            <v>N/A</v>
          </cell>
          <cell r="O135" t="str">
            <v>N/A</v>
          </cell>
          <cell r="P135" t="str">
            <v>N/A</v>
          </cell>
          <cell r="Q135" t="str">
            <v>N/A</v>
          </cell>
          <cell r="R135" t="str">
            <v>N/A</v>
          </cell>
          <cell r="S135" t="str">
            <v>N/A</v>
          </cell>
          <cell r="T135" t="str">
            <v>N/A</v>
          </cell>
          <cell r="U135" t="str">
            <v>N/A</v>
          </cell>
          <cell r="V135" t="str">
            <v>N/A</v>
          </cell>
          <cell r="W135" t="str">
            <v>N/A</v>
          </cell>
          <cell r="X135" t="str">
            <v>N/A</v>
          </cell>
          <cell r="Y135" t="str">
            <v>N/A</v>
          </cell>
          <cell r="Z135" t="str">
            <v>N/A</v>
          </cell>
          <cell r="AA135" t="str">
            <v>N/A</v>
          </cell>
          <cell r="AB135" t="str">
            <v>N/A</v>
          </cell>
          <cell r="AC135" t="str">
            <v>N/A</v>
          </cell>
          <cell r="AD135" t="str">
            <v>N/A</v>
          </cell>
          <cell r="AE135" t="str">
            <v>N/A</v>
          </cell>
          <cell r="AF135" t="str">
            <v>N/A</v>
          </cell>
          <cell r="AG135" t="str">
            <v>N/A</v>
          </cell>
          <cell r="AH135" t="str">
            <v>N/A</v>
          </cell>
          <cell r="AI135" t="str">
            <v>N/A</v>
          </cell>
          <cell r="AJ135" t="str">
            <v>N/A</v>
          </cell>
          <cell r="AK135" t="str">
            <v>N/A</v>
          </cell>
          <cell r="AL135" t="str">
            <v>N/A</v>
          </cell>
          <cell r="AM135" t="str">
            <v>N/A</v>
          </cell>
          <cell r="AN135" t="str">
            <v>N/A</v>
          </cell>
          <cell r="AO135" t="str">
            <v>N/A</v>
          </cell>
          <cell r="AP135" t="str">
            <v>N/A</v>
          </cell>
          <cell r="AQ135" t="str">
            <v>N/A</v>
          </cell>
          <cell r="AR135" t="str">
            <v>N/A</v>
          </cell>
          <cell r="AS135" t="str">
            <v>N/A</v>
          </cell>
          <cell r="AT135" t="str">
            <v>N/A</v>
          </cell>
          <cell r="AU135" t="str">
            <v>N/A</v>
          </cell>
          <cell r="AV135" t="str">
            <v>N/A</v>
          </cell>
          <cell r="AW135" t="str">
            <v>N/A</v>
          </cell>
          <cell r="AX135" t="str">
            <v>N/A</v>
          </cell>
          <cell r="AY135" t="str">
            <v>N/A</v>
          </cell>
          <cell r="AZ135" t="str">
            <v>N/A</v>
          </cell>
          <cell r="BA135" t="e">
            <v>#VALUE!</v>
          </cell>
          <cell r="BB135" t="str">
            <v>N/A</v>
          </cell>
          <cell r="BC135" t="str">
            <v>N/A</v>
          </cell>
          <cell r="BD135" t="str">
            <v>N/A</v>
          </cell>
          <cell r="BE135" t="str">
            <v>N/A</v>
          </cell>
          <cell r="BF135" t="str">
            <v>N/A</v>
          </cell>
          <cell r="BG135" t="str">
            <v>N/A</v>
          </cell>
        </row>
        <row r="136">
          <cell r="A136">
            <v>36596</v>
          </cell>
          <cell r="B136" t="str">
            <v>N/A</v>
          </cell>
          <cell r="C136" t="str">
            <v>N/A</v>
          </cell>
          <cell r="D136" t="str">
            <v>N/A</v>
          </cell>
          <cell r="E136" t="str">
            <v>N/A</v>
          </cell>
          <cell r="F136" t="str">
            <v>N/A</v>
          </cell>
          <cell r="G136" t="str">
            <v>N/A</v>
          </cell>
          <cell r="H136" t="str">
            <v>N/A</v>
          </cell>
          <cell r="I136" t="str">
            <v>N/A</v>
          </cell>
          <cell r="J136" t="str">
            <v>N/A</v>
          </cell>
          <cell r="K136" t="str">
            <v>N/A</v>
          </cell>
          <cell r="L136" t="str">
            <v>N/A</v>
          </cell>
          <cell r="M136" t="str">
            <v>N/A</v>
          </cell>
          <cell r="N136" t="str">
            <v>N/A</v>
          </cell>
          <cell r="O136" t="str">
            <v>N/A</v>
          </cell>
          <cell r="P136" t="str">
            <v>N/A</v>
          </cell>
          <cell r="Q136" t="str">
            <v>N/A</v>
          </cell>
          <cell r="R136" t="str">
            <v>N/A</v>
          </cell>
          <cell r="S136" t="str">
            <v>N/A</v>
          </cell>
          <cell r="T136" t="str">
            <v>N/A</v>
          </cell>
          <cell r="U136" t="str">
            <v>N/A</v>
          </cell>
          <cell r="V136" t="str">
            <v>N/A</v>
          </cell>
          <cell r="W136" t="str">
            <v>N/A</v>
          </cell>
          <cell r="X136" t="str">
            <v>N/A</v>
          </cell>
          <cell r="Y136" t="str">
            <v>N/A</v>
          </cell>
          <cell r="Z136" t="str">
            <v>N/A</v>
          </cell>
          <cell r="AA136" t="str">
            <v>N/A</v>
          </cell>
          <cell r="AB136" t="str">
            <v>N/A</v>
          </cell>
          <cell r="AC136" t="str">
            <v>N/A</v>
          </cell>
          <cell r="AD136" t="str">
            <v>N/A</v>
          </cell>
          <cell r="AE136" t="str">
            <v>N/A</v>
          </cell>
          <cell r="AF136" t="str">
            <v>N/A</v>
          </cell>
          <cell r="AG136" t="str">
            <v>N/A</v>
          </cell>
          <cell r="AH136" t="str">
            <v>N/A</v>
          </cell>
          <cell r="AI136" t="str">
            <v>N/A</v>
          </cell>
          <cell r="AJ136" t="str">
            <v>N/A</v>
          </cell>
          <cell r="AK136" t="str">
            <v>N/A</v>
          </cell>
          <cell r="AL136" t="str">
            <v>N/A</v>
          </cell>
          <cell r="AM136" t="str">
            <v>N/A</v>
          </cell>
          <cell r="AN136" t="str">
            <v>N/A</v>
          </cell>
          <cell r="AO136" t="str">
            <v>N/A</v>
          </cell>
          <cell r="AP136" t="str">
            <v>N/A</v>
          </cell>
          <cell r="AQ136" t="str">
            <v>N/A</v>
          </cell>
          <cell r="AR136" t="str">
            <v>N/A</v>
          </cell>
          <cell r="AS136" t="str">
            <v>N/A</v>
          </cell>
          <cell r="AT136" t="str">
            <v>N/A</v>
          </cell>
          <cell r="AU136" t="str">
            <v>N/A</v>
          </cell>
          <cell r="AV136" t="str">
            <v>N/A</v>
          </cell>
          <cell r="AW136" t="str">
            <v>N/A</v>
          </cell>
          <cell r="AX136" t="str">
            <v>N/A</v>
          </cell>
          <cell r="AY136" t="str">
            <v>N/A</v>
          </cell>
          <cell r="AZ136" t="str">
            <v>N/A</v>
          </cell>
          <cell r="BA136" t="e">
            <v>#VALUE!</v>
          </cell>
          <cell r="BB136" t="str">
            <v>N/A</v>
          </cell>
          <cell r="BC136" t="str">
            <v>N/A</v>
          </cell>
          <cell r="BD136" t="str">
            <v>N/A</v>
          </cell>
          <cell r="BE136" t="str">
            <v>N/A</v>
          </cell>
          <cell r="BF136" t="str">
            <v>N/A</v>
          </cell>
          <cell r="BG136" t="str">
            <v>N/A</v>
          </cell>
        </row>
        <row r="137">
          <cell r="A137">
            <v>36597</v>
          </cell>
          <cell r="B137" t="str">
            <v>N/A</v>
          </cell>
          <cell r="C137" t="str">
            <v>N/A</v>
          </cell>
          <cell r="D137" t="str">
            <v>N/A</v>
          </cell>
          <cell r="E137" t="str">
            <v>N/A</v>
          </cell>
          <cell r="F137" t="str">
            <v>N/A</v>
          </cell>
          <cell r="G137" t="str">
            <v>N/A</v>
          </cell>
          <cell r="H137" t="str">
            <v>N/A</v>
          </cell>
          <cell r="I137" t="str">
            <v>N/A</v>
          </cell>
          <cell r="J137" t="str">
            <v>N/A</v>
          </cell>
          <cell r="K137" t="str">
            <v>N/A</v>
          </cell>
          <cell r="L137" t="str">
            <v>N/A</v>
          </cell>
          <cell r="M137" t="str">
            <v>N/A</v>
          </cell>
          <cell r="N137" t="str">
            <v>N/A</v>
          </cell>
          <cell r="O137" t="str">
            <v>N/A</v>
          </cell>
          <cell r="P137" t="str">
            <v>N/A</v>
          </cell>
          <cell r="Q137" t="str">
            <v>N/A</v>
          </cell>
          <cell r="R137" t="str">
            <v>N/A</v>
          </cell>
          <cell r="S137" t="str">
            <v>N/A</v>
          </cell>
          <cell r="T137" t="str">
            <v>N/A</v>
          </cell>
          <cell r="U137" t="str">
            <v>N/A</v>
          </cell>
          <cell r="V137" t="str">
            <v>N/A</v>
          </cell>
          <cell r="W137" t="str">
            <v>N/A</v>
          </cell>
          <cell r="X137" t="str">
            <v>N/A</v>
          </cell>
          <cell r="Y137" t="str">
            <v>N/A</v>
          </cell>
          <cell r="Z137" t="str">
            <v>N/A</v>
          </cell>
          <cell r="AA137" t="str">
            <v>N/A</v>
          </cell>
          <cell r="AB137" t="str">
            <v>N/A</v>
          </cell>
          <cell r="AC137" t="str">
            <v>N/A</v>
          </cell>
          <cell r="AD137" t="str">
            <v>N/A</v>
          </cell>
          <cell r="AE137" t="str">
            <v>N/A</v>
          </cell>
          <cell r="AF137" t="str">
            <v>N/A</v>
          </cell>
          <cell r="AG137" t="str">
            <v>N/A</v>
          </cell>
          <cell r="AH137" t="str">
            <v>N/A</v>
          </cell>
          <cell r="AI137" t="str">
            <v>N/A</v>
          </cell>
          <cell r="AJ137" t="str">
            <v>N/A</v>
          </cell>
          <cell r="AK137" t="str">
            <v>N/A</v>
          </cell>
          <cell r="AL137" t="str">
            <v>N/A</v>
          </cell>
          <cell r="AM137" t="str">
            <v>N/A</v>
          </cell>
          <cell r="AN137" t="str">
            <v>N/A</v>
          </cell>
          <cell r="AO137" t="str">
            <v>N/A</v>
          </cell>
          <cell r="AP137" t="str">
            <v>N/A</v>
          </cell>
          <cell r="AQ137" t="str">
            <v>N/A</v>
          </cell>
          <cell r="AR137" t="str">
            <v>N/A</v>
          </cell>
          <cell r="AS137" t="str">
            <v>N/A</v>
          </cell>
          <cell r="AT137" t="str">
            <v>N/A</v>
          </cell>
          <cell r="AU137" t="str">
            <v>N/A</v>
          </cell>
          <cell r="AV137" t="str">
            <v>N/A</v>
          </cell>
          <cell r="AW137" t="str">
            <v>N/A</v>
          </cell>
          <cell r="AX137" t="str">
            <v>N/A</v>
          </cell>
          <cell r="AY137" t="str">
            <v>N/A</v>
          </cell>
          <cell r="AZ137" t="str">
            <v>N/A</v>
          </cell>
          <cell r="BA137" t="e">
            <v>#VALUE!</v>
          </cell>
          <cell r="BB137" t="str">
            <v>N/A</v>
          </cell>
          <cell r="BC137" t="str">
            <v>N/A</v>
          </cell>
          <cell r="BD137" t="str">
            <v>N/A</v>
          </cell>
          <cell r="BE137" t="str">
            <v>N/A</v>
          </cell>
          <cell r="BF137" t="str">
            <v>N/A</v>
          </cell>
          <cell r="BG137" t="str">
            <v>N/A</v>
          </cell>
        </row>
        <row r="138">
          <cell r="A138">
            <v>36598</v>
          </cell>
          <cell r="B138" t="str">
            <v>N/A</v>
          </cell>
          <cell r="C138" t="str">
            <v>N/A</v>
          </cell>
          <cell r="D138" t="str">
            <v>N/A</v>
          </cell>
          <cell r="E138" t="str">
            <v>N/A</v>
          </cell>
          <cell r="F138" t="str">
            <v>N/A</v>
          </cell>
          <cell r="G138" t="str">
            <v>N/A</v>
          </cell>
          <cell r="H138" t="str">
            <v>N/A</v>
          </cell>
          <cell r="I138" t="str">
            <v>N/A</v>
          </cell>
          <cell r="J138" t="str">
            <v>N/A</v>
          </cell>
          <cell r="K138" t="str">
            <v>N/A</v>
          </cell>
          <cell r="L138" t="str">
            <v>N/A</v>
          </cell>
          <cell r="M138" t="str">
            <v>N/A</v>
          </cell>
          <cell r="N138" t="str">
            <v>N/A</v>
          </cell>
          <cell r="O138" t="str">
            <v>N/A</v>
          </cell>
          <cell r="P138" t="str">
            <v>N/A</v>
          </cell>
          <cell r="Q138" t="str">
            <v>N/A</v>
          </cell>
          <cell r="R138" t="str">
            <v>N/A</v>
          </cell>
          <cell r="S138" t="str">
            <v>N/A</v>
          </cell>
          <cell r="T138" t="str">
            <v>N/A</v>
          </cell>
          <cell r="U138" t="str">
            <v>N/A</v>
          </cell>
          <cell r="V138" t="str">
            <v>N/A</v>
          </cell>
          <cell r="W138" t="str">
            <v>N/A</v>
          </cell>
          <cell r="X138" t="str">
            <v>N/A</v>
          </cell>
          <cell r="Y138" t="str">
            <v>N/A</v>
          </cell>
          <cell r="Z138" t="str">
            <v>N/A</v>
          </cell>
          <cell r="AA138" t="str">
            <v>N/A</v>
          </cell>
          <cell r="AB138" t="str">
            <v>N/A</v>
          </cell>
          <cell r="AC138" t="str">
            <v>N/A</v>
          </cell>
          <cell r="AD138" t="str">
            <v>N/A</v>
          </cell>
          <cell r="AE138" t="str">
            <v>N/A</v>
          </cell>
          <cell r="AF138" t="str">
            <v>N/A</v>
          </cell>
          <cell r="AG138" t="str">
            <v>N/A</v>
          </cell>
          <cell r="AH138" t="str">
            <v>N/A</v>
          </cell>
          <cell r="AI138" t="str">
            <v>N/A</v>
          </cell>
          <cell r="AJ138" t="str">
            <v>N/A</v>
          </cell>
          <cell r="AK138" t="str">
            <v>N/A</v>
          </cell>
          <cell r="AL138" t="str">
            <v>N/A</v>
          </cell>
          <cell r="AM138" t="str">
            <v>N/A</v>
          </cell>
          <cell r="AN138" t="str">
            <v>N/A</v>
          </cell>
          <cell r="AO138" t="str">
            <v>N/A</v>
          </cell>
          <cell r="AP138" t="str">
            <v>N/A</v>
          </cell>
          <cell r="AQ138" t="str">
            <v>N/A</v>
          </cell>
          <cell r="AR138" t="str">
            <v>N/A</v>
          </cell>
          <cell r="AS138" t="str">
            <v>N/A</v>
          </cell>
          <cell r="AT138" t="str">
            <v>N/A</v>
          </cell>
          <cell r="AU138" t="str">
            <v>N/A</v>
          </cell>
          <cell r="AV138" t="str">
            <v>N/A</v>
          </cell>
          <cell r="AW138" t="str">
            <v>N/A</v>
          </cell>
          <cell r="AX138" t="str">
            <v>N/A</v>
          </cell>
          <cell r="AY138" t="str">
            <v>N/A</v>
          </cell>
          <cell r="AZ138" t="str">
            <v>N/A</v>
          </cell>
          <cell r="BA138" t="e">
            <v>#VALUE!</v>
          </cell>
          <cell r="BB138" t="str">
            <v>N/A</v>
          </cell>
          <cell r="BC138" t="str">
            <v>N/A</v>
          </cell>
          <cell r="BD138" t="str">
            <v>N/A</v>
          </cell>
          <cell r="BE138" t="str">
            <v>N/A</v>
          </cell>
          <cell r="BF138" t="str">
            <v>N/A</v>
          </cell>
          <cell r="BG138" t="str">
            <v>N/A</v>
          </cell>
        </row>
        <row r="139">
          <cell r="A139">
            <v>36599</v>
          </cell>
          <cell r="B139" t="str">
            <v>N/A</v>
          </cell>
          <cell r="C139" t="str">
            <v>N/A</v>
          </cell>
          <cell r="D139" t="str">
            <v>N/A</v>
          </cell>
          <cell r="E139" t="str">
            <v>N/A</v>
          </cell>
          <cell r="F139" t="str">
            <v>N/A</v>
          </cell>
          <cell r="G139" t="str">
            <v>N/A</v>
          </cell>
          <cell r="H139" t="str">
            <v>N/A</v>
          </cell>
          <cell r="I139" t="str">
            <v>N/A</v>
          </cell>
          <cell r="J139" t="str">
            <v>N/A</v>
          </cell>
          <cell r="K139" t="str">
            <v>N/A</v>
          </cell>
          <cell r="L139" t="str">
            <v>N/A</v>
          </cell>
          <cell r="M139" t="str">
            <v>N/A</v>
          </cell>
          <cell r="N139" t="str">
            <v>N/A</v>
          </cell>
          <cell r="O139" t="str">
            <v>N/A</v>
          </cell>
          <cell r="P139" t="str">
            <v>N/A</v>
          </cell>
          <cell r="Q139" t="str">
            <v>N/A</v>
          </cell>
          <cell r="R139" t="str">
            <v>N/A</v>
          </cell>
          <cell r="S139" t="str">
            <v>N/A</v>
          </cell>
          <cell r="T139" t="str">
            <v>N/A</v>
          </cell>
          <cell r="U139" t="str">
            <v>N/A</v>
          </cell>
          <cell r="V139" t="str">
            <v>N/A</v>
          </cell>
          <cell r="W139" t="str">
            <v>N/A</v>
          </cell>
          <cell r="X139" t="str">
            <v>N/A</v>
          </cell>
          <cell r="Y139" t="str">
            <v>N/A</v>
          </cell>
          <cell r="Z139" t="str">
            <v>N/A</v>
          </cell>
          <cell r="AA139" t="str">
            <v>N/A</v>
          </cell>
          <cell r="AB139" t="str">
            <v>N/A</v>
          </cell>
          <cell r="AC139" t="str">
            <v>N/A</v>
          </cell>
          <cell r="AD139" t="str">
            <v>N/A</v>
          </cell>
          <cell r="AE139" t="str">
            <v>N/A</v>
          </cell>
          <cell r="AF139" t="str">
            <v>N/A</v>
          </cell>
          <cell r="AG139" t="str">
            <v>N/A</v>
          </cell>
          <cell r="AH139" t="str">
            <v>N/A</v>
          </cell>
          <cell r="AI139" t="str">
            <v>N/A</v>
          </cell>
          <cell r="AJ139" t="str">
            <v>N/A</v>
          </cell>
          <cell r="AK139" t="str">
            <v>N/A</v>
          </cell>
          <cell r="AL139" t="str">
            <v>N/A</v>
          </cell>
          <cell r="AM139" t="str">
            <v>N/A</v>
          </cell>
          <cell r="AN139" t="str">
            <v>N/A</v>
          </cell>
          <cell r="AO139" t="str">
            <v>N/A</v>
          </cell>
          <cell r="AP139" t="str">
            <v>N/A</v>
          </cell>
          <cell r="AQ139" t="str">
            <v>N/A</v>
          </cell>
          <cell r="AR139" t="str">
            <v>N/A</v>
          </cell>
          <cell r="AS139" t="str">
            <v>N/A</v>
          </cell>
          <cell r="AT139" t="str">
            <v>N/A</v>
          </cell>
          <cell r="AU139" t="str">
            <v>N/A</v>
          </cell>
          <cell r="AV139" t="str">
            <v>N/A</v>
          </cell>
          <cell r="AW139" t="str">
            <v>N/A</v>
          </cell>
          <cell r="AX139" t="str">
            <v>N/A</v>
          </cell>
          <cell r="AY139" t="str">
            <v>N/A</v>
          </cell>
          <cell r="AZ139" t="str">
            <v>N/A</v>
          </cell>
          <cell r="BA139" t="e">
            <v>#VALUE!</v>
          </cell>
          <cell r="BB139" t="str">
            <v>N/A</v>
          </cell>
          <cell r="BC139" t="str">
            <v>N/A</v>
          </cell>
          <cell r="BD139" t="str">
            <v>N/A</v>
          </cell>
          <cell r="BE139" t="str">
            <v>N/A</v>
          </cell>
          <cell r="BF139" t="str">
            <v>N/A</v>
          </cell>
          <cell r="BG139" t="str">
            <v>N/A</v>
          </cell>
        </row>
        <row r="140">
          <cell r="A140">
            <v>36600</v>
          </cell>
          <cell r="B140" t="str">
            <v>N/A</v>
          </cell>
          <cell r="C140" t="str">
            <v>N/A</v>
          </cell>
          <cell r="D140" t="str">
            <v>N/A</v>
          </cell>
          <cell r="E140" t="str">
            <v>N/A</v>
          </cell>
          <cell r="F140" t="str">
            <v>N/A</v>
          </cell>
          <cell r="G140" t="str">
            <v>N/A</v>
          </cell>
          <cell r="H140" t="str">
            <v>N/A</v>
          </cell>
          <cell r="I140" t="str">
            <v>N/A</v>
          </cell>
          <cell r="J140" t="str">
            <v>N/A</v>
          </cell>
          <cell r="K140" t="str">
            <v>N/A</v>
          </cell>
          <cell r="L140" t="str">
            <v>N/A</v>
          </cell>
          <cell r="M140" t="str">
            <v>N/A</v>
          </cell>
          <cell r="N140" t="str">
            <v>N/A</v>
          </cell>
          <cell r="O140" t="str">
            <v>N/A</v>
          </cell>
          <cell r="P140" t="str">
            <v>N/A</v>
          </cell>
          <cell r="Q140" t="str">
            <v>N/A</v>
          </cell>
          <cell r="R140" t="str">
            <v>N/A</v>
          </cell>
          <cell r="S140" t="str">
            <v>N/A</v>
          </cell>
          <cell r="T140" t="str">
            <v>N/A</v>
          </cell>
          <cell r="U140" t="str">
            <v>N/A</v>
          </cell>
          <cell r="V140" t="str">
            <v>N/A</v>
          </cell>
          <cell r="W140" t="str">
            <v>N/A</v>
          </cell>
          <cell r="X140" t="str">
            <v>N/A</v>
          </cell>
          <cell r="Y140" t="str">
            <v>N/A</v>
          </cell>
          <cell r="Z140" t="str">
            <v>N/A</v>
          </cell>
          <cell r="AA140" t="str">
            <v>N/A</v>
          </cell>
          <cell r="AB140" t="str">
            <v>N/A</v>
          </cell>
          <cell r="AC140" t="str">
            <v>N/A</v>
          </cell>
          <cell r="AD140" t="str">
            <v>N/A</v>
          </cell>
          <cell r="AE140" t="str">
            <v>N/A</v>
          </cell>
          <cell r="AF140" t="str">
            <v>N/A</v>
          </cell>
          <cell r="AG140" t="str">
            <v>N/A</v>
          </cell>
          <cell r="AH140" t="str">
            <v>N/A</v>
          </cell>
          <cell r="AI140" t="str">
            <v>N/A</v>
          </cell>
          <cell r="AJ140" t="str">
            <v>N/A</v>
          </cell>
          <cell r="AK140" t="str">
            <v>N/A</v>
          </cell>
          <cell r="AL140" t="str">
            <v>N/A</v>
          </cell>
          <cell r="AM140" t="str">
            <v>N/A</v>
          </cell>
          <cell r="AN140" t="str">
            <v>N/A</v>
          </cell>
          <cell r="AO140" t="str">
            <v>N/A</v>
          </cell>
          <cell r="AP140" t="str">
            <v>N/A</v>
          </cell>
          <cell r="AQ140" t="str">
            <v>N/A</v>
          </cell>
          <cell r="AR140" t="str">
            <v>N/A</v>
          </cell>
          <cell r="AS140" t="str">
            <v>N/A</v>
          </cell>
          <cell r="AT140" t="str">
            <v>N/A</v>
          </cell>
          <cell r="AU140" t="str">
            <v>N/A</v>
          </cell>
          <cell r="AV140" t="str">
            <v>N/A</v>
          </cell>
          <cell r="AW140" t="str">
            <v>N/A</v>
          </cell>
          <cell r="AX140" t="str">
            <v>N/A</v>
          </cell>
          <cell r="AY140" t="str">
            <v>N/A</v>
          </cell>
          <cell r="AZ140" t="str">
            <v>N/A</v>
          </cell>
          <cell r="BA140" t="e">
            <v>#VALUE!</v>
          </cell>
          <cell r="BB140" t="str">
            <v>N/A</v>
          </cell>
          <cell r="BC140" t="str">
            <v>N/A</v>
          </cell>
          <cell r="BD140" t="str">
            <v>N/A</v>
          </cell>
          <cell r="BE140" t="str">
            <v>N/A</v>
          </cell>
          <cell r="BF140" t="str">
            <v>N/A</v>
          </cell>
          <cell r="BG140" t="str">
            <v>N/A</v>
          </cell>
        </row>
        <row r="141">
          <cell r="A141">
            <v>36601</v>
          </cell>
          <cell r="B141" t="str">
            <v>N/A</v>
          </cell>
          <cell r="C141" t="str">
            <v>N/A</v>
          </cell>
          <cell r="D141" t="str">
            <v>N/A</v>
          </cell>
          <cell r="E141" t="str">
            <v>N/A</v>
          </cell>
          <cell r="F141" t="str">
            <v>N/A</v>
          </cell>
          <cell r="G141" t="str">
            <v>N/A</v>
          </cell>
          <cell r="H141" t="str">
            <v>N/A</v>
          </cell>
          <cell r="I141" t="str">
            <v>N/A</v>
          </cell>
          <cell r="J141" t="str">
            <v>N/A</v>
          </cell>
          <cell r="K141" t="str">
            <v>N/A</v>
          </cell>
          <cell r="L141" t="str">
            <v>N/A</v>
          </cell>
          <cell r="M141" t="str">
            <v>N/A</v>
          </cell>
          <cell r="N141" t="str">
            <v>N/A</v>
          </cell>
          <cell r="O141" t="str">
            <v>N/A</v>
          </cell>
          <cell r="P141" t="str">
            <v>N/A</v>
          </cell>
          <cell r="Q141" t="str">
            <v>N/A</v>
          </cell>
          <cell r="R141" t="str">
            <v>N/A</v>
          </cell>
          <cell r="S141" t="str">
            <v>N/A</v>
          </cell>
          <cell r="T141" t="str">
            <v>N/A</v>
          </cell>
          <cell r="U141" t="str">
            <v>N/A</v>
          </cell>
          <cell r="V141" t="str">
            <v>N/A</v>
          </cell>
          <cell r="W141" t="str">
            <v>N/A</v>
          </cell>
          <cell r="X141" t="str">
            <v>N/A</v>
          </cell>
          <cell r="Y141" t="str">
            <v>N/A</v>
          </cell>
          <cell r="Z141" t="str">
            <v>N/A</v>
          </cell>
          <cell r="AA141" t="str">
            <v>N/A</v>
          </cell>
          <cell r="AB141" t="str">
            <v>N/A</v>
          </cell>
          <cell r="AC141" t="str">
            <v>N/A</v>
          </cell>
          <cell r="AD141" t="str">
            <v>N/A</v>
          </cell>
          <cell r="AE141" t="str">
            <v>N/A</v>
          </cell>
          <cell r="AF141" t="str">
            <v>N/A</v>
          </cell>
          <cell r="AG141" t="str">
            <v>N/A</v>
          </cell>
          <cell r="AH141" t="str">
            <v>N/A</v>
          </cell>
          <cell r="AI141" t="str">
            <v>N/A</v>
          </cell>
          <cell r="AJ141" t="str">
            <v>N/A</v>
          </cell>
          <cell r="AK141" t="str">
            <v>N/A</v>
          </cell>
          <cell r="AL141" t="str">
            <v>N/A</v>
          </cell>
          <cell r="AM141" t="str">
            <v>N/A</v>
          </cell>
          <cell r="AN141" t="str">
            <v>N/A</v>
          </cell>
          <cell r="AO141" t="str">
            <v>N/A</v>
          </cell>
          <cell r="AP141" t="str">
            <v>N/A</v>
          </cell>
          <cell r="AQ141" t="str">
            <v>N/A</v>
          </cell>
          <cell r="AR141" t="str">
            <v>N/A</v>
          </cell>
          <cell r="AS141" t="str">
            <v>N/A</v>
          </cell>
          <cell r="AT141" t="str">
            <v>N/A</v>
          </cell>
          <cell r="AU141" t="str">
            <v>N/A</v>
          </cell>
          <cell r="AV141" t="str">
            <v>N/A</v>
          </cell>
          <cell r="AW141" t="str">
            <v>N/A</v>
          </cell>
          <cell r="AX141" t="str">
            <v>N/A</v>
          </cell>
          <cell r="AY141" t="str">
            <v>N/A</v>
          </cell>
          <cell r="AZ141" t="str">
            <v>N/A</v>
          </cell>
          <cell r="BA141" t="e">
            <v>#VALUE!</v>
          </cell>
          <cell r="BB141" t="str">
            <v>N/A</v>
          </cell>
          <cell r="BC141" t="str">
            <v>N/A</v>
          </cell>
          <cell r="BD141" t="str">
            <v>N/A</v>
          </cell>
          <cell r="BE141" t="str">
            <v>N/A</v>
          </cell>
          <cell r="BF141" t="str">
            <v>N/A</v>
          </cell>
          <cell r="BG141" t="str">
            <v>N/A</v>
          </cell>
        </row>
        <row r="142">
          <cell r="A142">
            <v>36602</v>
          </cell>
          <cell r="B142" t="str">
            <v>N/A</v>
          </cell>
          <cell r="C142" t="str">
            <v>N/A</v>
          </cell>
          <cell r="D142" t="str">
            <v>N/A</v>
          </cell>
          <cell r="E142" t="str">
            <v>N/A</v>
          </cell>
          <cell r="F142" t="str">
            <v>N/A</v>
          </cell>
          <cell r="G142" t="str">
            <v>N/A</v>
          </cell>
          <cell r="H142" t="str">
            <v>N/A</v>
          </cell>
          <cell r="I142" t="str">
            <v>N/A</v>
          </cell>
          <cell r="J142" t="str">
            <v>N/A</v>
          </cell>
          <cell r="K142" t="str">
            <v>N/A</v>
          </cell>
          <cell r="L142" t="str">
            <v>N/A</v>
          </cell>
          <cell r="M142" t="str">
            <v>N/A</v>
          </cell>
          <cell r="N142" t="str">
            <v>N/A</v>
          </cell>
          <cell r="O142" t="str">
            <v>N/A</v>
          </cell>
          <cell r="P142" t="str">
            <v>N/A</v>
          </cell>
          <cell r="Q142" t="str">
            <v>N/A</v>
          </cell>
          <cell r="R142" t="str">
            <v>N/A</v>
          </cell>
          <cell r="S142" t="str">
            <v>N/A</v>
          </cell>
          <cell r="T142" t="str">
            <v>N/A</v>
          </cell>
          <cell r="U142" t="str">
            <v>N/A</v>
          </cell>
          <cell r="V142" t="str">
            <v>N/A</v>
          </cell>
          <cell r="W142" t="str">
            <v>N/A</v>
          </cell>
          <cell r="X142" t="str">
            <v>N/A</v>
          </cell>
          <cell r="Y142" t="str">
            <v>N/A</v>
          </cell>
          <cell r="Z142" t="str">
            <v>N/A</v>
          </cell>
          <cell r="AA142" t="str">
            <v>N/A</v>
          </cell>
          <cell r="AB142" t="str">
            <v>N/A</v>
          </cell>
          <cell r="AC142" t="str">
            <v>N/A</v>
          </cell>
          <cell r="AD142" t="str">
            <v>N/A</v>
          </cell>
          <cell r="AE142" t="str">
            <v>N/A</v>
          </cell>
          <cell r="AF142" t="str">
            <v>N/A</v>
          </cell>
          <cell r="AG142" t="str">
            <v>N/A</v>
          </cell>
          <cell r="AH142" t="str">
            <v>N/A</v>
          </cell>
          <cell r="AI142" t="str">
            <v>N/A</v>
          </cell>
          <cell r="AJ142" t="str">
            <v>N/A</v>
          </cell>
          <cell r="AK142" t="str">
            <v>N/A</v>
          </cell>
          <cell r="AL142" t="str">
            <v>N/A</v>
          </cell>
          <cell r="AM142" t="str">
            <v>N/A</v>
          </cell>
          <cell r="AN142" t="str">
            <v>N/A</v>
          </cell>
          <cell r="AO142" t="str">
            <v>N/A</v>
          </cell>
          <cell r="AP142" t="str">
            <v>N/A</v>
          </cell>
          <cell r="AQ142" t="str">
            <v>N/A</v>
          </cell>
          <cell r="AR142" t="str">
            <v>N/A</v>
          </cell>
          <cell r="AS142" t="str">
            <v>N/A</v>
          </cell>
          <cell r="AT142" t="str">
            <v>N/A</v>
          </cell>
          <cell r="AU142" t="str">
            <v>N/A</v>
          </cell>
          <cell r="AV142" t="str">
            <v>N/A</v>
          </cell>
          <cell r="AW142" t="str">
            <v>N/A</v>
          </cell>
          <cell r="AX142" t="str">
            <v>N/A</v>
          </cell>
          <cell r="AY142" t="str">
            <v>N/A</v>
          </cell>
          <cell r="AZ142" t="str">
            <v>N/A</v>
          </cell>
          <cell r="BA142" t="e">
            <v>#VALUE!</v>
          </cell>
          <cell r="BB142" t="str">
            <v>N/A</v>
          </cell>
          <cell r="BC142" t="str">
            <v>N/A</v>
          </cell>
          <cell r="BD142" t="str">
            <v>N/A</v>
          </cell>
          <cell r="BE142" t="str">
            <v>N/A</v>
          </cell>
          <cell r="BF142" t="str">
            <v>N/A</v>
          </cell>
          <cell r="BG142" t="str">
            <v>N/A</v>
          </cell>
        </row>
        <row r="143">
          <cell r="A143">
            <v>36603</v>
          </cell>
          <cell r="B143" t="str">
            <v>N/A</v>
          </cell>
          <cell r="C143" t="str">
            <v>N/A</v>
          </cell>
          <cell r="D143" t="str">
            <v>N/A</v>
          </cell>
          <cell r="E143" t="str">
            <v>N/A</v>
          </cell>
          <cell r="F143" t="str">
            <v>N/A</v>
          </cell>
          <cell r="G143" t="str">
            <v>N/A</v>
          </cell>
          <cell r="H143" t="str">
            <v>N/A</v>
          </cell>
          <cell r="I143" t="str">
            <v>N/A</v>
          </cell>
          <cell r="J143" t="str">
            <v>N/A</v>
          </cell>
          <cell r="K143" t="str">
            <v>N/A</v>
          </cell>
          <cell r="L143" t="str">
            <v>N/A</v>
          </cell>
          <cell r="M143" t="str">
            <v>N/A</v>
          </cell>
          <cell r="N143" t="str">
            <v>N/A</v>
          </cell>
          <cell r="O143" t="str">
            <v>N/A</v>
          </cell>
          <cell r="P143" t="str">
            <v>N/A</v>
          </cell>
          <cell r="Q143" t="str">
            <v>N/A</v>
          </cell>
          <cell r="R143" t="str">
            <v>N/A</v>
          </cell>
          <cell r="S143" t="str">
            <v>N/A</v>
          </cell>
          <cell r="T143" t="str">
            <v>N/A</v>
          </cell>
          <cell r="U143" t="str">
            <v>N/A</v>
          </cell>
          <cell r="V143" t="str">
            <v>N/A</v>
          </cell>
          <cell r="W143" t="str">
            <v>N/A</v>
          </cell>
          <cell r="X143" t="str">
            <v>N/A</v>
          </cell>
          <cell r="Y143" t="str">
            <v>N/A</v>
          </cell>
          <cell r="Z143" t="str">
            <v>N/A</v>
          </cell>
          <cell r="AA143" t="str">
            <v>N/A</v>
          </cell>
          <cell r="AB143" t="str">
            <v>N/A</v>
          </cell>
          <cell r="AC143" t="str">
            <v>N/A</v>
          </cell>
          <cell r="AD143" t="str">
            <v>N/A</v>
          </cell>
          <cell r="AE143" t="str">
            <v>N/A</v>
          </cell>
          <cell r="AF143" t="str">
            <v>N/A</v>
          </cell>
          <cell r="AG143" t="str">
            <v>N/A</v>
          </cell>
          <cell r="AH143" t="str">
            <v>N/A</v>
          </cell>
          <cell r="AI143" t="str">
            <v>N/A</v>
          </cell>
          <cell r="AJ143" t="str">
            <v>N/A</v>
          </cell>
          <cell r="AK143" t="str">
            <v>N/A</v>
          </cell>
          <cell r="AL143" t="str">
            <v>N/A</v>
          </cell>
          <cell r="AM143" t="str">
            <v>N/A</v>
          </cell>
          <cell r="AN143" t="str">
            <v>N/A</v>
          </cell>
          <cell r="AO143" t="str">
            <v>N/A</v>
          </cell>
          <cell r="AP143" t="str">
            <v>N/A</v>
          </cell>
          <cell r="AQ143" t="str">
            <v>N/A</v>
          </cell>
          <cell r="AR143" t="str">
            <v>N/A</v>
          </cell>
          <cell r="AS143" t="str">
            <v>N/A</v>
          </cell>
          <cell r="AT143" t="str">
            <v>N/A</v>
          </cell>
          <cell r="AU143" t="str">
            <v>N/A</v>
          </cell>
          <cell r="AV143" t="str">
            <v>N/A</v>
          </cell>
          <cell r="AW143" t="str">
            <v>N/A</v>
          </cell>
          <cell r="AX143" t="str">
            <v>N/A</v>
          </cell>
          <cell r="AY143" t="str">
            <v>N/A</v>
          </cell>
          <cell r="AZ143" t="str">
            <v>N/A</v>
          </cell>
          <cell r="BA143" t="e">
            <v>#VALUE!</v>
          </cell>
          <cell r="BB143" t="str">
            <v>N/A</v>
          </cell>
          <cell r="BC143" t="str">
            <v>N/A</v>
          </cell>
          <cell r="BD143" t="str">
            <v>N/A</v>
          </cell>
          <cell r="BE143" t="str">
            <v>N/A</v>
          </cell>
          <cell r="BF143" t="str">
            <v>N/A</v>
          </cell>
          <cell r="BG143" t="str">
            <v>N/A</v>
          </cell>
        </row>
        <row r="144">
          <cell r="A144">
            <v>36604</v>
          </cell>
          <cell r="B144" t="str">
            <v>N/A</v>
          </cell>
          <cell r="C144" t="str">
            <v>N/A</v>
          </cell>
          <cell r="D144" t="str">
            <v>N/A</v>
          </cell>
          <cell r="E144" t="str">
            <v>N/A</v>
          </cell>
          <cell r="F144" t="str">
            <v>N/A</v>
          </cell>
          <cell r="G144" t="str">
            <v>N/A</v>
          </cell>
          <cell r="H144" t="str">
            <v>N/A</v>
          </cell>
          <cell r="I144" t="str">
            <v>N/A</v>
          </cell>
          <cell r="J144" t="str">
            <v>N/A</v>
          </cell>
          <cell r="K144" t="str">
            <v>N/A</v>
          </cell>
          <cell r="L144" t="str">
            <v>N/A</v>
          </cell>
          <cell r="M144" t="str">
            <v>N/A</v>
          </cell>
          <cell r="N144" t="str">
            <v>N/A</v>
          </cell>
          <cell r="O144" t="str">
            <v>N/A</v>
          </cell>
          <cell r="P144" t="str">
            <v>N/A</v>
          </cell>
          <cell r="Q144" t="str">
            <v>N/A</v>
          </cell>
          <cell r="R144" t="str">
            <v>N/A</v>
          </cell>
          <cell r="S144" t="str">
            <v>N/A</v>
          </cell>
          <cell r="T144" t="str">
            <v>N/A</v>
          </cell>
          <cell r="U144" t="str">
            <v>N/A</v>
          </cell>
          <cell r="V144" t="str">
            <v>N/A</v>
          </cell>
          <cell r="W144" t="str">
            <v>N/A</v>
          </cell>
          <cell r="X144" t="str">
            <v>N/A</v>
          </cell>
          <cell r="Y144" t="str">
            <v>N/A</v>
          </cell>
          <cell r="Z144" t="str">
            <v>N/A</v>
          </cell>
          <cell r="AA144" t="str">
            <v>N/A</v>
          </cell>
          <cell r="AB144" t="str">
            <v>N/A</v>
          </cell>
          <cell r="AC144" t="str">
            <v>N/A</v>
          </cell>
          <cell r="AD144" t="str">
            <v>N/A</v>
          </cell>
          <cell r="AE144" t="str">
            <v>N/A</v>
          </cell>
          <cell r="AF144" t="str">
            <v>N/A</v>
          </cell>
          <cell r="AG144" t="str">
            <v>N/A</v>
          </cell>
          <cell r="AH144" t="str">
            <v>N/A</v>
          </cell>
          <cell r="AI144" t="str">
            <v>N/A</v>
          </cell>
          <cell r="AJ144" t="str">
            <v>N/A</v>
          </cell>
          <cell r="AK144" t="str">
            <v>N/A</v>
          </cell>
          <cell r="AL144" t="str">
            <v>N/A</v>
          </cell>
          <cell r="AM144" t="str">
            <v>N/A</v>
          </cell>
          <cell r="AN144" t="str">
            <v>N/A</v>
          </cell>
          <cell r="AO144" t="str">
            <v>N/A</v>
          </cell>
          <cell r="AP144" t="str">
            <v>N/A</v>
          </cell>
          <cell r="AQ144" t="str">
            <v>N/A</v>
          </cell>
          <cell r="AR144" t="str">
            <v>N/A</v>
          </cell>
          <cell r="AS144" t="str">
            <v>N/A</v>
          </cell>
          <cell r="AT144" t="str">
            <v>N/A</v>
          </cell>
          <cell r="AU144" t="str">
            <v>N/A</v>
          </cell>
          <cell r="AV144" t="str">
            <v>N/A</v>
          </cell>
          <cell r="AW144" t="str">
            <v>N/A</v>
          </cell>
          <cell r="AX144" t="str">
            <v>N/A</v>
          </cell>
          <cell r="AY144" t="str">
            <v>N/A</v>
          </cell>
          <cell r="AZ144" t="str">
            <v>N/A</v>
          </cell>
          <cell r="BA144" t="e">
            <v>#VALUE!</v>
          </cell>
          <cell r="BB144" t="str">
            <v>N/A</v>
          </cell>
          <cell r="BC144" t="str">
            <v>N/A</v>
          </cell>
          <cell r="BD144" t="str">
            <v>N/A</v>
          </cell>
          <cell r="BE144" t="str">
            <v>N/A</v>
          </cell>
          <cell r="BF144" t="str">
            <v>N/A</v>
          </cell>
          <cell r="BG144" t="str">
            <v>N/A</v>
          </cell>
        </row>
        <row r="145">
          <cell r="A145">
            <v>36605</v>
          </cell>
          <cell r="B145" t="str">
            <v>N/A</v>
          </cell>
          <cell r="C145" t="str">
            <v>N/A</v>
          </cell>
          <cell r="D145" t="str">
            <v>N/A</v>
          </cell>
          <cell r="E145" t="str">
            <v>N/A</v>
          </cell>
          <cell r="F145" t="str">
            <v>N/A</v>
          </cell>
          <cell r="G145" t="str">
            <v>N/A</v>
          </cell>
          <cell r="H145" t="str">
            <v>N/A</v>
          </cell>
          <cell r="I145" t="str">
            <v>N/A</v>
          </cell>
          <cell r="J145" t="str">
            <v>N/A</v>
          </cell>
          <cell r="K145" t="str">
            <v>N/A</v>
          </cell>
          <cell r="L145" t="str">
            <v>N/A</v>
          </cell>
          <cell r="M145" t="str">
            <v>N/A</v>
          </cell>
          <cell r="N145" t="str">
            <v>N/A</v>
          </cell>
          <cell r="O145" t="str">
            <v>N/A</v>
          </cell>
          <cell r="P145" t="str">
            <v>N/A</v>
          </cell>
          <cell r="Q145" t="str">
            <v>N/A</v>
          </cell>
          <cell r="R145" t="str">
            <v>N/A</v>
          </cell>
          <cell r="S145" t="str">
            <v>N/A</v>
          </cell>
          <cell r="T145" t="str">
            <v>N/A</v>
          </cell>
          <cell r="U145" t="str">
            <v>N/A</v>
          </cell>
          <cell r="V145" t="str">
            <v>N/A</v>
          </cell>
          <cell r="W145" t="str">
            <v>N/A</v>
          </cell>
          <cell r="X145" t="str">
            <v>N/A</v>
          </cell>
          <cell r="Y145" t="str">
            <v>N/A</v>
          </cell>
          <cell r="Z145" t="str">
            <v>N/A</v>
          </cell>
          <cell r="AA145" t="str">
            <v>N/A</v>
          </cell>
          <cell r="AB145" t="str">
            <v>N/A</v>
          </cell>
          <cell r="AC145" t="str">
            <v>N/A</v>
          </cell>
          <cell r="AD145" t="str">
            <v>N/A</v>
          </cell>
          <cell r="AE145" t="str">
            <v>N/A</v>
          </cell>
          <cell r="AF145" t="str">
            <v>N/A</v>
          </cell>
          <cell r="AG145" t="str">
            <v>N/A</v>
          </cell>
          <cell r="AH145" t="str">
            <v>N/A</v>
          </cell>
          <cell r="AI145" t="str">
            <v>N/A</v>
          </cell>
          <cell r="AJ145" t="str">
            <v>N/A</v>
          </cell>
          <cell r="AK145" t="str">
            <v>N/A</v>
          </cell>
          <cell r="AL145" t="str">
            <v>N/A</v>
          </cell>
          <cell r="AM145" t="str">
            <v>N/A</v>
          </cell>
          <cell r="AN145" t="str">
            <v>N/A</v>
          </cell>
          <cell r="AO145" t="str">
            <v>N/A</v>
          </cell>
          <cell r="AP145" t="str">
            <v>N/A</v>
          </cell>
          <cell r="AQ145" t="str">
            <v>N/A</v>
          </cell>
          <cell r="AR145" t="str">
            <v>N/A</v>
          </cell>
          <cell r="AS145" t="str">
            <v>N/A</v>
          </cell>
          <cell r="AT145" t="str">
            <v>N/A</v>
          </cell>
          <cell r="AU145" t="str">
            <v>N/A</v>
          </cell>
          <cell r="AV145" t="str">
            <v>N/A</v>
          </cell>
          <cell r="AW145" t="str">
            <v>N/A</v>
          </cell>
          <cell r="AX145" t="str">
            <v>N/A</v>
          </cell>
          <cell r="AY145" t="str">
            <v>N/A</v>
          </cell>
          <cell r="AZ145" t="str">
            <v>N/A</v>
          </cell>
          <cell r="BA145" t="e">
            <v>#VALUE!</v>
          </cell>
          <cell r="BB145" t="str">
            <v>N/A</v>
          </cell>
          <cell r="BC145" t="str">
            <v>N/A</v>
          </cell>
          <cell r="BD145" t="str">
            <v>N/A</v>
          </cell>
          <cell r="BE145" t="str">
            <v>N/A</v>
          </cell>
          <cell r="BF145" t="str">
            <v>N/A</v>
          </cell>
          <cell r="BG145" t="str">
            <v>N/A</v>
          </cell>
        </row>
        <row r="146">
          <cell r="A146">
            <v>36606</v>
          </cell>
          <cell r="B146" t="str">
            <v>N/A</v>
          </cell>
          <cell r="C146" t="str">
            <v>N/A</v>
          </cell>
          <cell r="D146" t="str">
            <v>N/A</v>
          </cell>
          <cell r="E146" t="str">
            <v>N/A</v>
          </cell>
          <cell r="F146" t="str">
            <v>N/A</v>
          </cell>
          <cell r="G146" t="str">
            <v>N/A</v>
          </cell>
          <cell r="H146" t="str">
            <v>N/A</v>
          </cell>
          <cell r="I146" t="str">
            <v>N/A</v>
          </cell>
          <cell r="J146" t="str">
            <v>N/A</v>
          </cell>
          <cell r="K146" t="str">
            <v>N/A</v>
          </cell>
          <cell r="L146" t="str">
            <v>N/A</v>
          </cell>
          <cell r="M146" t="str">
            <v>N/A</v>
          </cell>
          <cell r="N146" t="str">
            <v>N/A</v>
          </cell>
          <cell r="O146" t="str">
            <v>N/A</v>
          </cell>
          <cell r="P146" t="str">
            <v>N/A</v>
          </cell>
          <cell r="Q146" t="str">
            <v>N/A</v>
          </cell>
          <cell r="R146" t="str">
            <v>N/A</v>
          </cell>
          <cell r="S146" t="str">
            <v>N/A</v>
          </cell>
          <cell r="T146" t="str">
            <v>N/A</v>
          </cell>
          <cell r="U146" t="str">
            <v>N/A</v>
          </cell>
          <cell r="V146" t="str">
            <v>N/A</v>
          </cell>
          <cell r="W146" t="str">
            <v>N/A</v>
          </cell>
          <cell r="X146" t="str">
            <v>N/A</v>
          </cell>
          <cell r="Y146" t="str">
            <v>N/A</v>
          </cell>
          <cell r="Z146" t="str">
            <v>N/A</v>
          </cell>
          <cell r="AA146" t="str">
            <v>N/A</v>
          </cell>
          <cell r="AB146" t="str">
            <v>N/A</v>
          </cell>
          <cell r="AC146" t="str">
            <v>N/A</v>
          </cell>
          <cell r="AD146" t="str">
            <v>N/A</v>
          </cell>
          <cell r="AE146" t="str">
            <v>N/A</v>
          </cell>
          <cell r="AF146" t="str">
            <v>N/A</v>
          </cell>
          <cell r="AG146" t="str">
            <v>N/A</v>
          </cell>
          <cell r="AH146" t="str">
            <v>N/A</v>
          </cell>
          <cell r="AI146" t="str">
            <v>N/A</v>
          </cell>
          <cell r="AJ146" t="str">
            <v>N/A</v>
          </cell>
          <cell r="AK146" t="str">
            <v>N/A</v>
          </cell>
          <cell r="AL146" t="str">
            <v>N/A</v>
          </cell>
          <cell r="AM146" t="str">
            <v>N/A</v>
          </cell>
          <cell r="AN146" t="str">
            <v>N/A</v>
          </cell>
          <cell r="AO146" t="str">
            <v>N/A</v>
          </cell>
          <cell r="AP146" t="str">
            <v>N/A</v>
          </cell>
          <cell r="AQ146" t="str">
            <v>N/A</v>
          </cell>
          <cell r="AR146" t="str">
            <v>N/A</v>
          </cell>
          <cell r="AS146" t="str">
            <v>N/A</v>
          </cell>
          <cell r="AT146" t="str">
            <v>N/A</v>
          </cell>
          <cell r="AU146" t="str">
            <v>N/A</v>
          </cell>
          <cell r="AV146" t="str">
            <v>N/A</v>
          </cell>
          <cell r="AW146" t="str">
            <v>N/A</v>
          </cell>
          <cell r="AX146" t="str">
            <v>N/A</v>
          </cell>
          <cell r="AY146" t="str">
            <v>N/A</v>
          </cell>
          <cell r="AZ146" t="str">
            <v>N/A</v>
          </cell>
          <cell r="BA146" t="e">
            <v>#VALUE!</v>
          </cell>
          <cell r="BB146" t="str">
            <v>N/A</v>
          </cell>
          <cell r="BC146" t="str">
            <v>N/A</v>
          </cell>
          <cell r="BD146" t="str">
            <v>N/A</v>
          </cell>
          <cell r="BE146" t="str">
            <v>N/A</v>
          </cell>
          <cell r="BF146" t="str">
            <v>N/A</v>
          </cell>
          <cell r="BG146" t="str">
            <v>N/A</v>
          </cell>
        </row>
        <row r="147">
          <cell r="A147">
            <v>36607</v>
          </cell>
          <cell r="B147" t="str">
            <v>N/A</v>
          </cell>
          <cell r="C147" t="str">
            <v>N/A</v>
          </cell>
          <cell r="D147" t="str">
            <v>N/A</v>
          </cell>
          <cell r="E147" t="str">
            <v>N/A</v>
          </cell>
          <cell r="F147" t="str">
            <v>N/A</v>
          </cell>
          <cell r="G147" t="str">
            <v>N/A</v>
          </cell>
          <cell r="H147" t="str">
            <v>N/A</v>
          </cell>
          <cell r="I147" t="str">
            <v>N/A</v>
          </cell>
          <cell r="J147" t="str">
            <v>N/A</v>
          </cell>
          <cell r="K147" t="str">
            <v>N/A</v>
          </cell>
          <cell r="L147" t="str">
            <v>N/A</v>
          </cell>
          <cell r="M147" t="str">
            <v>N/A</v>
          </cell>
          <cell r="N147" t="str">
            <v>N/A</v>
          </cell>
          <cell r="O147" t="str">
            <v>N/A</v>
          </cell>
          <cell r="P147" t="str">
            <v>N/A</v>
          </cell>
          <cell r="Q147" t="str">
            <v>N/A</v>
          </cell>
          <cell r="R147" t="str">
            <v>N/A</v>
          </cell>
          <cell r="S147" t="str">
            <v>N/A</v>
          </cell>
          <cell r="T147" t="str">
            <v>N/A</v>
          </cell>
          <cell r="U147" t="str">
            <v>N/A</v>
          </cell>
          <cell r="V147" t="str">
            <v>N/A</v>
          </cell>
          <cell r="W147" t="str">
            <v>N/A</v>
          </cell>
          <cell r="X147" t="str">
            <v>N/A</v>
          </cell>
          <cell r="Y147" t="str">
            <v>N/A</v>
          </cell>
          <cell r="Z147" t="str">
            <v>N/A</v>
          </cell>
          <cell r="AA147" t="str">
            <v>N/A</v>
          </cell>
          <cell r="AB147" t="str">
            <v>N/A</v>
          </cell>
          <cell r="AC147" t="str">
            <v>N/A</v>
          </cell>
          <cell r="AD147" t="str">
            <v>N/A</v>
          </cell>
          <cell r="AE147" t="str">
            <v>N/A</v>
          </cell>
          <cell r="AF147" t="str">
            <v>N/A</v>
          </cell>
          <cell r="AG147" t="str">
            <v>N/A</v>
          </cell>
          <cell r="AH147" t="str">
            <v>N/A</v>
          </cell>
          <cell r="AI147" t="str">
            <v>N/A</v>
          </cell>
          <cell r="AJ147" t="str">
            <v>N/A</v>
          </cell>
          <cell r="AK147" t="str">
            <v>N/A</v>
          </cell>
          <cell r="AL147" t="str">
            <v>N/A</v>
          </cell>
          <cell r="AM147" t="str">
            <v>N/A</v>
          </cell>
          <cell r="AN147" t="str">
            <v>N/A</v>
          </cell>
          <cell r="AO147" t="str">
            <v>N/A</v>
          </cell>
          <cell r="AP147" t="str">
            <v>N/A</v>
          </cell>
          <cell r="AQ147" t="str">
            <v>N/A</v>
          </cell>
          <cell r="AR147" t="str">
            <v>N/A</v>
          </cell>
          <cell r="AS147" t="str">
            <v>N/A</v>
          </cell>
          <cell r="AT147" t="str">
            <v>N/A</v>
          </cell>
          <cell r="AU147" t="str">
            <v>N/A</v>
          </cell>
          <cell r="AV147" t="str">
            <v>N/A</v>
          </cell>
          <cell r="AW147" t="str">
            <v>N/A</v>
          </cell>
          <cell r="AX147" t="str">
            <v>N/A</v>
          </cell>
          <cell r="AY147" t="str">
            <v>N/A</v>
          </cell>
          <cell r="AZ147" t="str">
            <v>N/A</v>
          </cell>
          <cell r="BA147" t="e">
            <v>#VALUE!</v>
          </cell>
          <cell r="BB147" t="str">
            <v>N/A</v>
          </cell>
          <cell r="BC147" t="str">
            <v>N/A</v>
          </cell>
          <cell r="BD147" t="str">
            <v>N/A</v>
          </cell>
          <cell r="BE147" t="str">
            <v>N/A</v>
          </cell>
          <cell r="BF147" t="str">
            <v>N/A</v>
          </cell>
          <cell r="BG147" t="str">
            <v>N/A</v>
          </cell>
        </row>
        <row r="148">
          <cell r="A148">
            <v>36608</v>
          </cell>
          <cell r="B148" t="str">
            <v>N/A</v>
          </cell>
          <cell r="C148" t="str">
            <v>N/A</v>
          </cell>
          <cell r="D148" t="str">
            <v>N/A</v>
          </cell>
          <cell r="E148" t="str">
            <v>N/A</v>
          </cell>
          <cell r="F148" t="str">
            <v>N/A</v>
          </cell>
          <cell r="G148" t="str">
            <v>N/A</v>
          </cell>
          <cell r="H148" t="str">
            <v>N/A</v>
          </cell>
          <cell r="I148" t="str">
            <v>N/A</v>
          </cell>
          <cell r="J148" t="str">
            <v>N/A</v>
          </cell>
          <cell r="K148" t="str">
            <v>N/A</v>
          </cell>
          <cell r="L148" t="str">
            <v>N/A</v>
          </cell>
          <cell r="M148" t="str">
            <v>N/A</v>
          </cell>
          <cell r="N148" t="str">
            <v>N/A</v>
          </cell>
          <cell r="O148" t="str">
            <v>N/A</v>
          </cell>
          <cell r="P148" t="str">
            <v>N/A</v>
          </cell>
          <cell r="Q148" t="str">
            <v>N/A</v>
          </cell>
          <cell r="R148" t="str">
            <v>N/A</v>
          </cell>
          <cell r="S148" t="str">
            <v>N/A</v>
          </cell>
          <cell r="T148" t="str">
            <v>N/A</v>
          </cell>
          <cell r="U148" t="str">
            <v>N/A</v>
          </cell>
          <cell r="V148" t="str">
            <v>N/A</v>
          </cell>
          <cell r="W148" t="str">
            <v>N/A</v>
          </cell>
          <cell r="X148" t="str">
            <v>N/A</v>
          </cell>
          <cell r="Y148" t="str">
            <v>N/A</v>
          </cell>
          <cell r="Z148" t="str">
            <v>N/A</v>
          </cell>
          <cell r="AA148" t="str">
            <v>N/A</v>
          </cell>
          <cell r="AB148" t="str">
            <v>N/A</v>
          </cell>
          <cell r="AC148" t="str">
            <v>N/A</v>
          </cell>
          <cell r="AD148" t="str">
            <v>N/A</v>
          </cell>
          <cell r="AE148" t="str">
            <v>N/A</v>
          </cell>
          <cell r="AF148" t="str">
            <v>N/A</v>
          </cell>
          <cell r="AG148" t="str">
            <v>N/A</v>
          </cell>
          <cell r="AH148" t="str">
            <v>N/A</v>
          </cell>
          <cell r="AI148" t="str">
            <v>N/A</v>
          </cell>
          <cell r="AJ148" t="str">
            <v>N/A</v>
          </cell>
          <cell r="AK148" t="str">
            <v>N/A</v>
          </cell>
          <cell r="AL148" t="str">
            <v>N/A</v>
          </cell>
          <cell r="AM148" t="str">
            <v>N/A</v>
          </cell>
          <cell r="AN148" t="str">
            <v>N/A</v>
          </cell>
          <cell r="AO148" t="str">
            <v>N/A</v>
          </cell>
          <cell r="AP148" t="str">
            <v>N/A</v>
          </cell>
          <cell r="AQ148" t="str">
            <v>N/A</v>
          </cell>
          <cell r="AR148" t="str">
            <v>N/A</v>
          </cell>
          <cell r="AS148" t="str">
            <v>N/A</v>
          </cell>
          <cell r="AT148" t="str">
            <v>N/A</v>
          </cell>
          <cell r="AU148" t="str">
            <v>N/A</v>
          </cell>
          <cell r="AV148" t="str">
            <v>N/A</v>
          </cell>
          <cell r="AW148" t="str">
            <v>N/A</v>
          </cell>
          <cell r="AX148" t="str">
            <v>N/A</v>
          </cell>
          <cell r="AY148" t="str">
            <v>N/A</v>
          </cell>
          <cell r="AZ148" t="str">
            <v>N/A</v>
          </cell>
          <cell r="BA148" t="e">
            <v>#VALUE!</v>
          </cell>
          <cell r="BB148" t="str">
            <v>N/A</v>
          </cell>
          <cell r="BC148" t="str">
            <v>N/A</v>
          </cell>
          <cell r="BD148" t="str">
            <v>N/A</v>
          </cell>
          <cell r="BE148" t="str">
            <v>N/A</v>
          </cell>
          <cell r="BF148" t="str">
            <v>N/A</v>
          </cell>
          <cell r="BG148" t="str">
            <v>N/A</v>
          </cell>
        </row>
        <row r="149">
          <cell r="A149">
            <v>36609</v>
          </cell>
          <cell r="B149" t="str">
            <v>N/A</v>
          </cell>
          <cell r="C149" t="str">
            <v>N/A</v>
          </cell>
          <cell r="D149" t="str">
            <v>N/A</v>
          </cell>
          <cell r="E149" t="str">
            <v>N/A</v>
          </cell>
          <cell r="F149" t="str">
            <v>N/A</v>
          </cell>
          <cell r="G149" t="str">
            <v>N/A</v>
          </cell>
          <cell r="H149" t="str">
            <v>N/A</v>
          </cell>
          <cell r="I149" t="str">
            <v>N/A</v>
          </cell>
          <cell r="J149" t="str">
            <v>N/A</v>
          </cell>
          <cell r="K149" t="str">
            <v>N/A</v>
          </cell>
          <cell r="L149" t="str">
            <v>N/A</v>
          </cell>
          <cell r="M149" t="str">
            <v>N/A</v>
          </cell>
          <cell r="N149" t="str">
            <v>N/A</v>
          </cell>
          <cell r="O149" t="str">
            <v>N/A</v>
          </cell>
          <cell r="P149" t="str">
            <v>N/A</v>
          </cell>
          <cell r="Q149" t="str">
            <v>N/A</v>
          </cell>
          <cell r="R149" t="str">
            <v>N/A</v>
          </cell>
          <cell r="S149" t="str">
            <v>N/A</v>
          </cell>
          <cell r="T149" t="str">
            <v>N/A</v>
          </cell>
          <cell r="U149" t="str">
            <v>N/A</v>
          </cell>
          <cell r="V149" t="str">
            <v>N/A</v>
          </cell>
          <cell r="W149" t="str">
            <v>N/A</v>
          </cell>
          <cell r="X149" t="str">
            <v>N/A</v>
          </cell>
          <cell r="Y149" t="str">
            <v>N/A</v>
          </cell>
          <cell r="Z149" t="str">
            <v>N/A</v>
          </cell>
          <cell r="AA149" t="str">
            <v>N/A</v>
          </cell>
          <cell r="AB149" t="str">
            <v>N/A</v>
          </cell>
          <cell r="AC149" t="str">
            <v>N/A</v>
          </cell>
          <cell r="AD149" t="str">
            <v>N/A</v>
          </cell>
          <cell r="AE149" t="str">
            <v>N/A</v>
          </cell>
          <cell r="AF149" t="str">
            <v>N/A</v>
          </cell>
          <cell r="AG149" t="str">
            <v>N/A</v>
          </cell>
          <cell r="AH149" t="str">
            <v>N/A</v>
          </cell>
          <cell r="AI149" t="str">
            <v>N/A</v>
          </cell>
          <cell r="AJ149" t="str">
            <v>N/A</v>
          </cell>
          <cell r="AK149" t="str">
            <v>N/A</v>
          </cell>
          <cell r="AL149" t="str">
            <v>N/A</v>
          </cell>
          <cell r="AM149" t="str">
            <v>N/A</v>
          </cell>
          <cell r="AN149" t="str">
            <v>N/A</v>
          </cell>
          <cell r="AO149" t="str">
            <v>N/A</v>
          </cell>
          <cell r="AP149" t="str">
            <v>N/A</v>
          </cell>
          <cell r="AQ149" t="str">
            <v>N/A</v>
          </cell>
          <cell r="AR149" t="str">
            <v>N/A</v>
          </cell>
          <cell r="AS149" t="str">
            <v>N/A</v>
          </cell>
          <cell r="AT149" t="str">
            <v>N/A</v>
          </cell>
          <cell r="AU149" t="str">
            <v>N/A</v>
          </cell>
          <cell r="AV149" t="str">
            <v>N/A</v>
          </cell>
          <cell r="AW149" t="str">
            <v>N/A</v>
          </cell>
          <cell r="AX149" t="str">
            <v>N/A</v>
          </cell>
          <cell r="AY149" t="str">
            <v>N/A</v>
          </cell>
          <cell r="AZ149" t="str">
            <v>N/A</v>
          </cell>
          <cell r="BA149" t="e">
            <v>#VALUE!</v>
          </cell>
          <cell r="BB149" t="str">
            <v>N/A</v>
          </cell>
          <cell r="BC149" t="str">
            <v>N/A</v>
          </cell>
          <cell r="BD149" t="str">
            <v>N/A</v>
          </cell>
          <cell r="BE149" t="str">
            <v>N/A</v>
          </cell>
          <cell r="BF149" t="str">
            <v>N/A</v>
          </cell>
          <cell r="BG149" t="str">
            <v>N/A</v>
          </cell>
        </row>
        <row r="150">
          <cell r="A150">
            <v>36610</v>
          </cell>
          <cell r="B150" t="str">
            <v>N/A</v>
          </cell>
          <cell r="C150" t="str">
            <v>N/A</v>
          </cell>
          <cell r="D150" t="str">
            <v>N/A</v>
          </cell>
          <cell r="E150" t="str">
            <v>N/A</v>
          </cell>
          <cell r="F150" t="str">
            <v>N/A</v>
          </cell>
          <cell r="G150" t="str">
            <v>N/A</v>
          </cell>
          <cell r="H150" t="str">
            <v>N/A</v>
          </cell>
          <cell r="I150" t="str">
            <v>N/A</v>
          </cell>
          <cell r="J150" t="str">
            <v>N/A</v>
          </cell>
          <cell r="K150" t="str">
            <v>N/A</v>
          </cell>
          <cell r="L150" t="str">
            <v>N/A</v>
          </cell>
          <cell r="M150" t="str">
            <v>N/A</v>
          </cell>
          <cell r="N150" t="str">
            <v>N/A</v>
          </cell>
          <cell r="O150" t="str">
            <v>N/A</v>
          </cell>
          <cell r="P150" t="str">
            <v>N/A</v>
          </cell>
          <cell r="Q150" t="str">
            <v>N/A</v>
          </cell>
          <cell r="R150" t="str">
            <v>N/A</v>
          </cell>
          <cell r="S150" t="str">
            <v>N/A</v>
          </cell>
          <cell r="T150" t="str">
            <v>N/A</v>
          </cell>
          <cell r="U150" t="str">
            <v>N/A</v>
          </cell>
          <cell r="V150" t="str">
            <v>N/A</v>
          </cell>
          <cell r="W150" t="str">
            <v>N/A</v>
          </cell>
          <cell r="X150" t="str">
            <v>N/A</v>
          </cell>
          <cell r="Y150" t="str">
            <v>N/A</v>
          </cell>
          <cell r="Z150" t="str">
            <v>N/A</v>
          </cell>
          <cell r="AA150" t="str">
            <v>N/A</v>
          </cell>
          <cell r="AB150" t="str">
            <v>N/A</v>
          </cell>
          <cell r="AC150" t="str">
            <v>N/A</v>
          </cell>
          <cell r="AD150" t="str">
            <v>N/A</v>
          </cell>
          <cell r="AE150" t="str">
            <v>N/A</v>
          </cell>
          <cell r="AF150" t="str">
            <v>N/A</v>
          </cell>
          <cell r="AG150" t="str">
            <v>N/A</v>
          </cell>
          <cell r="AH150" t="str">
            <v>N/A</v>
          </cell>
          <cell r="AI150" t="str">
            <v>N/A</v>
          </cell>
          <cell r="AJ150" t="str">
            <v>N/A</v>
          </cell>
          <cell r="AK150" t="str">
            <v>N/A</v>
          </cell>
          <cell r="AL150" t="str">
            <v>N/A</v>
          </cell>
          <cell r="AM150" t="str">
            <v>N/A</v>
          </cell>
          <cell r="AN150" t="str">
            <v>N/A</v>
          </cell>
          <cell r="AO150" t="str">
            <v>N/A</v>
          </cell>
          <cell r="AP150" t="str">
            <v>N/A</v>
          </cell>
          <cell r="AQ150" t="str">
            <v>N/A</v>
          </cell>
          <cell r="AR150" t="str">
            <v>N/A</v>
          </cell>
          <cell r="AS150" t="str">
            <v>N/A</v>
          </cell>
          <cell r="AT150" t="str">
            <v>N/A</v>
          </cell>
          <cell r="AU150" t="str">
            <v>N/A</v>
          </cell>
          <cell r="AV150" t="str">
            <v>N/A</v>
          </cell>
          <cell r="AW150" t="str">
            <v>N/A</v>
          </cell>
          <cell r="AX150" t="str">
            <v>N/A</v>
          </cell>
          <cell r="AY150" t="str">
            <v>N/A</v>
          </cell>
          <cell r="AZ150" t="str">
            <v>N/A</v>
          </cell>
          <cell r="BA150" t="e">
            <v>#VALUE!</v>
          </cell>
          <cell r="BB150" t="str">
            <v>N/A</v>
          </cell>
          <cell r="BC150" t="str">
            <v>N/A</v>
          </cell>
          <cell r="BD150" t="str">
            <v>N/A</v>
          </cell>
          <cell r="BE150" t="str">
            <v>N/A</v>
          </cell>
          <cell r="BF150" t="str">
            <v>N/A</v>
          </cell>
          <cell r="BG150" t="str">
            <v>N/A</v>
          </cell>
        </row>
        <row r="151">
          <cell r="A151">
            <v>36611</v>
          </cell>
          <cell r="B151" t="str">
            <v>N/A</v>
          </cell>
          <cell r="C151" t="str">
            <v>N/A</v>
          </cell>
          <cell r="D151" t="str">
            <v>N/A</v>
          </cell>
          <cell r="E151" t="str">
            <v>N/A</v>
          </cell>
          <cell r="F151" t="str">
            <v>N/A</v>
          </cell>
          <cell r="G151" t="str">
            <v>N/A</v>
          </cell>
          <cell r="H151" t="str">
            <v>N/A</v>
          </cell>
          <cell r="I151" t="str">
            <v>N/A</v>
          </cell>
          <cell r="J151" t="str">
            <v>N/A</v>
          </cell>
          <cell r="K151" t="str">
            <v>N/A</v>
          </cell>
          <cell r="L151" t="str">
            <v>N/A</v>
          </cell>
          <cell r="M151" t="str">
            <v>N/A</v>
          </cell>
          <cell r="N151" t="str">
            <v>N/A</v>
          </cell>
          <cell r="O151" t="str">
            <v>N/A</v>
          </cell>
          <cell r="P151" t="str">
            <v>N/A</v>
          </cell>
          <cell r="Q151" t="str">
            <v>N/A</v>
          </cell>
          <cell r="R151" t="str">
            <v>N/A</v>
          </cell>
          <cell r="S151" t="str">
            <v>N/A</v>
          </cell>
          <cell r="T151" t="str">
            <v>N/A</v>
          </cell>
          <cell r="U151" t="str">
            <v>N/A</v>
          </cell>
          <cell r="V151" t="str">
            <v>N/A</v>
          </cell>
          <cell r="W151" t="str">
            <v>N/A</v>
          </cell>
          <cell r="X151" t="str">
            <v>N/A</v>
          </cell>
          <cell r="Y151" t="str">
            <v>N/A</v>
          </cell>
          <cell r="Z151" t="str">
            <v>N/A</v>
          </cell>
          <cell r="AA151" t="str">
            <v>N/A</v>
          </cell>
          <cell r="AB151" t="str">
            <v>N/A</v>
          </cell>
          <cell r="AC151" t="str">
            <v>N/A</v>
          </cell>
          <cell r="AD151" t="str">
            <v>N/A</v>
          </cell>
          <cell r="AE151" t="str">
            <v>N/A</v>
          </cell>
          <cell r="AF151" t="str">
            <v>N/A</v>
          </cell>
          <cell r="AG151" t="str">
            <v>N/A</v>
          </cell>
          <cell r="AH151" t="str">
            <v>N/A</v>
          </cell>
          <cell r="AI151" t="str">
            <v>N/A</v>
          </cell>
          <cell r="AJ151" t="str">
            <v>N/A</v>
          </cell>
          <cell r="AK151" t="str">
            <v>N/A</v>
          </cell>
          <cell r="AL151" t="str">
            <v>N/A</v>
          </cell>
          <cell r="AM151" t="str">
            <v>N/A</v>
          </cell>
          <cell r="AN151" t="str">
            <v>N/A</v>
          </cell>
          <cell r="AO151" t="str">
            <v>N/A</v>
          </cell>
          <cell r="AP151" t="str">
            <v>N/A</v>
          </cell>
          <cell r="AQ151" t="str">
            <v>N/A</v>
          </cell>
          <cell r="AR151" t="str">
            <v>N/A</v>
          </cell>
          <cell r="AS151" t="str">
            <v>N/A</v>
          </cell>
          <cell r="AT151" t="str">
            <v>N/A</v>
          </cell>
          <cell r="AU151" t="str">
            <v>N/A</v>
          </cell>
          <cell r="AV151" t="str">
            <v>N/A</v>
          </cell>
          <cell r="AW151" t="str">
            <v>N/A</v>
          </cell>
          <cell r="AX151" t="str">
            <v>N/A</v>
          </cell>
          <cell r="AY151" t="str">
            <v>N/A</v>
          </cell>
          <cell r="AZ151" t="str">
            <v>N/A</v>
          </cell>
          <cell r="BA151" t="e">
            <v>#VALUE!</v>
          </cell>
          <cell r="BB151" t="str">
            <v>N/A</v>
          </cell>
          <cell r="BC151" t="str">
            <v>N/A</v>
          </cell>
          <cell r="BD151" t="str">
            <v>N/A</v>
          </cell>
          <cell r="BE151" t="str">
            <v>N/A</v>
          </cell>
          <cell r="BF151" t="str">
            <v>N/A</v>
          </cell>
          <cell r="BG151" t="str">
            <v>N/A</v>
          </cell>
        </row>
        <row r="152">
          <cell r="A152">
            <v>36612</v>
          </cell>
          <cell r="B152" t="str">
            <v>N/A</v>
          </cell>
          <cell r="C152" t="str">
            <v>N/A</v>
          </cell>
          <cell r="D152" t="str">
            <v>N/A</v>
          </cell>
          <cell r="E152" t="str">
            <v>N/A</v>
          </cell>
          <cell r="F152" t="str">
            <v>N/A</v>
          </cell>
          <cell r="G152" t="str">
            <v>N/A</v>
          </cell>
          <cell r="H152" t="str">
            <v>N/A</v>
          </cell>
          <cell r="I152" t="str">
            <v>N/A</v>
          </cell>
          <cell r="J152" t="str">
            <v>N/A</v>
          </cell>
          <cell r="K152" t="str">
            <v>N/A</v>
          </cell>
          <cell r="L152" t="str">
            <v>N/A</v>
          </cell>
          <cell r="M152" t="str">
            <v>N/A</v>
          </cell>
          <cell r="N152" t="str">
            <v>N/A</v>
          </cell>
          <cell r="O152" t="str">
            <v>N/A</v>
          </cell>
          <cell r="P152" t="str">
            <v>N/A</v>
          </cell>
          <cell r="Q152" t="str">
            <v>N/A</v>
          </cell>
          <cell r="R152" t="str">
            <v>N/A</v>
          </cell>
          <cell r="S152" t="str">
            <v>N/A</v>
          </cell>
          <cell r="T152" t="str">
            <v>N/A</v>
          </cell>
          <cell r="U152" t="str">
            <v>N/A</v>
          </cell>
          <cell r="V152" t="str">
            <v>N/A</v>
          </cell>
          <cell r="W152" t="str">
            <v>N/A</v>
          </cell>
          <cell r="X152" t="str">
            <v>N/A</v>
          </cell>
          <cell r="Y152" t="str">
            <v>N/A</v>
          </cell>
          <cell r="Z152" t="str">
            <v>N/A</v>
          </cell>
          <cell r="AA152" t="str">
            <v>N/A</v>
          </cell>
          <cell r="AB152" t="str">
            <v>N/A</v>
          </cell>
          <cell r="AC152" t="str">
            <v>N/A</v>
          </cell>
          <cell r="AD152" t="str">
            <v>N/A</v>
          </cell>
          <cell r="AE152" t="str">
            <v>N/A</v>
          </cell>
          <cell r="AF152" t="str">
            <v>N/A</v>
          </cell>
          <cell r="AG152" t="str">
            <v>N/A</v>
          </cell>
          <cell r="AH152" t="str">
            <v>N/A</v>
          </cell>
          <cell r="AI152" t="str">
            <v>N/A</v>
          </cell>
          <cell r="AJ152" t="str">
            <v>N/A</v>
          </cell>
          <cell r="AK152" t="str">
            <v>N/A</v>
          </cell>
          <cell r="AL152" t="str">
            <v>N/A</v>
          </cell>
          <cell r="AM152" t="str">
            <v>N/A</v>
          </cell>
          <cell r="AN152" t="str">
            <v>N/A</v>
          </cell>
          <cell r="AO152" t="str">
            <v>N/A</v>
          </cell>
          <cell r="AP152" t="str">
            <v>N/A</v>
          </cell>
          <cell r="AQ152" t="str">
            <v>N/A</v>
          </cell>
          <cell r="AR152" t="str">
            <v>N/A</v>
          </cell>
          <cell r="AS152" t="str">
            <v>N/A</v>
          </cell>
          <cell r="AT152" t="str">
            <v>N/A</v>
          </cell>
          <cell r="AU152" t="str">
            <v>N/A</v>
          </cell>
          <cell r="AV152" t="str">
            <v>N/A</v>
          </cell>
          <cell r="AW152" t="str">
            <v>N/A</v>
          </cell>
          <cell r="AX152" t="str">
            <v>N/A</v>
          </cell>
          <cell r="AY152" t="str">
            <v>N/A</v>
          </cell>
          <cell r="AZ152" t="str">
            <v>N/A</v>
          </cell>
          <cell r="BA152" t="e">
            <v>#VALUE!</v>
          </cell>
          <cell r="BB152" t="str">
            <v>N/A</v>
          </cell>
          <cell r="BC152" t="str">
            <v>N/A</v>
          </cell>
          <cell r="BD152" t="str">
            <v>N/A</v>
          </cell>
          <cell r="BE152" t="str">
            <v>N/A</v>
          </cell>
          <cell r="BF152" t="str">
            <v>N/A</v>
          </cell>
          <cell r="BG152" t="str">
            <v>N/A</v>
          </cell>
        </row>
        <row r="153">
          <cell r="A153">
            <v>36613</v>
          </cell>
          <cell r="B153" t="str">
            <v>N/A</v>
          </cell>
          <cell r="C153" t="str">
            <v>N/A</v>
          </cell>
          <cell r="D153" t="str">
            <v>N/A</v>
          </cell>
          <cell r="E153" t="str">
            <v>N/A</v>
          </cell>
          <cell r="F153" t="str">
            <v>N/A</v>
          </cell>
          <cell r="G153" t="str">
            <v>N/A</v>
          </cell>
          <cell r="H153" t="str">
            <v>N/A</v>
          </cell>
          <cell r="I153" t="str">
            <v>N/A</v>
          </cell>
          <cell r="J153" t="str">
            <v>N/A</v>
          </cell>
          <cell r="K153" t="str">
            <v>N/A</v>
          </cell>
          <cell r="L153" t="str">
            <v>N/A</v>
          </cell>
          <cell r="M153" t="str">
            <v>N/A</v>
          </cell>
          <cell r="N153" t="str">
            <v>N/A</v>
          </cell>
          <cell r="O153" t="str">
            <v>N/A</v>
          </cell>
          <cell r="P153" t="str">
            <v>N/A</v>
          </cell>
          <cell r="Q153" t="str">
            <v>N/A</v>
          </cell>
          <cell r="R153" t="str">
            <v>N/A</v>
          </cell>
          <cell r="S153" t="str">
            <v>N/A</v>
          </cell>
          <cell r="T153" t="str">
            <v>N/A</v>
          </cell>
          <cell r="U153" t="str">
            <v>N/A</v>
          </cell>
          <cell r="V153" t="str">
            <v>N/A</v>
          </cell>
          <cell r="W153" t="str">
            <v>N/A</v>
          </cell>
          <cell r="X153" t="str">
            <v>N/A</v>
          </cell>
          <cell r="Y153" t="str">
            <v>N/A</v>
          </cell>
          <cell r="Z153" t="str">
            <v>N/A</v>
          </cell>
          <cell r="AA153" t="str">
            <v>N/A</v>
          </cell>
          <cell r="AB153" t="str">
            <v>N/A</v>
          </cell>
          <cell r="AC153" t="str">
            <v>N/A</v>
          </cell>
          <cell r="AD153" t="str">
            <v>N/A</v>
          </cell>
          <cell r="AE153" t="str">
            <v>N/A</v>
          </cell>
          <cell r="AF153" t="str">
            <v>N/A</v>
          </cell>
          <cell r="AG153" t="str">
            <v>N/A</v>
          </cell>
          <cell r="AH153" t="str">
            <v>N/A</v>
          </cell>
          <cell r="AI153" t="str">
            <v>N/A</v>
          </cell>
          <cell r="AJ153" t="str">
            <v>N/A</v>
          </cell>
          <cell r="AK153" t="str">
            <v>N/A</v>
          </cell>
          <cell r="AL153" t="str">
            <v>N/A</v>
          </cell>
          <cell r="AM153" t="str">
            <v>N/A</v>
          </cell>
          <cell r="AN153" t="str">
            <v>N/A</v>
          </cell>
          <cell r="AO153" t="str">
            <v>N/A</v>
          </cell>
          <cell r="AP153" t="str">
            <v>N/A</v>
          </cell>
          <cell r="AQ153" t="str">
            <v>N/A</v>
          </cell>
          <cell r="AR153" t="str">
            <v>N/A</v>
          </cell>
          <cell r="AS153" t="str">
            <v>N/A</v>
          </cell>
          <cell r="AT153" t="str">
            <v>N/A</v>
          </cell>
          <cell r="AU153" t="str">
            <v>N/A</v>
          </cell>
          <cell r="AV153" t="str">
            <v>N/A</v>
          </cell>
          <cell r="AW153" t="str">
            <v>N/A</v>
          </cell>
          <cell r="AX153" t="str">
            <v>N/A</v>
          </cell>
          <cell r="AY153" t="str">
            <v>N/A</v>
          </cell>
          <cell r="AZ153" t="str">
            <v>N/A</v>
          </cell>
          <cell r="BA153" t="e">
            <v>#VALUE!</v>
          </cell>
          <cell r="BB153" t="str">
            <v>N/A</v>
          </cell>
          <cell r="BC153" t="str">
            <v>N/A</v>
          </cell>
          <cell r="BD153" t="str">
            <v>N/A</v>
          </cell>
          <cell r="BE153" t="str">
            <v>N/A</v>
          </cell>
          <cell r="BF153" t="str">
            <v>N/A</v>
          </cell>
          <cell r="BG153" t="str">
            <v>N/A</v>
          </cell>
        </row>
        <row r="154">
          <cell r="A154">
            <v>36614</v>
          </cell>
          <cell r="B154" t="str">
            <v>N/A</v>
          </cell>
          <cell r="C154" t="str">
            <v>N/A</v>
          </cell>
          <cell r="D154" t="str">
            <v>N/A</v>
          </cell>
          <cell r="E154" t="str">
            <v>N/A</v>
          </cell>
          <cell r="F154" t="str">
            <v>N/A</v>
          </cell>
          <cell r="G154" t="str">
            <v>N/A</v>
          </cell>
          <cell r="H154" t="str">
            <v>N/A</v>
          </cell>
          <cell r="I154" t="str">
            <v>N/A</v>
          </cell>
          <cell r="J154" t="str">
            <v>N/A</v>
          </cell>
          <cell r="K154" t="str">
            <v>N/A</v>
          </cell>
          <cell r="L154" t="str">
            <v>N/A</v>
          </cell>
          <cell r="M154" t="str">
            <v>N/A</v>
          </cell>
          <cell r="N154" t="str">
            <v>N/A</v>
          </cell>
          <cell r="O154" t="str">
            <v>N/A</v>
          </cell>
          <cell r="P154" t="str">
            <v>N/A</v>
          </cell>
          <cell r="Q154" t="str">
            <v>N/A</v>
          </cell>
          <cell r="R154" t="str">
            <v>N/A</v>
          </cell>
          <cell r="S154" t="str">
            <v>N/A</v>
          </cell>
          <cell r="T154" t="str">
            <v>N/A</v>
          </cell>
          <cell r="U154" t="str">
            <v>N/A</v>
          </cell>
          <cell r="V154" t="str">
            <v>N/A</v>
          </cell>
          <cell r="W154" t="str">
            <v>N/A</v>
          </cell>
          <cell r="X154" t="str">
            <v>N/A</v>
          </cell>
          <cell r="Y154" t="str">
            <v>N/A</v>
          </cell>
          <cell r="Z154" t="str">
            <v>N/A</v>
          </cell>
          <cell r="AA154" t="str">
            <v>N/A</v>
          </cell>
          <cell r="AB154" t="str">
            <v>N/A</v>
          </cell>
          <cell r="AC154" t="str">
            <v>N/A</v>
          </cell>
          <cell r="AD154" t="str">
            <v>N/A</v>
          </cell>
          <cell r="AE154" t="str">
            <v>N/A</v>
          </cell>
          <cell r="AF154" t="str">
            <v>N/A</v>
          </cell>
          <cell r="AG154" t="str">
            <v>N/A</v>
          </cell>
          <cell r="AH154" t="str">
            <v>N/A</v>
          </cell>
          <cell r="AI154" t="str">
            <v>N/A</v>
          </cell>
          <cell r="AJ154" t="str">
            <v>N/A</v>
          </cell>
          <cell r="AK154" t="str">
            <v>N/A</v>
          </cell>
          <cell r="AL154" t="str">
            <v>N/A</v>
          </cell>
          <cell r="AM154" t="str">
            <v>N/A</v>
          </cell>
          <cell r="AN154" t="str">
            <v>N/A</v>
          </cell>
          <cell r="AO154" t="str">
            <v>N/A</v>
          </cell>
          <cell r="AP154" t="str">
            <v>N/A</v>
          </cell>
          <cell r="AQ154" t="str">
            <v>N/A</v>
          </cell>
          <cell r="AR154" t="str">
            <v>N/A</v>
          </cell>
          <cell r="AS154" t="str">
            <v>N/A</v>
          </cell>
          <cell r="AT154" t="str">
            <v>N/A</v>
          </cell>
          <cell r="AU154" t="str">
            <v>N/A</v>
          </cell>
          <cell r="AV154" t="str">
            <v>N/A</v>
          </cell>
          <cell r="AW154" t="str">
            <v>N/A</v>
          </cell>
          <cell r="AX154" t="str">
            <v>N/A</v>
          </cell>
          <cell r="AY154" t="str">
            <v>N/A</v>
          </cell>
          <cell r="AZ154" t="str">
            <v>N/A</v>
          </cell>
          <cell r="BA154" t="e">
            <v>#VALUE!</v>
          </cell>
          <cell r="BB154" t="str">
            <v>N/A</v>
          </cell>
          <cell r="BC154" t="str">
            <v>N/A</v>
          </cell>
          <cell r="BD154" t="str">
            <v>N/A</v>
          </cell>
          <cell r="BE154" t="str">
            <v>N/A</v>
          </cell>
          <cell r="BF154" t="str">
            <v>N/A</v>
          </cell>
          <cell r="BG154" t="str">
            <v>N/A</v>
          </cell>
        </row>
        <row r="155">
          <cell r="A155">
            <v>36615</v>
          </cell>
          <cell r="B155" t="str">
            <v>N/A</v>
          </cell>
          <cell r="C155" t="str">
            <v>N/A</v>
          </cell>
          <cell r="D155" t="str">
            <v>N/A</v>
          </cell>
          <cell r="E155" t="str">
            <v>N/A</v>
          </cell>
          <cell r="F155" t="str">
            <v>N/A</v>
          </cell>
          <cell r="G155" t="str">
            <v>N/A</v>
          </cell>
          <cell r="H155" t="str">
            <v>N/A</v>
          </cell>
          <cell r="I155" t="str">
            <v>N/A</v>
          </cell>
          <cell r="J155" t="str">
            <v>N/A</v>
          </cell>
          <cell r="K155" t="str">
            <v>N/A</v>
          </cell>
          <cell r="L155" t="str">
            <v>N/A</v>
          </cell>
          <cell r="M155" t="str">
            <v>N/A</v>
          </cell>
          <cell r="N155" t="str">
            <v>N/A</v>
          </cell>
          <cell r="O155" t="str">
            <v>N/A</v>
          </cell>
          <cell r="P155" t="str">
            <v>N/A</v>
          </cell>
          <cell r="Q155" t="str">
            <v>N/A</v>
          </cell>
          <cell r="R155" t="str">
            <v>N/A</v>
          </cell>
          <cell r="S155" t="str">
            <v>N/A</v>
          </cell>
          <cell r="T155" t="str">
            <v>N/A</v>
          </cell>
          <cell r="U155" t="str">
            <v>N/A</v>
          </cell>
          <cell r="V155" t="str">
            <v>N/A</v>
          </cell>
          <cell r="W155" t="str">
            <v>N/A</v>
          </cell>
          <cell r="X155" t="str">
            <v>N/A</v>
          </cell>
          <cell r="Y155" t="str">
            <v>N/A</v>
          </cell>
          <cell r="Z155" t="str">
            <v>N/A</v>
          </cell>
          <cell r="AA155" t="str">
            <v>N/A</v>
          </cell>
          <cell r="AB155" t="str">
            <v>N/A</v>
          </cell>
          <cell r="AC155" t="str">
            <v>N/A</v>
          </cell>
          <cell r="AD155" t="str">
            <v>N/A</v>
          </cell>
          <cell r="AE155" t="str">
            <v>N/A</v>
          </cell>
          <cell r="AF155" t="str">
            <v>N/A</v>
          </cell>
          <cell r="AG155" t="str">
            <v>N/A</v>
          </cell>
          <cell r="AH155" t="str">
            <v>N/A</v>
          </cell>
          <cell r="AI155" t="str">
            <v>N/A</v>
          </cell>
          <cell r="AJ155" t="str">
            <v>N/A</v>
          </cell>
          <cell r="AK155" t="str">
            <v>N/A</v>
          </cell>
          <cell r="AL155" t="str">
            <v>N/A</v>
          </cell>
          <cell r="AM155" t="str">
            <v>N/A</v>
          </cell>
          <cell r="AN155" t="str">
            <v>N/A</v>
          </cell>
          <cell r="AO155" t="str">
            <v>N/A</v>
          </cell>
          <cell r="AP155" t="str">
            <v>N/A</v>
          </cell>
          <cell r="AQ155" t="str">
            <v>N/A</v>
          </cell>
          <cell r="AR155" t="str">
            <v>N/A</v>
          </cell>
          <cell r="AS155" t="str">
            <v>N/A</v>
          </cell>
          <cell r="AT155" t="str">
            <v>N/A</v>
          </cell>
          <cell r="AU155" t="str">
            <v>N/A</v>
          </cell>
          <cell r="AV155" t="str">
            <v>N/A</v>
          </cell>
          <cell r="AW155" t="str">
            <v>N/A</v>
          </cell>
          <cell r="AX155" t="str">
            <v>N/A</v>
          </cell>
          <cell r="AY155" t="str">
            <v>N/A</v>
          </cell>
          <cell r="AZ155" t="str">
            <v>N/A</v>
          </cell>
          <cell r="BA155" t="e">
            <v>#VALUE!</v>
          </cell>
          <cell r="BB155" t="str">
            <v>N/A</v>
          </cell>
          <cell r="BC155" t="str">
            <v>N/A</v>
          </cell>
          <cell r="BD155" t="str">
            <v>N/A</v>
          </cell>
          <cell r="BE155" t="str">
            <v>N/A</v>
          </cell>
          <cell r="BF155" t="str">
            <v>N/A</v>
          </cell>
          <cell r="BG155" t="str">
            <v>N/A</v>
          </cell>
        </row>
        <row r="156">
          <cell r="A156">
            <v>36616</v>
          </cell>
          <cell r="B156" t="str">
            <v>N/A</v>
          </cell>
          <cell r="C156" t="str">
            <v>N/A</v>
          </cell>
          <cell r="D156" t="str">
            <v>N/A</v>
          </cell>
          <cell r="E156" t="str">
            <v>N/A</v>
          </cell>
          <cell r="F156" t="str">
            <v>N/A</v>
          </cell>
          <cell r="G156" t="str">
            <v>N/A</v>
          </cell>
          <cell r="H156" t="str">
            <v>N/A</v>
          </cell>
          <cell r="I156" t="str">
            <v>N/A</v>
          </cell>
          <cell r="J156" t="str">
            <v>N/A</v>
          </cell>
          <cell r="K156" t="str">
            <v>N/A</v>
          </cell>
          <cell r="L156" t="str">
            <v>N/A</v>
          </cell>
          <cell r="M156" t="str">
            <v>N/A</v>
          </cell>
          <cell r="N156" t="str">
            <v>N/A</v>
          </cell>
          <cell r="O156" t="str">
            <v>N/A</v>
          </cell>
          <cell r="P156" t="str">
            <v>N/A</v>
          </cell>
          <cell r="Q156" t="str">
            <v>N/A</v>
          </cell>
          <cell r="R156" t="str">
            <v>N/A</v>
          </cell>
          <cell r="S156" t="str">
            <v>N/A</v>
          </cell>
          <cell r="T156" t="str">
            <v>N/A</v>
          </cell>
          <cell r="U156" t="str">
            <v>N/A</v>
          </cell>
          <cell r="V156" t="str">
            <v>N/A</v>
          </cell>
          <cell r="W156" t="str">
            <v>N/A</v>
          </cell>
          <cell r="X156" t="str">
            <v>N/A</v>
          </cell>
          <cell r="Y156" t="str">
            <v>N/A</v>
          </cell>
          <cell r="Z156" t="str">
            <v>N/A</v>
          </cell>
          <cell r="AA156" t="str">
            <v>N/A</v>
          </cell>
          <cell r="AB156" t="str">
            <v>N/A</v>
          </cell>
          <cell r="AC156" t="str">
            <v>N/A</v>
          </cell>
          <cell r="AD156" t="str">
            <v>N/A</v>
          </cell>
          <cell r="AE156" t="str">
            <v>N/A</v>
          </cell>
          <cell r="AF156" t="str">
            <v>N/A</v>
          </cell>
          <cell r="AG156" t="str">
            <v>N/A</v>
          </cell>
          <cell r="AH156" t="str">
            <v>N/A</v>
          </cell>
          <cell r="AI156" t="str">
            <v>N/A</v>
          </cell>
          <cell r="AJ156" t="str">
            <v>N/A</v>
          </cell>
          <cell r="AK156" t="str">
            <v>N/A</v>
          </cell>
          <cell r="AL156" t="str">
            <v>N/A</v>
          </cell>
          <cell r="AM156" t="str">
            <v>N/A</v>
          </cell>
          <cell r="AN156" t="str">
            <v>N/A</v>
          </cell>
          <cell r="AO156" t="str">
            <v>N/A</v>
          </cell>
          <cell r="AP156" t="str">
            <v>N/A</v>
          </cell>
          <cell r="AQ156" t="str">
            <v>N/A</v>
          </cell>
          <cell r="AR156" t="str">
            <v>N/A</v>
          </cell>
          <cell r="AS156" t="str">
            <v>N/A</v>
          </cell>
          <cell r="AT156" t="str">
            <v>N/A</v>
          </cell>
          <cell r="AU156" t="str">
            <v>N/A</v>
          </cell>
          <cell r="AV156" t="str">
            <v>N/A</v>
          </cell>
          <cell r="AW156" t="str">
            <v>N/A</v>
          </cell>
          <cell r="AX156" t="str">
            <v>N/A</v>
          </cell>
          <cell r="AY156" t="str">
            <v>N/A</v>
          </cell>
          <cell r="AZ156" t="str">
            <v>N/A</v>
          </cell>
          <cell r="BA156" t="e">
            <v>#VALUE!</v>
          </cell>
          <cell r="BB156" t="str">
            <v>N/A</v>
          </cell>
          <cell r="BC156" t="str">
            <v>N/A</v>
          </cell>
          <cell r="BD156" t="str">
            <v>N/A</v>
          </cell>
          <cell r="BE156" t="str">
            <v>N/A</v>
          </cell>
          <cell r="BF156" t="str">
            <v>N/A</v>
          </cell>
          <cell r="BG156" t="str">
            <v>N/A</v>
          </cell>
        </row>
        <row r="157">
          <cell r="A157">
            <v>36617</v>
          </cell>
          <cell r="B157" t="str">
            <v>N/A</v>
          </cell>
          <cell r="C157" t="str">
            <v>N/A</v>
          </cell>
          <cell r="D157" t="str">
            <v>N/A</v>
          </cell>
          <cell r="E157" t="str">
            <v>N/A</v>
          </cell>
          <cell r="F157" t="str">
            <v>N/A</v>
          </cell>
          <cell r="G157" t="str">
            <v>N/A</v>
          </cell>
          <cell r="H157" t="str">
            <v>N/A</v>
          </cell>
          <cell r="I157" t="str">
            <v>N/A</v>
          </cell>
          <cell r="J157" t="str">
            <v>N/A</v>
          </cell>
          <cell r="K157" t="str">
            <v>N/A</v>
          </cell>
          <cell r="L157" t="str">
            <v>N/A</v>
          </cell>
          <cell r="M157" t="str">
            <v>N/A</v>
          </cell>
          <cell r="N157" t="str">
            <v>N/A</v>
          </cell>
          <cell r="O157" t="str">
            <v>N/A</v>
          </cell>
          <cell r="P157" t="str">
            <v>N/A</v>
          </cell>
          <cell r="Q157" t="str">
            <v>N/A</v>
          </cell>
          <cell r="R157" t="str">
            <v>N/A</v>
          </cell>
          <cell r="S157" t="str">
            <v>N/A</v>
          </cell>
          <cell r="T157" t="str">
            <v>N/A</v>
          </cell>
          <cell r="U157" t="str">
            <v>N/A</v>
          </cell>
          <cell r="V157" t="str">
            <v>N/A</v>
          </cell>
          <cell r="W157" t="str">
            <v>N/A</v>
          </cell>
          <cell r="X157" t="str">
            <v>N/A</v>
          </cell>
          <cell r="Y157" t="str">
            <v>N/A</v>
          </cell>
          <cell r="Z157" t="str">
            <v>N/A</v>
          </cell>
          <cell r="AA157" t="str">
            <v>N/A</v>
          </cell>
          <cell r="AB157" t="str">
            <v>N/A</v>
          </cell>
          <cell r="AC157" t="str">
            <v>N/A</v>
          </cell>
          <cell r="AD157" t="str">
            <v>N/A</v>
          </cell>
          <cell r="AE157" t="str">
            <v>N/A</v>
          </cell>
          <cell r="AF157" t="str">
            <v>N/A</v>
          </cell>
          <cell r="AG157" t="str">
            <v>N/A</v>
          </cell>
          <cell r="AH157" t="str">
            <v>N/A</v>
          </cell>
          <cell r="AI157" t="str">
            <v>N/A</v>
          </cell>
          <cell r="AJ157" t="str">
            <v>N/A</v>
          </cell>
          <cell r="AK157" t="str">
            <v>N/A</v>
          </cell>
          <cell r="AL157" t="str">
            <v>N/A</v>
          </cell>
          <cell r="AM157" t="str">
            <v>N/A</v>
          </cell>
          <cell r="AN157" t="str">
            <v>N/A</v>
          </cell>
          <cell r="AO157" t="str">
            <v>N/A</v>
          </cell>
          <cell r="AP157" t="str">
            <v>N/A</v>
          </cell>
          <cell r="AQ157" t="str">
            <v>N/A</v>
          </cell>
          <cell r="AR157" t="str">
            <v>N/A</v>
          </cell>
          <cell r="AS157" t="str">
            <v>N/A</v>
          </cell>
          <cell r="AT157" t="str">
            <v>N/A</v>
          </cell>
          <cell r="AU157" t="str">
            <v>N/A</v>
          </cell>
          <cell r="AV157" t="str">
            <v>N/A</v>
          </cell>
          <cell r="AW157" t="str">
            <v>N/A</v>
          </cell>
          <cell r="AX157" t="str">
            <v>N/A</v>
          </cell>
          <cell r="AY157" t="str">
            <v>N/A</v>
          </cell>
          <cell r="AZ157" t="str">
            <v>N/A</v>
          </cell>
          <cell r="BA157" t="e">
            <v>#VALUE!</v>
          </cell>
          <cell r="BB157" t="str">
            <v>N/A</v>
          </cell>
          <cell r="BC157" t="str">
            <v>N/A</v>
          </cell>
          <cell r="BD157" t="str">
            <v>N/A</v>
          </cell>
          <cell r="BE157" t="str">
            <v>N/A</v>
          </cell>
          <cell r="BF157" t="str">
            <v>N/A</v>
          </cell>
          <cell r="BG157" t="str">
            <v>N/A</v>
          </cell>
        </row>
        <row r="158">
          <cell r="A158">
            <v>36618</v>
          </cell>
          <cell r="B158" t="str">
            <v>N/A</v>
          </cell>
          <cell r="C158" t="str">
            <v>N/A</v>
          </cell>
          <cell r="D158" t="str">
            <v>N/A</v>
          </cell>
          <cell r="E158" t="str">
            <v>N/A</v>
          </cell>
          <cell r="F158" t="str">
            <v>N/A</v>
          </cell>
          <cell r="G158" t="str">
            <v>N/A</v>
          </cell>
          <cell r="H158" t="str">
            <v>N/A</v>
          </cell>
          <cell r="I158" t="str">
            <v>N/A</v>
          </cell>
          <cell r="J158" t="str">
            <v>N/A</v>
          </cell>
          <cell r="K158" t="str">
            <v>N/A</v>
          </cell>
          <cell r="L158" t="str">
            <v>N/A</v>
          </cell>
          <cell r="M158" t="str">
            <v>N/A</v>
          </cell>
          <cell r="N158" t="str">
            <v>N/A</v>
          </cell>
          <cell r="O158" t="str">
            <v>N/A</v>
          </cell>
          <cell r="P158" t="str">
            <v>N/A</v>
          </cell>
          <cell r="Q158" t="str">
            <v>N/A</v>
          </cell>
          <cell r="R158" t="str">
            <v>N/A</v>
          </cell>
          <cell r="S158" t="str">
            <v>N/A</v>
          </cell>
          <cell r="T158" t="str">
            <v>N/A</v>
          </cell>
          <cell r="U158" t="str">
            <v>N/A</v>
          </cell>
          <cell r="V158" t="str">
            <v>N/A</v>
          </cell>
          <cell r="W158" t="str">
            <v>N/A</v>
          </cell>
          <cell r="X158" t="str">
            <v>N/A</v>
          </cell>
          <cell r="Y158" t="str">
            <v>N/A</v>
          </cell>
          <cell r="Z158" t="str">
            <v>N/A</v>
          </cell>
          <cell r="AA158" t="str">
            <v>N/A</v>
          </cell>
          <cell r="AB158" t="str">
            <v>N/A</v>
          </cell>
          <cell r="AC158" t="str">
            <v>N/A</v>
          </cell>
          <cell r="AD158" t="str">
            <v>N/A</v>
          </cell>
          <cell r="AE158" t="str">
            <v>N/A</v>
          </cell>
          <cell r="AF158" t="str">
            <v>N/A</v>
          </cell>
          <cell r="AG158" t="str">
            <v>N/A</v>
          </cell>
          <cell r="AH158" t="str">
            <v>N/A</v>
          </cell>
          <cell r="AI158" t="str">
            <v>N/A</v>
          </cell>
          <cell r="AJ158" t="str">
            <v>N/A</v>
          </cell>
          <cell r="AK158" t="str">
            <v>N/A</v>
          </cell>
          <cell r="AL158" t="str">
            <v>N/A</v>
          </cell>
          <cell r="AM158" t="str">
            <v>N/A</v>
          </cell>
          <cell r="AN158" t="str">
            <v>N/A</v>
          </cell>
          <cell r="AO158" t="str">
            <v>N/A</v>
          </cell>
          <cell r="AP158" t="str">
            <v>N/A</v>
          </cell>
          <cell r="AQ158" t="str">
            <v>N/A</v>
          </cell>
          <cell r="AR158" t="str">
            <v>N/A</v>
          </cell>
          <cell r="AS158" t="str">
            <v>N/A</v>
          </cell>
          <cell r="AT158" t="str">
            <v>N/A</v>
          </cell>
          <cell r="AU158" t="str">
            <v>N/A</v>
          </cell>
          <cell r="AV158" t="str">
            <v>N/A</v>
          </cell>
          <cell r="AW158" t="str">
            <v>N/A</v>
          </cell>
          <cell r="AX158" t="str">
            <v>N/A</v>
          </cell>
          <cell r="AY158" t="str">
            <v>N/A</v>
          </cell>
          <cell r="AZ158" t="str">
            <v>N/A</v>
          </cell>
          <cell r="BA158" t="e">
            <v>#VALUE!</v>
          </cell>
          <cell r="BB158" t="str">
            <v>N/A</v>
          </cell>
          <cell r="BC158" t="str">
            <v>N/A</v>
          </cell>
          <cell r="BD158" t="str">
            <v>N/A</v>
          </cell>
          <cell r="BE158" t="str">
            <v>N/A</v>
          </cell>
          <cell r="BF158" t="str">
            <v>N/A</v>
          </cell>
          <cell r="BG158" t="str">
            <v>N/A</v>
          </cell>
        </row>
        <row r="159">
          <cell r="A159">
            <v>36619</v>
          </cell>
          <cell r="B159" t="str">
            <v>N/A</v>
          </cell>
          <cell r="C159" t="str">
            <v>N/A</v>
          </cell>
          <cell r="D159" t="str">
            <v>N/A</v>
          </cell>
          <cell r="E159" t="str">
            <v>N/A</v>
          </cell>
          <cell r="F159" t="str">
            <v>N/A</v>
          </cell>
          <cell r="G159" t="str">
            <v>N/A</v>
          </cell>
          <cell r="H159" t="str">
            <v>N/A</v>
          </cell>
          <cell r="I159" t="str">
            <v>N/A</v>
          </cell>
          <cell r="J159" t="str">
            <v>N/A</v>
          </cell>
          <cell r="K159" t="str">
            <v>N/A</v>
          </cell>
          <cell r="L159" t="str">
            <v>N/A</v>
          </cell>
          <cell r="M159" t="str">
            <v>N/A</v>
          </cell>
          <cell r="N159" t="str">
            <v>N/A</v>
          </cell>
          <cell r="O159" t="str">
            <v>N/A</v>
          </cell>
          <cell r="P159" t="str">
            <v>N/A</v>
          </cell>
          <cell r="Q159" t="str">
            <v>N/A</v>
          </cell>
          <cell r="R159" t="str">
            <v>N/A</v>
          </cell>
          <cell r="S159" t="str">
            <v>N/A</v>
          </cell>
          <cell r="T159" t="str">
            <v>N/A</v>
          </cell>
          <cell r="U159" t="str">
            <v>N/A</v>
          </cell>
          <cell r="V159" t="str">
            <v>N/A</v>
          </cell>
          <cell r="W159" t="str">
            <v>N/A</v>
          </cell>
          <cell r="X159" t="str">
            <v>N/A</v>
          </cell>
          <cell r="Y159" t="str">
            <v>N/A</v>
          </cell>
          <cell r="Z159" t="str">
            <v>N/A</v>
          </cell>
          <cell r="AA159" t="str">
            <v>N/A</v>
          </cell>
          <cell r="AB159" t="str">
            <v>N/A</v>
          </cell>
          <cell r="AC159" t="str">
            <v>N/A</v>
          </cell>
          <cell r="AD159" t="str">
            <v>N/A</v>
          </cell>
          <cell r="AE159" t="str">
            <v>N/A</v>
          </cell>
          <cell r="AF159" t="str">
            <v>N/A</v>
          </cell>
          <cell r="AG159" t="str">
            <v>N/A</v>
          </cell>
          <cell r="AH159" t="str">
            <v>N/A</v>
          </cell>
          <cell r="AI159" t="str">
            <v>N/A</v>
          </cell>
          <cell r="AJ159" t="str">
            <v>N/A</v>
          </cell>
          <cell r="AK159" t="str">
            <v>N/A</v>
          </cell>
          <cell r="AL159" t="str">
            <v>N/A</v>
          </cell>
          <cell r="AM159" t="str">
            <v>N/A</v>
          </cell>
          <cell r="AN159" t="str">
            <v>N/A</v>
          </cell>
          <cell r="AO159" t="str">
            <v>N/A</v>
          </cell>
          <cell r="AP159" t="str">
            <v>N/A</v>
          </cell>
          <cell r="AQ159" t="str">
            <v>N/A</v>
          </cell>
          <cell r="AR159" t="str">
            <v>N/A</v>
          </cell>
          <cell r="AS159" t="str">
            <v>N/A</v>
          </cell>
          <cell r="AT159" t="str">
            <v>N/A</v>
          </cell>
          <cell r="AU159" t="str">
            <v>N/A</v>
          </cell>
          <cell r="AV159" t="str">
            <v>N/A</v>
          </cell>
          <cell r="AW159" t="str">
            <v>N/A</v>
          </cell>
          <cell r="AX159" t="str">
            <v>N/A</v>
          </cell>
          <cell r="AY159" t="str">
            <v>N/A</v>
          </cell>
          <cell r="AZ159" t="str">
            <v>N/A</v>
          </cell>
          <cell r="BA159" t="e">
            <v>#VALUE!</v>
          </cell>
          <cell r="BB159" t="str">
            <v>N/A</v>
          </cell>
          <cell r="BC159" t="str">
            <v>N/A</v>
          </cell>
          <cell r="BD159" t="str">
            <v>N/A</v>
          </cell>
          <cell r="BE159" t="str">
            <v>N/A</v>
          </cell>
          <cell r="BF159" t="str">
            <v>N/A</v>
          </cell>
          <cell r="BG159" t="str">
            <v>N/A</v>
          </cell>
        </row>
        <row r="160">
          <cell r="A160">
            <v>36620</v>
          </cell>
          <cell r="B160" t="str">
            <v>N/A</v>
          </cell>
          <cell r="C160" t="str">
            <v>N/A</v>
          </cell>
          <cell r="D160" t="str">
            <v>N/A</v>
          </cell>
          <cell r="E160" t="str">
            <v>N/A</v>
          </cell>
          <cell r="F160" t="str">
            <v>N/A</v>
          </cell>
          <cell r="G160" t="str">
            <v>N/A</v>
          </cell>
          <cell r="H160" t="str">
            <v>N/A</v>
          </cell>
          <cell r="I160" t="str">
            <v>N/A</v>
          </cell>
          <cell r="J160" t="str">
            <v>N/A</v>
          </cell>
          <cell r="K160" t="str">
            <v>N/A</v>
          </cell>
          <cell r="L160" t="str">
            <v>N/A</v>
          </cell>
          <cell r="M160" t="str">
            <v>N/A</v>
          </cell>
          <cell r="N160" t="str">
            <v>N/A</v>
          </cell>
          <cell r="O160" t="str">
            <v>N/A</v>
          </cell>
          <cell r="P160" t="str">
            <v>N/A</v>
          </cell>
          <cell r="Q160" t="str">
            <v>N/A</v>
          </cell>
          <cell r="R160" t="str">
            <v>N/A</v>
          </cell>
          <cell r="S160" t="str">
            <v>N/A</v>
          </cell>
          <cell r="T160" t="str">
            <v>N/A</v>
          </cell>
          <cell r="U160" t="str">
            <v>N/A</v>
          </cell>
          <cell r="V160" t="str">
            <v>N/A</v>
          </cell>
          <cell r="W160" t="str">
            <v>N/A</v>
          </cell>
          <cell r="X160" t="str">
            <v>N/A</v>
          </cell>
          <cell r="Y160" t="str">
            <v>N/A</v>
          </cell>
          <cell r="Z160" t="str">
            <v>N/A</v>
          </cell>
          <cell r="AA160" t="str">
            <v>N/A</v>
          </cell>
          <cell r="AB160" t="str">
            <v>N/A</v>
          </cell>
          <cell r="AC160" t="str">
            <v>N/A</v>
          </cell>
          <cell r="AD160" t="str">
            <v>N/A</v>
          </cell>
          <cell r="AE160" t="str">
            <v>N/A</v>
          </cell>
          <cell r="AF160" t="str">
            <v>N/A</v>
          </cell>
          <cell r="AG160" t="str">
            <v>N/A</v>
          </cell>
          <cell r="AH160" t="str">
            <v>N/A</v>
          </cell>
          <cell r="AI160" t="str">
            <v>N/A</v>
          </cell>
          <cell r="AJ160" t="str">
            <v>N/A</v>
          </cell>
          <cell r="AK160" t="str">
            <v>N/A</v>
          </cell>
          <cell r="AL160" t="str">
            <v>N/A</v>
          </cell>
          <cell r="AM160" t="str">
            <v>N/A</v>
          </cell>
          <cell r="AN160" t="str">
            <v>N/A</v>
          </cell>
          <cell r="AO160" t="str">
            <v>N/A</v>
          </cell>
          <cell r="AP160" t="str">
            <v>N/A</v>
          </cell>
          <cell r="AQ160" t="str">
            <v>N/A</v>
          </cell>
          <cell r="AR160" t="str">
            <v>N/A</v>
          </cell>
          <cell r="AS160" t="str">
            <v>N/A</v>
          </cell>
          <cell r="AT160" t="str">
            <v>N/A</v>
          </cell>
          <cell r="AU160" t="str">
            <v>N/A</v>
          </cell>
          <cell r="AV160" t="str">
            <v>N/A</v>
          </cell>
          <cell r="AW160" t="str">
            <v>N/A</v>
          </cell>
          <cell r="AX160" t="str">
            <v>N/A</v>
          </cell>
          <cell r="AY160" t="str">
            <v>N/A</v>
          </cell>
          <cell r="AZ160" t="str">
            <v>N/A</v>
          </cell>
          <cell r="BA160" t="e">
            <v>#VALUE!</v>
          </cell>
          <cell r="BB160" t="str">
            <v>N/A</v>
          </cell>
          <cell r="BC160" t="str">
            <v>N/A</v>
          </cell>
          <cell r="BD160" t="str">
            <v>N/A</v>
          </cell>
          <cell r="BE160" t="str">
            <v>N/A</v>
          </cell>
          <cell r="BF160" t="str">
            <v>N/A</v>
          </cell>
          <cell r="BG160" t="str">
            <v>N/A</v>
          </cell>
        </row>
        <row r="161">
          <cell r="A161">
            <v>36621</v>
          </cell>
          <cell r="B161" t="str">
            <v>N/A</v>
          </cell>
          <cell r="C161" t="str">
            <v>N/A</v>
          </cell>
          <cell r="D161" t="str">
            <v>N/A</v>
          </cell>
          <cell r="E161" t="str">
            <v>N/A</v>
          </cell>
          <cell r="F161" t="str">
            <v>N/A</v>
          </cell>
          <cell r="G161" t="str">
            <v>N/A</v>
          </cell>
          <cell r="H161" t="str">
            <v>N/A</v>
          </cell>
          <cell r="I161" t="str">
            <v>N/A</v>
          </cell>
          <cell r="J161" t="str">
            <v>N/A</v>
          </cell>
          <cell r="K161" t="str">
            <v>N/A</v>
          </cell>
          <cell r="L161" t="str">
            <v>N/A</v>
          </cell>
          <cell r="M161" t="str">
            <v>N/A</v>
          </cell>
          <cell r="N161" t="str">
            <v>N/A</v>
          </cell>
          <cell r="O161" t="str">
            <v>N/A</v>
          </cell>
          <cell r="P161" t="str">
            <v>N/A</v>
          </cell>
          <cell r="Q161" t="str">
            <v>N/A</v>
          </cell>
          <cell r="R161" t="str">
            <v>N/A</v>
          </cell>
          <cell r="S161" t="str">
            <v>N/A</v>
          </cell>
          <cell r="T161" t="str">
            <v>N/A</v>
          </cell>
          <cell r="U161" t="str">
            <v>N/A</v>
          </cell>
          <cell r="V161" t="str">
            <v>N/A</v>
          </cell>
          <cell r="W161" t="str">
            <v>N/A</v>
          </cell>
          <cell r="X161" t="str">
            <v>N/A</v>
          </cell>
          <cell r="Y161" t="str">
            <v>N/A</v>
          </cell>
          <cell r="Z161" t="str">
            <v>N/A</v>
          </cell>
          <cell r="AA161" t="str">
            <v>N/A</v>
          </cell>
          <cell r="AB161" t="str">
            <v>N/A</v>
          </cell>
          <cell r="AC161" t="str">
            <v>N/A</v>
          </cell>
          <cell r="AD161" t="str">
            <v>N/A</v>
          </cell>
          <cell r="AE161" t="str">
            <v>N/A</v>
          </cell>
          <cell r="AF161" t="str">
            <v>N/A</v>
          </cell>
          <cell r="AG161" t="str">
            <v>N/A</v>
          </cell>
          <cell r="AH161" t="str">
            <v>N/A</v>
          </cell>
          <cell r="AI161" t="str">
            <v>N/A</v>
          </cell>
          <cell r="AJ161" t="str">
            <v>N/A</v>
          </cell>
          <cell r="AK161" t="str">
            <v>N/A</v>
          </cell>
          <cell r="AL161" t="str">
            <v>N/A</v>
          </cell>
          <cell r="AM161" t="str">
            <v>N/A</v>
          </cell>
          <cell r="AN161" t="str">
            <v>N/A</v>
          </cell>
          <cell r="AO161" t="str">
            <v>N/A</v>
          </cell>
          <cell r="AP161" t="str">
            <v>N/A</v>
          </cell>
          <cell r="AQ161" t="str">
            <v>N/A</v>
          </cell>
          <cell r="AR161" t="str">
            <v>N/A</v>
          </cell>
          <cell r="AS161" t="str">
            <v>N/A</v>
          </cell>
          <cell r="AT161" t="str">
            <v>N/A</v>
          </cell>
          <cell r="AU161" t="str">
            <v>N/A</v>
          </cell>
          <cell r="AV161" t="str">
            <v>N/A</v>
          </cell>
          <cell r="AW161" t="str">
            <v>N/A</v>
          </cell>
          <cell r="AX161" t="str">
            <v>N/A</v>
          </cell>
          <cell r="AY161" t="str">
            <v>N/A</v>
          </cell>
          <cell r="AZ161" t="str">
            <v>N/A</v>
          </cell>
          <cell r="BA161" t="e">
            <v>#VALUE!</v>
          </cell>
          <cell r="BB161" t="str">
            <v>N/A</v>
          </cell>
          <cell r="BC161" t="str">
            <v>N/A</v>
          </cell>
          <cell r="BD161" t="str">
            <v>N/A</v>
          </cell>
          <cell r="BE161" t="str">
            <v>N/A</v>
          </cell>
          <cell r="BF161" t="str">
            <v>N/A</v>
          </cell>
          <cell r="BG161" t="str">
            <v>N/A</v>
          </cell>
        </row>
        <row r="162">
          <cell r="A162">
            <v>36622</v>
          </cell>
          <cell r="B162" t="str">
            <v>N/A</v>
          </cell>
          <cell r="C162" t="str">
            <v>N/A</v>
          </cell>
          <cell r="D162" t="str">
            <v>N/A</v>
          </cell>
          <cell r="E162" t="str">
            <v>N/A</v>
          </cell>
          <cell r="F162" t="str">
            <v>N/A</v>
          </cell>
          <cell r="G162" t="str">
            <v>N/A</v>
          </cell>
          <cell r="H162" t="str">
            <v>N/A</v>
          </cell>
          <cell r="I162" t="str">
            <v>N/A</v>
          </cell>
          <cell r="J162" t="str">
            <v>N/A</v>
          </cell>
          <cell r="K162" t="str">
            <v>N/A</v>
          </cell>
          <cell r="L162" t="str">
            <v>N/A</v>
          </cell>
          <cell r="M162" t="str">
            <v>N/A</v>
          </cell>
          <cell r="N162" t="str">
            <v>N/A</v>
          </cell>
          <cell r="O162" t="str">
            <v>N/A</v>
          </cell>
          <cell r="P162" t="str">
            <v>N/A</v>
          </cell>
          <cell r="Q162" t="str">
            <v>N/A</v>
          </cell>
          <cell r="R162" t="str">
            <v>N/A</v>
          </cell>
          <cell r="S162" t="str">
            <v>N/A</v>
          </cell>
          <cell r="T162" t="str">
            <v>N/A</v>
          </cell>
          <cell r="U162" t="str">
            <v>N/A</v>
          </cell>
          <cell r="V162" t="str">
            <v>N/A</v>
          </cell>
          <cell r="W162" t="str">
            <v>N/A</v>
          </cell>
          <cell r="X162" t="str">
            <v>N/A</v>
          </cell>
          <cell r="Y162" t="str">
            <v>N/A</v>
          </cell>
          <cell r="Z162" t="str">
            <v>N/A</v>
          </cell>
          <cell r="AA162" t="str">
            <v>N/A</v>
          </cell>
          <cell r="AB162" t="str">
            <v>N/A</v>
          </cell>
          <cell r="AC162" t="str">
            <v>N/A</v>
          </cell>
          <cell r="AD162" t="str">
            <v>N/A</v>
          </cell>
          <cell r="AE162" t="str">
            <v>N/A</v>
          </cell>
          <cell r="AF162" t="str">
            <v>N/A</v>
          </cell>
          <cell r="AG162" t="str">
            <v>N/A</v>
          </cell>
          <cell r="AH162" t="str">
            <v>N/A</v>
          </cell>
          <cell r="AI162" t="str">
            <v>N/A</v>
          </cell>
          <cell r="AJ162" t="str">
            <v>N/A</v>
          </cell>
          <cell r="AK162" t="str">
            <v>N/A</v>
          </cell>
          <cell r="AL162" t="str">
            <v>N/A</v>
          </cell>
          <cell r="AM162" t="str">
            <v>N/A</v>
          </cell>
          <cell r="AN162" t="str">
            <v>N/A</v>
          </cell>
          <cell r="AO162" t="str">
            <v>N/A</v>
          </cell>
          <cell r="AP162" t="str">
            <v>N/A</v>
          </cell>
          <cell r="AQ162" t="str">
            <v>N/A</v>
          </cell>
          <cell r="AR162" t="str">
            <v>N/A</v>
          </cell>
          <cell r="AS162" t="str">
            <v>N/A</v>
          </cell>
          <cell r="AT162" t="str">
            <v>N/A</v>
          </cell>
          <cell r="AU162" t="str">
            <v>N/A</v>
          </cell>
          <cell r="AV162" t="str">
            <v>N/A</v>
          </cell>
          <cell r="AW162" t="str">
            <v>N/A</v>
          </cell>
          <cell r="AX162" t="str">
            <v>N/A</v>
          </cell>
          <cell r="AY162" t="str">
            <v>N/A</v>
          </cell>
          <cell r="AZ162" t="str">
            <v>N/A</v>
          </cell>
          <cell r="BA162" t="e">
            <v>#VALUE!</v>
          </cell>
          <cell r="BB162" t="str">
            <v>N/A</v>
          </cell>
          <cell r="BC162" t="str">
            <v>N/A</v>
          </cell>
          <cell r="BD162" t="str">
            <v>N/A</v>
          </cell>
          <cell r="BE162" t="str">
            <v>N/A</v>
          </cell>
          <cell r="BF162" t="str">
            <v>N/A</v>
          </cell>
          <cell r="BG162" t="str">
            <v>N/A</v>
          </cell>
        </row>
        <row r="163">
          <cell r="A163">
            <v>36623</v>
          </cell>
          <cell r="B163" t="str">
            <v>N/A</v>
          </cell>
          <cell r="C163" t="str">
            <v>N/A</v>
          </cell>
          <cell r="D163" t="str">
            <v>N/A</v>
          </cell>
          <cell r="E163" t="str">
            <v>N/A</v>
          </cell>
          <cell r="F163" t="str">
            <v>N/A</v>
          </cell>
          <cell r="G163" t="str">
            <v>N/A</v>
          </cell>
          <cell r="H163" t="str">
            <v>N/A</v>
          </cell>
          <cell r="I163" t="str">
            <v>N/A</v>
          </cell>
          <cell r="J163" t="str">
            <v>N/A</v>
          </cell>
          <cell r="K163" t="str">
            <v>N/A</v>
          </cell>
          <cell r="L163" t="str">
            <v>N/A</v>
          </cell>
          <cell r="M163" t="str">
            <v>N/A</v>
          </cell>
          <cell r="N163" t="str">
            <v>N/A</v>
          </cell>
          <cell r="O163" t="str">
            <v>N/A</v>
          </cell>
          <cell r="P163" t="str">
            <v>N/A</v>
          </cell>
          <cell r="Q163" t="str">
            <v>N/A</v>
          </cell>
          <cell r="R163" t="str">
            <v>N/A</v>
          </cell>
          <cell r="S163" t="str">
            <v>N/A</v>
          </cell>
          <cell r="T163" t="str">
            <v>N/A</v>
          </cell>
          <cell r="U163" t="str">
            <v>N/A</v>
          </cell>
          <cell r="V163" t="str">
            <v>N/A</v>
          </cell>
          <cell r="W163" t="str">
            <v>N/A</v>
          </cell>
          <cell r="X163" t="str">
            <v>N/A</v>
          </cell>
          <cell r="Y163" t="str">
            <v>N/A</v>
          </cell>
          <cell r="Z163" t="str">
            <v>N/A</v>
          </cell>
          <cell r="AA163" t="str">
            <v>N/A</v>
          </cell>
          <cell r="AB163" t="str">
            <v>N/A</v>
          </cell>
          <cell r="AC163" t="str">
            <v>N/A</v>
          </cell>
          <cell r="AD163" t="str">
            <v>N/A</v>
          </cell>
          <cell r="AE163" t="str">
            <v>N/A</v>
          </cell>
          <cell r="AF163" t="str">
            <v>N/A</v>
          </cell>
          <cell r="AG163" t="str">
            <v>N/A</v>
          </cell>
          <cell r="AH163" t="str">
            <v>N/A</v>
          </cell>
          <cell r="AI163" t="str">
            <v>N/A</v>
          </cell>
          <cell r="AJ163" t="str">
            <v>N/A</v>
          </cell>
          <cell r="AK163" t="str">
            <v>N/A</v>
          </cell>
          <cell r="AL163" t="str">
            <v>N/A</v>
          </cell>
          <cell r="AM163" t="str">
            <v>N/A</v>
          </cell>
          <cell r="AN163" t="str">
            <v>N/A</v>
          </cell>
          <cell r="AO163" t="str">
            <v>N/A</v>
          </cell>
          <cell r="AP163" t="str">
            <v>N/A</v>
          </cell>
          <cell r="AQ163" t="str">
            <v>N/A</v>
          </cell>
          <cell r="AR163" t="str">
            <v>N/A</v>
          </cell>
          <cell r="AS163" t="str">
            <v>N/A</v>
          </cell>
          <cell r="AT163" t="str">
            <v>N/A</v>
          </cell>
          <cell r="AU163" t="str">
            <v>N/A</v>
          </cell>
          <cell r="AV163" t="str">
            <v>N/A</v>
          </cell>
          <cell r="AW163" t="str">
            <v>N/A</v>
          </cell>
          <cell r="AX163" t="str">
            <v>N/A</v>
          </cell>
          <cell r="AY163" t="str">
            <v>N/A</v>
          </cell>
          <cell r="AZ163" t="str">
            <v>N/A</v>
          </cell>
          <cell r="BA163" t="e">
            <v>#VALUE!</v>
          </cell>
          <cell r="BB163" t="str">
            <v>N/A</v>
          </cell>
          <cell r="BC163" t="str">
            <v>N/A</v>
          </cell>
          <cell r="BD163" t="str">
            <v>N/A</v>
          </cell>
          <cell r="BE163" t="str">
            <v>N/A</v>
          </cell>
          <cell r="BF163" t="str">
            <v>N/A</v>
          </cell>
          <cell r="BG163" t="str">
            <v>N/A</v>
          </cell>
        </row>
        <row r="164">
          <cell r="A164">
            <v>36624</v>
          </cell>
          <cell r="B164" t="str">
            <v>N/A</v>
          </cell>
          <cell r="C164" t="str">
            <v>N/A</v>
          </cell>
          <cell r="D164" t="str">
            <v>N/A</v>
          </cell>
          <cell r="E164" t="str">
            <v>N/A</v>
          </cell>
          <cell r="F164" t="str">
            <v>N/A</v>
          </cell>
          <cell r="G164" t="str">
            <v>N/A</v>
          </cell>
          <cell r="H164" t="str">
            <v>N/A</v>
          </cell>
          <cell r="I164" t="str">
            <v>N/A</v>
          </cell>
          <cell r="J164" t="str">
            <v>N/A</v>
          </cell>
          <cell r="K164" t="str">
            <v>N/A</v>
          </cell>
          <cell r="L164" t="str">
            <v>N/A</v>
          </cell>
          <cell r="M164" t="str">
            <v>N/A</v>
          </cell>
          <cell r="N164" t="str">
            <v>N/A</v>
          </cell>
          <cell r="O164" t="str">
            <v>N/A</v>
          </cell>
          <cell r="P164" t="str">
            <v>N/A</v>
          </cell>
          <cell r="Q164" t="str">
            <v>N/A</v>
          </cell>
          <cell r="R164" t="str">
            <v>N/A</v>
          </cell>
          <cell r="S164" t="str">
            <v>N/A</v>
          </cell>
          <cell r="T164" t="str">
            <v>N/A</v>
          </cell>
          <cell r="U164" t="str">
            <v>N/A</v>
          </cell>
          <cell r="V164" t="str">
            <v>N/A</v>
          </cell>
          <cell r="W164" t="str">
            <v>N/A</v>
          </cell>
          <cell r="X164" t="str">
            <v>N/A</v>
          </cell>
          <cell r="Y164" t="str">
            <v>N/A</v>
          </cell>
          <cell r="Z164" t="str">
            <v>N/A</v>
          </cell>
          <cell r="AA164" t="str">
            <v>N/A</v>
          </cell>
          <cell r="AB164" t="str">
            <v>N/A</v>
          </cell>
          <cell r="AC164" t="str">
            <v>N/A</v>
          </cell>
          <cell r="AD164" t="str">
            <v>N/A</v>
          </cell>
          <cell r="AE164" t="str">
            <v>N/A</v>
          </cell>
          <cell r="AF164" t="str">
            <v>N/A</v>
          </cell>
          <cell r="AG164" t="str">
            <v>N/A</v>
          </cell>
          <cell r="AH164" t="str">
            <v>N/A</v>
          </cell>
          <cell r="AI164" t="str">
            <v>N/A</v>
          </cell>
          <cell r="AJ164" t="str">
            <v>N/A</v>
          </cell>
          <cell r="AK164" t="str">
            <v>N/A</v>
          </cell>
          <cell r="AL164" t="str">
            <v>N/A</v>
          </cell>
          <cell r="AM164" t="str">
            <v>N/A</v>
          </cell>
          <cell r="AN164" t="str">
            <v>N/A</v>
          </cell>
          <cell r="AO164" t="str">
            <v>N/A</v>
          </cell>
          <cell r="AP164" t="str">
            <v>N/A</v>
          </cell>
          <cell r="AQ164" t="str">
            <v>N/A</v>
          </cell>
          <cell r="AR164" t="str">
            <v>N/A</v>
          </cell>
          <cell r="AS164" t="str">
            <v>N/A</v>
          </cell>
          <cell r="AT164" t="str">
            <v>N/A</v>
          </cell>
          <cell r="AU164" t="str">
            <v>N/A</v>
          </cell>
          <cell r="AV164" t="str">
            <v>N/A</v>
          </cell>
          <cell r="AW164" t="str">
            <v>N/A</v>
          </cell>
          <cell r="AX164" t="str">
            <v>N/A</v>
          </cell>
          <cell r="AY164" t="str">
            <v>N/A</v>
          </cell>
          <cell r="AZ164" t="str">
            <v>N/A</v>
          </cell>
          <cell r="BA164" t="e">
            <v>#VALUE!</v>
          </cell>
          <cell r="BB164" t="str">
            <v>N/A</v>
          </cell>
          <cell r="BC164" t="str">
            <v>N/A</v>
          </cell>
          <cell r="BD164" t="str">
            <v>N/A</v>
          </cell>
          <cell r="BE164" t="str">
            <v>N/A</v>
          </cell>
          <cell r="BF164" t="str">
            <v>N/A</v>
          </cell>
          <cell r="BG164" t="str">
            <v>N/A</v>
          </cell>
        </row>
        <row r="165">
          <cell r="A165">
            <v>36625</v>
          </cell>
          <cell r="B165" t="str">
            <v>N/A</v>
          </cell>
          <cell r="C165" t="str">
            <v>N/A</v>
          </cell>
          <cell r="D165" t="str">
            <v>N/A</v>
          </cell>
          <cell r="E165" t="str">
            <v>N/A</v>
          </cell>
          <cell r="F165" t="str">
            <v>N/A</v>
          </cell>
          <cell r="G165" t="str">
            <v>N/A</v>
          </cell>
          <cell r="H165" t="str">
            <v>N/A</v>
          </cell>
          <cell r="I165" t="str">
            <v>N/A</v>
          </cell>
          <cell r="J165" t="str">
            <v>N/A</v>
          </cell>
          <cell r="K165" t="str">
            <v>N/A</v>
          </cell>
          <cell r="L165" t="str">
            <v>N/A</v>
          </cell>
          <cell r="M165" t="str">
            <v>N/A</v>
          </cell>
          <cell r="N165" t="str">
            <v>N/A</v>
          </cell>
          <cell r="O165" t="str">
            <v>N/A</v>
          </cell>
          <cell r="P165" t="str">
            <v>N/A</v>
          </cell>
          <cell r="Q165" t="str">
            <v>N/A</v>
          </cell>
          <cell r="R165" t="str">
            <v>N/A</v>
          </cell>
          <cell r="S165" t="str">
            <v>N/A</v>
          </cell>
          <cell r="T165" t="str">
            <v>N/A</v>
          </cell>
          <cell r="U165" t="str">
            <v>N/A</v>
          </cell>
          <cell r="V165" t="str">
            <v>N/A</v>
          </cell>
          <cell r="W165" t="str">
            <v>N/A</v>
          </cell>
          <cell r="X165" t="str">
            <v>N/A</v>
          </cell>
          <cell r="Y165" t="str">
            <v>N/A</v>
          </cell>
          <cell r="Z165" t="str">
            <v>N/A</v>
          </cell>
          <cell r="AA165" t="str">
            <v>N/A</v>
          </cell>
          <cell r="AB165" t="str">
            <v>N/A</v>
          </cell>
          <cell r="AC165" t="str">
            <v>N/A</v>
          </cell>
          <cell r="AD165" t="str">
            <v>N/A</v>
          </cell>
          <cell r="AE165" t="str">
            <v>N/A</v>
          </cell>
          <cell r="AF165" t="str">
            <v>N/A</v>
          </cell>
          <cell r="AG165" t="str">
            <v>N/A</v>
          </cell>
          <cell r="AH165" t="str">
            <v>N/A</v>
          </cell>
          <cell r="AI165" t="str">
            <v>N/A</v>
          </cell>
          <cell r="AJ165" t="str">
            <v>N/A</v>
          </cell>
          <cell r="AK165" t="str">
            <v>N/A</v>
          </cell>
          <cell r="AL165" t="str">
            <v>N/A</v>
          </cell>
          <cell r="AM165" t="str">
            <v>N/A</v>
          </cell>
          <cell r="AN165" t="str">
            <v>N/A</v>
          </cell>
          <cell r="AO165" t="str">
            <v>N/A</v>
          </cell>
          <cell r="AP165" t="str">
            <v>N/A</v>
          </cell>
          <cell r="AQ165" t="str">
            <v>N/A</v>
          </cell>
          <cell r="AR165" t="str">
            <v>N/A</v>
          </cell>
          <cell r="AS165" t="str">
            <v>N/A</v>
          </cell>
          <cell r="AT165" t="str">
            <v>N/A</v>
          </cell>
          <cell r="AU165" t="str">
            <v>N/A</v>
          </cell>
          <cell r="AV165" t="str">
            <v>N/A</v>
          </cell>
          <cell r="AW165" t="str">
            <v>N/A</v>
          </cell>
          <cell r="AX165" t="str">
            <v>N/A</v>
          </cell>
          <cell r="AY165" t="str">
            <v>N/A</v>
          </cell>
          <cell r="AZ165" t="str">
            <v>N/A</v>
          </cell>
          <cell r="BA165" t="e">
            <v>#VALUE!</v>
          </cell>
          <cell r="BB165" t="str">
            <v>N/A</v>
          </cell>
          <cell r="BC165" t="str">
            <v>N/A</v>
          </cell>
          <cell r="BD165" t="str">
            <v>N/A</v>
          </cell>
          <cell r="BE165" t="str">
            <v>N/A</v>
          </cell>
          <cell r="BF165" t="str">
            <v>N/A</v>
          </cell>
          <cell r="BG165" t="str">
            <v>N/A</v>
          </cell>
        </row>
        <row r="166">
          <cell r="A166">
            <v>36626</v>
          </cell>
          <cell r="B166" t="str">
            <v>N/A</v>
          </cell>
          <cell r="C166" t="str">
            <v>N/A</v>
          </cell>
          <cell r="D166" t="str">
            <v>N/A</v>
          </cell>
          <cell r="E166" t="str">
            <v>N/A</v>
          </cell>
          <cell r="F166" t="str">
            <v>N/A</v>
          </cell>
          <cell r="G166" t="str">
            <v>N/A</v>
          </cell>
          <cell r="H166" t="str">
            <v>N/A</v>
          </cell>
          <cell r="I166" t="str">
            <v>N/A</v>
          </cell>
          <cell r="J166" t="str">
            <v>N/A</v>
          </cell>
          <cell r="K166" t="str">
            <v>N/A</v>
          </cell>
          <cell r="L166" t="str">
            <v>N/A</v>
          </cell>
          <cell r="M166" t="str">
            <v>N/A</v>
          </cell>
          <cell r="N166" t="str">
            <v>N/A</v>
          </cell>
          <cell r="O166" t="str">
            <v>N/A</v>
          </cell>
          <cell r="P166" t="str">
            <v>N/A</v>
          </cell>
          <cell r="Q166" t="str">
            <v>N/A</v>
          </cell>
          <cell r="R166" t="str">
            <v>N/A</v>
          </cell>
          <cell r="S166" t="str">
            <v>N/A</v>
          </cell>
          <cell r="T166" t="str">
            <v>N/A</v>
          </cell>
          <cell r="U166" t="str">
            <v>N/A</v>
          </cell>
          <cell r="V166" t="str">
            <v>N/A</v>
          </cell>
          <cell r="W166" t="str">
            <v>N/A</v>
          </cell>
          <cell r="X166" t="str">
            <v>N/A</v>
          </cell>
          <cell r="Y166" t="str">
            <v>N/A</v>
          </cell>
          <cell r="Z166" t="str">
            <v>N/A</v>
          </cell>
          <cell r="AA166" t="str">
            <v>N/A</v>
          </cell>
          <cell r="AB166" t="str">
            <v>N/A</v>
          </cell>
          <cell r="AC166" t="str">
            <v>N/A</v>
          </cell>
          <cell r="AD166" t="str">
            <v>N/A</v>
          </cell>
          <cell r="AE166" t="str">
            <v>N/A</v>
          </cell>
          <cell r="AF166" t="str">
            <v>N/A</v>
          </cell>
          <cell r="AG166" t="str">
            <v>N/A</v>
          </cell>
          <cell r="AH166" t="str">
            <v>N/A</v>
          </cell>
          <cell r="AI166" t="str">
            <v>N/A</v>
          </cell>
          <cell r="AJ166" t="str">
            <v>N/A</v>
          </cell>
          <cell r="AK166" t="str">
            <v>N/A</v>
          </cell>
          <cell r="AL166" t="str">
            <v>N/A</v>
          </cell>
          <cell r="AM166" t="str">
            <v>N/A</v>
          </cell>
          <cell r="AN166" t="str">
            <v>N/A</v>
          </cell>
          <cell r="AO166" t="str">
            <v>N/A</v>
          </cell>
          <cell r="AP166" t="str">
            <v>N/A</v>
          </cell>
          <cell r="AQ166" t="str">
            <v>N/A</v>
          </cell>
          <cell r="AR166" t="str">
            <v>N/A</v>
          </cell>
          <cell r="AS166" t="str">
            <v>N/A</v>
          </cell>
          <cell r="AT166" t="str">
            <v>N/A</v>
          </cell>
          <cell r="AU166" t="str">
            <v>N/A</v>
          </cell>
          <cell r="AV166" t="str">
            <v>N/A</v>
          </cell>
          <cell r="AW166" t="str">
            <v>N/A</v>
          </cell>
          <cell r="AX166" t="str">
            <v>N/A</v>
          </cell>
          <cell r="AY166" t="str">
            <v>N/A</v>
          </cell>
          <cell r="AZ166" t="str">
            <v>N/A</v>
          </cell>
          <cell r="BA166" t="e">
            <v>#VALUE!</v>
          </cell>
          <cell r="BB166" t="str">
            <v>N/A</v>
          </cell>
          <cell r="BC166" t="str">
            <v>N/A</v>
          </cell>
          <cell r="BD166" t="str">
            <v>N/A</v>
          </cell>
          <cell r="BE166" t="str">
            <v>N/A</v>
          </cell>
          <cell r="BF166" t="str">
            <v>N/A</v>
          </cell>
          <cell r="BG166" t="str">
            <v>N/A</v>
          </cell>
        </row>
        <row r="167">
          <cell r="A167">
            <v>36627</v>
          </cell>
          <cell r="B167" t="str">
            <v>N/A</v>
          </cell>
          <cell r="C167" t="str">
            <v>N/A</v>
          </cell>
          <cell r="D167" t="str">
            <v>N/A</v>
          </cell>
          <cell r="E167" t="str">
            <v>N/A</v>
          </cell>
          <cell r="F167" t="str">
            <v>N/A</v>
          </cell>
          <cell r="G167" t="str">
            <v>N/A</v>
          </cell>
          <cell r="H167" t="str">
            <v>N/A</v>
          </cell>
          <cell r="I167" t="str">
            <v>N/A</v>
          </cell>
          <cell r="J167" t="str">
            <v>N/A</v>
          </cell>
          <cell r="K167" t="str">
            <v>N/A</v>
          </cell>
          <cell r="L167" t="str">
            <v>N/A</v>
          </cell>
          <cell r="M167" t="str">
            <v>N/A</v>
          </cell>
          <cell r="N167" t="str">
            <v>N/A</v>
          </cell>
          <cell r="O167" t="str">
            <v>N/A</v>
          </cell>
          <cell r="P167" t="str">
            <v>N/A</v>
          </cell>
          <cell r="Q167" t="str">
            <v>N/A</v>
          </cell>
          <cell r="R167" t="str">
            <v>N/A</v>
          </cell>
          <cell r="S167" t="str">
            <v>N/A</v>
          </cell>
          <cell r="T167" t="str">
            <v>N/A</v>
          </cell>
          <cell r="U167" t="str">
            <v>N/A</v>
          </cell>
          <cell r="V167" t="str">
            <v>N/A</v>
          </cell>
          <cell r="W167" t="str">
            <v>N/A</v>
          </cell>
          <cell r="X167" t="str">
            <v>N/A</v>
          </cell>
          <cell r="Y167" t="str">
            <v>N/A</v>
          </cell>
          <cell r="Z167" t="str">
            <v>N/A</v>
          </cell>
          <cell r="AA167" t="str">
            <v>N/A</v>
          </cell>
          <cell r="AB167" t="str">
            <v>N/A</v>
          </cell>
          <cell r="AC167" t="str">
            <v>N/A</v>
          </cell>
          <cell r="AD167" t="str">
            <v>N/A</v>
          </cell>
          <cell r="AE167" t="str">
            <v>N/A</v>
          </cell>
          <cell r="AF167" t="str">
            <v>N/A</v>
          </cell>
          <cell r="AG167" t="str">
            <v>N/A</v>
          </cell>
          <cell r="AH167" t="str">
            <v>N/A</v>
          </cell>
          <cell r="AI167" t="str">
            <v>N/A</v>
          </cell>
          <cell r="AJ167" t="str">
            <v>N/A</v>
          </cell>
          <cell r="AK167" t="str">
            <v>N/A</v>
          </cell>
          <cell r="AL167" t="str">
            <v>N/A</v>
          </cell>
          <cell r="AM167" t="str">
            <v>N/A</v>
          </cell>
          <cell r="AN167" t="str">
            <v>N/A</v>
          </cell>
          <cell r="AO167" t="str">
            <v>N/A</v>
          </cell>
          <cell r="AP167" t="str">
            <v>N/A</v>
          </cell>
          <cell r="AQ167" t="str">
            <v>N/A</v>
          </cell>
          <cell r="AR167" t="str">
            <v>N/A</v>
          </cell>
          <cell r="AS167" t="str">
            <v>N/A</v>
          </cell>
          <cell r="AT167" t="str">
            <v>N/A</v>
          </cell>
          <cell r="AU167" t="str">
            <v>N/A</v>
          </cell>
          <cell r="AV167" t="str">
            <v>N/A</v>
          </cell>
          <cell r="AW167" t="str">
            <v>N/A</v>
          </cell>
          <cell r="AX167" t="str">
            <v>N/A</v>
          </cell>
          <cell r="AY167" t="str">
            <v>N/A</v>
          </cell>
          <cell r="AZ167" t="str">
            <v>N/A</v>
          </cell>
          <cell r="BA167" t="e">
            <v>#VALUE!</v>
          </cell>
          <cell r="BB167" t="str">
            <v>N/A</v>
          </cell>
          <cell r="BC167" t="str">
            <v>N/A</v>
          </cell>
          <cell r="BD167" t="str">
            <v>N/A</v>
          </cell>
          <cell r="BE167" t="str">
            <v>N/A</v>
          </cell>
          <cell r="BF167" t="str">
            <v>N/A</v>
          </cell>
          <cell r="BG167" t="str">
            <v>N/A</v>
          </cell>
        </row>
        <row r="168">
          <cell r="A168">
            <v>36628</v>
          </cell>
          <cell r="B168" t="str">
            <v>N/A</v>
          </cell>
          <cell r="C168" t="str">
            <v>N/A</v>
          </cell>
          <cell r="D168" t="str">
            <v>N/A</v>
          </cell>
          <cell r="E168" t="str">
            <v>N/A</v>
          </cell>
          <cell r="F168" t="str">
            <v>N/A</v>
          </cell>
          <cell r="G168" t="str">
            <v>N/A</v>
          </cell>
          <cell r="H168" t="str">
            <v>N/A</v>
          </cell>
          <cell r="I168" t="str">
            <v>N/A</v>
          </cell>
          <cell r="J168" t="str">
            <v>N/A</v>
          </cell>
          <cell r="K168" t="str">
            <v>N/A</v>
          </cell>
          <cell r="L168" t="str">
            <v>N/A</v>
          </cell>
          <cell r="M168" t="str">
            <v>N/A</v>
          </cell>
          <cell r="N168" t="str">
            <v>N/A</v>
          </cell>
          <cell r="O168" t="str">
            <v>N/A</v>
          </cell>
          <cell r="P168" t="str">
            <v>N/A</v>
          </cell>
          <cell r="Q168" t="str">
            <v>N/A</v>
          </cell>
          <cell r="R168" t="str">
            <v>N/A</v>
          </cell>
          <cell r="S168" t="str">
            <v>N/A</v>
          </cell>
          <cell r="T168" t="str">
            <v>N/A</v>
          </cell>
          <cell r="U168" t="str">
            <v>N/A</v>
          </cell>
          <cell r="V168" t="str">
            <v>N/A</v>
          </cell>
          <cell r="W168" t="str">
            <v>N/A</v>
          </cell>
          <cell r="X168" t="str">
            <v>N/A</v>
          </cell>
          <cell r="Y168" t="str">
            <v>N/A</v>
          </cell>
          <cell r="Z168" t="str">
            <v>N/A</v>
          </cell>
          <cell r="AA168" t="str">
            <v>N/A</v>
          </cell>
          <cell r="AB168" t="str">
            <v>N/A</v>
          </cell>
          <cell r="AC168" t="str">
            <v>N/A</v>
          </cell>
          <cell r="AD168" t="str">
            <v>N/A</v>
          </cell>
          <cell r="AE168" t="str">
            <v>N/A</v>
          </cell>
          <cell r="AF168" t="str">
            <v>N/A</v>
          </cell>
          <cell r="AG168" t="str">
            <v>N/A</v>
          </cell>
          <cell r="AH168" t="str">
            <v>N/A</v>
          </cell>
          <cell r="AI168" t="str">
            <v>N/A</v>
          </cell>
          <cell r="AJ168" t="str">
            <v>N/A</v>
          </cell>
          <cell r="AK168" t="str">
            <v>N/A</v>
          </cell>
          <cell r="AL168" t="str">
            <v>N/A</v>
          </cell>
          <cell r="AM168" t="str">
            <v>N/A</v>
          </cell>
          <cell r="AN168" t="str">
            <v>N/A</v>
          </cell>
          <cell r="AO168" t="str">
            <v>N/A</v>
          </cell>
          <cell r="AP168" t="str">
            <v>N/A</v>
          </cell>
          <cell r="AQ168" t="str">
            <v>N/A</v>
          </cell>
          <cell r="AR168" t="str">
            <v>N/A</v>
          </cell>
          <cell r="AS168" t="str">
            <v>N/A</v>
          </cell>
          <cell r="AT168" t="str">
            <v>N/A</v>
          </cell>
          <cell r="AU168" t="str">
            <v>N/A</v>
          </cell>
          <cell r="AV168" t="str">
            <v>N/A</v>
          </cell>
          <cell r="AW168" t="str">
            <v>N/A</v>
          </cell>
          <cell r="AX168" t="str">
            <v>N/A</v>
          </cell>
          <cell r="AY168" t="str">
            <v>N/A</v>
          </cell>
          <cell r="AZ168" t="str">
            <v>N/A</v>
          </cell>
          <cell r="BA168" t="e">
            <v>#VALUE!</v>
          </cell>
          <cell r="BB168" t="str">
            <v>N/A</v>
          </cell>
          <cell r="BC168" t="str">
            <v>N/A</v>
          </cell>
          <cell r="BD168" t="str">
            <v>N/A</v>
          </cell>
          <cell r="BE168" t="str">
            <v>N/A</v>
          </cell>
          <cell r="BF168" t="str">
            <v>N/A</v>
          </cell>
          <cell r="BG168" t="str">
            <v>N/A</v>
          </cell>
        </row>
        <row r="169">
          <cell r="A169">
            <v>36629</v>
          </cell>
          <cell r="B169" t="str">
            <v>N/A</v>
          </cell>
          <cell r="C169" t="str">
            <v>N/A</v>
          </cell>
          <cell r="D169" t="str">
            <v>N/A</v>
          </cell>
          <cell r="E169" t="str">
            <v>N/A</v>
          </cell>
          <cell r="F169" t="str">
            <v>N/A</v>
          </cell>
          <cell r="G169" t="str">
            <v>N/A</v>
          </cell>
          <cell r="H169" t="str">
            <v>N/A</v>
          </cell>
          <cell r="I169" t="str">
            <v>N/A</v>
          </cell>
          <cell r="J169" t="str">
            <v>N/A</v>
          </cell>
          <cell r="K169" t="str">
            <v>N/A</v>
          </cell>
          <cell r="L169" t="str">
            <v>N/A</v>
          </cell>
          <cell r="M169" t="str">
            <v>N/A</v>
          </cell>
          <cell r="N169" t="str">
            <v>N/A</v>
          </cell>
          <cell r="O169" t="str">
            <v>N/A</v>
          </cell>
          <cell r="P169" t="str">
            <v>N/A</v>
          </cell>
          <cell r="Q169" t="str">
            <v>N/A</v>
          </cell>
          <cell r="R169" t="str">
            <v>N/A</v>
          </cell>
          <cell r="S169" t="str">
            <v>N/A</v>
          </cell>
          <cell r="T169" t="str">
            <v>N/A</v>
          </cell>
          <cell r="U169" t="str">
            <v>N/A</v>
          </cell>
          <cell r="V169" t="str">
            <v>N/A</v>
          </cell>
          <cell r="W169" t="str">
            <v>N/A</v>
          </cell>
          <cell r="X169" t="str">
            <v>N/A</v>
          </cell>
          <cell r="Y169" t="str">
            <v>N/A</v>
          </cell>
          <cell r="Z169" t="str">
            <v>N/A</v>
          </cell>
          <cell r="AA169" t="str">
            <v>N/A</v>
          </cell>
          <cell r="AB169" t="str">
            <v>N/A</v>
          </cell>
          <cell r="AC169" t="str">
            <v>N/A</v>
          </cell>
          <cell r="AD169" t="str">
            <v>N/A</v>
          </cell>
          <cell r="AE169" t="str">
            <v>N/A</v>
          </cell>
          <cell r="AF169" t="str">
            <v>N/A</v>
          </cell>
          <cell r="AG169" t="str">
            <v>N/A</v>
          </cell>
          <cell r="AH169" t="str">
            <v>N/A</v>
          </cell>
          <cell r="AI169" t="str">
            <v>N/A</v>
          </cell>
          <cell r="AJ169" t="str">
            <v>N/A</v>
          </cell>
          <cell r="AK169" t="str">
            <v>N/A</v>
          </cell>
          <cell r="AL169" t="str">
            <v>N/A</v>
          </cell>
          <cell r="AM169" t="str">
            <v>N/A</v>
          </cell>
          <cell r="AN169" t="str">
            <v>N/A</v>
          </cell>
          <cell r="AO169" t="str">
            <v>N/A</v>
          </cell>
          <cell r="AP169" t="str">
            <v>N/A</v>
          </cell>
          <cell r="AQ169" t="str">
            <v>N/A</v>
          </cell>
          <cell r="AR169" t="str">
            <v>N/A</v>
          </cell>
          <cell r="AS169" t="str">
            <v>N/A</v>
          </cell>
          <cell r="AT169" t="str">
            <v>N/A</v>
          </cell>
          <cell r="AU169" t="str">
            <v>N/A</v>
          </cell>
          <cell r="AV169" t="str">
            <v>N/A</v>
          </cell>
          <cell r="AW169" t="str">
            <v>N/A</v>
          </cell>
          <cell r="AX169" t="str">
            <v>N/A</v>
          </cell>
          <cell r="AY169" t="str">
            <v>N/A</v>
          </cell>
          <cell r="AZ169" t="str">
            <v>N/A</v>
          </cell>
          <cell r="BA169" t="e">
            <v>#VALUE!</v>
          </cell>
          <cell r="BB169" t="str">
            <v>N/A</v>
          </cell>
          <cell r="BC169" t="str">
            <v>N/A</v>
          </cell>
          <cell r="BD169" t="str">
            <v>N/A</v>
          </cell>
          <cell r="BE169" t="str">
            <v>N/A</v>
          </cell>
          <cell r="BF169" t="str">
            <v>N/A</v>
          </cell>
          <cell r="BG169" t="str">
            <v>N/A</v>
          </cell>
        </row>
        <row r="170">
          <cell r="A170">
            <v>36630</v>
          </cell>
          <cell r="B170" t="str">
            <v>N/A</v>
          </cell>
          <cell r="C170" t="str">
            <v>N/A</v>
          </cell>
          <cell r="D170" t="str">
            <v>N/A</v>
          </cell>
          <cell r="E170" t="str">
            <v>N/A</v>
          </cell>
          <cell r="F170" t="str">
            <v>N/A</v>
          </cell>
          <cell r="G170" t="str">
            <v>N/A</v>
          </cell>
          <cell r="H170" t="str">
            <v>N/A</v>
          </cell>
          <cell r="I170" t="str">
            <v>N/A</v>
          </cell>
          <cell r="J170" t="str">
            <v>N/A</v>
          </cell>
          <cell r="K170" t="str">
            <v>N/A</v>
          </cell>
          <cell r="L170" t="str">
            <v>N/A</v>
          </cell>
          <cell r="M170" t="str">
            <v>N/A</v>
          </cell>
          <cell r="N170" t="str">
            <v>N/A</v>
          </cell>
          <cell r="O170" t="str">
            <v>N/A</v>
          </cell>
          <cell r="P170" t="str">
            <v>N/A</v>
          </cell>
          <cell r="Q170" t="str">
            <v>N/A</v>
          </cell>
          <cell r="R170" t="str">
            <v>N/A</v>
          </cell>
          <cell r="S170" t="str">
            <v>N/A</v>
          </cell>
          <cell r="T170" t="str">
            <v>N/A</v>
          </cell>
          <cell r="U170" t="str">
            <v>N/A</v>
          </cell>
          <cell r="V170" t="str">
            <v>N/A</v>
          </cell>
          <cell r="W170" t="str">
            <v>N/A</v>
          </cell>
          <cell r="X170" t="str">
            <v>N/A</v>
          </cell>
          <cell r="Y170" t="str">
            <v>N/A</v>
          </cell>
          <cell r="Z170" t="str">
            <v>N/A</v>
          </cell>
          <cell r="AA170" t="str">
            <v>N/A</v>
          </cell>
          <cell r="AB170" t="str">
            <v>N/A</v>
          </cell>
          <cell r="AC170" t="str">
            <v>N/A</v>
          </cell>
          <cell r="AD170" t="str">
            <v>N/A</v>
          </cell>
          <cell r="AE170" t="str">
            <v>N/A</v>
          </cell>
          <cell r="AF170" t="str">
            <v>N/A</v>
          </cell>
          <cell r="AG170" t="str">
            <v>N/A</v>
          </cell>
          <cell r="AH170" t="str">
            <v>N/A</v>
          </cell>
          <cell r="AI170" t="str">
            <v>N/A</v>
          </cell>
          <cell r="AJ170" t="str">
            <v>N/A</v>
          </cell>
          <cell r="AK170" t="str">
            <v>N/A</v>
          </cell>
          <cell r="AL170" t="str">
            <v>N/A</v>
          </cell>
          <cell r="AM170" t="str">
            <v>N/A</v>
          </cell>
          <cell r="AN170" t="str">
            <v>N/A</v>
          </cell>
          <cell r="AO170" t="str">
            <v>N/A</v>
          </cell>
          <cell r="AP170" t="str">
            <v>N/A</v>
          </cell>
          <cell r="AQ170" t="str">
            <v>N/A</v>
          </cell>
          <cell r="AR170" t="str">
            <v>N/A</v>
          </cell>
          <cell r="AS170" t="str">
            <v>N/A</v>
          </cell>
          <cell r="AT170" t="str">
            <v>N/A</v>
          </cell>
          <cell r="AU170" t="str">
            <v>N/A</v>
          </cell>
          <cell r="AV170" t="str">
            <v>N/A</v>
          </cell>
          <cell r="AW170" t="str">
            <v>N/A</v>
          </cell>
          <cell r="AX170" t="str">
            <v>N/A</v>
          </cell>
          <cell r="AY170" t="str">
            <v>N/A</v>
          </cell>
          <cell r="AZ170" t="str">
            <v>N/A</v>
          </cell>
          <cell r="BA170" t="e">
            <v>#VALUE!</v>
          </cell>
          <cell r="BB170" t="str">
            <v>N/A</v>
          </cell>
          <cell r="BC170" t="str">
            <v>N/A</v>
          </cell>
          <cell r="BD170" t="str">
            <v>N/A</v>
          </cell>
          <cell r="BE170" t="str">
            <v>N/A</v>
          </cell>
          <cell r="BF170" t="str">
            <v>N/A</v>
          </cell>
          <cell r="BG170" t="str">
            <v>N/A</v>
          </cell>
        </row>
        <row r="171">
          <cell r="A171">
            <v>36631</v>
          </cell>
          <cell r="B171" t="str">
            <v>N/A</v>
          </cell>
          <cell r="C171" t="str">
            <v>N/A</v>
          </cell>
          <cell r="D171" t="str">
            <v>N/A</v>
          </cell>
          <cell r="E171" t="str">
            <v>N/A</v>
          </cell>
          <cell r="F171" t="str">
            <v>N/A</v>
          </cell>
          <cell r="G171" t="str">
            <v>N/A</v>
          </cell>
          <cell r="H171" t="str">
            <v>N/A</v>
          </cell>
          <cell r="I171" t="str">
            <v>N/A</v>
          </cell>
          <cell r="J171" t="str">
            <v>N/A</v>
          </cell>
          <cell r="K171" t="str">
            <v>N/A</v>
          </cell>
          <cell r="L171" t="str">
            <v>N/A</v>
          </cell>
          <cell r="M171" t="str">
            <v>N/A</v>
          </cell>
          <cell r="N171" t="str">
            <v>N/A</v>
          </cell>
          <cell r="O171" t="str">
            <v>N/A</v>
          </cell>
          <cell r="P171" t="str">
            <v>N/A</v>
          </cell>
          <cell r="Q171" t="str">
            <v>N/A</v>
          </cell>
          <cell r="R171" t="str">
            <v>N/A</v>
          </cell>
          <cell r="S171" t="str">
            <v>N/A</v>
          </cell>
          <cell r="T171" t="str">
            <v>N/A</v>
          </cell>
          <cell r="U171" t="str">
            <v>N/A</v>
          </cell>
          <cell r="V171" t="str">
            <v>N/A</v>
          </cell>
          <cell r="W171" t="str">
            <v>N/A</v>
          </cell>
          <cell r="X171" t="str">
            <v>N/A</v>
          </cell>
          <cell r="Y171" t="str">
            <v>N/A</v>
          </cell>
          <cell r="Z171" t="str">
            <v>N/A</v>
          </cell>
          <cell r="AA171" t="str">
            <v>N/A</v>
          </cell>
          <cell r="AB171" t="str">
            <v>N/A</v>
          </cell>
          <cell r="AC171" t="str">
            <v>N/A</v>
          </cell>
          <cell r="AD171" t="str">
            <v>N/A</v>
          </cell>
          <cell r="AE171" t="str">
            <v>N/A</v>
          </cell>
          <cell r="AF171" t="str">
            <v>N/A</v>
          </cell>
          <cell r="AG171" t="str">
            <v>N/A</v>
          </cell>
          <cell r="AH171" t="str">
            <v>N/A</v>
          </cell>
          <cell r="AI171" t="str">
            <v>N/A</v>
          </cell>
          <cell r="AJ171" t="str">
            <v>N/A</v>
          </cell>
          <cell r="AK171" t="str">
            <v>N/A</v>
          </cell>
          <cell r="AL171" t="str">
            <v>N/A</v>
          </cell>
          <cell r="AM171" t="str">
            <v>N/A</v>
          </cell>
          <cell r="AN171" t="str">
            <v>N/A</v>
          </cell>
          <cell r="AO171" t="str">
            <v>N/A</v>
          </cell>
          <cell r="AP171" t="str">
            <v>N/A</v>
          </cell>
          <cell r="AQ171" t="str">
            <v>N/A</v>
          </cell>
          <cell r="AR171" t="str">
            <v>N/A</v>
          </cell>
          <cell r="AS171" t="str">
            <v>N/A</v>
          </cell>
          <cell r="AT171" t="str">
            <v>N/A</v>
          </cell>
          <cell r="AU171" t="str">
            <v>N/A</v>
          </cell>
          <cell r="AV171" t="str">
            <v>N/A</v>
          </cell>
          <cell r="AW171" t="str">
            <v>N/A</v>
          </cell>
          <cell r="AX171" t="str">
            <v>N/A</v>
          </cell>
          <cell r="AY171" t="str">
            <v>N/A</v>
          </cell>
          <cell r="AZ171" t="str">
            <v>N/A</v>
          </cell>
          <cell r="BA171" t="e">
            <v>#VALUE!</v>
          </cell>
          <cell r="BB171" t="str">
            <v>N/A</v>
          </cell>
          <cell r="BC171" t="str">
            <v>N/A</v>
          </cell>
          <cell r="BD171" t="str">
            <v>N/A</v>
          </cell>
          <cell r="BE171" t="str">
            <v>N/A</v>
          </cell>
          <cell r="BF171" t="str">
            <v>N/A</v>
          </cell>
          <cell r="BG171" t="str">
            <v>N/A</v>
          </cell>
        </row>
        <row r="172">
          <cell r="A172">
            <v>36632</v>
          </cell>
          <cell r="B172" t="str">
            <v>N/A</v>
          </cell>
          <cell r="C172" t="str">
            <v>N/A</v>
          </cell>
          <cell r="D172" t="str">
            <v>N/A</v>
          </cell>
          <cell r="E172" t="str">
            <v>N/A</v>
          </cell>
          <cell r="F172" t="str">
            <v>N/A</v>
          </cell>
          <cell r="G172" t="str">
            <v>N/A</v>
          </cell>
          <cell r="H172" t="str">
            <v>N/A</v>
          </cell>
          <cell r="I172" t="str">
            <v>N/A</v>
          </cell>
          <cell r="J172" t="str">
            <v>N/A</v>
          </cell>
          <cell r="K172" t="str">
            <v>N/A</v>
          </cell>
          <cell r="L172" t="str">
            <v>N/A</v>
          </cell>
          <cell r="M172" t="str">
            <v>N/A</v>
          </cell>
          <cell r="N172" t="str">
            <v>N/A</v>
          </cell>
          <cell r="O172" t="str">
            <v>N/A</v>
          </cell>
          <cell r="P172" t="str">
            <v>N/A</v>
          </cell>
          <cell r="Q172" t="str">
            <v>N/A</v>
          </cell>
          <cell r="R172" t="str">
            <v>N/A</v>
          </cell>
          <cell r="S172" t="str">
            <v>N/A</v>
          </cell>
          <cell r="T172" t="str">
            <v>N/A</v>
          </cell>
          <cell r="U172" t="str">
            <v>N/A</v>
          </cell>
          <cell r="V172" t="str">
            <v>N/A</v>
          </cell>
          <cell r="W172" t="str">
            <v>N/A</v>
          </cell>
          <cell r="X172" t="str">
            <v>N/A</v>
          </cell>
          <cell r="Y172" t="str">
            <v>N/A</v>
          </cell>
          <cell r="Z172" t="str">
            <v>N/A</v>
          </cell>
          <cell r="AA172" t="str">
            <v>N/A</v>
          </cell>
          <cell r="AB172" t="str">
            <v>N/A</v>
          </cell>
          <cell r="AC172" t="str">
            <v>N/A</v>
          </cell>
          <cell r="AD172" t="str">
            <v>N/A</v>
          </cell>
          <cell r="AE172" t="str">
            <v>N/A</v>
          </cell>
          <cell r="AF172" t="str">
            <v>N/A</v>
          </cell>
          <cell r="AG172" t="str">
            <v>N/A</v>
          </cell>
          <cell r="AH172" t="str">
            <v>N/A</v>
          </cell>
          <cell r="AI172" t="str">
            <v>N/A</v>
          </cell>
          <cell r="AJ172" t="str">
            <v>N/A</v>
          </cell>
          <cell r="AK172" t="str">
            <v>N/A</v>
          </cell>
          <cell r="AL172" t="str">
            <v>N/A</v>
          </cell>
          <cell r="AM172" t="str">
            <v>N/A</v>
          </cell>
          <cell r="AN172" t="str">
            <v>N/A</v>
          </cell>
          <cell r="AO172" t="str">
            <v>N/A</v>
          </cell>
          <cell r="AP172" t="str">
            <v>N/A</v>
          </cell>
          <cell r="AQ172" t="str">
            <v>N/A</v>
          </cell>
          <cell r="AR172" t="str">
            <v>N/A</v>
          </cell>
          <cell r="AS172" t="str">
            <v>N/A</v>
          </cell>
          <cell r="AT172" t="str">
            <v>N/A</v>
          </cell>
          <cell r="AU172" t="str">
            <v>N/A</v>
          </cell>
          <cell r="AV172" t="str">
            <v>N/A</v>
          </cell>
          <cell r="AW172" t="str">
            <v>N/A</v>
          </cell>
          <cell r="AX172" t="str">
            <v>N/A</v>
          </cell>
          <cell r="AY172" t="str">
            <v>N/A</v>
          </cell>
          <cell r="AZ172" t="str">
            <v>N/A</v>
          </cell>
          <cell r="BA172" t="e">
            <v>#VALUE!</v>
          </cell>
          <cell r="BB172" t="str">
            <v>N/A</v>
          </cell>
          <cell r="BC172" t="str">
            <v>N/A</v>
          </cell>
          <cell r="BD172" t="str">
            <v>N/A</v>
          </cell>
          <cell r="BE172" t="str">
            <v>N/A</v>
          </cell>
          <cell r="BF172" t="str">
            <v>N/A</v>
          </cell>
          <cell r="BG172" t="str">
            <v>N/A</v>
          </cell>
        </row>
        <row r="173">
          <cell r="A173">
            <v>36633</v>
          </cell>
          <cell r="B173" t="str">
            <v>N/A</v>
          </cell>
          <cell r="C173" t="str">
            <v>N/A</v>
          </cell>
          <cell r="D173" t="str">
            <v>N/A</v>
          </cell>
          <cell r="E173" t="str">
            <v>N/A</v>
          </cell>
          <cell r="F173" t="str">
            <v>N/A</v>
          </cell>
          <cell r="G173" t="str">
            <v>N/A</v>
          </cell>
          <cell r="H173" t="str">
            <v>N/A</v>
          </cell>
          <cell r="I173" t="str">
            <v>N/A</v>
          </cell>
          <cell r="J173" t="str">
            <v>N/A</v>
          </cell>
          <cell r="K173" t="str">
            <v>N/A</v>
          </cell>
          <cell r="L173" t="str">
            <v>N/A</v>
          </cell>
          <cell r="M173" t="str">
            <v>N/A</v>
          </cell>
          <cell r="N173" t="str">
            <v>N/A</v>
          </cell>
          <cell r="O173" t="str">
            <v>N/A</v>
          </cell>
          <cell r="P173" t="str">
            <v>N/A</v>
          </cell>
          <cell r="Q173" t="str">
            <v>N/A</v>
          </cell>
          <cell r="R173" t="str">
            <v>N/A</v>
          </cell>
          <cell r="S173" t="str">
            <v>N/A</v>
          </cell>
          <cell r="T173" t="str">
            <v>N/A</v>
          </cell>
          <cell r="U173" t="str">
            <v>N/A</v>
          </cell>
          <cell r="V173" t="str">
            <v>N/A</v>
          </cell>
          <cell r="W173" t="str">
            <v>N/A</v>
          </cell>
          <cell r="X173" t="str">
            <v>N/A</v>
          </cell>
          <cell r="Y173" t="str">
            <v>N/A</v>
          </cell>
          <cell r="Z173" t="str">
            <v>N/A</v>
          </cell>
          <cell r="AA173" t="str">
            <v>N/A</v>
          </cell>
          <cell r="AB173" t="str">
            <v>N/A</v>
          </cell>
          <cell r="AC173" t="str">
            <v>N/A</v>
          </cell>
          <cell r="AD173" t="str">
            <v>N/A</v>
          </cell>
          <cell r="AE173" t="str">
            <v>N/A</v>
          </cell>
          <cell r="AF173" t="str">
            <v>N/A</v>
          </cell>
          <cell r="AG173" t="str">
            <v>N/A</v>
          </cell>
          <cell r="AH173" t="str">
            <v>N/A</v>
          </cell>
          <cell r="AI173" t="str">
            <v>N/A</v>
          </cell>
          <cell r="AJ173" t="str">
            <v>N/A</v>
          </cell>
          <cell r="AK173" t="str">
            <v>N/A</v>
          </cell>
          <cell r="AL173" t="str">
            <v>N/A</v>
          </cell>
          <cell r="AM173" t="str">
            <v>N/A</v>
          </cell>
          <cell r="AN173" t="str">
            <v>N/A</v>
          </cell>
          <cell r="AO173" t="str">
            <v>N/A</v>
          </cell>
          <cell r="AP173" t="str">
            <v>N/A</v>
          </cell>
          <cell r="AQ173" t="str">
            <v>N/A</v>
          </cell>
          <cell r="AR173" t="str">
            <v>N/A</v>
          </cell>
          <cell r="AS173" t="str">
            <v>N/A</v>
          </cell>
          <cell r="AT173" t="str">
            <v>N/A</v>
          </cell>
          <cell r="AU173" t="str">
            <v>N/A</v>
          </cell>
          <cell r="AV173" t="str">
            <v>N/A</v>
          </cell>
          <cell r="AW173" t="str">
            <v>N/A</v>
          </cell>
          <cell r="AX173" t="str">
            <v>N/A</v>
          </cell>
          <cell r="AY173" t="str">
            <v>N/A</v>
          </cell>
          <cell r="AZ173" t="str">
            <v>N/A</v>
          </cell>
          <cell r="BA173" t="e">
            <v>#VALUE!</v>
          </cell>
          <cell r="BB173" t="str">
            <v>N/A</v>
          </cell>
          <cell r="BC173" t="str">
            <v>N/A</v>
          </cell>
          <cell r="BD173" t="str">
            <v>N/A</v>
          </cell>
          <cell r="BE173" t="str">
            <v>N/A</v>
          </cell>
          <cell r="BF173" t="str">
            <v>N/A</v>
          </cell>
          <cell r="BG173" t="str">
            <v>N/A</v>
          </cell>
        </row>
        <row r="174">
          <cell r="A174">
            <v>36634</v>
          </cell>
          <cell r="B174" t="str">
            <v>N/A</v>
          </cell>
          <cell r="C174" t="str">
            <v>N/A</v>
          </cell>
          <cell r="D174" t="str">
            <v>N/A</v>
          </cell>
          <cell r="E174" t="str">
            <v>N/A</v>
          </cell>
          <cell r="F174" t="str">
            <v>N/A</v>
          </cell>
          <cell r="G174" t="str">
            <v>N/A</v>
          </cell>
          <cell r="H174" t="str">
            <v>N/A</v>
          </cell>
          <cell r="I174" t="str">
            <v>N/A</v>
          </cell>
          <cell r="J174" t="str">
            <v>N/A</v>
          </cell>
          <cell r="K174" t="str">
            <v>N/A</v>
          </cell>
          <cell r="L174" t="str">
            <v>N/A</v>
          </cell>
          <cell r="M174" t="str">
            <v>N/A</v>
          </cell>
          <cell r="N174" t="str">
            <v>N/A</v>
          </cell>
          <cell r="O174" t="str">
            <v>N/A</v>
          </cell>
          <cell r="P174" t="str">
            <v>N/A</v>
          </cell>
          <cell r="Q174" t="str">
            <v>N/A</v>
          </cell>
          <cell r="R174" t="str">
            <v>N/A</v>
          </cell>
          <cell r="S174" t="str">
            <v>N/A</v>
          </cell>
          <cell r="T174" t="str">
            <v>N/A</v>
          </cell>
          <cell r="U174" t="str">
            <v>N/A</v>
          </cell>
          <cell r="V174" t="str">
            <v>N/A</v>
          </cell>
          <cell r="W174" t="str">
            <v>N/A</v>
          </cell>
          <cell r="X174" t="str">
            <v>N/A</v>
          </cell>
          <cell r="Y174" t="str">
            <v>N/A</v>
          </cell>
          <cell r="Z174" t="str">
            <v>N/A</v>
          </cell>
          <cell r="AA174" t="str">
            <v>N/A</v>
          </cell>
          <cell r="AB174" t="str">
            <v>N/A</v>
          </cell>
          <cell r="AC174" t="str">
            <v>N/A</v>
          </cell>
          <cell r="AD174" t="str">
            <v>N/A</v>
          </cell>
          <cell r="AE174" t="str">
            <v>N/A</v>
          </cell>
          <cell r="AF174" t="str">
            <v>N/A</v>
          </cell>
          <cell r="AG174" t="str">
            <v>N/A</v>
          </cell>
          <cell r="AH174" t="str">
            <v>N/A</v>
          </cell>
          <cell r="AI174" t="str">
            <v>N/A</v>
          </cell>
          <cell r="AJ174" t="str">
            <v>N/A</v>
          </cell>
          <cell r="AK174" t="str">
            <v>N/A</v>
          </cell>
          <cell r="AL174" t="str">
            <v>N/A</v>
          </cell>
          <cell r="AM174" t="str">
            <v>N/A</v>
          </cell>
          <cell r="AN174" t="str">
            <v>N/A</v>
          </cell>
          <cell r="AO174" t="str">
            <v>N/A</v>
          </cell>
          <cell r="AP174" t="str">
            <v>N/A</v>
          </cell>
          <cell r="AQ174" t="str">
            <v>N/A</v>
          </cell>
          <cell r="AR174" t="str">
            <v>N/A</v>
          </cell>
          <cell r="AS174" t="str">
            <v>N/A</v>
          </cell>
          <cell r="AT174" t="str">
            <v>N/A</v>
          </cell>
          <cell r="AU174" t="str">
            <v>N/A</v>
          </cell>
          <cell r="AV174" t="str">
            <v>N/A</v>
          </cell>
          <cell r="AW174" t="str">
            <v>N/A</v>
          </cell>
          <cell r="AX174" t="str">
            <v>N/A</v>
          </cell>
          <cell r="AY174" t="str">
            <v>N/A</v>
          </cell>
          <cell r="AZ174" t="str">
            <v>N/A</v>
          </cell>
          <cell r="BA174" t="e">
            <v>#VALUE!</v>
          </cell>
          <cell r="BB174" t="str">
            <v>N/A</v>
          </cell>
          <cell r="BC174" t="str">
            <v>N/A</v>
          </cell>
          <cell r="BD174" t="str">
            <v>N/A</v>
          </cell>
          <cell r="BE174" t="str">
            <v>N/A</v>
          </cell>
          <cell r="BF174" t="str">
            <v>N/A</v>
          </cell>
          <cell r="BG174" t="str">
            <v>N/A</v>
          </cell>
        </row>
        <row r="175">
          <cell r="A175">
            <v>36635</v>
          </cell>
          <cell r="B175" t="str">
            <v>N/A</v>
          </cell>
          <cell r="C175" t="str">
            <v>N/A</v>
          </cell>
          <cell r="D175" t="str">
            <v>N/A</v>
          </cell>
          <cell r="E175" t="str">
            <v>N/A</v>
          </cell>
          <cell r="F175" t="str">
            <v>N/A</v>
          </cell>
          <cell r="G175" t="str">
            <v>N/A</v>
          </cell>
          <cell r="H175" t="str">
            <v>N/A</v>
          </cell>
          <cell r="I175" t="str">
            <v>N/A</v>
          </cell>
          <cell r="J175" t="str">
            <v>N/A</v>
          </cell>
          <cell r="K175" t="str">
            <v>N/A</v>
          </cell>
          <cell r="L175" t="str">
            <v>N/A</v>
          </cell>
          <cell r="M175" t="str">
            <v>N/A</v>
          </cell>
          <cell r="N175" t="str">
            <v>N/A</v>
          </cell>
          <cell r="O175" t="str">
            <v>N/A</v>
          </cell>
          <cell r="P175" t="str">
            <v>N/A</v>
          </cell>
          <cell r="Q175" t="str">
            <v>N/A</v>
          </cell>
          <cell r="R175" t="str">
            <v>N/A</v>
          </cell>
          <cell r="S175" t="str">
            <v>N/A</v>
          </cell>
          <cell r="T175" t="str">
            <v>N/A</v>
          </cell>
          <cell r="U175" t="str">
            <v>N/A</v>
          </cell>
          <cell r="V175" t="str">
            <v>N/A</v>
          </cell>
          <cell r="W175" t="str">
            <v>N/A</v>
          </cell>
          <cell r="X175" t="str">
            <v>N/A</v>
          </cell>
          <cell r="Y175" t="str">
            <v>N/A</v>
          </cell>
          <cell r="Z175" t="str">
            <v>N/A</v>
          </cell>
          <cell r="AA175" t="str">
            <v>N/A</v>
          </cell>
          <cell r="AB175" t="str">
            <v>N/A</v>
          </cell>
          <cell r="AC175" t="str">
            <v>N/A</v>
          </cell>
          <cell r="AD175" t="str">
            <v>N/A</v>
          </cell>
          <cell r="AE175" t="str">
            <v>N/A</v>
          </cell>
          <cell r="AF175" t="str">
            <v>N/A</v>
          </cell>
          <cell r="AG175" t="str">
            <v>N/A</v>
          </cell>
          <cell r="AH175" t="str">
            <v>N/A</v>
          </cell>
          <cell r="AI175" t="str">
            <v>N/A</v>
          </cell>
          <cell r="AJ175" t="str">
            <v>N/A</v>
          </cell>
          <cell r="AK175" t="str">
            <v>N/A</v>
          </cell>
          <cell r="AL175" t="str">
            <v>N/A</v>
          </cell>
          <cell r="AM175" t="str">
            <v>N/A</v>
          </cell>
          <cell r="AN175" t="str">
            <v>N/A</v>
          </cell>
          <cell r="AO175" t="str">
            <v>N/A</v>
          </cell>
          <cell r="AP175" t="str">
            <v>N/A</v>
          </cell>
          <cell r="AQ175" t="str">
            <v>N/A</v>
          </cell>
          <cell r="AR175" t="str">
            <v>N/A</v>
          </cell>
          <cell r="AS175" t="str">
            <v>N/A</v>
          </cell>
          <cell r="AT175" t="str">
            <v>N/A</v>
          </cell>
          <cell r="AU175" t="str">
            <v>N/A</v>
          </cell>
          <cell r="AV175" t="str">
            <v>N/A</v>
          </cell>
          <cell r="AW175" t="str">
            <v>N/A</v>
          </cell>
          <cell r="AX175" t="str">
            <v>N/A</v>
          </cell>
          <cell r="AY175" t="str">
            <v>N/A</v>
          </cell>
          <cell r="AZ175" t="str">
            <v>N/A</v>
          </cell>
          <cell r="BA175" t="e">
            <v>#VALUE!</v>
          </cell>
          <cell r="BB175" t="str">
            <v>N/A</v>
          </cell>
          <cell r="BC175" t="str">
            <v>N/A</v>
          </cell>
          <cell r="BD175" t="str">
            <v>N/A</v>
          </cell>
          <cell r="BE175" t="str">
            <v>N/A</v>
          </cell>
          <cell r="BF175" t="str">
            <v>N/A</v>
          </cell>
          <cell r="BG175" t="str">
            <v>N/A</v>
          </cell>
        </row>
        <row r="176">
          <cell r="A176">
            <v>36636</v>
          </cell>
          <cell r="B176" t="str">
            <v>N/A</v>
          </cell>
          <cell r="C176" t="str">
            <v>N/A</v>
          </cell>
          <cell r="D176" t="str">
            <v>N/A</v>
          </cell>
          <cell r="E176" t="str">
            <v>N/A</v>
          </cell>
          <cell r="F176" t="str">
            <v>N/A</v>
          </cell>
          <cell r="G176" t="str">
            <v>N/A</v>
          </cell>
          <cell r="H176" t="str">
            <v>N/A</v>
          </cell>
          <cell r="I176" t="str">
            <v>N/A</v>
          </cell>
          <cell r="J176" t="str">
            <v>N/A</v>
          </cell>
          <cell r="K176" t="str">
            <v>N/A</v>
          </cell>
          <cell r="L176" t="str">
            <v>N/A</v>
          </cell>
          <cell r="M176" t="str">
            <v>N/A</v>
          </cell>
          <cell r="N176" t="str">
            <v>N/A</v>
          </cell>
          <cell r="O176" t="str">
            <v>N/A</v>
          </cell>
          <cell r="P176" t="str">
            <v>N/A</v>
          </cell>
          <cell r="Q176" t="str">
            <v>N/A</v>
          </cell>
          <cell r="R176" t="str">
            <v>N/A</v>
          </cell>
          <cell r="S176" t="str">
            <v>N/A</v>
          </cell>
          <cell r="T176" t="str">
            <v>N/A</v>
          </cell>
          <cell r="U176" t="str">
            <v>N/A</v>
          </cell>
          <cell r="V176" t="str">
            <v>N/A</v>
          </cell>
          <cell r="W176" t="str">
            <v>N/A</v>
          </cell>
          <cell r="X176" t="str">
            <v>N/A</v>
          </cell>
          <cell r="Y176" t="str">
            <v>N/A</v>
          </cell>
          <cell r="Z176" t="str">
            <v>N/A</v>
          </cell>
          <cell r="AA176" t="str">
            <v>N/A</v>
          </cell>
          <cell r="AB176" t="str">
            <v>N/A</v>
          </cell>
          <cell r="AC176" t="str">
            <v>N/A</v>
          </cell>
          <cell r="AD176" t="str">
            <v>N/A</v>
          </cell>
          <cell r="AE176" t="str">
            <v>N/A</v>
          </cell>
          <cell r="AF176" t="str">
            <v>N/A</v>
          </cell>
          <cell r="AG176" t="str">
            <v>N/A</v>
          </cell>
          <cell r="AH176" t="str">
            <v>N/A</v>
          </cell>
          <cell r="AI176" t="str">
            <v>N/A</v>
          </cell>
          <cell r="AJ176" t="str">
            <v>N/A</v>
          </cell>
          <cell r="AK176" t="str">
            <v>N/A</v>
          </cell>
          <cell r="AL176" t="str">
            <v>N/A</v>
          </cell>
          <cell r="AM176" t="str">
            <v>N/A</v>
          </cell>
          <cell r="AN176" t="str">
            <v>N/A</v>
          </cell>
          <cell r="AO176" t="str">
            <v>N/A</v>
          </cell>
          <cell r="AP176" t="str">
            <v>N/A</v>
          </cell>
          <cell r="AQ176" t="str">
            <v>N/A</v>
          </cell>
          <cell r="AR176" t="str">
            <v>N/A</v>
          </cell>
          <cell r="AS176" t="str">
            <v>N/A</v>
          </cell>
          <cell r="AT176" t="str">
            <v>N/A</v>
          </cell>
          <cell r="AU176" t="str">
            <v>N/A</v>
          </cell>
          <cell r="AV176" t="str">
            <v>N/A</v>
          </cell>
          <cell r="AW176" t="str">
            <v>N/A</v>
          </cell>
          <cell r="AX176" t="str">
            <v>N/A</v>
          </cell>
          <cell r="AY176" t="str">
            <v>N/A</v>
          </cell>
          <cell r="AZ176" t="str">
            <v>N/A</v>
          </cell>
          <cell r="BA176" t="e">
            <v>#VALUE!</v>
          </cell>
          <cell r="BB176" t="str">
            <v>N/A</v>
          </cell>
          <cell r="BC176" t="str">
            <v>N/A</v>
          </cell>
          <cell r="BD176" t="str">
            <v>N/A</v>
          </cell>
          <cell r="BE176" t="str">
            <v>N/A</v>
          </cell>
          <cell r="BF176" t="str">
            <v>N/A</v>
          </cell>
          <cell r="BG176" t="str">
            <v>N/A</v>
          </cell>
        </row>
        <row r="177">
          <cell r="A177">
            <v>36637</v>
          </cell>
          <cell r="B177" t="str">
            <v>N/A</v>
          </cell>
          <cell r="C177" t="str">
            <v>N/A</v>
          </cell>
          <cell r="D177" t="str">
            <v>N/A</v>
          </cell>
          <cell r="E177" t="str">
            <v>N/A</v>
          </cell>
          <cell r="F177" t="str">
            <v>N/A</v>
          </cell>
          <cell r="G177" t="str">
            <v>N/A</v>
          </cell>
          <cell r="H177" t="str">
            <v>N/A</v>
          </cell>
          <cell r="I177" t="str">
            <v>N/A</v>
          </cell>
          <cell r="J177" t="str">
            <v>N/A</v>
          </cell>
          <cell r="K177" t="str">
            <v>N/A</v>
          </cell>
          <cell r="L177" t="str">
            <v>N/A</v>
          </cell>
          <cell r="M177" t="str">
            <v>N/A</v>
          </cell>
          <cell r="N177" t="str">
            <v>N/A</v>
          </cell>
          <cell r="O177" t="str">
            <v>N/A</v>
          </cell>
          <cell r="P177" t="str">
            <v>N/A</v>
          </cell>
          <cell r="Q177" t="str">
            <v>N/A</v>
          </cell>
          <cell r="R177" t="str">
            <v>N/A</v>
          </cell>
          <cell r="S177" t="str">
            <v>N/A</v>
          </cell>
          <cell r="T177" t="str">
            <v>N/A</v>
          </cell>
          <cell r="U177" t="str">
            <v>N/A</v>
          </cell>
          <cell r="V177" t="str">
            <v>N/A</v>
          </cell>
          <cell r="W177" t="str">
            <v>N/A</v>
          </cell>
          <cell r="X177" t="str">
            <v>N/A</v>
          </cell>
          <cell r="Y177" t="str">
            <v>N/A</v>
          </cell>
          <cell r="Z177" t="str">
            <v>N/A</v>
          </cell>
          <cell r="AA177" t="str">
            <v>N/A</v>
          </cell>
          <cell r="AB177" t="str">
            <v>N/A</v>
          </cell>
          <cell r="AC177" t="str">
            <v>N/A</v>
          </cell>
          <cell r="AD177" t="str">
            <v>N/A</v>
          </cell>
          <cell r="AE177" t="str">
            <v>N/A</v>
          </cell>
          <cell r="AF177" t="str">
            <v>N/A</v>
          </cell>
          <cell r="AG177" t="str">
            <v>N/A</v>
          </cell>
          <cell r="AH177" t="str">
            <v>N/A</v>
          </cell>
          <cell r="AI177" t="str">
            <v>N/A</v>
          </cell>
          <cell r="AJ177" t="str">
            <v>N/A</v>
          </cell>
          <cell r="AK177" t="str">
            <v>N/A</v>
          </cell>
          <cell r="AL177" t="str">
            <v>N/A</v>
          </cell>
          <cell r="AM177" t="str">
            <v>N/A</v>
          </cell>
          <cell r="AN177" t="str">
            <v>N/A</v>
          </cell>
          <cell r="AO177" t="str">
            <v>N/A</v>
          </cell>
          <cell r="AP177" t="str">
            <v>N/A</v>
          </cell>
          <cell r="AQ177" t="str">
            <v>N/A</v>
          </cell>
          <cell r="AR177" t="str">
            <v>N/A</v>
          </cell>
          <cell r="AS177" t="str">
            <v>N/A</v>
          </cell>
          <cell r="AT177" t="str">
            <v>N/A</v>
          </cell>
          <cell r="AU177" t="str">
            <v>N/A</v>
          </cell>
          <cell r="AV177" t="str">
            <v>N/A</v>
          </cell>
          <cell r="AW177" t="str">
            <v>N/A</v>
          </cell>
          <cell r="AX177" t="str">
            <v>N/A</v>
          </cell>
          <cell r="AY177" t="str">
            <v>N/A</v>
          </cell>
          <cell r="AZ177" t="str">
            <v>N/A</v>
          </cell>
          <cell r="BA177" t="e">
            <v>#VALUE!</v>
          </cell>
          <cell r="BB177" t="str">
            <v>N/A</v>
          </cell>
          <cell r="BC177" t="str">
            <v>N/A</v>
          </cell>
          <cell r="BD177" t="str">
            <v>N/A</v>
          </cell>
          <cell r="BE177" t="str">
            <v>N/A</v>
          </cell>
          <cell r="BF177" t="str">
            <v>N/A</v>
          </cell>
          <cell r="BG177" t="str">
            <v>N/A</v>
          </cell>
        </row>
        <row r="178">
          <cell r="A178">
            <v>36638</v>
          </cell>
          <cell r="B178" t="str">
            <v>N/A</v>
          </cell>
          <cell r="C178" t="str">
            <v>N/A</v>
          </cell>
          <cell r="D178" t="str">
            <v>N/A</v>
          </cell>
          <cell r="E178" t="str">
            <v>N/A</v>
          </cell>
          <cell r="F178" t="str">
            <v>N/A</v>
          </cell>
          <cell r="G178" t="str">
            <v>N/A</v>
          </cell>
          <cell r="H178" t="str">
            <v>N/A</v>
          </cell>
          <cell r="I178" t="str">
            <v>N/A</v>
          </cell>
          <cell r="J178" t="str">
            <v>N/A</v>
          </cell>
          <cell r="K178" t="str">
            <v>N/A</v>
          </cell>
          <cell r="L178" t="str">
            <v>N/A</v>
          </cell>
          <cell r="M178" t="str">
            <v>N/A</v>
          </cell>
          <cell r="N178" t="str">
            <v>N/A</v>
          </cell>
          <cell r="O178" t="str">
            <v>N/A</v>
          </cell>
          <cell r="P178" t="str">
            <v>N/A</v>
          </cell>
          <cell r="Q178" t="str">
            <v>N/A</v>
          </cell>
          <cell r="R178" t="str">
            <v>N/A</v>
          </cell>
          <cell r="S178" t="str">
            <v>N/A</v>
          </cell>
          <cell r="T178" t="str">
            <v>N/A</v>
          </cell>
          <cell r="U178" t="str">
            <v>N/A</v>
          </cell>
          <cell r="V178" t="str">
            <v>N/A</v>
          </cell>
          <cell r="W178" t="str">
            <v>N/A</v>
          </cell>
          <cell r="X178" t="str">
            <v>N/A</v>
          </cell>
          <cell r="Y178" t="str">
            <v>N/A</v>
          </cell>
          <cell r="Z178" t="str">
            <v>N/A</v>
          </cell>
          <cell r="AA178" t="str">
            <v>N/A</v>
          </cell>
          <cell r="AB178" t="str">
            <v>N/A</v>
          </cell>
          <cell r="AC178" t="str">
            <v>N/A</v>
          </cell>
          <cell r="AD178" t="str">
            <v>N/A</v>
          </cell>
          <cell r="AE178" t="str">
            <v>N/A</v>
          </cell>
          <cell r="AF178" t="str">
            <v>N/A</v>
          </cell>
          <cell r="AG178" t="str">
            <v>N/A</v>
          </cell>
          <cell r="AH178" t="str">
            <v>N/A</v>
          </cell>
          <cell r="AI178" t="str">
            <v>N/A</v>
          </cell>
          <cell r="AJ178" t="str">
            <v>N/A</v>
          </cell>
          <cell r="AK178" t="str">
            <v>N/A</v>
          </cell>
          <cell r="AL178" t="str">
            <v>N/A</v>
          </cell>
          <cell r="AM178" t="str">
            <v>N/A</v>
          </cell>
          <cell r="AN178" t="str">
            <v>N/A</v>
          </cell>
          <cell r="AO178" t="str">
            <v>N/A</v>
          </cell>
          <cell r="AP178" t="str">
            <v>N/A</v>
          </cell>
          <cell r="AQ178" t="str">
            <v>N/A</v>
          </cell>
          <cell r="AR178" t="str">
            <v>N/A</v>
          </cell>
          <cell r="AS178" t="str">
            <v>N/A</v>
          </cell>
          <cell r="AT178" t="str">
            <v>N/A</v>
          </cell>
          <cell r="AU178" t="str">
            <v>N/A</v>
          </cell>
          <cell r="AV178" t="str">
            <v>N/A</v>
          </cell>
          <cell r="AW178" t="str">
            <v>N/A</v>
          </cell>
          <cell r="AX178" t="str">
            <v>N/A</v>
          </cell>
          <cell r="AY178" t="str">
            <v>N/A</v>
          </cell>
          <cell r="AZ178" t="str">
            <v>N/A</v>
          </cell>
          <cell r="BA178" t="e">
            <v>#VALUE!</v>
          </cell>
          <cell r="BB178" t="str">
            <v>N/A</v>
          </cell>
          <cell r="BC178" t="str">
            <v>N/A</v>
          </cell>
          <cell r="BD178" t="str">
            <v>N/A</v>
          </cell>
          <cell r="BE178" t="str">
            <v>N/A</v>
          </cell>
          <cell r="BF178" t="str">
            <v>N/A</v>
          </cell>
          <cell r="BG178" t="str">
            <v>N/A</v>
          </cell>
        </row>
        <row r="179">
          <cell r="A179">
            <v>36639</v>
          </cell>
          <cell r="B179" t="str">
            <v>N/A</v>
          </cell>
          <cell r="C179" t="str">
            <v>N/A</v>
          </cell>
          <cell r="D179" t="str">
            <v>N/A</v>
          </cell>
          <cell r="E179" t="str">
            <v>N/A</v>
          </cell>
          <cell r="F179" t="str">
            <v>N/A</v>
          </cell>
          <cell r="G179" t="str">
            <v>N/A</v>
          </cell>
          <cell r="H179" t="str">
            <v>N/A</v>
          </cell>
          <cell r="I179" t="str">
            <v>N/A</v>
          </cell>
          <cell r="J179" t="str">
            <v>N/A</v>
          </cell>
          <cell r="K179" t="str">
            <v>N/A</v>
          </cell>
          <cell r="L179" t="str">
            <v>N/A</v>
          </cell>
          <cell r="M179" t="str">
            <v>N/A</v>
          </cell>
          <cell r="N179" t="str">
            <v>N/A</v>
          </cell>
          <cell r="O179" t="str">
            <v>N/A</v>
          </cell>
          <cell r="P179" t="str">
            <v>N/A</v>
          </cell>
          <cell r="Q179" t="str">
            <v>N/A</v>
          </cell>
          <cell r="R179" t="str">
            <v>N/A</v>
          </cell>
          <cell r="S179" t="str">
            <v>N/A</v>
          </cell>
          <cell r="T179" t="str">
            <v>N/A</v>
          </cell>
          <cell r="U179" t="str">
            <v>N/A</v>
          </cell>
          <cell r="V179" t="str">
            <v>N/A</v>
          </cell>
          <cell r="W179" t="str">
            <v>N/A</v>
          </cell>
          <cell r="X179" t="str">
            <v>N/A</v>
          </cell>
          <cell r="Y179" t="str">
            <v>N/A</v>
          </cell>
          <cell r="Z179" t="str">
            <v>N/A</v>
          </cell>
          <cell r="AA179" t="str">
            <v>N/A</v>
          </cell>
          <cell r="AB179" t="str">
            <v>N/A</v>
          </cell>
          <cell r="AC179" t="str">
            <v>N/A</v>
          </cell>
          <cell r="AD179" t="str">
            <v>N/A</v>
          </cell>
          <cell r="AE179" t="str">
            <v>N/A</v>
          </cell>
          <cell r="AF179" t="str">
            <v>N/A</v>
          </cell>
          <cell r="AG179" t="str">
            <v>N/A</v>
          </cell>
          <cell r="AH179" t="str">
            <v>N/A</v>
          </cell>
          <cell r="AI179" t="str">
            <v>N/A</v>
          </cell>
          <cell r="AJ179" t="str">
            <v>N/A</v>
          </cell>
          <cell r="AK179" t="str">
            <v>N/A</v>
          </cell>
          <cell r="AL179" t="str">
            <v>N/A</v>
          </cell>
          <cell r="AM179" t="str">
            <v>N/A</v>
          </cell>
          <cell r="AN179" t="str">
            <v>N/A</v>
          </cell>
          <cell r="AO179" t="str">
            <v>N/A</v>
          </cell>
          <cell r="AP179" t="str">
            <v>N/A</v>
          </cell>
          <cell r="AQ179" t="str">
            <v>N/A</v>
          </cell>
          <cell r="AR179" t="str">
            <v>N/A</v>
          </cell>
          <cell r="AS179" t="str">
            <v>N/A</v>
          </cell>
          <cell r="AT179" t="str">
            <v>N/A</v>
          </cell>
          <cell r="AU179" t="str">
            <v>N/A</v>
          </cell>
          <cell r="AV179" t="str">
            <v>N/A</v>
          </cell>
          <cell r="AW179" t="str">
            <v>N/A</v>
          </cell>
          <cell r="AX179" t="str">
            <v>N/A</v>
          </cell>
          <cell r="AY179" t="str">
            <v>N/A</v>
          </cell>
          <cell r="AZ179" t="str">
            <v>N/A</v>
          </cell>
          <cell r="BA179" t="e">
            <v>#VALUE!</v>
          </cell>
          <cell r="BB179" t="str">
            <v>N/A</v>
          </cell>
          <cell r="BC179" t="str">
            <v>N/A</v>
          </cell>
          <cell r="BD179" t="str">
            <v>N/A</v>
          </cell>
          <cell r="BE179" t="str">
            <v>N/A</v>
          </cell>
          <cell r="BF179" t="str">
            <v>N/A</v>
          </cell>
          <cell r="BG179" t="str">
            <v>N/A</v>
          </cell>
        </row>
        <row r="180">
          <cell r="A180">
            <v>36640</v>
          </cell>
          <cell r="B180" t="str">
            <v>N/A</v>
          </cell>
          <cell r="C180" t="str">
            <v>N/A</v>
          </cell>
          <cell r="D180" t="str">
            <v>N/A</v>
          </cell>
          <cell r="E180" t="str">
            <v>N/A</v>
          </cell>
          <cell r="F180" t="str">
            <v>N/A</v>
          </cell>
          <cell r="G180" t="str">
            <v>N/A</v>
          </cell>
          <cell r="H180" t="str">
            <v>N/A</v>
          </cell>
          <cell r="I180" t="str">
            <v>N/A</v>
          </cell>
          <cell r="J180" t="str">
            <v>N/A</v>
          </cell>
          <cell r="K180" t="str">
            <v>N/A</v>
          </cell>
          <cell r="L180" t="str">
            <v>N/A</v>
          </cell>
          <cell r="M180" t="str">
            <v>N/A</v>
          </cell>
          <cell r="N180" t="str">
            <v>N/A</v>
          </cell>
          <cell r="O180" t="str">
            <v>N/A</v>
          </cell>
          <cell r="P180" t="str">
            <v>N/A</v>
          </cell>
          <cell r="Q180" t="str">
            <v>N/A</v>
          </cell>
          <cell r="R180" t="str">
            <v>N/A</v>
          </cell>
          <cell r="S180" t="str">
            <v>N/A</v>
          </cell>
          <cell r="T180" t="str">
            <v>N/A</v>
          </cell>
          <cell r="U180" t="str">
            <v>N/A</v>
          </cell>
          <cell r="V180" t="str">
            <v>N/A</v>
          </cell>
          <cell r="W180" t="str">
            <v>N/A</v>
          </cell>
          <cell r="X180" t="str">
            <v>N/A</v>
          </cell>
          <cell r="Y180" t="str">
            <v>N/A</v>
          </cell>
          <cell r="Z180" t="str">
            <v>N/A</v>
          </cell>
          <cell r="AA180" t="str">
            <v>N/A</v>
          </cell>
          <cell r="AB180" t="str">
            <v>N/A</v>
          </cell>
          <cell r="AC180" t="str">
            <v>N/A</v>
          </cell>
          <cell r="AD180" t="str">
            <v>N/A</v>
          </cell>
          <cell r="AE180" t="str">
            <v>N/A</v>
          </cell>
          <cell r="AF180" t="str">
            <v>N/A</v>
          </cell>
          <cell r="AG180" t="str">
            <v>N/A</v>
          </cell>
          <cell r="AH180" t="str">
            <v>N/A</v>
          </cell>
          <cell r="AI180" t="str">
            <v>N/A</v>
          </cell>
          <cell r="AJ180" t="str">
            <v>N/A</v>
          </cell>
          <cell r="AK180" t="str">
            <v>N/A</v>
          </cell>
          <cell r="AL180" t="str">
            <v>N/A</v>
          </cell>
          <cell r="AM180" t="str">
            <v>N/A</v>
          </cell>
          <cell r="AN180" t="str">
            <v>N/A</v>
          </cell>
          <cell r="AO180" t="str">
            <v>N/A</v>
          </cell>
          <cell r="AP180" t="str">
            <v>N/A</v>
          </cell>
          <cell r="AQ180" t="str">
            <v>N/A</v>
          </cell>
          <cell r="AR180" t="str">
            <v>N/A</v>
          </cell>
          <cell r="AS180" t="str">
            <v>N/A</v>
          </cell>
          <cell r="AT180" t="str">
            <v>N/A</v>
          </cell>
          <cell r="AU180" t="str">
            <v>N/A</v>
          </cell>
          <cell r="AV180" t="str">
            <v>N/A</v>
          </cell>
          <cell r="AW180" t="str">
            <v>N/A</v>
          </cell>
          <cell r="AX180" t="str">
            <v>N/A</v>
          </cell>
          <cell r="AY180" t="str">
            <v>N/A</v>
          </cell>
          <cell r="AZ180" t="str">
            <v>N/A</v>
          </cell>
          <cell r="BA180" t="e">
            <v>#VALUE!</v>
          </cell>
          <cell r="BB180" t="str">
            <v>N/A</v>
          </cell>
          <cell r="BC180" t="str">
            <v>N/A</v>
          </cell>
          <cell r="BD180" t="str">
            <v>N/A</v>
          </cell>
          <cell r="BE180" t="str">
            <v>N/A</v>
          </cell>
          <cell r="BF180" t="str">
            <v>N/A</v>
          </cell>
          <cell r="BG180" t="str">
            <v>N/A</v>
          </cell>
        </row>
        <row r="181">
          <cell r="A181">
            <v>36641</v>
          </cell>
          <cell r="B181" t="str">
            <v>N/A</v>
          </cell>
          <cell r="C181" t="str">
            <v>N/A</v>
          </cell>
          <cell r="D181" t="str">
            <v>N/A</v>
          </cell>
          <cell r="E181" t="str">
            <v>N/A</v>
          </cell>
          <cell r="F181" t="str">
            <v>N/A</v>
          </cell>
          <cell r="G181" t="str">
            <v>N/A</v>
          </cell>
          <cell r="H181" t="str">
            <v>N/A</v>
          </cell>
          <cell r="I181" t="str">
            <v>N/A</v>
          </cell>
          <cell r="J181" t="str">
            <v>N/A</v>
          </cell>
          <cell r="K181" t="str">
            <v>N/A</v>
          </cell>
          <cell r="L181" t="str">
            <v>N/A</v>
          </cell>
          <cell r="M181" t="str">
            <v>N/A</v>
          </cell>
          <cell r="N181" t="str">
            <v>N/A</v>
          </cell>
          <cell r="O181" t="str">
            <v>N/A</v>
          </cell>
          <cell r="P181" t="str">
            <v>N/A</v>
          </cell>
          <cell r="Q181" t="str">
            <v>N/A</v>
          </cell>
          <cell r="R181" t="str">
            <v>N/A</v>
          </cell>
          <cell r="S181" t="str">
            <v>N/A</v>
          </cell>
          <cell r="T181" t="str">
            <v>N/A</v>
          </cell>
          <cell r="U181" t="str">
            <v>N/A</v>
          </cell>
          <cell r="V181" t="str">
            <v>N/A</v>
          </cell>
          <cell r="W181" t="str">
            <v>N/A</v>
          </cell>
          <cell r="X181" t="str">
            <v>N/A</v>
          </cell>
          <cell r="Y181" t="str">
            <v>N/A</v>
          </cell>
          <cell r="Z181" t="str">
            <v>N/A</v>
          </cell>
          <cell r="AA181" t="str">
            <v>N/A</v>
          </cell>
          <cell r="AB181" t="str">
            <v>N/A</v>
          </cell>
          <cell r="AC181" t="str">
            <v>N/A</v>
          </cell>
          <cell r="AD181" t="str">
            <v>N/A</v>
          </cell>
          <cell r="AE181" t="str">
            <v>N/A</v>
          </cell>
          <cell r="AF181" t="str">
            <v>N/A</v>
          </cell>
          <cell r="AG181" t="str">
            <v>N/A</v>
          </cell>
          <cell r="AH181" t="str">
            <v>N/A</v>
          </cell>
          <cell r="AI181" t="str">
            <v>N/A</v>
          </cell>
          <cell r="AJ181" t="str">
            <v>N/A</v>
          </cell>
          <cell r="AK181" t="str">
            <v>N/A</v>
          </cell>
          <cell r="AL181" t="str">
            <v>N/A</v>
          </cell>
          <cell r="AM181" t="str">
            <v>N/A</v>
          </cell>
          <cell r="AN181" t="str">
            <v>N/A</v>
          </cell>
          <cell r="AO181" t="str">
            <v>N/A</v>
          </cell>
          <cell r="AP181" t="str">
            <v>N/A</v>
          </cell>
          <cell r="AQ181" t="str">
            <v>N/A</v>
          </cell>
          <cell r="AR181" t="str">
            <v>N/A</v>
          </cell>
          <cell r="AS181" t="str">
            <v>N/A</v>
          </cell>
          <cell r="AT181" t="str">
            <v>N/A</v>
          </cell>
          <cell r="AU181" t="str">
            <v>N/A</v>
          </cell>
          <cell r="AV181" t="str">
            <v>N/A</v>
          </cell>
          <cell r="AW181" t="str">
            <v>N/A</v>
          </cell>
          <cell r="AX181" t="str">
            <v>N/A</v>
          </cell>
          <cell r="AY181" t="str">
            <v>N/A</v>
          </cell>
          <cell r="AZ181" t="str">
            <v>N/A</v>
          </cell>
          <cell r="BA181" t="e">
            <v>#VALUE!</v>
          </cell>
          <cell r="BB181" t="str">
            <v>N/A</v>
          </cell>
          <cell r="BC181" t="str">
            <v>N/A</v>
          </cell>
          <cell r="BD181" t="str">
            <v>N/A</v>
          </cell>
          <cell r="BE181" t="str">
            <v>N/A</v>
          </cell>
          <cell r="BF181" t="str">
            <v>N/A</v>
          </cell>
          <cell r="BG181" t="str">
            <v>N/A</v>
          </cell>
        </row>
        <row r="182">
          <cell r="A182">
            <v>36642</v>
          </cell>
          <cell r="B182" t="str">
            <v>N/A</v>
          </cell>
          <cell r="C182" t="str">
            <v>N/A</v>
          </cell>
          <cell r="D182" t="str">
            <v>N/A</v>
          </cell>
          <cell r="E182" t="str">
            <v>N/A</v>
          </cell>
          <cell r="F182" t="str">
            <v>N/A</v>
          </cell>
          <cell r="G182" t="str">
            <v>N/A</v>
          </cell>
          <cell r="H182" t="str">
            <v>N/A</v>
          </cell>
          <cell r="I182" t="str">
            <v>N/A</v>
          </cell>
          <cell r="J182" t="str">
            <v>N/A</v>
          </cell>
          <cell r="K182" t="str">
            <v>N/A</v>
          </cell>
          <cell r="L182" t="str">
            <v>N/A</v>
          </cell>
          <cell r="M182" t="str">
            <v>N/A</v>
          </cell>
          <cell r="N182" t="str">
            <v>N/A</v>
          </cell>
          <cell r="O182" t="str">
            <v>N/A</v>
          </cell>
          <cell r="P182" t="str">
            <v>N/A</v>
          </cell>
          <cell r="Q182" t="str">
            <v>N/A</v>
          </cell>
          <cell r="R182" t="str">
            <v>N/A</v>
          </cell>
          <cell r="S182" t="str">
            <v>N/A</v>
          </cell>
          <cell r="T182" t="str">
            <v>N/A</v>
          </cell>
          <cell r="U182" t="str">
            <v>N/A</v>
          </cell>
          <cell r="V182" t="str">
            <v>N/A</v>
          </cell>
          <cell r="W182" t="str">
            <v>N/A</v>
          </cell>
          <cell r="X182" t="str">
            <v>N/A</v>
          </cell>
          <cell r="Y182" t="str">
            <v>N/A</v>
          </cell>
          <cell r="Z182" t="str">
            <v>N/A</v>
          </cell>
          <cell r="AA182" t="str">
            <v>N/A</v>
          </cell>
          <cell r="AB182" t="str">
            <v>N/A</v>
          </cell>
          <cell r="AC182" t="str">
            <v>N/A</v>
          </cell>
          <cell r="AD182" t="str">
            <v>N/A</v>
          </cell>
          <cell r="AE182" t="str">
            <v>N/A</v>
          </cell>
          <cell r="AF182" t="str">
            <v>N/A</v>
          </cell>
          <cell r="AG182" t="str">
            <v>N/A</v>
          </cell>
          <cell r="AH182" t="str">
            <v>N/A</v>
          </cell>
          <cell r="AI182" t="str">
            <v>N/A</v>
          </cell>
          <cell r="AJ182" t="str">
            <v>N/A</v>
          </cell>
          <cell r="AK182" t="str">
            <v>N/A</v>
          </cell>
          <cell r="AL182" t="str">
            <v>N/A</v>
          </cell>
          <cell r="AM182" t="str">
            <v>N/A</v>
          </cell>
          <cell r="AN182" t="str">
            <v>N/A</v>
          </cell>
          <cell r="AO182" t="str">
            <v>N/A</v>
          </cell>
          <cell r="AP182" t="str">
            <v>N/A</v>
          </cell>
          <cell r="AQ182" t="str">
            <v>N/A</v>
          </cell>
          <cell r="AR182" t="str">
            <v>N/A</v>
          </cell>
          <cell r="AS182" t="str">
            <v>N/A</v>
          </cell>
          <cell r="AT182" t="str">
            <v>N/A</v>
          </cell>
          <cell r="AU182" t="str">
            <v>N/A</v>
          </cell>
          <cell r="AV182" t="str">
            <v>N/A</v>
          </cell>
          <cell r="AW182" t="str">
            <v>N/A</v>
          </cell>
          <cell r="AX182" t="str">
            <v>N/A</v>
          </cell>
          <cell r="AY182" t="str">
            <v>N/A</v>
          </cell>
          <cell r="AZ182" t="str">
            <v>N/A</v>
          </cell>
          <cell r="BA182" t="e">
            <v>#VALUE!</v>
          </cell>
          <cell r="BB182" t="str">
            <v>N/A</v>
          </cell>
          <cell r="BC182" t="str">
            <v>N/A</v>
          </cell>
          <cell r="BD182" t="str">
            <v>N/A</v>
          </cell>
          <cell r="BE182" t="str">
            <v>N/A</v>
          </cell>
          <cell r="BF182" t="str">
            <v>N/A</v>
          </cell>
          <cell r="BG182" t="str">
            <v>N/A</v>
          </cell>
        </row>
        <row r="183">
          <cell r="A183">
            <v>36643</v>
          </cell>
          <cell r="B183" t="str">
            <v>N/A</v>
          </cell>
          <cell r="C183" t="str">
            <v>N/A</v>
          </cell>
          <cell r="D183" t="str">
            <v>N/A</v>
          </cell>
          <cell r="E183" t="str">
            <v>N/A</v>
          </cell>
          <cell r="F183" t="str">
            <v>N/A</v>
          </cell>
          <cell r="G183" t="str">
            <v>N/A</v>
          </cell>
          <cell r="H183" t="str">
            <v>N/A</v>
          </cell>
          <cell r="I183" t="str">
            <v>N/A</v>
          </cell>
          <cell r="J183" t="str">
            <v>N/A</v>
          </cell>
          <cell r="K183" t="str">
            <v>N/A</v>
          </cell>
          <cell r="L183" t="str">
            <v>N/A</v>
          </cell>
          <cell r="M183" t="str">
            <v>N/A</v>
          </cell>
          <cell r="N183" t="str">
            <v>N/A</v>
          </cell>
          <cell r="O183" t="str">
            <v>N/A</v>
          </cell>
          <cell r="P183" t="str">
            <v>N/A</v>
          </cell>
          <cell r="Q183" t="str">
            <v>N/A</v>
          </cell>
          <cell r="R183" t="str">
            <v>N/A</v>
          </cell>
          <cell r="S183" t="str">
            <v>N/A</v>
          </cell>
          <cell r="T183" t="str">
            <v>N/A</v>
          </cell>
          <cell r="U183" t="str">
            <v>N/A</v>
          </cell>
          <cell r="V183" t="str">
            <v>N/A</v>
          </cell>
          <cell r="W183" t="str">
            <v>N/A</v>
          </cell>
          <cell r="X183" t="str">
            <v>N/A</v>
          </cell>
          <cell r="Y183" t="str">
            <v>N/A</v>
          </cell>
          <cell r="Z183" t="str">
            <v>N/A</v>
          </cell>
          <cell r="AA183" t="str">
            <v>N/A</v>
          </cell>
          <cell r="AB183" t="str">
            <v>N/A</v>
          </cell>
          <cell r="AC183" t="str">
            <v>N/A</v>
          </cell>
          <cell r="AD183" t="str">
            <v>N/A</v>
          </cell>
          <cell r="AE183" t="str">
            <v>N/A</v>
          </cell>
          <cell r="AF183" t="str">
            <v>N/A</v>
          </cell>
          <cell r="AG183" t="str">
            <v>N/A</v>
          </cell>
          <cell r="AH183" t="str">
            <v>N/A</v>
          </cell>
          <cell r="AI183" t="str">
            <v>N/A</v>
          </cell>
          <cell r="AJ183" t="str">
            <v>N/A</v>
          </cell>
          <cell r="AK183" t="str">
            <v>N/A</v>
          </cell>
          <cell r="AL183" t="str">
            <v>N/A</v>
          </cell>
          <cell r="AM183" t="str">
            <v>N/A</v>
          </cell>
          <cell r="AN183" t="str">
            <v>N/A</v>
          </cell>
          <cell r="AO183" t="str">
            <v>N/A</v>
          </cell>
          <cell r="AP183" t="str">
            <v>N/A</v>
          </cell>
          <cell r="AQ183" t="str">
            <v>N/A</v>
          </cell>
          <cell r="AR183" t="str">
            <v>N/A</v>
          </cell>
          <cell r="AS183" t="str">
            <v>N/A</v>
          </cell>
          <cell r="AT183" t="str">
            <v>N/A</v>
          </cell>
          <cell r="AU183" t="str">
            <v>N/A</v>
          </cell>
          <cell r="AV183" t="str">
            <v>N/A</v>
          </cell>
          <cell r="AW183" t="str">
            <v>N/A</v>
          </cell>
          <cell r="AX183" t="str">
            <v>N/A</v>
          </cell>
          <cell r="AY183" t="str">
            <v>N/A</v>
          </cell>
          <cell r="AZ183" t="str">
            <v>N/A</v>
          </cell>
          <cell r="BA183" t="e">
            <v>#VALUE!</v>
          </cell>
          <cell r="BB183" t="str">
            <v>N/A</v>
          </cell>
          <cell r="BC183" t="str">
            <v>N/A</v>
          </cell>
          <cell r="BD183" t="str">
            <v>N/A</v>
          </cell>
          <cell r="BE183" t="str">
            <v>N/A</v>
          </cell>
          <cell r="BF183" t="str">
            <v>N/A</v>
          </cell>
          <cell r="BG183" t="str">
            <v>N/A</v>
          </cell>
        </row>
        <row r="184">
          <cell r="A184">
            <v>36644</v>
          </cell>
          <cell r="B184" t="str">
            <v>N/A</v>
          </cell>
          <cell r="C184" t="str">
            <v>N/A</v>
          </cell>
          <cell r="D184" t="str">
            <v>N/A</v>
          </cell>
          <cell r="E184" t="str">
            <v>N/A</v>
          </cell>
          <cell r="F184" t="str">
            <v>N/A</v>
          </cell>
          <cell r="G184" t="str">
            <v>N/A</v>
          </cell>
          <cell r="H184" t="str">
            <v>N/A</v>
          </cell>
          <cell r="I184" t="str">
            <v>N/A</v>
          </cell>
          <cell r="J184" t="str">
            <v>N/A</v>
          </cell>
          <cell r="K184" t="str">
            <v>N/A</v>
          </cell>
          <cell r="L184" t="str">
            <v>N/A</v>
          </cell>
          <cell r="M184" t="str">
            <v>N/A</v>
          </cell>
          <cell r="N184" t="str">
            <v>N/A</v>
          </cell>
          <cell r="O184" t="str">
            <v>N/A</v>
          </cell>
          <cell r="P184" t="str">
            <v>N/A</v>
          </cell>
          <cell r="Q184" t="str">
            <v>N/A</v>
          </cell>
          <cell r="R184" t="str">
            <v>N/A</v>
          </cell>
          <cell r="S184" t="str">
            <v>N/A</v>
          </cell>
          <cell r="T184" t="str">
            <v>N/A</v>
          </cell>
          <cell r="U184" t="str">
            <v>N/A</v>
          </cell>
          <cell r="V184" t="str">
            <v>N/A</v>
          </cell>
          <cell r="W184" t="str">
            <v>N/A</v>
          </cell>
          <cell r="X184" t="str">
            <v>N/A</v>
          </cell>
          <cell r="Y184" t="str">
            <v>N/A</v>
          </cell>
          <cell r="Z184" t="str">
            <v>N/A</v>
          </cell>
          <cell r="AA184" t="str">
            <v>N/A</v>
          </cell>
          <cell r="AB184" t="str">
            <v>N/A</v>
          </cell>
          <cell r="AC184" t="str">
            <v>N/A</v>
          </cell>
          <cell r="AD184" t="str">
            <v>N/A</v>
          </cell>
          <cell r="AE184" t="str">
            <v>N/A</v>
          </cell>
          <cell r="AF184" t="str">
            <v>N/A</v>
          </cell>
          <cell r="AG184" t="str">
            <v>N/A</v>
          </cell>
          <cell r="AH184" t="str">
            <v>N/A</v>
          </cell>
          <cell r="AI184" t="str">
            <v>N/A</v>
          </cell>
          <cell r="AJ184" t="str">
            <v>N/A</v>
          </cell>
          <cell r="AK184" t="str">
            <v>N/A</v>
          </cell>
          <cell r="AL184" t="str">
            <v>N/A</v>
          </cell>
          <cell r="AM184" t="str">
            <v>N/A</v>
          </cell>
          <cell r="AN184" t="str">
            <v>N/A</v>
          </cell>
          <cell r="AO184" t="str">
            <v>N/A</v>
          </cell>
          <cell r="AP184" t="str">
            <v>N/A</v>
          </cell>
          <cell r="AQ184" t="str">
            <v>N/A</v>
          </cell>
          <cell r="AR184" t="str">
            <v>N/A</v>
          </cell>
          <cell r="AS184" t="str">
            <v>N/A</v>
          </cell>
          <cell r="AT184" t="str">
            <v>N/A</v>
          </cell>
          <cell r="AU184" t="str">
            <v>N/A</v>
          </cell>
          <cell r="AV184" t="str">
            <v>N/A</v>
          </cell>
          <cell r="AW184" t="str">
            <v>N/A</v>
          </cell>
          <cell r="AX184" t="str">
            <v>N/A</v>
          </cell>
          <cell r="AY184" t="str">
            <v>N/A</v>
          </cell>
          <cell r="AZ184" t="str">
            <v>N/A</v>
          </cell>
          <cell r="BA184" t="e">
            <v>#VALUE!</v>
          </cell>
          <cell r="BB184" t="str">
            <v>N/A</v>
          </cell>
          <cell r="BC184" t="str">
            <v>N/A</v>
          </cell>
          <cell r="BD184" t="str">
            <v>N/A</v>
          </cell>
          <cell r="BE184" t="str">
            <v>N/A</v>
          </cell>
          <cell r="BF184" t="str">
            <v>N/A</v>
          </cell>
          <cell r="BG184" t="str">
            <v>N/A</v>
          </cell>
        </row>
        <row r="185">
          <cell r="A185">
            <v>36645</v>
          </cell>
          <cell r="B185" t="str">
            <v>N/A</v>
          </cell>
          <cell r="C185" t="str">
            <v>N/A</v>
          </cell>
          <cell r="D185" t="str">
            <v>N/A</v>
          </cell>
          <cell r="E185" t="str">
            <v>N/A</v>
          </cell>
          <cell r="F185" t="str">
            <v>N/A</v>
          </cell>
          <cell r="G185" t="str">
            <v>N/A</v>
          </cell>
          <cell r="H185" t="str">
            <v>N/A</v>
          </cell>
          <cell r="I185" t="str">
            <v>N/A</v>
          </cell>
          <cell r="J185" t="str">
            <v>N/A</v>
          </cell>
          <cell r="K185" t="str">
            <v>N/A</v>
          </cell>
          <cell r="L185" t="str">
            <v>N/A</v>
          </cell>
          <cell r="M185" t="str">
            <v>N/A</v>
          </cell>
          <cell r="N185" t="str">
            <v>N/A</v>
          </cell>
          <cell r="O185" t="str">
            <v>N/A</v>
          </cell>
          <cell r="P185" t="str">
            <v>N/A</v>
          </cell>
          <cell r="Q185" t="str">
            <v>N/A</v>
          </cell>
          <cell r="R185" t="str">
            <v>N/A</v>
          </cell>
          <cell r="S185" t="str">
            <v>N/A</v>
          </cell>
          <cell r="T185" t="str">
            <v>N/A</v>
          </cell>
          <cell r="U185" t="str">
            <v>N/A</v>
          </cell>
          <cell r="V185" t="str">
            <v>N/A</v>
          </cell>
          <cell r="W185" t="str">
            <v>N/A</v>
          </cell>
          <cell r="X185" t="str">
            <v>N/A</v>
          </cell>
          <cell r="Y185" t="str">
            <v>N/A</v>
          </cell>
          <cell r="Z185" t="str">
            <v>N/A</v>
          </cell>
          <cell r="AA185" t="str">
            <v>N/A</v>
          </cell>
          <cell r="AB185" t="str">
            <v>N/A</v>
          </cell>
          <cell r="AC185" t="str">
            <v>N/A</v>
          </cell>
          <cell r="AD185" t="str">
            <v>N/A</v>
          </cell>
          <cell r="AE185" t="str">
            <v>N/A</v>
          </cell>
          <cell r="AF185" t="str">
            <v>N/A</v>
          </cell>
          <cell r="AG185" t="str">
            <v>N/A</v>
          </cell>
          <cell r="AH185" t="str">
            <v>N/A</v>
          </cell>
          <cell r="AI185" t="str">
            <v>N/A</v>
          </cell>
          <cell r="AJ185" t="str">
            <v>N/A</v>
          </cell>
          <cell r="AK185" t="str">
            <v>N/A</v>
          </cell>
          <cell r="AL185" t="str">
            <v>N/A</v>
          </cell>
          <cell r="AM185" t="str">
            <v>N/A</v>
          </cell>
          <cell r="AN185" t="str">
            <v>N/A</v>
          </cell>
          <cell r="AO185" t="str">
            <v>N/A</v>
          </cell>
          <cell r="AP185" t="str">
            <v>N/A</v>
          </cell>
          <cell r="AQ185" t="str">
            <v>N/A</v>
          </cell>
          <cell r="AR185" t="str">
            <v>N/A</v>
          </cell>
          <cell r="AS185" t="str">
            <v>N/A</v>
          </cell>
          <cell r="AT185" t="str">
            <v>N/A</v>
          </cell>
          <cell r="AU185" t="str">
            <v>N/A</v>
          </cell>
          <cell r="AV185" t="str">
            <v>N/A</v>
          </cell>
          <cell r="AW185" t="str">
            <v>N/A</v>
          </cell>
          <cell r="AX185" t="str">
            <v>N/A</v>
          </cell>
          <cell r="AY185" t="str">
            <v>N/A</v>
          </cell>
          <cell r="AZ185" t="str">
            <v>N/A</v>
          </cell>
          <cell r="BA185" t="e">
            <v>#VALUE!</v>
          </cell>
          <cell r="BB185" t="str">
            <v>N/A</v>
          </cell>
          <cell r="BC185" t="str">
            <v>N/A</v>
          </cell>
          <cell r="BD185" t="str">
            <v>N/A</v>
          </cell>
          <cell r="BE185" t="str">
            <v>N/A</v>
          </cell>
          <cell r="BF185" t="str">
            <v>N/A</v>
          </cell>
          <cell r="BG185" t="str">
            <v>N/A</v>
          </cell>
        </row>
        <row r="186">
          <cell r="A186">
            <v>36646</v>
          </cell>
          <cell r="B186" t="str">
            <v>N/A</v>
          </cell>
          <cell r="C186" t="str">
            <v>N/A</v>
          </cell>
          <cell r="D186" t="str">
            <v>N/A</v>
          </cell>
          <cell r="E186" t="str">
            <v>N/A</v>
          </cell>
          <cell r="F186" t="str">
            <v>N/A</v>
          </cell>
          <cell r="G186" t="str">
            <v>N/A</v>
          </cell>
          <cell r="H186" t="str">
            <v>N/A</v>
          </cell>
          <cell r="I186" t="str">
            <v>N/A</v>
          </cell>
          <cell r="J186" t="str">
            <v>N/A</v>
          </cell>
          <cell r="K186" t="str">
            <v>N/A</v>
          </cell>
          <cell r="L186" t="str">
            <v>N/A</v>
          </cell>
          <cell r="M186" t="str">
            <v>N/A</v>
          </cell>
          <cell r="N186" t="str">
            <v>N/A</v>
          </cell>
          <cell r="O186" t="str">
            <v>N/A</v>
          </cell>
          <cell r="P186" t="str">
            <v>N/A</v>
          </cell>
          <cell r="Q186" t="str">
            <v>N/A</v>
          </cell>
          <cell r="R186" t="str">
            <v>N/A</v>
          </cell>
          <cell r="S186" t="str">
            <v>N/A</v>
          </cell>
          <cell r="T186" t="str">
            <v>N/A</v>
          </cell>
          <cell r="U186" t="str">
            <v>N/A</v>
          </cell>
          <cell r="V186" t="str">
            <v>N/A</v>
          </cell>
          <cell r="W186" t="str">
            <v>N/A</v>
          </cell>
          <cell r="X186" t="str">
            <v>N/A</v>
          </cell>
          <cell r="Y186" t="str">
            <v>N/A</v>
          </cell>
          <cell r="Z186" t="str">
            <v>N/A</v>
          </cell>
          <cell r="AA186" t="str">
            <v>N/A</v>
          </cell>
          <cell r="AB186" t="str">
            <v>N/A</v>
          </cell>
          <cell r="AC186" t="str">
            <v>N/A</v>
          </cell>
          <cell r="AD186" t="str">
            <v>N/A</v>
          </cell>
          <cell r="AE186" t="str">
            <v>N/A</v>
          </cell>
          <cell r="AF186" t="str">
            <v>N/A</v>
          </cell>
          <cell r="AG186" t="str">
            <v>N/A</v>
          </cell>
          <cell r="AH186" t="str">
            <v>N/A</v>
          </cell>
          <cell r="AI186" t="str">
            <v>N/A</v>
          </cell>
          <cell r="AJ186" t="str">
            <v>N/A</v>
          </cell>
          <cell r="AK186" t="str">
            <v>N/A</v>
          </cell>
          <cell r="AL186" t="str">
            <v>N/A</v>
          </cell>
          <cell r="AM186" t="str">
            <v>N/A</v>
          </cell>
          <cell r="AN186" t="str">
            <v>N/A</v>
          </cell>
          <cell r="AO186" t="str">
            <v>N/A</v>
          </cell>
          <cell r="AP186" t="str">
            <v>N/A</v>
          </cell>
          <cell r="AQ186" t="str">
            <v>N/A</v>
          </cell>
          <cell r="AR186" t="str">
            <v>N/A</v>
          </cell>
          <cell r="AS186" t="str">
            <v>N/A</v>
          </cell>
          <cell r="AT186" t="str">
            <v>N/A</v>
          </cell>
          <cell r="AU186" t="str">
            <v>N/A</v>
          </cell>
          <cell r="AV186" t="str">
            <v>N/A</v>
          </cell>
          <cell r="AW186" t="str">
            <v>N/A</v>
          </cell>
          <cell r="AX186" t="str">
            <v>N/A</v>
          </cell>
          <cell r="AY186" t="str">
            <v>N/A</v>
          </cell>
          <cell r="AZ186" t="str">
            <v>N/A</v>
          </cell>
          <cell r="BA186" t="e">
            <v>#VALUE!</v>
          </cell>
          <cell r="BB186" t="str">
            <v>N/A</v>
          </cell>
          <cell r="BC186" t="str">
            <v>N/A</v>
          </cell>
          <cell r="BD186" t="str">
            <v>N/A</v>
          </cell>
          <cell r="BE186" t="str">
            <v>N/A</v>
          </cell>
          <cell r="BF186" t="str">
            <v>N/A</v>
          </cell>
          <cell r="BG186" t="str">
            <v>N/A</v>
          </cell>
        </row>
        <row r="187">
          <cell r="A187">
            <v>36647</v>
          </cell>
          <cell r="B187" t="str">
            <v>N/A</v>
          </cell>
          <cell r="C187" t="str">
            <v>N/A</v>
          </cell>
          <cell r="D187" t="str">
            <v>N/A</v>
          </cell>
          <cell r="E187" t="str">
            <v>N/A</v>
          </cell>
          <cell r="F187" t="str">
            <v>N/A</v>
          </cell>
          <cell r="G187" t="str">
            <v>N/A</v>
          </cell>
          <cell r="H187" t="str">
            <v>N/A</v>
          </cell>
          <cell r="I187" t="str">
            <v>N/A</v>
          </cell>
          <cell r="J187" t="str">
            <v>N/A</v>
          </cell>
          <cell r="K187" t="str">
            <v>N/A</v>
          </cell>
          <cell r="L187" t="str">
            <v>N/A</v>
          </cell>
          <cell r="M187" t="str">
            <v>N/A</v>
          </cell>
          <cell r="N187" t="str">
            <v>N/A</v>
          </cell>
          <cell r="O187" t="str">
            <v>N/A</v>
          </cell>
          <cell r="P187" t="str">
            <v>N/A</v>
          </cell>
          <cell r="Q187" t="str">
            <v>N/A</v>
          </cell>
          <cell r="R187" t="str">
            <v>N/A</v>
          </cell>
          <cell r="S187" t="str">
            <v>N/A</v>
          </cell>
          <cell r="T187" t="str">
            <v>N/A</v>
          </cell>
          <cell r="U187" t="str">
            <v>N/A</v>
          </cell>
          <cell r="V187" t="str">
            <v>N/A</v>
          </cell>
          <cell r="W187" t="str">
            <v>N/A</v>
          </cell>
          <cell r="X187" t="str">
            <v>N/A</v>
          </cell>
          <cell r="Y187" t="str">
            <v>N/A</v>
          </cell>
          <cell r="Z187" t="str">
            <v>N/A</v>
          </cell>
          <cell r="AA187" t="str">
            <v>N/A</v>
          </cell>
          <cell r="AB187" t="str">
            <v>N/A</v>
          </cell>
          <cell r="AC187" t="str">
            <v>N/A</v>
          </cell>
          <cell r="AD187" t="str">
            <v>N/A</v>
          </cell>
          <cell r="AE187" t="str">
            <v>N/A</v>
          </cell>
          <cell r="AF187" t="str">
            <v>N/A</v>
          </cell>
          <cell r="AG187" t="str">
            <v>N/A</v>
          </cell>
          <cell r="AH187" t="str">
            <v>N/A</v>
          </cell>
          <cell r="AI187" t="str">
            <v>N/A</v>
          </cell>
          <cell r="AJ187" t="str">
            <v>N/A</v>
          </cell>
          <cell r="AK187" t="str">
            <v>N/A</v>
          </cell>
          <cell r="AL187" t="str">
            <v>N/A</v>
          </cell>
          <cell r="AM187" t="str">
            <v>N/A</v>
          </cell>
          <cell r="AN187" t="str">
            <v>N/A</v>
          </cell>
          <cell r="AO187" t="str">
            <v>N/A</v>
          </cell>
          <cell r="AP187" t="str">
            <v>N/A</v>
          </cell>
          <cell r="AQ187" t="str">
            <v>N/A</v>
          </cell>
          <cell r="AR187" t="str">
            <v>N/A</v>
          </cell>
          <cell r="AS187" t="str">
            <v>N/A</v>
          </cell>
          <cell r="AT187" t="str">
            <v>N/A</v>
          </cell>
          <cell r="AU187" t="str">
            <v>N/A</v>
          </cell>
          <cell r="AV187" t="str">
            <v>N/A</v>
          </cell>
          <cell r="AW187" t="str">
            <v>N/A</v>
          </cell>
          <cell r="AX187" t="str">
            <v>N/A</v>
          </cell>
          <cell r="AY187" t="str">
            <v>N/A</v>
          </cell>
          <cell r="AZ187" t="str">
            <v>N/A</v>
          </cell>
          <cell r="BA187" t="e">
            <v>#VALUE!</v>
          </cell>
          <cell r="BB187" t="str">
            <v>N/A</v>
          </cell>
          <cell r="BC187" t="str">
            <v>N/A</v>
          </cell>
          <cell r="BD187" t="str">
            <v>N/A</v>
          </cell>
          <cell r="BE187" t="str">
            <v>N/A</v>
          </cell>
          <cell r="BF187" t="str">
            <v>N/A</v>
          </cell>
          <cell r="BG187" t="str">
            <v>N/A</v>
          </cell>
        </row>
        <row r="188">
          <cell r="A188">
            <v>36648</v>
          </cell>
          <cell r="B188" t="str">
            <v>N/A</v>
          </cell>
          <cell r="C188" t="str">
            <v>N/A</v>
          </cell>
          <cell r="D188" t="str">
            <v>N/A</v>
          </cell>
          <cell r="E188" t="str">
            <v>N/A</v>
          </cell>
          <cell r="F188" t="str">
            <v>N/A</v>
          </cell>
          <cell r="G188" t="str">
            <v>N/A</v>
          </cell>
          <cell r="H188" t="str">
            <v>N/A</v>
          </cell>
          <cell r="I188" t="str">
            <v>N/A</v>
          </cell>
          <cell r="J188" t="str">
            <v>N/A</v>
          </cell>
          <cell r="K188" t="str">
            <v>N/A</v>
          </cell>
          <cell r="L188" t="str">
            <v>N/A</v>
          </cell>
          <cell r="M188" t="str">
            <v>N/A</v>
          </cell>
          <cell r="N188" t="str">
            <v>N/A</v>
          </cell>
          <cell r="O188" t="str">
            <v>N/A</v>
          </cell>
          <cell r="P188" t="str">
            <v>N/A</v>
          </cell>
          <cell r="Q188" t="str">
            <v>N/A</v>
          </cell>
          <cell r="R188" t="str">
            <v>N/A</v>
          </cell>
          <cell r="S188" t="str">
            <v>N/A</v>
          </cell>
          <cell r="T188" t="str">
            <v>N/A</v>
          </cell>
          <cell r="U188" t="str">
            <v>N/A</v>
          </cell>
          <cell r="V188" t="str">
            <v>N/A</v>
          </cell>
          <cell r="W188" t="str">
            <v>N/A</v>
          </cell>
          <cell r="X188" t="str">
            <v>N/A</v>
          </cell>
          <cell r="Y188" t="str">
            <v>N/A</v>
          </cell>
          <cell r="Z188" t="str">
            <v>N/A</v>
          </cell>
          <cell r="AA188" t="str">
            <v>N/A</v>
          </cell>
          <cell r="AB188" t="str">
            <v>N/A</v>
          </cell>
          <cell r="AC188" t="str">
            <v>N/A</v>
          </cell>
          <cell r="AD188" t="str">
            <v>N/A</v>
          </cell>
          <cell r="AE188" t="str">
            <v>N/A</v>
          </cell>
          <cell r="AF188" t="str">
            <v>N/A</v>
          </cell>
          <cell r="AG188" t="str">
            <v>N/A</v>
          </cell>
          <cell r="AH188" t="str">
            <v>N/A</v>
          </cell>
          <cell r="AI188" t="str">
            <v>N/A</v>
          </cell>
          <cell r="AJ188" t="str">
            <v>N/A</v>
          </cell>
          <cell r="AK188" t="str">
            <v>N/A</v>
          </cell>
          <cell r="AL188" t="str">
            <v>N/A</v>
          </cell>
          <cell r="AM188" t="str">
            <v>N/A</v>
          </cell>
          <cell r="AN188" t="str">
            <v>N/A</v>
          </cell>
          <cell r="AO188" t="str">
            <v>N/A</v>
          </cell>
          <cell r="AP188" t="str">
            <v>N/A</v>
          </cell>
          <cell r="AQ188" t="str">
            <v>N/A</v>
          </cell>
          <cell r="AR188" t="str">
            <v>N/A</v>
          </cell>
          <cell r="AS188" t="str">
            <v>N/A</v>
          </cell>
          <cell r="AT188" t="str">
            <v>N/A</v>
          </cell>
          <cell r="AU188" t="str">
            <v>N/A</v>
          </cell>
          <cell r="AV188" t="str">
            <v>N/A</v>
          </cell>
          <cell r="AW188" t="str">
            <v>N/A</v>
          </cell>
          <cell r="AX188" t="str">
            <v>N/A</v>
          </cell>
          <cell r="AY188" t="str">
            <v>N/A</v>
          </cell>
          <cell r="AZ188" t="str">
            <v>N/A</v>
          </cell>
          <cell r="BA188" t="e">
            <v>#VALUE!</v>
          </cell>
          <cell r="BB188" t="str">
            <v>N/A</v>
          </cell>
          <cell r="BC188" t="str">
            <v>N/A</v>
          </cell>
          <cell r="BD188" t="str">
            <v>N/A</v>
          </cell>
          <cell r="BE188" t="str">
            <v>N/A</v>
          </cell>
          <cell r="BF188" t="str">
            <v>N/A</v>
          </cell>
          <cell r="BG188" t="str">
            <v>N/A</v>
          </cell>
        </row>
        <row r="189">
          <cell r="A189">
            <v>36649</v>
          </cell>
          <cell r="B189" t="str">
            <v>N/A</v>
          </cell>
          <cell r="C189" t="str">
            <v>N/A</v>
          </cell>
          <cell r="D189" t="str">
            <v>N/A</v>
          </cell>
          <cell r="E189" t="str">
            <v>N/A</v>
          </cell>
          <cell r="F189" t="str">
            <v>N/A</v>
          </cell>
          <cell r="G189" t="str">
            <v>N/A</v>
          </cell>
          <cell r="H189" t="str">
            <v>N/A</v>
          </cell>
          <cell r="I189" t="str">
            <v>N/A</v>
          </cell>
          <cell r="J189" t="str">
            <v>N/A</v>
          </cell>
          <cell r="K189" t="str">
            <v>N/A</v>
          </cell>
          <cell r="L189" t="str">
            <v>N/A</v>
          </cell>
          <cell r="M189" t="str">
            <v>N/A</v>
          </cell>
          <cell r="N189" t="str">
            <v>N/A</v>
          </cell>
          <cell r="O189" t="str">
            <v>N/A</v>
          </cell>
          <cell r="P189" t="str">
            <v>N/A</v>
          </cell>
          <cell r="Q189" t="str">
            <v>N/A</v>
          </cell>
          <cell r="R189" t="str">
            <v>N/A</v>
          </cell>
          <cell r="S189" t="str">
            <v>N/A</v>
          </cell>
          <cell r="T189" t="str">
            <v>N/A</v>
          </cell>
          <cell r="U189" t="str">
            <v>N/A</v>
          </cell>
          <cell r="V189" t="str">
            <v>N/A</v>
          </cell>
          <cell r="W189" t="str">
            <v>N/A</v>
          </cell>
          <cell r="X189" t="str">
            <v>N/A</v>
          </cell>
          <cell r="Y189" t="str">
            <v>N/A</v>
          </cell>
          <cell r="Z189" t="str">
            <v>N/A</v>
          </cell>
          <cell r="AA189" t="str">
            <v>N/A</v>
          </cell>
          <cell r="AB189" t="str">
            <v>N/A</v>
          </cell>
          <cell r="AC189" t="str">
            <v>N/A</v>
          </cell>
          <cell r="AD189" t="str">
            <v>N/A</v>
          </cell>
          <cell r="AE189" t="str">
            <v>N/A</v>
          </cell>
          <cell r="AF189" t="str">
            <v>N/A</v>
          </cell>
          <cell r="AG189" t="str">
            <v>N/A</v>
          </cell>
          <cell r="AH189" t="str">
            <v>N/A</v>
          </cell>
          <cell r="AI189" t="str">
            <v>N/A</v>
          </cell>
          <cell r="AJ189" t="str">
            <v>N/A</v>
          </cell>
          <cell r="AK189" t="str">
            <v>N/A</v>
          </cell>
          <cell r="AL189" t="str">
            <v>N/A</v>
          </cell>
          <cell r="AM189" t="str">
            <v>N/A</v>
          </cell>
          <cell r="AN189" t="str">
            <v>N/A</v>
          </cell>
          <cell r="AO189" t="str">
            <v>N/A</v>
          </cell>
          <cell r="AP189" t="str">
            <v>N/A</v>
          </cell>
          <cell r="AQ189" t="str">
            <v>N/A</v>
          </cell>
          <cell r="AR189" t="str">
            <v>N/A</v>
          </cell>
          <cell r="AS189" t="str">
            <v>N/A</v>
          </cell>
          <cell r="AT189" t="str">
            <v>N/A</v>
          </cell>
          <cell r="AU189" t="str">
            <v>N/A</v>
          </cell>
          <cell r="AV189" t="str">
            <v>N/A</v>
          </cell>
          <cell r="AW189" t="str">
            <v>N/A</v>
          </cell>
          <cell r="AX189" t="str">
            <v>N/A</v>
          </cell>
          <cell r="AY189" t="str">
            <v>N/A</v>
          </cell>
          <cell r="AZ189" t="str">
            <v>N/A</v>
          </cell>
          <cell r="BA189" t="e">
            <v>#VALUE!</v>
          </cell>
          <cell r="BB189" t="str">
            <v>N/A</v>
          </cell>
          <cell r="BC189" t="str">
            <v>N/A</v>
          </cell>
          <cell r="BD189" t="str">
            <v>N/A</v>
          </cell>
          <cell r="BE189" t="str">
            <v>N/A</v>
          </cell>
          <cell r="BF189" t="str">
            <v>N/A</v>
          </cell>
          <cell r="BG189" t="str">
            <v>N/A</v>
          </cell>
        </row>
        <row r="190">
          <cell r="A190">
            <v>36650</v>
          </cell>
          <cell r="B190" t="str">
            <v>N/A</v>
          </cell>
          <cell r="C190" t="str">
            <v>N/A</v>
          </cell>
          <cell r="D190" t="str">
            <v>N/A</v>
          </cell>
          <cell r="E190" t="str">
            <v>N/A</v>
          </cell>
          <cell r="F190" t="str">
            <v>N/A</v>
          </cell>
          <cell r="G190" t="str">
            <v>N/A</v>
          </cell>
          <cell r="H190" t="str">
            <v>N/A</v>
          </cell>
          <cell r="I190" t="str">
            <v>N/A</v>
          </cell>
          <cell r="J190" t="str">
            <v>N/A</v>
          </cell>
          <cell r="K190" t="str">
            <v>N/A</v>
          </cell>
          <cell r="L190" t="str">
            <v>N/A</v>
          </cell>
          <cell r="M190" t="str">
            <v>N/A</v>
          </cell>
          <cell r="N190" t="str">
            <v>N/A</v>
          </cell>
          <cell r="O190" t="str">
            <v>N/A</v>
          </cell>
          <cell r="P190" t="str">
            <v>N/A</v>
          </cell>
          <cell r="Q190" t="str">
            <v>N/A</v>
          </cell>
          <cell r="R190" t="str">
            <v>N/A</v>
          </cell>
          <cell r="S190" t="str">
            <v>N/A</v>
          </cell>
          <cell r="T190" t="str">
            <v>N/A</v>
          </cell>
          <cell r="U190" t="str">
            <v>N/A</v>
          </cell>
          <cell r="V190" t="str">
            <v>N/A</v>
          </cell>
          <cell r="W190" t="str">
            <v>N/A</v>
          </cell>
          <cell r="X190" t="str">
            <v>N/A</v>
          </cell>
          <cell r="Y190" t="str">
            <v>N/A</v>
          </cell>
          <cell r="Z190" t="str">
            <v>N/A</v>
          </cell>
          <cell r="AA190" t="str">
            <v>N/A</v>
          </cell>
          <cell r="AB190" t="str">
            <v>N/A</v>
          </cell>
          <cell r="AC190" t="str">
            <v>N/A</v>
          </cell>
          <cell r="AD190" t="str">
            <v>N/A</v>
          </cell>
          <cell r="AE190" t="str">
            <v>N/A</v>
          </cell>
          <cell r="AF190" t="str">
            <v>N/A</v>
          </cell>
          <cell r="AG190" t="str">
            <v>N/A</v>
          </cell>
          <cell r="AH190" t="str">
            <v>N/A</v>
          </cell>
          <cell r="AI190" t="str">
            <v>N/A</v>
          </cell>
          <cell r="AJ190" t="str">
            <v>N/A</v>
          </cell>
          <cell r="AK190" t="str">
            <v>N/A</v>
          </cell>
          <cell r="AL190" t="str">
            <v>N/A</v>
          </cell>
          <cell r="AM190" t="str">
            <v>N/A</v>
          </cell>
          <cell r="AN190" t="str">
            <v>N/A</v>
          </cell>
          <cell r="AO190" t="str">
            <v>N/A</v>
          </cell>
          <cell r="AP190" t="str">
            <v>N/A</v>
          </cell>
          <cell r="AQ190" t="str">
            <v>N/A</v>
          </cell>
          <cell r="AR190" t="str">
            <v>N/A</v>
          </cell>
          <cell r="AS190" t="str">
            <v>N/A</v>
          </cell>
          <cell r="AT190" t="str">
            <v>N/A</v>
          </cell>
          <cell r="AU190" t="str">
            <v>N/A</v>
          </cell>
          <cell r="AV190" t="str">
            <v>N/A</v>
          </cell>
          <cell r="AW190" t="str">
            <v>N/A</v>
          </cell>
          <cell r="AX190" t="str">
            <v>N/A</v>
          </cell>
          <cell r="AY190" t="str">
            <v>N/A</v>
          </cell>
          <cell r="AZ190" t="str">
            <v>N/A</v>
          </cell>
          <cell r="BA190" t="e">
            <v>#VALUE!</v>
          </cell>
          <cell r="BB190" t="str">
            <v>N/A</v>
          </cell>
          <cell r="BC190" t="str">
            <v>N/A</v>
          </cell>
          <cell r="BD190" t="str">
            <v>N/A</v>
          </cell>
          <cell r="BE190" t="str">
            <v>N/A</v>
          </cell>
          <cell r="BF190" t="str">
            <v>N/A</v>
          </cell>
          <cell r="BG190" t="str">
            <v>N/A</v>
          </cell>
        </row>
        <row r="191">
          <cell r="A191">
            <v>36651</v>
          </cell>
          <cell r="B191" t="str">
            <v>N/A</v>
          </cell>
          <cell r="C191" t="str">
            <v>N/A</v>
          </cell>
          <cell r="D191" t="str">
            <v>N/A</v>
          </cell>
          <cell r="E191" t="str">
            <v>N/A</v>
          </cell>
          <cell r="F191" t="str">
            <v>N/A</v>
          </cell>
          <cell r="G191" t="str">
            <v>N/A</v>
          </cell>
          <cell r="H191" t="str">
            <v>N/A</v>
          </cell>
          <cell r="I191" t="str">
            <v>N/A</v>
          </cell>
          <cell r="J191" t="str">
            <v>N/A</v>
          </cell>
          <cell r="K191" t="str">
            <v>N/A</v>
          </cell>
          <cell r="L191" t="str">
            <v>N/A</v>
          </cell>
          <cell r="M191" t="str">
            <v>N/A</v>
          </cell>
          <cell r="N191" t="str">
            <v>N/A</v>
          </cell>
          <cell r="O191" t="str">
            <v>N/A</v>
          </cell>
          <cell r="P191" t="str">
            <v>N/A</v>
          </cell>
          <cell r="Q191" t="str">
            <v>N/A</v>
          </cell>
          <cell r="R191" t="str">
            <v>N/A</v>
          </cell>
          <cell r="S191" t="str">
            <v>N/A</v>
          </cell>
          <cell r="T191" t="str">
            <v>N/A</v>
          </cell>
          <cell r="U191" t="str">
            <v>N/A</v>
          </cell>
          <cell r="V191" t="str">
            <v>N/A</v>
          </cell>
          <cell r="W191" t="str">
            <v>N/A</v>
          </cell>
          <cell r="X191" t="str">
            <v>N/A</v>
          </cell>
          <cell r="Y191" t="str">
            <v>N/A</v>
          </cell>
          <cell r="Z191" t="str">
            <v>N/A</v>
          </cell>
          <cell r="AA191" t="str">
            <v>N/A</v>
          </cell>
          <cell r="AB191" t="str">
            <v>N/A</v>
          </cell>
          <cell r="AC191" t="str">
            <v>N/A</v>
          </cell>
          <cell r="AD191" t="str">
            <v>N/A</v>
          </cell>
          <cell r="AE191" t="str">
            <v>N/A</v>
          </cell>
          <cell r="AF191" t="str">
            <v>N/A</v>
          </cell>
          <cell r="AG191" t="str">
            <v>N/A</v>
          </cell>
          <cell r="AH191" t="str">
            <v>N/A</v>
          </cell>
          <cell r="AI191" t="str">
            <v>N/A</v>
          </cell>
          <cell r="AJ191" t="str">
            <v>N/A</v>
          </cell>
          <cell r="AK191" t="str">
            <v>N/A</v>
          </cell>
          <cell r="AL191" t="str">
            <v>N/A</v>
          </cell>
          <cell r="AM191" t="str">
            <v>N/A</v>
          </cell>
          <cell r="AN191" t="str">
            <v>N/A</v>
          </cell>
          <cell r="AO191" t="str">
            <v>N/A</v>
          </cell>
          <cell r="AP191" t="str">
            <v>N/A</v>
          </cell>
          <cell r="AQ191" t="str">
            <v>N/A</v>
          </cell>
          <cell r="AR191" t="str">
            <v>N/A</v>
          </cell>
          <cell r="AS191" t="str">
            <v>N/A</v>
          </cell>
          <cell r="AT191" t="str">
            <v>N/A</v>
          </cell>
          <cell r="AU191" t="str">
            <v>N/A</v>
          </cell>
          <cell r="AV191" t="str">
            <v>N/A</v>
          </cell>
          <cell r="AW191" t="str">
            <v>N/A</v>
          </cell>
          <cell r="AX191" t="str">
            <v>N/A</v>
          </cell>
          <cell r="AY191" t="str">
            <v>N/A</v>
          </cell>
          <cell r="AZ191" t="str">
            <v>N/A</v>
          </cell>
          <cell r="BA191" t="e">
            <v>#VALUE!</v>
          </cell>
          <cell r="BB191" t="str">
            <v>N/A</v>
          </cell>
          <cell r="BC191" t="str">
            <v>N/A</v>
          </cell>
          <cell r="BD191" t="str">
            <v>N/A</v>
          </cell>
          <cell r="BE191" t="str">
            <v>N/A</v>
          </cell>
          <cell r="BF191" t="str">
            <v>N/A</v>
          </cell>
          <cell r="BG191" t="str">
            <v>N/A</v>
          </cell>
        </row>
        <row r="192">
          <cell r="A192">
            <v>36652</v>
          </cell>
          <cell r="B192" t="str">
            <v>N/A</v>
          </cell>
          <cell r="C192" t="str">
            <v>N/A</v>
          </cell>
          <cell r="D192" t="str">
            <v>N/A</v>
          </cell>
          <cell r="E192" t="str">
            <v>N/A</v>
          </cell>
          <cell r="F192" t="str">
            <v>N/A</v>
          </cell>
          <cell r="G192" t="str">
            <v>N/A</v>
          </cell>
          <cell r="H192" t="str">
            <v>N/A</v>
          </cell>
          <cell r="I192" t="str">
            <v>N/A</v>
          </cell>
          <cell r="J192" t="str">
            <v>N/A</v>
          </cell>
          <cell r="K192" t="str">
            <v>N/A</v>
          </cell>
          <cell r="L192" t="str">
            <v>N/A</v>
          </cell>
          <cell r="M192" t="str">
            <v>N/A</v>
          </cell>
          <cell r="N192" t="str">
            <v>N/A</v>
          </cell>
          <cell r="O192" t="str">
            <v>N/A</v>
          </cell>
          <cell r="P192" t="str">
            <v>N/A</v>
          </cell>
          <cell r="Q192" t="str">
            <v>N/A</v>
          </cell>
          <cell r="R192" t="str">
            <v>N/A</v>
          </cell>
          <cell r="S192" t="str">
            <v>N/A</v>
          </cell>
          <cell r="T192" t="str">
            <v>N/A</v>
          </cell>
          <cell r="U192" t="str">
            <v>N/A</v>
          </cell>
          <cell r="V192" t="str">
            <v>N/A</v>
          </cell>
          <cell r="W192" t="str">
            <v>N/A</v>
          </cell>
          <cell r="X192" t="str">
            <v>N/A</v>
          </cell>
          <cell r="Y192" t="str">
            <v>N/A</v>
          </cell>
          <cell r="Z192" t="str">
            <v>N/A</v>
          </cell>
          <cell r="AA192" t="str">
            <v>N/A</v>
          </cell>
          <cell r="AB192" t="str">
            <v>N/A</v>
          </cell>
          <cell r="AC192" t="str">
            <v>N/A</v>
          </cell>
          <cell r="AD192" t="str">
            <v>N/A</v>
          </cell>
          <cell r="AE192" t="str">
            <v>N/A</v>
          </cell>
          <cell r="AF192" t="str">
            <v>N/A</v>
          </cell>
          <cell r="AG192" t="str">
            <v>N/A</v>
          </cell>
          <cell r="AH192" t="str">
            <v>N/A</v>
          </cell>
          <cell r="AI192" t="str">
            <v>N/A</v>
          </cell>
          <cell r="AJ192" t="str">
            <v>N/A</v>
          </cell>
          <cell r="AK192" t="str">
            <v>N/A</v>
          </cell>
          <cell r="AL192" t="str">
            <v>N/A</v>
          </cell>
          <cell r="AM192" t="str">
            <v>N/A</v>
          </cell>
          <cell r="AN192" t="str">
            <v>N/A</v>
          </cell>
          <cell r="AO192" t="str">
            <v>N/A</v>
          </cell>
          <cell r="AP192" t="str">
            <v>N/A</v>
          </cell>
          <cell r="AQ192" t="str">
            <v>N/A</v>
          </cell>
          <cell r="AR192" t="str">
            <v>N/A</v>
          </cell>
          <cell r="AS192" t="str">
            <v>N/A</v>
          </cell>
          <cell r="AT192" t="str">
            <v>N/A</v>
          </cell>
          <cell r="AU192" t="str">
            <v>N/A</v>
          </cell>
          <cell r="AV192" t="str">
            <v>N/A</v>
          </cell>
          <cell r="AW192" t="str">
            <v>N/A</v>
          </cell>
          <cell r="AX192" t="str">
            <v>N/A</v>
          </cell>
          <cell r="AY192" t="str">
            <v>N/A</v>
          </cell>
          <cell r="AZ192" t="str">
            <v>N/A</v>
          </cell>
          <cell r="BA192" t="e">
            <v>#VALUE!</v>
          </cell>
          <cell r="BB192" t="str">
            <v>N/A</v>
          </cell>
          <cell r="BC192" t="str">
            <v>N/A</v>
          </cell>
          <cell r="BD192" t="str">
            <v>N/A</v>
          </cell>
          <cell r="BE192" t="str">
            <v>N/A</v>
          </cell>
          <cell r="BF192" t="str">
            <v>N/A</v>
          </cell>
          <cell r="BG192" t="str">
            <v>N/A</v>
          </cell>
        </row>
        <row r="193">
          <cell r="A193">
            <v>36653</v>
          </cell>
          <cell r="B193" t="str">
            <v>N/A</v>
          </cell>
          <cell r="C193" t="str">
            <v>N/A</v>
          </cell>
          <cell r="D193" t="str">
            <v>N/A</v>
          </cell>
          <cell r="E193" t="str">
            <v>N/A</v>
          </cell>
          <cell r="F193" t="str">
            <v>N/A</v>
          </cell>
          <cell r="G193" t="str">
            <v>N/A</v>
          </cell>
          <cell r="H193" t="str">
            <v>N/A</v>
          </cell>
          <cell r="I193" t="str">
            <v>N/A</v>
          </cell>
          <cell r="J193" t="str">
            <v>N/A</v>
          </cell>
          <cell r="K193" t="str">
            <v>N/A</v>
          </cell>
          <cell r="L193" t="str">
            <v>N/A</v>
          </cell>
          <cell r="M193" t="str">
            <v>N/A</v>
          </cell>
          <cell r="N193" t="str">
            <v>N/A</v>
          </cell>
          <cell r="O193" t="str">
            <v>N/A</v>
          </cell>
          <cell r="P193" t="str">
            <v>N/A</v>
          </cell>
          <cell r="Q193" t="str">
            <v>N/A</v>
          </cell>
          <cell r="R193" t="str">
            <v>N/A</v>
          </cell>
          <cell r="S193" t="str">
            <v>N/A</v>
          </cell>
          <cell r="T193" t="str">
            <v>N/A</v>
          </cell>
          <cell r="U193" t="str">
            <v>N/A</v>
          </cell>
          <cell r="V193" t="str">
            <v>N/A</v>
          </cell>
          <cell r="W193" t="str">
            <v>N/A</v>
          </cell>
          <cell r="X193" t="str">
            <v>N/A</v>
          </cell>
          <cell r="Y193" t="str">
            <v>N/A</v>
          </cell>
          <cell r="Z193" t="str">
            <v>N/A</v>
          </cell>
          <cell r="AA193" t="str">
            <v>N/A</v>
          </cell>
          <cell r="AB193" t="str">
            <v>N/A</v>
          </cell>
          <cell r="AC193" t="str">
            <v>N/A</v>
          </cell>
          <cell r="AD193" t="str">
            <v>N/A</v>
          </cell>
          <cell r="AE193" t="str">
            <v>N/A</v>
          </cell>
          <cell r="AF193" t="str">
            <v>N/A</v>
          </cell>
          <cell r="AG193" t="str">
            <v>N/A</v>
          </cell>
          <cell r="AH193" t="str">
            <v>N/A</v>
          </cell>
          <cell r="AI193" t="str">
            <v>N/A</v>
          </cell>
          <cell r="AJ193" t="str">
            <v>N/A</v>
          </cell>
          <cell r="AK193" t="str">
            <v>N/A</v>
          </cell>
          <cell r="AL193" t="str">
            <v>N/A</v>
          </cell>
          <cell r="AM193" t="str">
            <v>N/A</v>
          </cell>
          <cell r="AN193" t="str">
            <v>N/A</v>
          </cell>
          <cell r="AO193" t="str">
            <v>N/A</v>
          </cell>
          <cell r="AP193" t="str">
            <v>N/A</v>
          </cell>
          <cell r="AQ193" t="str">
            <v>N/A</v>
          </cell>
          <cell r="AR193" t="str">
            <v>N/A</v>
          </cell>
          <cell r="AS193" t="str">
            <v>N/A</v>
          </cell>
          <cell r="AT193" t="str">
            <v>N/A</v>
          </cell>
          <cell r="AU193" t="str">
            <v>N/A</v>
          </cell>
          <cell r="AV193" t="str">
            <v>N/A</v>
          </cell>
          <cell r="AW193" t="str">
            <v>N/A</v>
          </cell>
          <cell r="AX193" t="str">
            <v>N/A</v>
          </cell>
          <cell r="AY193" t="str">
            <v>N/A</v>
          </cell>
          <cell r="AZ193" t="str">
            <v>N/A</v>
          </cell>
          <cell r="BA193" t="e">
            <v>#VALUE!</v>
          </cell>
          <cell r="BB193" t="str">
            <v>N/A</v>
          </cell>
          <cell r="BC193" t="str">
            <v>N/A</v>
          </cell>
          <cell r="BD193" t="str">
            <v>N/A</v>
          </cell>
          <cell r="BE193" t="str">
            <v>N/A</v>
          </cell>
          <cell r="BF193" t="str">
            <v>N/A</v>
          </cell>
          <cell r="BG193" t="str">
            <v>N/A</v>
          </cell>
        </row>
        <row r="194">
          <cell r="A194">
            <v>36654</v>
          </cell>
          <cell r="B194" t="str">
            <v>N/A</v>
          </cell>
          <cell r="C194" t="str">
            <v>N/A</v>
          </cell>
          <cell r="D194" t="str">
            <v>N/A</v>
          </cell>
          <cell r="E194" t="str">
            <v>N/A</v>
          </cell>
          <cell r="F194" t="str">
            <v>N/A</v>
          </cell>
          <cell r="G194" t="str">
            <v>N/A</v>
          </cell>
          <cell r="H194" t="str">
            <v>N/A</v>
          </cell>
          <cell r="I194" t="str">
            <v>N/A</v>
          </cell>
          <cell r="J194" t="str">
            <v>N/A</v>
          </cell>
          <cell r="K194" t="str">
            <v>N/A</v>
          </cell>
          <cell r="L194" t="str">
            <v>N/A</v>
          </cell>
          <cell r="M194" t="str">
            <v>N/A</v>
          </cell>
          <cell r="N194" t="str">
            <v>N/A</v>
          </cell>
          <cell r="O194" t="str">
            <v>N/A</v>
          </cell>
          <cell r="P194" t="str">
            <v>N/A</v>
          </cell>
          <cell r="Q194" t="str">
            <v>N/A</v>
          </cell>
          <cell r="R194" t="str">
            <v>N/A</v>
          </cell>
          <cell r="S194" t="str">
            <v>N/A</v>
          </cell>
          <cell r="T194" t="str">
            <v>N/A</v>
          </cell>
          <cell r="U194" t="str">
            <v>N/A</v>
          </cell>
          <cell r="V194" t="str">
            <v>N/A</v>
          </cell>
          <cell r="W194" t="str">
            <v>N/A</v>
          </cell>
          <cell r="X194" t="str">
            <v>N/A</v>
          </cell>
          <cell r="Y194" t="str">
            <v>N/A</v>
          </cell>
          <cell r="Z194" t="str">
            <v>N/A</v>
          </cell>
          <cell r="AA194" t="str">
            <v>N/A</v>
          </cell>
          <cell r="AB194" t="str">
            <v>N/A</v>
          </cell>
          <cell r="AC194" t="str">
            <v>N/A</v>
          </cell>
          <cell r="AD194" t="str">
            <v>N/A</v>
          </cell>
          <cell r="AE194" t="str">
            <v>N/A</v>
          </cell>
          <cell r="AF194" t="str">
            <v>N/A</v>
          </cell>
          <cell r="AG194" t="str">
            <v>N/A</v>
          </cell>
          <cell r="AH194" t="str">
            <v>N/A</v>
          </cell>
          <cell r="AI194" t="str">
            <v>N/A</v>
          </cell>
          <cell r="AJ194" t="str">
            <v>N/A</v>
          </cell>
          <cell r="AK194" t="str">
            <v>N/A</v>
          </cell>
          <cell r="AL194" t="str">
            <v>N/A</v>
          </cell>
          <cell r="AM194" t="str">
            <v>N/A</v>
          </cell>
          <cell r="AN194" t="str">
            <v>N/A</v>
          </cell>
          <cell r="AO194" t="str">
            <v>N/A</v>
          </cell>
          <cell r="AP194" t="str">
            <v>N/A</v>
          </cell>
          <cell r="AQ194" t="str">
            <v>N/A</v>
          </cell>
          <cell r="AR194" t="str">
            <v>N/A</v>
          </cell>
          <cell r="AS194" t="str">
            <v>N/A</v>
          </cell>
          <cell r="AT194" t="str">
            <v>N/A</v>
          </cell>
          <cell r="AU194" t="str">
            <v>N/A</v>
          </cell>
          <cell r="AV194" t="str">
            <v>N/A</v>
          </cell>
          <cell r="AW194" t="str">
            <v>N/A</v>
          </cell>
          <cell r="AX194" t="str">
            <v>N/A</v>
          </cell>
          <cell r="AY194" t="str">
            <v>N/A</v>
          </cell>
          <cell r="AZ194" t="str">
            <v>N/A</v>
          </cell>
          <cell r="BA194" t="e">
            <v>#VALUE!</v>
          </cell>
          <cell r="BB194" t="str">
            <v>N/A</v>
          </cell>
          <cell r="BC194" t="str">
            <v>N/A</v>
          </cell>
          <cell r="BD194" t="str">
            <v>N/A</v>
          </cell>
          <cell r="BE194" t="str">
            <v>N/A</v>
          </cell>
          <cell r="BF194" t="str">
            <v>N/A</v>
          </cell>
          <cell r="BG194" t="str">
            <v>N/A</v>
          </cell>
        </row>
        <row r="195">
          <cell r="A195">
            <v>36655</v>
          </cell>
          <cell r="B195" t="str">
            <v>N/A</v>
          </cell>
          <cell r="C195" t="str">
            <v>N/A</v>
          </cell>
          <cell r="D195" t="str">
            <v>N/A</v>
          </cell>
          <cell r="E195" t="str">
            <v>N/A</v>
          </cell>
          <cell r="F195" t="str">
            <v>N/A</v>
          </cell>
          <cell r="G195" t="str">
            <v>N/A</v>
          </cell>
          <cell r="H195" t="str">
            <v>N/A</v>
          </cell>
          <cell r="I195" t="str">
            <v>N/A</v>
          </cell>
          <cell r="J195" t="str">
            <v>N/A</v>
          </cell>
          <cell r="K195" t="str">
            <v>N/A</v>
          </cell>
          <cell r="L195" t="str">
            <v>N/A</v>
          </cell>
          <cell r="M195" t="str">
            <v>N/A</v>
          </cell>
          <cell r="N195" t="str">
            <v>N/A</v>
          </cell>
          <cell r="O195" t="str">
            <v>N/A</v>
          </cell>
          <cell r="P195" t="str">
            <v>N/A</v>
          </cell>
          <cell r="Q195" t="str">
            <v>N/A</v>
          </cell>
          <cell r="R195" t="str">
            <v>N/A</v>
          </cell>
          <cell r="S195" t="str">
            <v>N/A</v>
          </cell>
          <cell r="T195" t="str">
            <v>N/A</v>
          </cell>
          <cell r="U195" t="str">
            <v>N/A</v>
          </cell>
          <cell r="V195" t="str">
            <v>N/A</v>
          </cell>
          <cell r="W195" t="str">
            <v>N/A</v>
          </cell>
          <cell r="X195" t="str">
            <v>N/A</v>
          </cell>
          <cell r="Y195" t="str">
            <v>N/A</v>
          </cell>
          <cell r="Z195" t="str">
            <v>N/A</v>
          </cell>
          <cell r="AA195" t="str">
            <v>N/A</v>
          </cell>
          <cell r="AB195" t="str">
            <v>N/A</v>
          </cell>
          <cell r="AC195" t="str">
            <v>N/A</v>
          </cell>
          <cell r="AD195" t="str">
            <v>N/A</v>
          </cell>
          <cell r="AE195" t="str">
            <v>N/A</v>
          </cell>
          <cell r="AF195" t="str">
            <v>N/A</v>
          </cell>
          <cell r="AG195" t="str">
            <v>N/A</v>
          </cell>
          <cell r="AH195" t="str">
            <v>N/A</v>
          </cell>
          <cell r="AI195" t="str">
            <v>N/A</v>
          </cell>
          <cell r="AJ195" t="str">
            <v>N/A</v>
          </cell>
          <cell r="AK195" t="str">
            <v>N/A</v>
          </cell>
          <cell r="AL195" t="str">
            <v>N/A</v>
          </cell>
          <cell r="AM195" t="str">
            <v>N/A</v>
          </cell>
          <cell r="AN195" t="str">
            <v>N/A</v>
          </cell>
          <cell r="AO195" t="str">
            <v>N/A</v>
          </cell>
          <cell r="AP195" t="str">
            <v>N/A</v>
          </cell>
          <cell r="AQ195" t="str">
            <v>N/A</v>
          </cell>
          <cell r="AR195" t="str">
            <v>N/A</v>
          </cell>
          <cell r="AS195" t="str">
            <v>N/A</v>
          </cell>
          <cell r="AT195" t="str">
            <v>N/A</v>
          </cell>
          <cell r="AU195" t="str">
            <v>N/A</v>
          </cell>
          <cell r="AV195" t="str">
            <v>N/A</v>
          </cell>
          <cell r="AW195" t="str">
            <v>N/A</v>
          </cell>
          <cell r="AX195" t="str">
            <v>N/A</v>
          </cell>
          <cell r="AY195" t="str">
            <v>N/A</v>
          </cell>
          <cell r="AZ195" t="str">
            <v>N/A</v>
          </cell>
          <cell r="BA195" t="e">
            <v>#VALUE!</v>
          </cell>
          <cell r="BB195" t="str">
            <v>N/A</v>
          </cell>
          <cell r="BC195" t="str">
            <v>N/A</v>
          </cell>
          <cell r="BD195" t="str">
            <v>N/A</v>
          </cell>
          <cell r="BE195" t="str">
            <v>N/A</v>
          </cell>
          <cell r="BF195" t="str">
            <v>N/A</v>
          </cell>
          <cell r="BG195" t="str">
            <v>N/A</v>
          </cell>
        </row>
        <row r="196">
          <cell r="A196">
            <v>36656</v>
          </cell>
          <cell r="B196" t="str">
            <v>N/A</v>
          </cell>
          <cell r="C196" t="str">
            <v>N/A</v>
          </cell>
          <cell r="D196" t="str">
            <v>N/A</v>
          </cell>
          <cell r="E196" t="str">
            <v>N/A</v>
          </cell>
          <cell r="F196" t="str">
            <v>N/A</v>
          </cell>
          <cell r="G196" t="str">
            <v>N/A</v>
          </cell>
          <cell r="H196" t="str">
            <v>N/A</v>
          </cell>
          <cell r="I196" t="str">
            <v>N/A</v>
          </cell>
          <cell r="J196" t="str">
            <v>N/A</v>
          </cell>
          <cell r="K196" t="str">
            <v>N/A</v>
          </cell>
          <cell r="L196" t="str">
            <v>N/A</v>
          </cell>
          <cell r="M196" t="str">
            <v>N/A</v>
          </cell>
          <cell r="N196" t="str">
            <v>N/A</v>
          </cell>
          <cell r="O196" t="str">
            <v>N/A</v>
          </cell>
          <cell r="P196" t="str">
            <v>N/A</v>
          </cell>
          <cell r="Q196" t="str">
            <v>N/A</v>
          </cell>
          <cell r="R196" t="str">
            <v>N/A</v>
          </cell>
          <cell r="S196" t="str">
            <v>N/A</v>
          </cell>
          <cell r="T196" t="str">
            <v>N/A</v>
          </cell>
          <cell r="U196" t="str">
            <v>N/A</v>
          </cell>
          <cell r="V196" t="str">
            <v>N/A</v>
          </cell>
          <cell r="W196" t="str">
            <v>N/A</v>
          </cell>
          <cell r="X196" t="str">
            <v>N/A</v>
          </cell>
          <cell r="Y196" t="str">
            <v>N/A</v>
          </cell>
          <cell r="Z196" t="str">
            <v>N/A</v>
          </cell>
          <cell r="AA196" t="str">
            <v>N/A</v>
          </cell>
          <cell r="AB196" t="str">
            <v>N/A</v>
          </cell>
          <cell r="AC196" t="str">
            <v>N/A</v>
          </cell>
          <cell r="AD196" t="str">
            <v>N/A</v>
          </cell>
          <cell r="AE196" t="str">
            <v>N/A</v>
          </cell>
          <cell r="AF196" t="str">
            <v>N/A</v>
          </cell>
          <cell r="AG196" t="str">
            <v>N/A</v>
          </cell>
          <cell r="AH196" t="str">
            <v>N/A</v>
          </cell>
          <cell r="AI196" t="str">
            <v>N/A</v>
          </cell>
          <cell r="AJ196" t="str">
            <v>N/A</v>
          </cell>
          <cell r="AK196" t="str">
            <v>N/A</v>
          </cell>
          <cell r="AL196" t="str">
            <v>N/A</v>
          </cell>
          <cell r="AM196" t="str">
            <v>N/A</v>
          </cell>
          <cell r="AN196" t="str">
            <v>N/A</v>
          </cell>
          <cell r="AO196" t="str">
            <v>N/A</v>
          </cell>
          <cell r="AP196" t="str">
            <v>N/A</v>
          </cell>
          <cell r="AQ196" t="str">
            <v>N/A</v>
          </cell>
          <cell r="AR196" t="str">
            <v>N/A</v>
          </cell>
          <cell r="AS196" t="str">
            <v>N/A</v>
          </cell>
          <cell r="AT196" t="str">
            <v>N/A</v>
          </cell>
          <cell r="AU196" t="str">
            <v>N/A</v>
          </cell>
          <cell r="AV196" t="str">
            <v>N/A</v>
          </cell>
          <cell r="AW196" t="str">
            <v>N/A</v>
          </cell>
          <cell r="AX196" t="str">
            <v>N/A</v>
          </cell>
          <cell r="AY196" t="str">
            <v>N/A</v>
          </cell>
          <cell r="AZ196" t="str">
            <v>N/A</v>
          </cell>
          <cell r="BA196" t="e">
            <v>#VALUE!</v>
          </cell>
          <cell r="BB196" t="str">
            <v>N/A</v>
          </cell>
          <cell r="BC196" t="str">
            <v>N/A</v>
          </cell>
          <cell r="BD196" t="str">
            <v>N/A</v>
          </cell>
          <cell r="BE196" t="str">
            <v>N/A</v>
          </cell>
          <cell r="BF196" t="str">
            <v>N/A</v>
          </cell>
          <cell r="BG196" t="str">
            <v>N/A</v>
          </cell>
        </row>
        <row r="197">
          <cell r="A197">
            <v>36657</v>
          </cell>
          <cell r="B197" t="str">
            <v>N/A</v>
          </cell>
          <cell r="C197" t="str">
            <v>N/A</v>
          </cell>
          <cell r="D197" t="str">
            <v>N/A</v>
          </cell>
          <cell r="E197" t="str">
            <v>N/A</v>
          </cell>
          <cell r="F197" t="str">
            <v>N/A</v>
          </cell>
          <cell r="G197" t="str">
            <v>N/A</v>
          </cell>
          <cell r="H197" t="str">
            <v>N/A</v>
          </cell>
          <cell r="I197" t="str">
            <v>N/A</v>
          </cell>
          <cell r="J197" t="str">
            <v>N/A</v>
          </cell>
          <cell r="K197" t="str">
            <v>N/A</v>
          </cell>
          <cell r="L197" t="str">
            <v>N/A</v>
          </cell>
          <cell r="M197" t="str">
            <v>N/A</v>
          </cell>
          <cell r="N197" t="str">
            <v>N/A</v>
          </cell>
          <cell r="O197" t="str">
            <v>N/A</v>
          </cell>
          <cell r="P197" t="str">
            <v>N/A</v>
          </cell>
          <cell r="Q197" t="str">
            <v>N/A</v>
          </cell>
          <cell r="R197" t="str">
            <v>N/A</v>
          </cell>
          <cell r="S197" t="str">
            <v>N/A</v>
          </cell>
          <cell r="T197" t="str">
            <v>N/A</v>
          </cell>
          <cell r="U197" t="str">
            <v>N/A</v>
          </cell>
          <cell r="V197" t="str">
            <v>N/A</v>
          </cell>
          <cell r="W197" t="str">
            <v>N/A</v>
          </cell>
          <cell r="X197" t="str">
            <v>N/A</v>
          </cell>
          <cell r="Y197" t="str">
            <v>N/A</v>
          </cell>
          <cell r="Z197" t="str">
            <v>N/A</v>
          </cell>
          <cell r="AA197" t="str">
            <v>N/A</v>
          </cell>
          <cell r="AB197" t="str">
            <v>N/A</v>
          </cell>
          <cell r="AC197" t="str">
            <v>N/A</v>
          </cell>
          <cell r="AD197" t="str">
            <v>N/A</v>
          </cell>
          <cell r="AE197" t="str">
            <v>N/A</v>
          </cell>
          <cell r="AF197" t="str">
            <v>N/A</v>
          </cell>
          <cell r="AG197" t="str">
            <v>N/A</v>
          </cell>
          <cell r="AH197" t="str">
            <v>N/A</v>
          </cell>
          <cell r="AI197" t="str">
            <v>N/A</v>
          </cell>
          <cell r="AJ197" t="str">
            <v>N/A</v>
          </cell>
          <cell r="AK197" t="str">
            <v>N/A</v>
          </cell>
          <cell r="AL197" t="str">
            <v>N/A</v>
          </cell>
          <cell r="AM197" t="str">
            <v>N/A</v>
          </cell>
          <cell r="AN197" t="str">
            <v>N/A</v>
          </cell>
          <cell r="AO197" t="str">
            <v>N/A</v>
          </cell>
          <cell r="AP197" t="str">
            <v>N/A</v>
          </cell>
          <cell r="AQ197" t="str">
            <v>N/A</v>
          </cell>
          <cell r="AR197" t="str">
            <v>N/A</v>
          </cell>
          <cell r="AS197" t="str">
            <v>N/A</v>
          </cell>
          <cell r="AT197" t="str">
            <v>N/A</v>
          </cell>
          <cell r="AU197" t="str">
            <v>N/A</v>
          </cell>
          <cell r="AV197" t="str">
            <v>N/A</v>
          </cell>
          <cell r="AW197" t="str">
            <v>N/A</v>
          </cell>
          <cell r="AX197" t="str">
            <v>N/A</v>
          </cell>
          <cell r="AY197" t="str">
            <v>N/A</v>
          </cell>
          <cell r="AZ197" t="str">
            <v>N/A</v>
          </cell>
          <cell r="BA197" t="e">
            <v>#VALUE!</v>
          </cell>
          <cell r="BB197" t="str">
            <v>N/A</v>
          </cell>
          <cell r="BC197" t="str">
            <v>N/A</v>
          </cell>
          <cell r="BD197" t="str">
            <v>N/A</v>
          </cell>
          <cell r="BE197" t="str">
            <v>N/A</v>
          </cell>
          <cell r="BF197" t="str">
            <v>N/A</v>
          </cell>
          <cell r="BG197" t="str">
            <v>N/A</v>
          </cell>
        </row>
        <row r="198">
          <cell r="A198">
            <v>36658</v>
          </cell>
          <cell r="B198" t="str">
            <v>N/A</v>
          </cell>
          <cell r="C198" t="str">
            <v>N/A</v>
          </cell>
          <cell r="D198" t="str">
            <v>N/A</v>
          </cell>
          <cell r="E198" t="str">
            <v>N/A</v>
          </cell>
          <cell r="F198" t="str">
            <v>N/A</v>
          </cell>
          <cell r="G198" t="str">
            <v>N/A</v>
          </cell>
          <cell r="H198" t="str">
            <v>N/A</v>
          </cell>
          <cell r="I198" t="str">
            <v>N/A</v>
          </cell>
          <cell r="J198" t="str">
            <v>N/A</v>
          </cell>
          <cell r="K198" t="str">
            <v>N/A</v>
          </cell>
          <cell r="L198" t="str">
            <v>N/A</v>
          </cell>
          <cell r="M198" t="str">
            <v>N/A</v>
          </cell>
          <cell r="N198" t="str">
            <v>N/A</v>
          </cell>
          <cell r="O198" t="str">
            <v>N/A</v>
          </cell>
          <cell r="P198" t="str">
            <v>N/A</v>
          </cell>
          <cell r="Q198" t="str">
            <v>N/A</v>
          </cell>
          <cell r="R198" t="str">
            <v>N/A</v>
          </cell>
          <cell r="S198" t="str">
            <v>N/A</v>
          </cell>
          <cell r="T198" t="str">
            <v>N/A</v>
          </cell>
          <cell r="U198" t="str">
            <v>N/A</v>
          </cell>
          <cell r="V198" t="str">
            <v>N/A</v>
          </cell>
          <cell r="W198" t="str">
            <v>N/A</v>
          </cell>
          <cell r="X198" t="str">
            <v>N/A</v>
          </cell>
          <cell r="Y198" t="str">
            <v>N/A</v>
          </cell>
          <cell r="Z198" t="str">
            <v>N/A</v>
          </cell>
          <cell r="AA198" t="str">
            <v>N/A</v>
          </cell>
          <cell r="AB198" t="str">
            <v>N/A</v>
          </cell>
          <cell r="AC198" t="str">
            <v>N/A</v>
          </cell>
          <cell r="AD198" t="str">
            <v>N/A</v>
          </cell>
          <cell r="AE198" t="str">
            <v>N/A</v>
          </cell>
          <cell r="AF198" t="str">
            <v>N/A</v>
          </cell>
          <cell r="AG198" t="str">
            <v>N/A</v>
          </cell>
          <cell r="AH198" t="str">
            <v>N/A</v>
          </cell>
          <cell r="AI198" t="str">
            <v>N/A</v>
          </cell>
          <cell r="AJ198" t="str">
            <v>N/A</v>
          </cell>
          <cell r="AK198" t="str">
            <v>N/A</v>
          </cell>
          <cell r="AL198" t="str">
            <v>N/A</v>
          </cell>
          <cell r="AM198" t="str">
            <v>N/A</v>
          </cell>
          <cell r="AN198" t="str">
            <v>N/A</v>
          </cell>
          <cell r="AO198" t="str">
            <v>N/A</v>
          </cell>
          <cell r="AP198" t="str">
            <v>N/A</v>
          </cell>
          <cell r="AQ198" t="str">
            <v>N/A</v>
          </cell>
          <cell r="AR198" t="str">
            <v>N/A</v>
          </cell>
          <cell r="AS198" t="str">
            <v>N/A</v>
          </cell>
          <cell r="AT198" t="str">
            <v>N/A</v>
          </cell>
          <cell r="AU198" t="str">
            <v>N/A</v>
          </cell>
          <cell r="AV198" t="str">
            <v>N/A</v>
          </cell>
          <cell r="AW198" t="str">
            <v>N/A</v>
          </cell>
          <cell r="AX198" t="str">
            <v>N/A</v>
          </cell>
          <cell r="AY198" t="str">
            <v>N/A</v>
          </cell>
          <cell r="AZ198" t="str">
            <v>N/A</v>
          </cell>
          <cell r="BA198" t="e">
            <v>#VALUE!</v>
          </cell>
          <cell r="BB198" t="str">
            <v>N/A</v>
          </cell>
          <cell r="BC198" t="str">
            <v>N/A</v>
          </cell>
          <cell r="BD198" t="str">
            <v>N/A</v>
          </cell>
          <cell r="BE198" t="str">
            <v>N/A</v>
          </cell>
          <cell r="BF198" t="str">
            <v>N/A</v>
          </cell>
          <cell r="BG198" t="str">
            <v>N/A</v>
          </cell>
        </row>
        <row r="199">
          <cell r="A199">
            <v>36659</v>
          </cell>
          <cell r="B199" t="str">
            <v>N/A</v>
          </cell>
          <cell r="C199" t="str">
            <v>N/A</v>
          </cell>
          <cell r="D199" t="str">
            <v>N/A</v>
          </cell>
          <cell r="E199" t="str">
            <v>N/A</v>
          </cell>
          <cell r="F199" t="str">
            <v>N/A</v>
          </cell>
          <cell r="G199" t="str">
            <v>N/A</v>
          </cell>
          <cell r="H199" t="str">
            <v>N/A</v>
          </cell>
          <cell r="I199" t="str">
            <v>N/A</v>
          </cell>
          <cell r="J199" t="str">
            <v>N/A</v>
          </cell>
          <cell r="K199" t="str">
            <v>N/A</v>
          </cell>
          <cell r="L199" t="str">
            <v>N/A</v>
          </cell>
          <cell r="M199" t="str">
            <v>N/A</v>
          </cell>
          <cell r="N199" t="str">
            <v>N/A</v>
          </cell>
          <cell r="O199" t="str">
            <v>N/A</v>
          </cell>
          <cell r="P199" t="str">
            <v>N/A</v>
          </cell>
          <cell r="Q199" t="str">
            <v>N/A</v>
          </cell>
          <cell r="R199" t="str">
            <v>N/A</v>
          </cell>
          <cell r="S199" t="str">
            <v>N/A</v>
          </cell>
          <cell r="T199" t="str">
            <v>N/A</v>
          </cell>
          <cell r="U199" t="str">
            <v>N/A</v>
          </cell>
          <cell r="V199" t="str">
            <v>N/A</v>
          </cell>
          <cell r="W199" t="str">
            <v>N/A</v>
          </cell>
          <cell r="X199" t="str">
            <v>N/A</v>
          </cell>
          <cell r="Y199" t="str">
            <v>N/A</v>
          </cell>
          <cell r="Z199" t="str">
            <v>N/A</v>
          </cell>
          <cell r="AA199" t="str">
            <v>N/A</v>
          </cell>
          <cell r="AB199" t="str">
            <v>N/A</v>
          </cell>
          <cell r="AC199" t="str">
            <v>N/A</v>
          </cell>
          <cell r="AD199" t="str">
            <v>N/A</v>
          </cell>
          <cell r="AE199" t="str">
            <v>N/A</v>
          </cell>
          <cell r="AF199" t="str">
            <v>N/A</v>
          </cell>
          <cell r="AG199" t="str">
            <v>N/A</v>
          </cell>
          <cell r="AH199" t="str">
            <v>N/A</v>
          </cell>
          <cell r="AI199" t="str">
            <v>N/A</v>
          </cell>
          <cell r="AJ199" t="str">
            <v>N/A</v>
          </cell>
          <cell r="AK199" t="str">
            <v>N/A</v>
          </cell>
          <cell r="AL199" t="str">
            <v>N/A</v>
          </cell>
          <cell r="AM199" t="str">
            <v>N/A</v>
          </cell>
          <cell r="AN199" t="str">
            <v>N/A</v>
          </cell>
          <cell r="AO199" t="str">
            <v>N/A</v>
          </cell>
          <cell r="AP199" t="str">
            <v>N/A</v>
          </cell>
          <cell r="AQ199" t="str">
            <v>N/A</v>
          </cell>
          <cell r="AR199" t="str">
            <v>N/A</v>
          </cell>
          <cell r="AS199" t="str">
            <v>N/A</v>
          </cell>
          <cell r="AT199" t="str">
            <v>N/A</v>
          </cell>
          <cell r="AU199" t="str">
            <v>N/A</v>
          </cell>
          <cell r="AV199" t="str">
            <v>N/A</v>
          </cell>
          <cell r="AW199" t="str">
            <v>N/A</v>
          </cell>
          <cell r="AX199" t="str">
            <v>N/A</v>
          </cell>
          <cell r="AY199" t="str">
            <v>N/A</v>
          </cell>
          <cell r="AZ199" t="str">
            <v>N/A</v>
          </cell>
          <cell r="BA199" t="e">
            <v>#VALUE!</v>
          </cell>
          <cell r="BB199" t="str">
            <v>N/A</v>
          </cell>
          <cell r="BC199" t="str">
            <v>N/A</v>
          </cell>
          <cell r="BD199" t="str">
            <v>N/A</v>
          </cell>
          <cell r="BE199" t="str">
            <v>N/A</v>
          </cell>
          <cell r="BF199" t="str">
            <v>N/A</v>
          </cell>
          <cell r="BG199" t="str">
            <v>N/A</v>
          </cell>
        </row>
        <row r="200">
          <cell r="A200">
            <v>36660</v>
          </cell>
          <cell r="B200" t="str">
            <v>N/A</v>
          </cell>
          <cell r="C200" t="str">
            <v>N/A</v>
          </cell>
          <cell r="D200" t="str">
            <v>N/A</v>
          </cell>
          <cell r="E200" t="str">
            <v>N/A</v>
          </cell>
          <cell r="F200" t="str">
            <v>N/A</v>
          </cell>
          <cell r="G200" t="str">
            <v>N/A</v>
          </cell>
          <cell r="H200" t="str">
            <v>N/A</v>
          </cell>
          <cell r="I200" t="str">
            <v>N/A</v>
          </cell>
          <cell r="J200" t="str">
            <v>N/A</v>
          </cell>
          <cell r="K200" t="str">
            <v>N/A</v>
          </cell>
          <cell r="L200" t="str">
            <v>N/A</v>
          </cell>
          <cell r="M200" t="str">
            <v>N/A</v>
          </cell>
          <cell r="N200" t="str">
            <v>N/A</v>
          </cell>
          <cell r="O200" t="str">
            <v>N/A</v>
          </cell>
          <cell r="P200" t="str">
            <v>N/A</v>
          </cell>
          <cell r="Q200" t="str">
            <v>N/A</v>
          </cell>
          <cell r="R200" t="str">
            <v>N/A</v>
          </cell>
          <cell r="S200" t="str">
            <v>N/A</v>
          </cell>
          <cell r="T200" t="str">
            <v>N/A</v>
          </cell>
          <cell r="U200" t="str">
            <v>N/A</v>
          </cell>
          <cell r="V200" t="str">
            <v>N/A</v>
          </cell>
          <cell r="W200" t="str">
            <v>N/A</v>
          </cell>
          <cell r="X200" t="str">
            <v>N/A</v>
          </cell>
          <cell r="Y200" t="str">
            <v>N/A</v>
          </cell>
          <cell r="Z200" t="str">
            <v>N/A</v>
          </cell>
          <cell r="AA200" t="str">
            <v>N/A</v>
          </cell>
          <cell r="AB200" t="str">
            <v>N/A</v>
          </cell>
          <cell r="AC200" t="str">
            <v>N/A</v>
          </cell>
          <cell r="AD200" t="str">
            <v>N/A</v>
          </cell>
          <cell r="AE200" t="str">
            <v>N/A</v>
          </cell>
          <cell r="AF200" t="str">
            <v>N/A</v>
          </cell>
          <cell r="AG200" t="str">
            <v>N/A</v>
          </cell>
          <cell r="AH200" t="str">
            <v>N/A</v>
          </cell>
          <cell r="AI200" t="str">
            <v>N/A</v>
          </cell>
          <cell r="AJ200" t="str">
            <v>N/A</v>
          </cell>
          <cell r="AK200" t="str">
            <v>N/A</v>
          </cell>
          <cell r="AL200" t="str">
            <v>N/A</v>
          </cell>
          <cell r="AM200" t="str">
            <v>N/A</v>
          </cell>
          <cell r="AN200" t="str">
            <v>N/A</v>
          </cell>
          <cell r="AO200" t="str">
            <v>N/A</v>
          </cell>
          <cell r="AP200" t="str">
            <v>N/A</v>
          </cell>
          <cell r="AQ200" t="str">
            <v>N/A</v>
          </cell>
          <cell r="AR200" t="str">
            <v>N/A</v>
          </cell>
          <cell r="AS200" t="str">
            <v>N/A</v>
          </cell>
          <cell r="AT200" t="str">
            <v>N/A</v>
          </cell>
          <cell r="AU200" t="str">
            <v>N/A</v>
          </cell>
          <cell r="AV200" t="str">
            <v>N/A</v>
          </cell>
          <cell r="AW200" t="str">
            <v>N/A</v>
          </cell>
          <cell r="AX200" t="str">
            <v>N/A</v>
          </cell>
          <cell r="AY200" t="str">
            <v>N/A</v>
          </cell>
          <cell r="AZ200" t="str">
            <v>N/A</v>
          </cell>
          <cell r="BA200" t="e">
            <v>#VALUE!</v>
          </cell>
          <cell r="BB200" t="str">
            <v>N/A</v>
          </cell>
          <cell r="BC200" t="str">
            <v>N/A</v>
          </cell>
          <cell r="BD200" t="str">
            <v>N/A</v>
          </cell>
          <cell r="BE200" t="str">
            <v>N/A</v>
          </cell>
          <cell r="BF200" t="str">
            <v>N/A</v>
          </cell>
          <cell r="BG200" t="str">
            <v>N/A</v>
          </cell>
        </row>
        <row r="201">
          <cell r="A201">
            <v>36661</v>
          </cell>
          <cell r="B201" t="str">
            <v>N/A</v>
          </cell>
          <cell r="C201" t="str">
            <v>N/A</v>
          </cell>
          <cell r="D201" t="str">
            <v>N/A</v>
          </cell>
          <cell r="E201" t="str">
            <v>N/A</v>
          </cell>
          <cell r="F201" t="str">
            <v>N/A</v>
          </cell>
          <cell r="G201" t="str">
            <v>N/A</v>
          </cell>
          <cell r="H201" t="str">
            <v>N/A</v>
          </cell>
          <cell r="I201" t="str">
            <v>N/A</v>
          </cell>
          <cell r="J201" t="str">
            <v>N/A</v>
          </cell>
          <cell r="K201" t="str">
            <v>N/A</v>
          </cell>
          <cell r="L201" t="str">
            <v>N/A</v>
          </cell>
          <cell r="M201" t="str">
            <v>N/A</v>
          </cell>
          <cell r="N201" t="str">
            <v>N/A</v>
          </cell>
          <cell r="O201" t="str">
            <v>N/A</v>
          </cell>
          <cell r="P201" t="str">
            <v>N/A</v>
          </cell>
          <cell r="Q201" t="str">
            <v>N/A</v>
          </cell>
          <cell r="R201" t="str">
            <v>N/A</v>
          </cell>
          <cell r="S201" t="str">
            <v>N/A</v>
          </cell>
          <cell r="T201" t="str">
            <v>N/A</v>
          </cell>
          <cell r="U201" t="str">
            <v>N/A</v>
          </cell>
          <cell r="V201" t="str">
            <v>N/A</v>
          </cell>
          <cell r="W201" t="str">
            <v>N/A</v>
          </cell>
          <cell r="X201" t="str">
            <v>N/A</v>
          </cell>
          <cell r="Y201" t="str">
            <v>N/A</v>
          </cell>
          <cell r="Z201" t="str">
            <v>N/A</v>
          </cell>
          <cell r="AA201" t="str">
            <v>N/A</v>
          </cell>
          <cell r="AB201" t="str">
            <v>N/A</v>
          </cell>
          <cell r="AC201" t="str">
            <v>N/A</v>
          </cell>
          <cell r="AD201" t="str">
            <v>N/A</v>
          </cell>
          <cell r="AE201" t="str">
            <v>N/A</v>
          </cell>
          <cell r="AF201" t="str">
            <v>N/A</v>
          </cell>
          <cell r="AG201" t="str">
            <v>N/A</v>
          </cell>
          <cell r="AH201" t="str">
            <v>N/A</v>
          </cell>
          <cell r="AI201" t="str">
            <v>N/A</v>
          </cell>
          <cell r="AJ201" t="str">
            <v>N/A</v>
          </cell>
          <cell r="AK201" t="str">
            <v>N/A</v>
          </cell>
          <cell r="AL201" t="str">
            <v>N/A</v>
          </cell>
          <cell r="AM201" t="str">
            <v>N/A</v>
          </cell>
          <cell r="AN201" t="str">
            <v>N/A</v>
          </cell>
          <cell r="AO201" t="str">
            <v>N/A</v>
          </cell>
          <cell r="AP201" t="str">
            <v>N/A</v>
          </cell>
          <cell r="AQ201" t="str">
            <v>N/A</v>
          </cell>
          <cell r="AR201" t="str">
            <v>N/A</v>
          </cell>
          <cell r="AS201" t="str">
            <v>N/A</v>
          </cell>
          <cell r="AT201" t="str">
            <v>N/A</v>
          </cell>
          <cell r="AU201" t="str">
            <v>N/A</v>
          </cell>
          <cell r="AV201" t="str">
            <v>N/A</v>
          </cell>
          <cell r="AW201" t="str">
            <v>N/A</v>
          </cell>
          <cell r="AX201" t="str">
            <v>N/A</v>
          </cell>
          <cell r="AY201" t="str">
            <v>N/A</v>
          </cell>
          <cell r="AZ201" t="str">
            <v>N/A</v>
          </cell>
          <cell r="BA201" t="e">
            <v>#VALUE!</v>
          </cell>
          <cell r="BB201" t="str">
            <v>N/A</v>
          </cell>
          <cell r="BC201" t="str">
            <v>N/A</v>
          </cell>
          <cell r="BD201" t="str">
            <v>N/A</v>
          </cell>
          <cell r="BE201" t="str">
            <v>N/A</v>
          </cell>
          <cell r="BF201" t="str">
            <v>N/A</v>
          </cell>
          <cell r="BG201" t="str">
            <v>N/A</v>
          </cell>
        </row>
        <row r="202">
          <cell r="A202">
            <v>36662</v>
          </cell>
          <cell r="B202" t="str">
            <v>N/A</v>
          </cell>
          <cell r="C202" t="str">
            <v>N/A</v>
          </cell>
          <cell r="D202" t="str">
            <v>N/A</v>
          </cell>
          <cell r="E202" t="str">
            <v>N/A</v>
          </cell>
          <cell r="F202" t="str">
            <v>N/A</v>
          </cell>
          <cell r="G202" t="str">
            <v>N/A</v>
          </cell>
          <cell r="H202" t="str">
            <v>N/A</v>
          </cell>
          <cell r="I202" t="str">
            <v>N/A</v>
          </cell>
          <cell r="J202" t="str">
            <v>N/A</v>
          </cell>
          <cell r="K202" t="str">
            <v>N/A</v>
          </cell>
          <cell r="L202" t="str">
            <v>N/A</v>
          </cell>
          <cell r="M202" t="str">
            <v>N/A</v>
          </cell>
          <cell r="N202" t="str">
            <v>N/A</v>
          </cell>
          <cell r="O202" t="str">
            <v>N/A</v>
          </cell>
          <cell r="P202" t="str">
            <v>N/A</v>
          </cell>
          <cell r="Q202" t="str">
            <v>N/A</v>
          </cell>
          <cell r="R202" t="str">
            <v>N/A</v>
          </cell>
          <cell r="S202" t="str">
            <v>N/A</v>
          </cell>
          <cell r="T202" t="str">
            <v>N/A</v>
          </cell>
          <cell r="U202" t="str">
            <v>N/A</v>
          </cell>
          <cell r="V202" t="str">
            <v>N/A</v>
          </cell>
          <cell r="W202" t="str">
            <v>N/A</v>
          </cell>
          <cell r="X202" t="str">
            <v>N/A</v>
          </cell>
          <cell r="Y202" t="str">
            <v>N/A</v>
          </cell>
          <cell r="Z202" t="str">
            <v>N/A</v>
          </cell>
          <cell r="AA202" t="str">
            <v>N/A</v>
          </cell>
          <cell r="AB202" t="str">
            <v>N/A</v>
          </cell>
          <cell r="AC202" t="str">
            <v>N/A</v>
          </cell>
          <cell r="AD202" t="str">
            <v>N/A</v>
          </cell>
          <cell r="AE202" t="str">
            <v>N/A</v>
          </cell>
          <cell r="AF202" t="str">
            <v>N/A</v>
          </cell>
          <cell r="AG202" t="str">
            <v>N/A</v>
          </cell>
          <cell r="AH202" t="str">
            <v>N/A</v>
          </cell>
          <cell r="AI202" t="str">
            <v>N/A</v>
          </cell>
          <cell r="AJ202" t="str">
            <v>N/A</v>
          </cell>
          <cell r="AK202" t="str">
            <v>N/A</v>
          </cell>
          <cell r="AL202" t="str">
            <v>N/A</v>
          </cell>
          <cell r="AM202" t="str">
            <v>N/A</v>
          </cell>
          <cell r="AN202" t="str">
            <v>N/A</v>
          </cell>
          <cell r="AO202" t="str">
            <v>N/A</v>
          </cell>
          <cell r="AP202" t="str">
            <v>N/A</v>
          </cell>
          <cell r="AQ202" t="str">
            <v>N/A</v>
          </cell>
          <cell r="AR202" t="str">
            <v>N/A</v>
          </cell>
          <cell r="AS202" t="str">
            <v>N/A</v>
          </cell>
          <cell r="AT202" t="str">
            <v>N/A</v>
          </cell>
          <cell r="AU202" t="str">
            <v>N/A</v>
          </cell>
          <cell r="AV202" t="str">
            <v>N/A</v>
          </cell>
          <cell r="AW202" t="str">
            <v>N/A</v>
          </cell>
          <cell r="AX202" t="str">
            <v>N/A</v>
          </cell>
          <cell r="AY202" t="str">
            <v>N/A</v>
          </cell>
          <cell r="AZ202" t="str">
            <v>N/A</v>
          </cell>
          <cell r="BA202" t="e">
            <v>#VALUE!</v>
          </cell>
          <cell r="BB202" t="str">
            <v>N/A</v>
          </cell>
          <cell r="BC202" t="str">
            <v>N/A</v>
          </cell>
          <cell r="BD202" t="str">
            <v>N/A</v>
          </cell>
          <cell r="BE202" t="str">
            <v>N/A</v>
          </cell>
          <cell r="BF202" t="str">
            <v>N/A</v>
          </cell>
          <cell r="BG202" t="str">
            <v>N/A</v>
          </cell>
        </row>
        <row r="203">
          <cell r="A203">
            <v>36663</v>
          </cell>
          <cell r="B203" t="str">
            <v>N/A</v>
          </cell>
          <cell r="C203" t="str">
            <v>N/A</v>
          </cell>
          <cell r="D203" t="str">
            <v>N/A</v>
          </cell>
          <cell r="E203" t="str">
            <v>N/A</v>
          </cell>
          <cell r="F203" t="str">
            <v>N/A</v>
          </cell>
          <cell r="G203" t="str">
            <v>N/A</v>
          </cell>
          <cell r="H203" t="str">
            <v>N/A</v>
          </cell>
          <cell r="I203" t="str">
            <v>N/A</v>
          </cell>
          <cell r="J203" t="str">
            <v>N/A</v>
          </cell>
          <cell r="K203" t="str">
            <v>N/A</v>
          </cell>
          <cell r="L203" t="str">
            <v>N/A</v>
          </cell>
          <cell r="M203" t="str">
            <v>N/A</v>
          </cell>
          <cell r="N203" t="str">
            <v>N/A</v>
          </cell>
          <cell r="O203" t="str">
            <v>N/A</v>
          </cell>
          <cell r="P203" t="str">
            <v>N/A</v>
          </cell>
          <cell r="Q203" t="str">
            <v>N/A</v>
          </cell>
          <cell r="R203" t="str">
            <v>N/A</v>
          </cell>
          <cell r="S203" t="str">
            <v>N/A</v>
          </cell>
          <cell r="T203" t="str">
            <v>N/A</v>
          </cell>
          <cell r="U203" t="str">
            <v>N/A</v>
          </cell>
          <cell r="V203" t="str">
            <v>N/A</v>
          </cell>
          <cell r="W203" t="str">
            <v>N/A</v>
          </cell>
          <cell r="X203" t="str">
            <v>N/A</v>
          </cell>
          <cell r="Y203" t="str">
            <v>N/A</v>
          </cell>
          <cell r="Z203" t="str">
            <v>N/A</v>
          </cell>
          <cell r="AA203" t="str">
            <v>N/A</v>
          </cell>
          <cell r="AB203" t="str">
            <v>N/A</v>
          </cell>
          <cell r="AC203" t="str">
            <v>N/A</v>
          </cell>
          <cell r="AD203" t="str">
            <v>N/A</v>
          </cell>
          <cell r="AE203" t="str">
            <v>N/A</v>
          </cell>
          <cell r="AF203" t="str">
            <v>N/A</v>
          </cell>
          <cell r="AG203" t="str">
            <v>N/A</v>
          </cell>
          <cell r="AH203" t="str">
            <v>N/A</v>
          </cell>
          <cell r="AI203" t="str">
            <v>N/A</v>
          </cell>
          <cell r="AJ203" t="str">
            <v>N/A</v>
          </cell>
          <cell r="AK203" t="str">
            <v>N/A</v>
          </cell>
          <cell r="AL203" t="str">
            <v>N/A</v>
          </cell>
          <cell r="AM203" t="str">
            <v>N/A</v>
          </cell>
          <cell r="AN203" t="str">
            <v>N/A</v>
          </cell>
          <cell r="AO203" t="str">
            <v>N/A</v>
          </cell>
          <cell r="AP203" t="str">
            <v>N/A</v>
          </cell>
          <cell r="AQ203" t="str">
            <v>N/A</v>
          </cell>
          <cell r="AR203" t="str">
            <v>N/A</v>
          </cell>
          <cell r="AS203" t="str">
            <v>N/A</v>
          </cell>
          <cell r="AT203" t="str">
            <v>N/A</v>
          </cell>
          <cell r="AU203" t="str">
            <v>N/A</v>
          </cell>
          <cell r="AV203" t="str">
            <v>N/A</v>
          </cell>
          <cell r="AW203" t="str">
            <v>N/A</v>
          </cell>
          <cell r="AX203" t="str">
            <v>N/A</v>
          </cell>
          <cell r="AY203" t="str">
            <v>N/A</v>
          </cell>
          <cell r="AZ203" t="str">
            <v>N/A</v>
          </cell>
          <cell r="BA203" t="e">
            <v>#VALUE!</v>
          </cell>
          <cell r="BB203" t="str">
            <v>N/A</v>
          </cell>
          <cell r="BC203" t="str">
            <v>N/A</v>
          </cell>
          <cell r="BD203" t="str">
            <v>N/A</v>
          </cell>
          <cell r="BE203" t="str">
            <v>N/A</v>
          </cell>
          <cell r="BF203" t="str">
            <v>N/A</v>
          </cell>
          <cell r="BG203" t="str">
            <v>N/A</v>
          </cell>
        </row>
        <row r="204">
          <cell r="A204">
            <v>36664</v>
          </cell>
          <cell r="B204" t="str">
            <v>N/A</v>
          </cell>
          <cell r="C204" t="str">
            <v>N/A</v>
          </cell>
          <cell r="D204" t="str">
            <v>N/A</v>
          </cell>
          <cell r="E204" t="str">
            <v>N/A</v>
          </cell>
          <cell r="F204" t="str">
            <v>N/A</v>
          </cell>
          <cell r="G204" t="str">
            <v>N/A</v>
          </cell>
          <cell r="H204" t="str">
            <v>N/A</v>
          </cell>
          <cell r="I204" t="str">
            <v>N/A</v>
          </cell>
          <cell r="J204" t="str">
            <v>N/A</v>
          </cell>
          <cell r="K204" t="str">
            <v>N/A</v>
          </cell>
          <cell r="L204" t="str">
            <v>N/A</v>
          </cell>
          <cell r="M204" t="str">
            <v>N/A</v>
          </cell>
          <cell r="N204" t="str">
            <v>N/A</v>
          </cell>
          <cell r="O204" t="str">
            <v>N/A</v>
          </cell>
          <cell r="P204" t="str">
            <v>N/A</v>
          </cell>
          <cell r="Q204" t="str">
            <v>N/A</v>
          </cell>
          <cell r="R204" t="str">
            <v>N/A</v>
          </cell>
          <cell r="S204" t="str">
            <v>N/A</v>
          </cell>
          <cell r="T204" t="str">
            <v>N/A</v>
          </cell>
          <cell r="U204" t="str">
            <v>N/A</v>
          </cell>
          <cell r="V204" t="str">
            <v>N/A</v>
          </cell>
          <cell r="W204" t="str">
            <v>N/A</v>
          </cell>
          <cell r="X204" t="str">
            <v>N/A</v>
          </cell>
          <cell r="Y204" t="str">
            <v>N/A</v>
          </cell>
          <cell r="Z204" t="str">
            <v>N/A</v>
          </cell>
          <cell r="AA204" t="str">
            <v>N/A</v>
          </cell>
          <cell r="AB204" t="str">
            <v>N/A</v>
          </cell>
          <cell r="AC204" t="str">
            <v>N/A</v>
          </cell>
          <cell r="AD204" t="str">
            <v>N/A</v>
          </cell>
          <cell r="AE204" t="str">
            <v>N/A</v>
          </cell>
          <cell r="AF204" t="str">
            <v>N/A</v>
          </cell>
          <cell r="AG204" t="str">
            <v>N/A</v>
          </cell>
          <cell r="AH204" t="str">
            <v>N/A</v>
          </cell>
          <cell r="AI204" t="str">
            <v>N/A</v>
          </cell>
          <cell r="AJ204" t="str">
            <v>N/A</v>
          </cell>
          <cell r="AK204" t="str">
            <v>N/A</v>
          </cell>
          <cell r="AL204" t="str">
            <v>N/A</v>
          </cell>
          <cell r="AM204" t="str">
            <v>N/A</v>
          </cell>
          <cell r="AN204" t="str">
            <v>N/A</v>
          </cell>
          <cell r="AO204" t="str">
            <v>N/A</v>
          </cell>
          <cell r="AP204" t="str">
            <v>N/A</v>
          </cell>
          <cell r="AQ204" t="str">
            <v>N/A</v>
          </cell>
          <cell r="AR204" t="str">
            <v>N/A</v>
          </cell>
          <cell r="AS204" t="str">
            <v>N/A</v>
          </cell>
          <cell r="AT204" t="str">
            <v>N/A</v>
          </cell>
          <cell r="AU204" t="str">
            <v>N/A</v>
          </cell>
          <cell r="AV204" t="str">
            <v>N/A</v>
          </cell>
          <cell r="AW204" t="str">
            <v>N/A</v>
          </cell>
          <cell r="AX204" t="str">
            <v>N/A</v>
          </cell>
          <cell r="AY204" t="str">
            <v>N/A</v>
          </cell>
          <cell r="AZ204" t="str">
            <v>N/A</v>
          </cell>
          <cell r="BA204" t="e">
            <v>#VALUE!</v>
          </cell>
          <cell r="BB204" t="str">
            <v>N/A</v>
          </cell>
          <cell r="BC204" t="str">
            <v>N/A</v>
          </cell>
          <cell r="BD204" t="str">
            <v>N/A</v>
          </cell>
          <cell r="BE204" t="str">
            <v>N/A</v>
          </cell>
          <cell r="BF204" t="str">
            <v>N/A</v>
          </cell>
          <cell r="BG204" t="str">
            <v>N/A</v>
          </cell>
        </row>
        <row r="205">
          <cell r="A205">
            <v>36665</v>
          </cell>
          <cell r="B205" t="str">
            <v>N/A</v>
          </cell>
          <cell r="C205" t="str">
            <v>N/A</v>
          </cell>
          <cell r="D205" t="str">
            <v>N/A</v>
          </cell>
          <cell r="E205" t="str">
            <v>N/A</v>
          </cell>
          <cell r="F205" t="str">
            <v>N/A</v>
          </cell>
          <cell r="G205" t="str">
            <v>N/A</v>
          </cell>
          <cell r="H205" t="str">
            <v>N/A</v>
          </cell>
          <cell r="I205" t="str">
            <v>N/A</v>
          </cell>
          <cell r="J205" t="str">
            <v>N/A</v>
          </cell>
          <cell r="K205" t="str">
            <v>N/A</v>
          </cell>
          <cell r="L205" t="str">
            <v>N/A</v>
          </cell>
          <cell r="M205" t="str">
            <v>N/A</v>
          </cell>
          <cell r="N205" t="str">
            <v>N/A</v>
          </cell>
          <cell r="O205" t="str">
            <v>N/A</v>
          </cell>
          <cell r="P205" t="str">
            <v>N/A</v>
          </cell>
          <cell r="Q205" t="str">
            <v>N/A</v>
          </cell>
          <cell r="R205" t="str">
            <v>N/A</v>
          </cell>
          <cell r="S205" t="str">
            <v>N/A</v>
          </cell>
          <cell r="T205" t="str">
            <v>N/A</v>
          </cell>
          <cell r="U205" t="str">
            <v>N/A</v>
          </cell>
          <cell r="V205" t="str">
            <v>N/A</v>
          </cell>
          <cell r="W205" t="str">
            <v>N/A</v>
          </cell>
          <cell r="X205" t="str">
            <v>N/A</v>
          </cell>
          <cell r="Y205" t="str">
            <v>N/A</v>
          </cell>
          <cell r="Z205" t="str">
            <v>N/A</v>
          </cell>
          <cell r="AA205" t="str">
            <v>N/A</v>
          </cell>
          <cell r="AB205" t="str">
            <v>N/A</v>
          </cell>
          <cell r="AC205" t="str">
            <v>N/A</v>
          </cell>
          <cell r="AD205" t="str">
            <v>N/A</v>
          </cell>
          <cell r="AE205" t="str">
            <v>N/A</v>
          </cell>
          <cell r="AF205" t="str">
            <v>N/A</v>
          </cell>
          <cell r="AG205" t="str">
            <v>N/A</v>
          </cell>
          <cell r="AH205" t="str">
            <v>N/A</v>
          </cell>
          <cell r="AI205" t="str">
            <v>N/A</v>
          </cell>
          <cell r="AJ205" t="str">
            <v>N/A</v>
          </cell>
          <cell r="AK205" t="str">
            <v>N/A</v>
          </cell>
          <cell r="AL205" t="str">
            <v>N/A</v>
          </cell>
          <cell r="AM205" t="str">
            <v>N/A</v>
          </cell>
          <cell r="AN205" t="str">
            <v>N/A</v>
          </cell>
          <cell r="AO205" t="str">
            <v>N/A</v>
          </cell>
          <cell r="AP205" t="str">
            <v>N/A</v>
          </cell>
          <cell r="AQ205" t="str">
            <v>N/A</v>
          </cell>
          <cell r="AR205" t="str">
            <v>N/A</v>
          </cell>
          <cell r="AS205" t="str">
            <v>N/A</v>
          </cell>
          <cell r="AT205" t="str">
            <v>N/A</v>
          </cell>
          <cell r="AU205" t="str">
            <v>N/A</v>
          </cell>
          <cell r="AV205" t="str">
            <v>N/A</v>
          </cell>
          <cell r="AW205" t="str">
            <v>N/A</v>
          </cell>
          <cell r="AX205" t="str">
            <v>N/A</v>
          </cell>
          <cell r="AY205" t="str">
            <v>N/A</v>
          </cell>
          <cell r="AZ205" t="str">
            <v>N/A</v>
          </cell>
          <cell r="BA205" t="e">
            <v>#VALUE!</v>
          </cell>
          <cell r="BB205" t="str">
            <v>N/A</v>
          </cell>
          <cell r="BC205" t="str">
            <v>N/A</v>
          </cell>
          <cell r="BD205" t="str">
            <v>N/A</v>
          </cell>
          <cell r="BE205" t="str">
            <v>N/A</v>
          </cell>
          <cell r="BF205" t="str">
            <v>N/A</v>
          </cell>
          <cell r="BG205" t="str">
            <v>N/A</v>
          </cell>
        </row>
        <row r="206">
          <cell r="A206">
            <v>36666</v>
          </cell>
          <cell r="B206" t="str">
            <v>N/A</v>
          </cell>
          <cell r="C206" t="str">
            <v>N/A</v>
          </cell>
          <cell r="D206" t="str">
            <v>N/A</v>
          </cell>
          <cell r="E206" t="str">
            <v>N/A</v>
          </cell>
          <cell r="F206" t="str">
            <v>N/A</v>
          </cell>
          <cell r="G206" t="str">
            <v>N/A</v>
          </cell>
          <cell r="H206" t="str">
            <v>N/A</v>
          </cell>
          <cell r="I206" t="str">
            <v>N/A</v>
          </cell>
          <cell r="J206" t="str">
            <v>N/A</v>
          </cell>
          <cell r="K206" t="str">
            <v>N/A</v>
          </cell>
          <cell r="L206" t="str">
            <v>N/A</v>
          </cell>
          <cell r="M206" t="str">
            <v>N/A</v>
          </cell>
          <cell r="N206" t="str">
            <v>N/A</v>
          </cell>
          <cell r="O206" t="str">
            <v>N/A</v>
          </cell>
          <cell r="P206" t="str">
            <v>N/A</v>
          </cell>
          <cell r="Q206" t="str">
            <v>N/A</v>
          </cell>
          <cell r="R206" t="str">
            <v>N/A</v>
          </cell>
          <cell r="S206" t="str">
            <v>N/A</v>
          </cell>
          <cell r="T206" t="str">
            <v>N/A</v>
          </cell>
          <cell r="U206" t="str">
            <v>N/A</v>
          </cell>
          <cell r="V206" t="str">
            <v>N/A</v>
          </cell>
          <cell r="W206" t="str">
            <v>N/A</v>
          </cell>
          <cell r="X206" t="str">
            <v>N/A</v>
          </cell>
          <cell r="Y206" t="str">
            <v>N/A</v>
          </cell>
          <cell r="Z206" t="str">
            <v>N/A</v>
          </cell>
          <cell r="AA206" t="str">
            <v>N/A</v>
          </cell>
          <cell r="AB206" t="str">
            <v>N/A</v>
          </cell>
          <cell r="AC206" t="str">
            <v>N/A</v>
          </cell>
          <cell r="AD206" t="str">
            <v>N/A</v>
          </cell>
          <cell r="AE206" t="str">
            <v>N/A</v>
          </cell>
          <cell r="AF206" t="str">
            <v>N/A</v>
          </cell>
          <cell r="AG206" t="str">
            <v>N/A</v>
          </cell>
          <cell r="AH206" t="str">
            <v>N/A</v>
          </cell>
          <cell r="AI206" t="str">
            <v>N/A</v>
          </cell>
          <cell r="AJ206" t="str">
            <v>N/A</v>
          </cell>
          <cell r="AK206" t="str">
            <v>N/A</v>
          </cell>
          <cell r="AL206" t="str">
            <v>N/A</v>
          </cell>
          <cell r="AM206" t="str">
            <v>N/A</v>
          </cell>
          <cell r="AN206" t="str">
            <v>N/A</v>
          </cell>
          <cell r="AO206" t="str">
            <v>N/A</v>
          </cell>
          <cell r="AP206" t="str">
            <v>N/A</v>
          </cell>
          <cell r="AQ206" t="str">
            <v>N/A</v>
          </cell>
          <cell r="AR206" t="str">
            <v>N/A</v>
          </cell>
          <cell r="AS206" t="str">
            <v>N/A</v>
          </cell>
          <cell r="AT206" t="str">
            <v>N/A</v>
          </cell>
          <cell r="AU206" t="str">
            <v>N/A</v>
          </cell>
          <cell r="AV206" t="str">
            <v>N/A</v>
          </cell>
          <cell r="AW206" t="str">
            <v>N/A</v>
          </cell>
          <cell r="AX206" t="str">
            <v>N/A</v>
          </cell>
          <cell r="AY206" t="str">
            <v>N/A</v>
          </cell>
          <cell r="AZ206" t="str">
            <v>N/A</v>
          </cell>
          <cell r="BA206" t="e">
            <v>#VALUE!</v>
          </cell>
          <cell r="BB206" t="str">
            <v>N/A</v>
          </cell>
          <cell r="BC206" t="str">
            <v>N/A</v>
          </cell>
          <cell r="BD206" t="str">
            <v>N/A</v>
          </cell>
          <cell r="BE206" t="str">
            <v>N/A</v>
          </cell>
          <cell r="BF206" t="str">
            <v>N/A</v>
          </cell>
          <cell r="BG206" t="str">
            <v>N/A</v>
          </cell>
        </row>
        <row r="207">
          <cell r="A207">
            <v>36667</v>
          </cell>
          <cell r="B207" t="str">
            <v>N/A</v>
          </cell>
          <cell r="C207" t="str">
            <v>N/A</v>
          </cell>
          <cell r="D207" t="str">
            <v>N/A</v>
          </cell>
          <cell r="E207" t="str">
            <v>N/A</v>
          </cell>
          <cell r="F207" t="str">
            <v>N/A</v>
          </cell>
          <cell r="G207" t="str">
            <v>N/A</v>
          </cell>
          <cell r="H207" t="str">
            <v>N/A</v>
          </cell>
          <cell r="I207" t="str">
            <v>N/A</v>
          </cell>
          <cell r="J207" t="str">
            <v>N/A</v>
          </cell>
          <cell r="K207" t="str">
            <v>N/A</v>
          </cell>
          <cell r="L207" t="str">
            <v>N/A</v>
          </cell>
          <cell r="M207" t="str">
            <v>N/A</v>
          </cell>
          <cell r="N207" t="str">
            <v>N/A</v>
          </cell>
          <cell r="O207" t="str">
            <v>N/A</v>
          </cell>
          <cell r="P207" t="str">
            <v>N/A</v>
          </cell>
          <cell r="Q207" t="str">
            <v>N/A</v>
          </cell>
          <cell r="R207" t="str">
            <v>N/A</v>
          </cell>
          <cell r="S207" t="str">
            <v>N/A</v>
          </cell>
          <cell r="T207" t="str">
            <v>N/A</v>
          </cell>
          <cell r="U207" t="str">
            <v>N/A</v>
          </cell>
          <cell r="V207" t="str">
            <v>N/A</v>
          </cell>
          <cell r="W207" t="str">
            <v>N/A</v>
          </cell>
          <cell r="X207" t="str">
            <v>N/A</v>
          </cell>
          <cell r="Y207" t="str">
            <v>N/A</v>
          </cell>
          <cell r="Z207" t="str">
            <v>N/A</v>
          </cell>
          <cell r="AA207" t="str">
            <v>N/A</v>
          </cell>
          <cell r="AB207" t="str">
            <v>N/A</v>
          </cell>
          <cell r="AC207" t="str">
            <v>N/A</v>
          </cell>
          <cell r="AD207" t="str">
            <v>N/A</v>
          </cell>
          <cell r="AE207" t="str">
            <v>N/A</v>
          </cell>
          <cell r="AF207" t="str">
            <v>N/A</v>
          </cell>
          <cell r="AG207" t="str">
            <v>N/A</v>
          </cell>
          <cell r="AH207" t="str">
            <v>N/A</v>
          </cell>
          <cell r="AI207" t="str">
            <v>N/A</v>
          </cell>
          <cell r="AJ207" t="str">
            <v>N/A</v>
          </cell>
          <cell r="AK207" t="str">
            <v>N/A</v>
          </cell>
          <cell r="AL207" t="str">
            <v>N/A</v>
          </cell>
          <cell r="AM207" t="str">
            <v>N/A</v>
          </cell>
          <cell r="AN207" t="str">
            <v>N/A</v>
          </cell>
          <cell r="AO207" t="str">
            <v>N/A</v>
          </cell>
          <cell r="AP207" t="str">
            <v>N/A</v>
          </cell>
          <cell r="AQ207" t="str">
            <v>N/A</v>
          </cell>
          <cell r="AR207" t="str">
            <v>N/A</v>
          </cell>
          <cell r="AS207" t="str">
            <v>N/A</v>
          </cell>
          <cell r="AT207" t="str">
            <v>N/A</v>
          </cell>
          <cell r="AU207" t="str">
            <v>N/A</v>
          </cell>
          <cell r="AV207" t="str">
            <v>N/A</v>
          </cell>
          <cell r="AW207" t="str">
            <v>N/A</v>
          </cell>
          <cell r="AX207" t="str">
            <v>N/A</v>
          </cell>
          <cell r="AY207" t="str">
            <v>N/A</v>
          </cell>
          <cell r="AZ207" t="str">
            <v>N/A</v>
          </cell>
          <cell r="BA207" t="e">
            <v>#VALUE!</v>
          </cell>
          <cell r="BB207" t="str">
            <v>N/A</v>
          </cell>
          <cell r="BC207" t="str">
            <v>N/A</v>
          </cell>
          <cell r="BD207" t="str">
            <v>N/A</v>
          </cell>
          <cell r="BE207" t="str">
            <v>N/A</v>
          </cell>
          <cell r="BF207" t="str">
            <v>N/A</v>
          </cell>
          <cell r="BG207" t="str">
            <v>N/A</v>
          </cell>
        </row>
        <row r="208">
          <cell r="A208">
            <v>36668</v>
          </cell>
          <cell r="B208" t="str">
            <v>N/A</v>
          </cell>
          <cell r="C208" t="str">
            <v>N/A</v>
          </cell>
          <cell r="D208" t="str">
            <v>N/A</v>
          </cell>
          <cell r="E208" t="str">
            <v>N/A</v>
          </cell>
          <cell r="F208" t="str">
            <v>N/A</v>
          </cell>
          <cell r="G208" t="str">
            <v>N/A</v>
          </cell>
          <cell r="H208" t="str">
            <v>N/A</v>
          </cell>
          <cell r="I208" t="str">
            <v>N/A</v>
          </cell>
          <cell r="J208" t="str">
            <v>N/A</v>
          </cell>
          <cell r="K208" t="str">
            <v>N/A</v>
          </cell>
          <cell r="L208" t="str">
            <v>N/A</v>
          </cell>
          <cell r="M208" t="str">
            <v>N/A</v>
          </cell>
          <cell r="N208" t="str">
            <v>N/A</v>
          </cell>
          <cell r="O208" t="str">
            <v>N/A</v>
          </cell>
          <cell r="P208" t="str">
            <v>N/A</v>
          </cell>
          <cell r="Q208" t="str">
            <v>N/A</v>
          </cell>
          <cell r="R208" t="str">
            <v>N/A</v>
          </cell>
          <cell r="S208" t="str">
            <v>N/A</v>
          </cell>
          <cell r="T208" t="str">
            <v>N/A</v>
          </cell>
          <cell r="U208" t="str">
            <v>N/A</v>
          </cell>
          <cell r="V208" t="str">
            <v>N/A</v>
          </cell>
          <cell r="W208" t="str">
            <v>N/A</v>
          </cell>
          <cell r="X208" t="str">
            <v>N/A</v>
          </cell>
          <cell r="Y208" t="str">
            <v>N/A</v>
          </cell>
          <cell r="Z208" t="str">
            <v>N/A</v>
          </cell>
          <cell r="AA208" t="str">
            <v>N/A</v>
          </cell>
          <cell r="AB208" t="str">
            <v>N/A</v>
          </cell>
          <cell r="AC208" t="str">
            <v>N/A</v>
          </cell>
          <cell r="AD208" t="str">
            <v>N/A</v>
          </cell>
          <cell r="AE208" t="str">
            <v>N/A</v>
          </cell>
          <cell r="AF208" t="str">
            <v>N/A</v>
          </cell>
          <cell r="AG208" t="str">
            <v>N/A</v>
          </cell>
          <cell r="AH208" t="str">
            <v>N/A</v>
          </cell>
          <cell r="AI208" t="str">
            <v>N/A</v>
          </cell>
          <cell r="AJ208" t="str">
            <v>N/A</v>
          </cell>
          <cell r="AK208" t="str">
            <v>N/A</v>
          </cell>
          <cell r="AL208" t="str">
            <v>N/A</v>
          </cell>
          <cell r="AM208" t="str">
            <v>N/A</v>
          </cell>
          <cell r="AN208" t="str">
            <v>N/A</v>
          </cell>
          <cell r="AO208" t="str">
            <v>N/A</v>
          </cell>
          <cell r="AP208" t="str">
            <v>N/A</v>
          </cell>
          <cell r="AQ208" t="str">
            <v>N/A</v>
          </cell>
          <cell r="AR208" t="str">
            <v>N/A</v>
          </cell>
          <cell r="AS208" t="str">
            <v>N/A</v>
          </cell>
          <cell r="AT208" t="str">
            <v>N/A</v>
          </cell>
          <cell r="AU208" t="str">
            <v>N/A</v>
          </cell>
          <cell r="AV208" t="str">
            <v>N/A</v>
          </cell>
          <cell r="AW208" t="str">
            <v>N/A</v>
          </cell>
          <cell r="AX208" t="str">
            <v>N/A</v>
          </cell>
          <cell r="AY208" t="str">
            <v>N/A</v>
          </cell>
          <cell r="AZ208" t="str">
            <v>N/A</v>
          </cell>
          <cell r="BA208" t="e">
            <v>#VALUE!</v>
          </cell>
          <cell r="BB208" t="str">
            <v>N/A</v>
          </cell>
          <cell r="BC208" t="str">
            <v>N/A</v>
          </cell>
          <cell r="BD208" t="str">
            <v>N/A</v>
          </cell>
          <cell r="BE208" t="str">
            <v>N/A</v>
          </cell>
          <cell r="BF208" t="str">
            <v>N/A</v>
          </cell>
          <cell r="BG208" t="str">
            <v>N/A</v>
          </cell>
        </row>
        <row r="209">
          <cell r="A209">
            <v>36669</v>
          </cell>
          <cell r="B209" t="str">
            <v>N/A</v>
          </cell>
          <cell r="C209" t="str">
            <v>N/A</v>
          </cell>
          <cell r="D209" t="str">
            <v>N/A</v>
          </cell>
          <cell r="E209" t="str">
            <v>N/A</v>
          </cell>
          <cell r="F209" t="str">
            <v>N/A</v>
          </cell>
          <cell r="G209" t="str">
            <v>N/A</v>
          </cell>
          <cell r="H209" t="str">
            <v>N/A</v>
          </cell>
          <cell r="I209" t="str">
            <v>N/A</v>
          </cell>
          <cell r="J209" t="str">
            <v>N/A</v>
          </cell>
          <cell r="K209" t="str">
            <v>N/A</v>
          </cell>
          <cell r="L209" t="str">
            <v>N/A</v>
          </cell>
          <cell r="M209" t="str">
            <v>N/A</v>
          </cell>
          <cell r="N209" t="str">
            <v>N/A</v>
          </cell>
          <cell r="O209" t="str">
            <v>N/A</v>
          </cell>
          <cell r="P209" t="str">
            <v>N/A</v>
          </cell>
          <cell r="Q209" t="str">
            <v>N/A</v>
          </cell>
          <cell r="R209" t="str">
            <v>N/A</v>
          </cell>
          <cell r="S209" t="str">
            <v>N/A</v>
          </cell>
          <cell r="T209" t="str">
            <v>N/A</v>
          </cell>
          <cell r="U209" t="str">
            <v>N/A</v>
          </cell>
          <cell r="V209" t="str">
            <v>N/A</v>
          </cell>
          <cell r="W209" t="str">
            <v>N/A</v>
          </cell>
          <cell r="X209" t="str">
            <v>N/A</v>
          </cell>
          <cell r="Y209" t="str">
            <v>N/A</v>
          </cell>
          <cell r="Z209" t="str">
            <v>N/A</v>
          </cell>
          <cell r="AA209" t="str">
            <v>N/A</v>
          </cell>
          <cell r="AB209" t="str">
            <v>N/A</v>
          </cell>
          <cell r="AC209" t="str">
            <v>N/A</v>
          </cell>
          <cell r="AD209" t="str">
            <v>N/A</v>
          </cell>
          <cell r="AE209" t="str">
            <v>N/A</v>
          </cell>
          <cell r="AF209" t="str">
            <v>N/A</v>
          </cell>
          <cell r="AG209" t="str">
            <v>N/A</v>
          </cell>
          <cell r="AH209" t="str">
            <v>N/A</v>
          </cell>
          <cell r="AI209" t="str">
            <v>N/A</v>
          </cell>
          <cell r="AJ209" t="str">
            <v>N/A</v>
          </cell>
          <cell r="AK209" t="str">
            <v>N/A</v>
          </cell>
          <cell r="AL209" t="str">
            <v>N/A</v>
          </cell>
          <cell r="AM209" t="str">
            <v>N/A</v>
          </cell>
          <cell r="AN209" t="str">
            <v>N/A</v>
          </cell>
          <cell r="AO209" t="str">
            <v>N/A</v>
          </cell>
          <cell r="AP209" t="str">
            <v>N/A</v>
          </cell>
          <cell r="AQ209" t="str">
            <v>N/A</v>
          </cell>
          <cell r="AR209" t="str">
            <v>N/A</v>
          </cell>
          <cell r="AS209" t="str">
            <v>N/A</v>
          </cell>
          <cell r="AT209" t="str">
            <v>N/A</v>
          </cell>
          <cell r="AU209" t="str">
            <v>N/A</v>
          </cell>
          <cell r="AV209" t="str">
            <v>N/A</v>
          </cell>
          <cell r="AW209" t="str">
            <v>N/A</v>
          </cell>
          <cell r="AX209" t="str">
            <v>N/A</v>
          </cell>
          <cell r="AY209" t="str">
            <v>N/A</v>
          </cell>
          <cell r="AZ209" t="str">
            <v>N/A</v>
          </cell>
          <cell r="BA209" t="e">
            <v>#VALUE!</v>
          </cell>
          <cell r="BB209" t="str">
            <v>N/A</v>
          </cell>
          <cell r="BC209" t="str">
            <v>N/A</v>
          </cell>
          <cell r="BD209" t="str">
            <v>N/A</v>
          </cell>
          <cell r="BE209" t="str">
            <v>N/A</v>
          </cell>
          <cell r="BF209" t="str">
            <v>N/A</v>
          </cell>
          <cell r="BG209" t="str">
            <v>N/A</v>
          </cell>
        </row>
        <row r="210">
          <cell r="A210">
            <v>36670</v>
          </cell>
          <cell r="B210" t="str">
            <v>N/A</v>
          </cell>
          <cell r="C210" t="str">
            <v>N/A</v>
          </cell>
          <cell r="D210" t="str">
            <v>N/A</v>
          </cell>
          <cell r="E210" t="str">
            <v>N/A</v>
          </cell>
          <cell r="F210" t="str">
            <v>N/A</v>
          </cell>
          <cell r="G210" t="str">
            <v>N/A</v>
          </cell>
          <cell r="H210" t="str">
            <v>N/A</v>
          </cell>
          <cell r="I210" t="str">
            <v>N/A</v>
          </cell>
          <cell r="J210" t="str">
            <v>N/A</v>
          </cell>
          <cell r="K210" t="str">
            <v>N/A</v>
          </cell>
          <cell r="L210" t="str">
            <v>N/A</v>
          </cell>
          <cell r="M210" t="str">
            <v>N/A</v>
          </cell>
          <cell r="N210" t="str">
            <v>N/A</v>
          </cell>
          <cell r="O210" t="str">
            <v>N/A</v>
          </cell>
          <cell r="P210" t="str">
            <v>N/A</v>
          </cell>
          <cell r="Q210" t="str">
            <v>N/A</v>
          </cell>
          <cell r="R210" t="str">
            <v>N/A</v>
          </cell>
          <cell r="S210" t="str">
            <v>N/A</v>
          </cell>
          <cell r="T210" t="str">
            <v>N/A</v>
          </cell>
          <cell r="U210" t="str">
            <v>N/A</v>
          </cell>
          <cell r="V210" t="str">
            <v>N/A</v>
          </cell>
          <cell r="W210" t="str">
            <v>N/A</v>
          </cell>
          <cell r="X210" t="str">
            <v>N/A</v>
          </cell>
          <cell r="Y210" t="str">
            <v>N/A</v>
          </cell>
          <cell r="Z210" t="str">
            <v>N/A</v>
          </cell>
          <cell r="AA210" t="str">
            <v>N/A</v>
          </cell>
          <cell r="AB210" t="str">
            <v>N/A</v>
          </cell>
          <cell r="AC210" t="str">
            <v>N/A</v>
          </cell>
          <cell r="AD210" t="str">
            <v>N/A</v>
          </cell>
          <cell r="AE210" t="str">
            <v>N/A</v>
          </cell>
          <cell r="AF210" t="str">
            <v>N/A</v>
          </cell>
          <cell r="AG210" t="str">
            <v>N/A</v>
          </cell>
          <cell r="AH210" t="str">
            <v>N/A</v>
          </cell>
          <cell r="AI210" t="str">
            <v>N/A</v>
          </cell>
          <cell r="AJ210" t="str">
            <v>N/A</v>
          </cell>
          <cell r="AK210" t="str">
            <v>N/A</v>
          </cell>
          <cell r="AL210" t="str">
            <v>N/A</v>
          </cell>
          <cell r="AM210" t="str">
            <v>N/A</v>
          </cell>
          <cell r="AN210" t="str">
            <v>N/A</v>
          </cell>
          <cell r="AO210" t="str">
            <v>N/A</v>
          </cell>
          <cell r="AP210" t="str">
            <v>N/A</v>
          </cell>
          <cell r="AQ210" t="str">
            <v>N/A</v>
          </cell>
          <cell r="AR210" t="str">
            <v>N/A</v>
          </cell>
          <cell r="AS210" t="str">
            <v>N/A</v>
          </cell>
          <cell r="AT210" t="str">
            <v>N/A</v>
          </cell>
          <cell r="AU210" t="str">
            <v>N/A</v>
          </cell>
          <cell r="AV210" t="str">
            <v>N/A</v>
          </cell>
          <cell r="AW210" t="str">
            <v>N/A</v>
          </cell>
          <cell r="AX210" t="str">
            <v>N/A</v>
          </cell>
          <cell r="AY210" t="str">
            <v>N/A</v>
          </cell>
          <cell r="AZ210" t="str">
            <v>N/A</v>
          </cell>
          <cell r="BA210" t="e">
            <v>#VALUE!</v>
          </cell>
          <cell r="BB210" t="str">
            <v>N/A</v>
          </cell>
          <cell r="BC210" t="str">
            <v>N/A</v>
          </cell>
          <cell r="BD210" t="str">
            <v>N/A</v>
          </cell>
          <cell r="BE210" t="str">
            <v>N/A</v>
          </cell>
          <cell r="BF210" t="str">
            <v>N/A</v>
          </cell>
          <cell r="BG210" t="str">
            <v>N/A</v>
          </cell>
        </row>
        <row r="211">
          <cell r="A211">
            <v>36671</v>
          </cell>
          <cell r="B211" t="str">
            <v>N/A</v>
          </cell>
          <cell r="C211" t="str">
            <v>N/A</v>
          </cell>
          <cell r="D211" t="str">
            <v>N/A</v>
          </cell>
          <cell r="E211" t="str">
            <v>N/A</v>
          </cell>
          <cell r="F211" t="str">
            <v>N/A</v>
          </cell>
          <cell r="G211" t="str">
            <v>N/A</v>
          </cell>
          <cell r="H211" t="str">
            <v>N/A</v>
          </cell>
          <cell r="I211" t="str">
            <v>N/A</v>
          </cell>
          <cell r="J211" t="str">
            <v>N/A</v>
          </cell>
          <cell r="K211" t="str">
            <v>N/A</v>
          </cell>
          <cell r="L211" t="str">
            <v>N/A</v>
          </cell>
          <cell r="M211" t="str">
            <v>N/A</v>
          </cell>
          <cell r="N211" t="str">
            <v>N/A</v>
          </cell>
          <cell r="O211" t="str">
            <v>N/A</v>
          </cell>
          <cell r="P211" t="str">
            <v>N/A</v>
          </cell>
          <cell r="Q211" t="str">
            <v>N/A</v>
          </cell>
          <cell r="R211" t="str">
            <v>N/A</v>
          </cell>
          <cell r="S211" t="str">
            <v>N/A</v>
          </cell>
          <cell r="T211" t="str">
            <v>N/A</v>
          </cell>
          <cell r="U211" t="str">
            <v>N/A</v>
          </cell>
          <cell r="V211" t="str">
            <v>N/A</v>
          </cell>
          <cell r="W211" t="str">
            <v>N/A</v>
          </cell>
          <cell r="X211" t="str">
            <v>N/A</v>
          </cell>
          <cell r="Y211" t="str">
            <v>N/A</v>
          </cell>
          <cell r="Z211" t="str">
            <v>N/A</v>
          </cell>
          <cell r="AA211" t="str">
            <v>N/A</v>
          </cell>
          <cell r="AB211" t="str">
            <v>N/A</v>
          </cell>
          <cell r="AC211" t="str">
            <v>N/A</v>
          </cell>
          <cell r="AD211" t="str">
            <v>N/A</v>
          </cell>
          <cell r="AE211" t="str">
            <v>N/A</v>
          </cell>
          <cell r="AF211" t="str">
            <v>N/A</v>
          </cell>
          <cell r="AG211" t="str">
            <v>N/A</v>
          </cell>
          <cell r="AH211" t="str">
            <v>N/A</v>
          </cell>
          <cell r="AI211" t="str">
            <v>N/A</v>
          </cell>
          <cell r="AJ211" t="str">
            <v>N/A</v>
          </cell>
          <cell r="AK211" t="str">
            <v>N/A</v>
          </cell>
          <cell r="AL211" t="str">
            <v>N/A</v>
          </cell>
          <cell r="AM211" t="str">
            <v>N/A</v>
          </cell>
          <cell r="AN211" t="str">
            <v>N/A</v>
          </cell>
          <cell r="AO211" t="str">
            <v>N/A</v>
          </cell>
          <cell r="AP211" t="str">
            <v>N/A</v>
          </cell>
          <cell r="AQ211" t="str">
            <v>N/A</v>
          </cell>
          <cell r="AR211" t="str">
            <v>N/A</v>
          </cell>
          <cell r="AS211" t="str">
            <v>N/A</v>
          </cell>
          <cell r="AT211" t="str">
            <v>N/A</v>
          </cell>
          <cell r="AU211" t="str">
            <v>N/A</v>
          </cell>
          <cell r="AV211" t="str">
            <v>N/A</v>
          </cell>
          <cell r="AW211" t="str">
            <v>N/A</v>
          </cell>
          <cell r="AX211" t="str">
            <v>N/A</v>
          </cell>
          <cell r="AY211" t="str">
            <v>N/A</v>
          </cell>
          <cell r="AZ211" t="str">
            <v>N/A</v>
          </cell>
          <cell r="BA211" t="e">
            <v>#VALUE!</v>
          </cell>
          <cell r="BB211" t="str">
            <v>N/A</v>
          </cell>
          <cell r="BC211" t="str">
            <v>N/A</v>
          </cell>
          <cell r="BD211" t="str">
            <v>N/A</v>
          </cell>
          <cell r="BE211" t="str">
            <v>N/A</v>
          </cell>
          <cell r="BF211" t="str">
            <v>N/A</v>
          </cell>
          <cell r="BG211" t="str">
            <v>N/A</v>
          </cell>
        </row>
        <row r="212">
          <cell r="A212">
            <v>36672</v>
          </cell>
          <cell r="B212" t="str">
            <v>N/A</v>
          </cell>
          <cell r="C212" t="str">
            <v>N/A</v>
          </cell>
          <cell r="D212" t="str">
            <v>N/A</v>
          </cell>
          <cell r="E212" t="str">
            <v>N/A</v>
          </cell>
          <cell r="F212" t="str">
            <v>N/A</v>
          </cell>
          <cell r="G212" t="str">
            <v>N/A</v>
          </cell>
          <cell r="H212" t="str">
            <v>N/A</v>
          </cell>
          <cell r="I212" t="str">
            <v>N/A</v>
          </cell>
          <cell r="J212" t="str">
            <v>N/A</v>
          </cell>
          <cell r="K212" t="str">
            <v>N/A</v>
          </cell>
          <cell r="L212" t="str">
            <v>N/A</v>
          </cell>
          <cell r="M212" t="str">
            <v>N/A</v>
          </cell>
          <cell r="N212" t="str">
            <v>N/A</v>
          </cell>
          <cell r="O212" t="str">
            <v>N/A</v>
          </cell>
          <cell r="P212" t="str">
            <v>N/A</v>
          </cell>
          <cell r="Q212" t="str">
            <v>N/A</v>
          </cell>
          <cell r="R212" t="str">
            <v>N/A</v>
          </cell>
          <cell r="S212" t="str">
            <v>N/A</v>
          </cell>
          <cell r="T212" t="str">
            <v>N/A</v>
          </cell>
          <cell r="U212" t="str">
            <v>N/A</v>
          </cell>
          <cell r="V212" t="str">
            <v>N/A</v>
          </cell>
          <cell r="W212" t="str">
            <v>N/A</v>
          </cell>
          <cell r="X212" t="str">
            <v>N/A</v>
          </cell>
          <cell r="Y212" t="str">
            <v>N/A</v>
          </cell>
          <cell r="Z212" t="str">
            <v>N/A</v>
          </cell>
          <cell r="AA212" t="str">
            <v>N/A</v>
          </cell>
          <cell r="AB212" t="str">
            <v>N/A</v>
          </cell>
          <cell r="AC212" t="str">
            <v>N/A</v>
          </cell>
          <cell r="AD212" t="str">
            <v>N/A</v>
          </cell>
          <cell r="AE212" t="str">
            <v>N/A</v>
          </cell>
          <cell r="AF212" t="str">
            <v>N/A</v>
          </cell>
          <cell r="AG212" t="str">
            <v>N/A</v>
          </cell>
          <cell r="AH212" t="str">
            <v>N/A</v>
          </cell>
          <cell r="AI212" t="str">
            <v>N/A</v>
          </cell>
          <cell r="AJ212" t="str">
            <v>N/A</v>
          </cell>
          <cell r="AK212" t="str">
            <v>N/A</v>
          </cell>
          <cell r="AL212" t="str">
            <v>N/A</v>
          </cell>
          <cell r="AM212" t="str">
            <v>N/A</v>
          </cell>
          <cell r="AN212" t="str">
            <v>N/A</v>
          </cell>
          <cell r="AO212" t="str">
            <v>N/A</v>
          </cell>
          <cell r="AP212" t="str">
            <v>N/A</v>
          </cell>
          <cell r="AQ212" t="str">
            <v>N/A</v>
          </cell>
          <cell r="AR212" t="str">
            <v>N/A</v>
          </cell>
          <cell r="AS212" t="str">
            <v>N/A</v>
          </cell>
          <cell r="AT212" t="str">
            <v>N/A</v>
          </cell>
          <cell r="AU212" t="str">
            <v>N/A</v>
          </cell>
          <cell r="AV212" t="str">
            <v>N/A</v>
          </cell>
          <cell r="AW212" t="str">
            <v>N/A</v>
          </cell>
          <cell r="AX212" t="str">
            <v>N/A</v>
          </cell>
          <cell r="AY212" t="str">
            <v>N/A</v>
          </cell>
          <cell r="AZ212" t="str">
            <v>N/A</v>
          </cell>
          <cell r="BA212" t="e">
            <v>#VALUE!</v>
          </cell>
          <cell r="BB212" t="str">
            <v>N/A</v>
          </cell>
          <cell r="BC212" t="str">
            <v>N/A</v>
          </cell>
          <cell r="BD212" t="str">
            <v>N/A</v>
          </cell>
          <cell r="BE212" t="str">
            <v>N/A</v>
          </cell>
          <cell r="BF212" t="str">
            <v>N/A</v>
          </cell>
          <cell r="BG212" t="str">
            <v>N/A</v>
          </cell>
        </row>
        <row r="213">
          <cell r="A213">
            <v>36673</v>
          </cell>
          <cell r="B213" t="str">
            <v>N/A</v>
          </cell>
          <cell r="C213" t="str">
            <v>N/A</v>
          </cell>
          <cell r="D213" t="str">
            <v>N/A</v>
          </cell>
          <cell r="E213" t="str">
            <v>N/A</v>
          </cell>
          <cell r="F213" t="str">
            <v>N/A</v>
          </cell>
          <cell r="G213" t="str">
            <v>N/A</v>
          </cell>
          <cell r="H213" t="str">
            <v>N/A</v>
          </cell>
          <cell r="I213" t="str">
            <v>N/A</v>
          </cell>
          <cell r="J213" t="str">
            <v>N/A</v>
          </cell>
          <cell r="K213" t="str">
            <v>N/A</v>
          </cell>
          <cell r="L213" t="str">
            <v>N/A</v>
          </cell>
          <cell r="M213" t="str">
            <v>N/A</v>
          </cell>
          <cell r="N213" t="str">
            <v>N/A</v>
          </cell>
          <cell r="O213" t="str">
            <v>N/A</v>
          </cell>
          <cell r="P213" t="str">
            <v>N/A</v>
          </cell>
          <cell r="Q213" t="str">
            <v>N/A</v>
          </cell>
          <cell r="R213" t="str">
            <v>N/A</v>
          </cell>
          <cell r="S213" t="str">
            <v>N/A</v>
          </cell>
          <cell r="T213" t="str">
            <v>N/A</v>
          </cell>
          <cell r="U213" t="str">
            <v>N/A</v>
          </cell>
          <cell r="V213" t="str">
            <v>N/A</v>
          </cell>
          <cell r="W213" t="str">
            <v>N/A</v>
          </cell>
          <cell r="X213" t="str">
            <v>N/A</v>
          </cell>
          <cell r="Y213" t="str">
            <v>N/A</v>
          </cell>
          <cell r="Z213" t="str">
            <v>N/A</v>
          </cell>
          <cell r="AA213" t="str">
            <v>N/A</v>
          </cell>
          <cell r="AB213" t="str">
            <v>N/A</v>
          </cell>
          <cell r="AC213" t="str">
            <v>N/A</v>
          </cell>
          <cell r="AD213" t="str">
            <v>N/A</v>
          </cell>
          <cell r="AE213" t="str">
            <v>N/A</v>
          </cell>
          <cell r="AF213" t="str">
            <v>N/A</v>
          </cell>
          <cell r="AG213" t="str">
            <v>N/A</v>
          </cell>
          <cell r="AH213" t="str">
            <v>N/A</v>
          </cell>
          <cell r="AI213" t="str">
            <v>N/A</v>
          </cell>
          <cell r="AJ213" t="str">
            <v>N/A</v>
          </cell>
          <cell r="AK213" t="str">
            <v>N/A</v>
          </cell>
          <cell r="AL213" t="str">
            <v>N/A</v>
          </cell>
          <cell r="AM213" t="str">
            <v>N/A</v>
          </cell>
          <cell r="AN213" t="str">
            <v>N/A</v>
          </cell>
          <cell r="AO213" t="str">
            <v>N/A</v>
          </cell>
          <cell r="AP213" t="str">
            <v>N/A</v>
          </cell>
          <cell r="AQ213" t="str">
            <v>N/A</v>
          </cell>
          <cell r="AR213" t="str">
            <v>N/A</v>
          </cell>
          <cell r="AS213" t="str">
            <v>N/A</v>
          </cell>
          <cell r="AT213" t="str">
            <v>N/A</v>
          </cell>
          <cell r="AU213" t="str">
            <v>N/A</v>
          </cell>
          <cell r="AV213" t="str">
            <v>N/A</v>
          </cell>
          <cell r="AW213" t="str">
            <v>N/A</v>
          </cell>
          <cell r="AX213" t="str">
            <v>N/A</v>
          </cell>
          <cell r="AY213" t="str">
            <v>N/A</v>
          </cell>
          <cell r="AZ213" t="str">
            <v>N/A</v>
          </cell>
          <cell r="BA213" t="e">
            <v>#VALUE!</v>
          </cell>
          <cell r="BB213" t="str">
            <v>N/A</v>
          </cell>
          <cell r="BC213" t="str">
            <v>N/A</v>
          </cell>
          <cell r="BD213" t="str">
            <v>N/A</v>
          </cell>
          <cell r="BE213" t="str">
            <v>N/A</v>
          </cell>
          <cell r="BF213" t="str">
            <v>N/A</v>
          </cell>
          <cell r="BG213" t="str">
            <v>N/A</v>
          </cell>
        </row>
        <row r="214">
          <cell r="A214">
            <v>36674</v>
          </cell>
          <cell r="B214" t="str">
            <v>N/A</v>
          </cell>
          <cell r="C214" t="str">
            <v>N/A</v>
          </cell>
          <cell r="D214" t="str">
            <v>N/A</v>
          </cell>
          <cell r="E214" t="str">
            <v>N/A</v>
          </cell>
          <cell r="F214" t="str">
            <v>N/A</v>
          </cell>
          <cell r="G214" t="str">
            <v>N/A</v>
          </cell>
          <cell r="H214" t="str">
            <v>N/A</v>
          </cell>
          <cell r="I214" t="str">
            <v>N/A</v>
          </cell>
          <cell r="J214" t="str">
            <v>N/A</v>
          </cell>
          <cell r="K214" t="str">
            <v>N/A</v>
          </cell>
          <cell r="L214" t="str">
            <v>N/A</v>
          </cell>
          <cell r="M214" t="str">
            <v>N/A</v>
          </cell>
          <cell r="N214" t="str">
            <v>N/A</v>
          </cell>
          <cell r="O214" t="str">
            <v>N/A</v>
          </cell>
          <cell r="P214" t="str">
            <v>N/A</v>
          </cell>
          <cell r="Q214" t="str">
            <v>N/A</v>
          </cell>
          <cell r="R214" t="str">
            <v>N/A</v>
          </cell>
          <cell r="S214" t="str">
            <v>N/A</v>
          </cell>
          <cell r="T214" t="str">
            <v>N/A</v>
          </cell>
          <cell r="U214" t="str">
            <v>N/A</v>
          </cell>
          <cell r="V214" t="str">
            <v>N/A</v>
          </cell>
          <cell r="W214" t="str">
            <v>N/A</v>
          </cell>
          <cell r="X214" t="str">
            <v>N/A</v>
          </cell>
          <cell r="Y214" t="str">
            <v>N/A</v>
          </cell>
          <cell r="Z214" t="str">
            <v>N/A</v>
          </cell>
          <cell r="AA214" t="str">
            <v>N/A</v>
          </cell>
          <cell r="AB214" t="str">
            <v>N/A</v>
          </cell>
          <cell r="AC214" t="str">
            <v>N/A</v>
          </cell>
          <cell r="AD214" t="str">
            <v>N/A</v>
          </cell>
          <cell r="AE214" t="str">
            <v>N/A</v>
          </cell>
          <cell r="AF214" t="str">
            <v>N/A</v>
          </cell>
          <cell r="AG214" t="str">
            <v>N/A</v>
          </cell>
          <cell r="AH214" t="str">
            <v>N/A</v>
          </cell>
          <cell r="AI214" t="str">
            <v>N/A</v>
          </cell>
          <cell r="AJ214" t="str">
            <v>N/A</v>
          </cell>
          <cell r="AK214" t="str">
            <v>N/A</v>
          </cell>
          <cell r="AL214" t="str">
            <v>N/A</v>
          </cell>
          <cell r="AM214" t="str">
            <v>N/A</v>
          </cell>
          <cell r="AN214" t="str">
            <v>N/A</v>
          </cell>
          <cell r="AO214" t="str">
            <v>N/A</v>
          </cell>
          <cell r="AP214" t="str">
            <v>N/A</v>
          </cell>
          <cell r="AQ214" t="str">
            <v>N/A</v>
          </cell>
          <cell r="AR214" t="str">
            <v>N/A</v>
          </cell>
          <cell r="AS214" t="str">
            <v>N/A</v>
          </cell>
          <cell r="AT214" t="str">
            <v>N/A</v>
          </cell>
          <cell r="AU214" t="str">
            <v>N/A</v>
          </cell>
          <cell r="AV214" t="str">
            <v>N/A</v>
          </cell>
          <cell r="AW214" t="str">
            <v>N/A</v>
          </cell>
          <cell r="AX214" t="str">
            <v>N/A</v>
          </cell>
          <cell r="AY214" t="str">
            <v>N/A</v>
          </cell>
          <cell r="AZ214" t="str">
            <v>N/A</v>
          </cell>
          <cell r="BA214" t="e">
            <v>#VALUE!</v>
          </cell>
          <cell r="BB214" t="str">
            <v>N/A</v>
          </cell>
          <cell r="BC214" t="str">
            <v>N/A</v>
          </cell>
          <cell r="BD214" t="str">
            <v>N/A</v>
          </cell>
          <cell r="BE214" t="str">
            <v>N/A</v>
          </cell>
          <cell r="BF214" t="str">
            <v>N/A</v>
          </cell>
          <cell r="BG214" t="str">
            <v>N/A</v>
          </cell>
        </row>
        <row r="215">
          <cell r="A215">
            <v>36675</v>
          </cell>
          <cell r="B215" t="str">
            <v>N/A</v>
          </cell>
          <cell r="C215" t="str">
            <v>N/A</v>
          </cell>
          <cell r="D215" t="str">
            <v>N/A</v>
          </cell>
          <cell r="E215" t="str">
            <v>N/A</v>
          </cell>
          <cell r="F215" t="str">
            <v>N/A</v>
          </cell>
          <cell r="G215" t="str">
            <v>N/A</v>
          </cell>
          <cell r="H215" t="str">
            <v>N/A</v>
          </cell>
          <cell r="I215" t="str">
            <v>N/A</v>
          </cell>
          <cell r="J215" t="str">
            <v>N/A</v>
          </cell>
          <cell r="K215" t="str">
            <v>N/A</v>
          </cell>
          <cell r="L215" t="str">
            <v>N/A</v>
          </cell>
          <cell r="M215" t="str">
            <v>N/A</v>
          </cell>
          <cell r="N215" t="str">
            <v>N/A</v>
          </cell>
          <cell r="O215" t="str">
            <v>N/A</v>
          </cell>
          <cell r="P215" t="str">
            <v>N/A</v>
          </cell>
          <cell r="Q215" t="str">
            <v>N/A</v>
          </cell>
          <cell r="R215" t="str">
            <v>N/A</v>
          </cell>
          <cell r="S215" t="str">
            <v>N/A</v>
          </cell>
          <cell r="T215" t="str">
            <v>N/A</v>
          </cell>
          <cell r="U215" t="str">
            <v>N/A</v>
          </cell>
          <cell r="V215" t="str">
            <v>N/A</v>
          </cell>
          <cell r="W215" t="str">
            <v>N/A</v>
          </cell>
          <cell r="X215" t="str">
            <v>N/A</v>
          </cell>
          <cell r="Y215" t="str">
            <v>N/A</v>
          </cell>
          <cell r="Z215" t="str">
            <v>N/A</v>
          </cell>
          <cell r="AA215" t="str">
            <v>N/A</v>
          </cell>
          <cell r="AB215" t="str">
            <v>N/A</v>
          </cell>
          <cell r="AC215" t="str">
            <v>N/A</v>
          </cell>
          <cell r="AD215" t="str">
            <v>N/A</v>
          </cell>
          <cell r="AE215" t="str">
            <v>N/A</v>
          </cell>
          <cell r="AF215" t="str">
            <v>N/A</v>
          </cell>
          <cell r="AG215" t="str">
            <v>N/A</v>
          </cell>
          <cell r="AH215" t="str">
            <v>N/A</v>
          </cell>
          <cell r="AI215" t="str">
            <v>N/A</v>
          </cell>
          <cell r="AJ215" t="str">
            <v>N/A</v>
          </cell>
          <cell r="AK215" t="str">
            <v>N/A</v>
          </cell>
          <cell r="AL215" t="str">
            <v>N/A</v>
          </cell>
          <cell r="AM215" t="str">
            <v>N/A</v>
          </cell>
          <cell r="AN215" t="str">
            <v>N/A</v>
          </cell>
          <cell r="AO215" t="str">
            <v>N/A</v>
          </cell>
          <cell r="AP215" t="str">
            <v>N/A</v>
          </cell>
          <cell r="AQ215" t="str">
            <v>N/A</v>
          </cell>
          <cell r="AR215" t="str">
            <v>N/A</v>
          </cell>
          <cell r="AS215" t="str">
            <v>N/A</v>
          </cell>
          <cell r="AT215" t="str">
            <v>N/A</v>
          </cell>
          <cell r="AU215" t="str">
            <v>N/A</v>
          </cell>
          <cell r="AV215" t="str">
            <v>N/A</v>
          </cell>
          <cell r="AW215" t="str">
            <v>N/A</v>
          </cell>
          <cell r="AX215" t="str">
            <v>N/A</v>
          </cell>
          <cell r="AY215" t="str">
            <v>N/A</v>
          </cell>
          <cell r="AZ215" t="str">
            <v>N/A</v>
          </cell>
          <cell r="BA215" t="e">
            <v>#VALUE!</v>
          </cell>
          <cell r="BB215" t="str">
            <v>N/A</v>
          </cell>
          <cell r="BC215" t="str">
            <v>N/A</v>
          </cell>
          <cell r="BD215" t="str">
            <v>N/A</v>
          </cell>
          <cell r="BE215" t="str">
            <v>N/A</v>
          </cell>
          <cell r="BF215" t="str">
            <v>N/A</v>
          </cell>
          <cell r="BG215" t="str">
            <v>N/A</v>
          </cell>
        </row>
        <row r="216">
          <cell r="A216">
            <v>36676</v>
          </cell>
          <cell r="B216" t="str">
            <v>N/A</v>
          </cell>
          <cell r="C216" t="str">
            <v>N/A</v>
          </cell>
          <cell r="D216" t="str">
            <v>N/A</v>
          </cell>
          <cell r="E216" t="str">
            <v>N/A</v>
          </cell>
          <cell r="F216" t="str">
            <v>N/A</v>
          </cell>
          <cell r="G216" t="str">
            <v>N/A</v>
          </cell>
          <cell r="H216" t="str">
            <v>N/A</v>
          </cell>
          <cell r="I216" t="str">
            <v>N/A</v>
          </cell>
          <cell r="J216" t="str">
            <v>N/A</v>
          </cell>
          <cell r="K216" t="str">
            <v>N/A</v>
          </cell>
          <cell r="L216" t="str">
            <v>N/A</v>
          </cell>
          <cell r="M216" t="str">
            <v>N/A</v>
          </cell>
          <cell r="N216" t="str">
            <v>N/A</v>
          </cell>
          <cell r="O216" t="str">
            <v>N/A</v>
          </cell>
          <cell r="P216" t="str">
            <v>N/A</v>
          </cell>
          <cell r="Q216" t="str">
            <v>N/A</v>
          </cell>
          <cell r="R216" t="str">
            <v>N/A</v>
          </cell>
          <cell r="S216" t="str">
            <v>N/A</v>
          </cell>
          <cell r="T216" t="str">
            <v>N/A</v>
          </cell>
          <cell r="U216" t="str">
            <v>N/A</v>
          </cell>
          <cell r="V216" t="str">
            <v>N/A</v>
          </cell>
          <cell r="W216" t="str">
            <v>N/A</v>
          </cell>
          <cell r="X216" t="str">
            <v>N/A</v>
          </cell>
          <cell r="Y216" t="str">
            <v>N/A</v>
          </cell>
          <cell r="Z216" t="str">
            <v>N/A</v>
          </cell>
          <cell r="AA216" t="str">
            <v>N/A</v>
          </cell>
          <cell r="AB216" t="str">
            <v>N/A</v>
          </cell>
          <cell r="AC216" t="str">
            <v>N/A</v>
          </cell>
          <cell r="AD216" t="str">
            <v>N/A</v>
          </cell>
          <cell r="AE216" t="str">
            <v>N/A</v>
          </cell>
          <cell r="AF216" t="str">
            <v>N/A</v>
          </cell>
          <cell r="AG216" t="str">
            <v>N/A</v>
          </cell>
          <cell r="AH216" t="str">
            <v>N/A</v>
          </cell>
          <cell r="AI216" t="str">
            <v>N/A</v>
          </cell>
          <cell r="AJ216" t="str">
            <v>N/A</v>
          </cell>
          <cell r="AK216" t="str">
            <v>N/A</v>
          </cell>
          <cell r="AL216" t="str">
            <v>N/A</v>
          </cell>
          <cell r="AM216" t="str">
            <v>N/A</v>
          </cell>
          <cell r="AN216" t="str">
            <v>N/A</v>
          </cell>
          <cell r="AO216" t="str">
            <v>N/A</v>
          </cell>
          <cell r="AP216" t="str">
            <v>N/A</v>
          </cell>
          <cell r="AQ216" t="str">
            <v>N/A</v>
          </cell>
          <cell r="AR216" t="str">
            <v>N/A</v>
          </cell>
          <cell r="AS216" t="str">
            <v>N/A</v>
          </cell>
          <cell r="AT216" t="str">
            <v>N/A</v>
          </cell>
          <cell r="AU216" t="str">
            <v>N/A</v>
          </cell>
          <cell r="AV216" t="str">
            <v>N/A</v>
          </cell>
          <cell r="AW216" t="str">
            <v>N/A</v>
          </cell>
          <cell r="AX216" t="str">
            <v>N/A</v>
          </cell>
          <cell r="AY216" t="str">
            <v>N/A</v>
          </cell>
          <cell r="AZ216" t="str">
            <v>N/A</v>
          </cell>
          <cell r="BA216" t="e">
            <v>#VALUE!</v>
          </cell>
          <cell r="BB216" t="str">
            <v>N/A</v>
          </cell>
          <cell r="BC216" t="str">
            <v>N/A</v>
          </cell>
          <cell r="BD216" t="str">
            <v>N/A</v>
          </cell>
          <cell r="BE216" t="str">
            <v>N/A</v>
          </cell>
          <cell r="BF216" t="str">
            <v>N/A</v>
          </cell>
          <cell r="BG216" t="str">
            <v>N/A</v>
          </cell>
        </row>
        <row r="217">
          <cell r="A217">
            <v>36677</v>
          </cell>
          <cell r="B217" t="str">
            <v>N/A</v>
          </cell>
          <cell r="C217" t="str">
            <v>N/A</v>
          </cell>
          <cell r="D217" t="str">
            <v>N/A</v>
          </cell>
          <cell r="E217" t="str">
            <v>N/A</v>
          </cell>
          <cell r="F217" t="str">
            <v>N/A</v>
          </cell>
          <cell r="G217" t="str">
            <v>N/A</v>
          </cell>
          <cell r="H217" t="str">
            <v>N/A</v>
          </cell>
          <cell r="I217" t="str">
            <v>N/A</v>
          </cell>
          <cell r="J217" t="str">
            <v>N/A</v>
          </cell>
          <cell r="K217" t="str">
            <v>N/A</v>
          </cell>
          <cell r="L217" t="str">
            <v>N/A</v>
          </cell>
          <cell r="M217" t="str">
            <v>N/A</v>
          </cell>
          <cell r="N217" t="str">
            <v>N/A</v>
          </cell>
          <cell r="O217" t="str">
            <v>N/A</v>
          </cell>
          <cell r="P217" t="str">
            <v>N/A</v>
          </cell>
          <cell r="Q217" t="str">
            <v>N/A</v>
          </cell>
          <cell r="R217" t="str">
            <v>N/A</v>
          </cell>
          <cell r="S217" t="str">
            <v>N/A</v>
          </cell>
          <cell r="T217" t="str">
            <v>N/A</v>
          </cell>
          <cell r="U217" t="str">
            <v>N/A</v>
          </cell>
          <cell r="V217" t="str">
            <v>N/A</v>
          </cell>
          <cell r="W217" t="str">
            <v>N/A</v>
          </cell>
          <cell r="X217" t="str">
            <v>N/A</v>
          </cell>
          <cell r="Y217" t="str">
            <v>N/A</v>
          </cell>
          <cell r="Z217" t="str">
            <v>N/A</v>
          </cell>
          <cell r="AA217" t="str">
            <v>N/A</v>
          </cell>
          <cell r="AB217" t="str">
            <v>N/A</v>
          </cell>
          <cell r="AC217" t="str">
            <v>N/A</v>
          </cell>
          <cell r="AD217" t="str">
            <v>N/A</v>
          </cell>
          <cell r="AE217" t="str">
            <v>N/A</v>
          </cell>
          <cell r="AF217" t="str">
            <v>N/A</v>
          </cell>
          <cell r="AG217" t="str">
            <v>N/A</v>
          </cell>
          <cell r="AH217" t="str">
            <v>N/A</v>
          </cell>
          <cell r="AI217" t="str">
            <v>N/A</v>
          </cell>
          <cell r="AJ217" t="str">
            <v>N/A</v>
          </cell>
          <cell r="AK217" t="str">
            <v>N/A</v>
          </cell>
          <cell r="AL217" t="str">
            <v>N/A</v>
          </cell>
          <cell r="AM217" t="str">
            <v>N/A</v>
          </cell>
          <cell r="AN217" t="str">
            <v>N/A</v>
          </cell>
          <cell r="AO217" t="str">
            <v>N/A</v>
          </cell>
          <cell r="AP217" t="str">
            <v>N/A</v>
          </cell>
          <cell r="AQ217" t="str">
            <v>N/A</v>
          </cell>
          <cell r="AR217" t="str">
            <v>N/A</v>
          </cell>
          <cell r="AS217" t="str">
            <v>N/A</v>
          </cell>
          <cell r="AT217" t="str">
            <v>N/A</v>
          </cell>
          <cell r="AU217" t="str">
            <v>N/A</v>
          </cell>
          <cell r="AV217" t="str">
            <v>N/A</v>
          </cell>
          <cell r="AW217" t="str">
            <v>N/A</v>
          </cell>
          <cell r="AX217" t="str">
            <v>N/A</v>
          </cell>
          <cell r="AY217" t="str">
            <v>N/A</v>
          </cell>
          <cell r="AZ217" t="str">
            <v>N/A</v>
          </cell>
          <cell r="BA217" t="e">
            <v>#VALUE!</v>
          </cell>
          <cell r="BB217" t="str">
            <v>N/A</v>
          </cell>
          <cell r="BC217" t="str">
            <v>N/A</v>
          </cell>
          <cell r="BD217" t="str">
            <v>N/A</v>
          </cell>
          <cell r="BE217" t="str">
            <v>N/A</v>
          </cell>
          <cell r="BF217" t="str">
            <v>N/A</v>
          </cell>
          <cell r="BG217" t="str">
            <v>N/A</v>
          </cell>
        </row>
        <row r="218">
          <cell r="A218">
            <v>36678</v>
          </cell>
          <cell r="B218" t="str">
            <v>N/A</v>
          </cell>
          <cell r="C218" t="str">
            <v>N/A</v>
          </cell>
          <cell r="D218" t="str">
            <v>N/A</v>
          </cell>
          <cell r="E218" t="str">
            <v>N/A</v>
          </cell>
          <cell r="F218" t="str">
            <v>N/A</v>
          </cell>
          <cell r="G218" t="str">
            <v>N/A</v>
          </cell>
          <cell r="H218" t="str">
            <v>N/A</v>
          </cell>
          <cell r="I218" t="str">
            <v>N/A</v>
          </cell>
          <cell r="J218" t="str">
            <v>N/A</v>
          </cell>
          <cell r="K218" t="str">
            <v>N/A</v>
          </cell>
          <cell r="L218" t="str">
            <v>N/A</v>
          </cell>
          <cell r="M218" t="str">
            <v>N/A</v>
          </cell>
          <cell r="N218" t="str">
            <v>N/A</v>
          </cell>
          <cell r="O218" t="str">
            <v>N/A</v>
          </cell>
          <cell r="P218" t="str">
            <v>N/A</v>
          </cell>
          <cell r="Q218" t="str">
            <v>N/A</v>
          </cell>
          <cell r="R218" t="str">
            <v>N/A</v>
          </cell>
          <cell r="S218" t="str">
            <v>N/A</v>
          </cell>
          <cell r="T218" t="str">
            <v>N/A</v>
          </cell>
          <cell r="U218" t="str">
            <v>N/A</v>
          </cell>
          <cell r="V218" t="str">
            <v>N/A</v>
          </cell>
          <cell r="W218" t="str">
            <v>N/A</v>
          </cell>
          <cell r="X218" t="str">
            <v>N/A</v>
          </cell>
          <cell r="Y218" t="str">
            <v>N/A</v>
          </cell>
          <cell r="Z218" t="str">
            <v>N/A</v>
          </cell>
          <cell r="AA218" t="str">
            <v>N/A</v>
          </cell>
          <cell r="AB218" t="str">
            <v>N/A</v>
          </cell>
          <cell r="AC218" t="str">
            <v>N/A</v>
          </cell>
          <cell r="AD218" t="str">
            <v>N/A</v>
          </cell>
          <cell r="AE218" t="str">
            <v>N/A</v>
          </cell>
          <cell r="AF218" t="str">
            <v>N/A</v>
          </cell>
          <cell r="AG218" t="str">
            <v>N/A</v>
          </cell>
          <cell r="AH218" t="str">
            <v>N/A</v>
          </cell>
          <cell r="AI218" t="str">
            <v>N/A</v>
          </cell>
          <cell r="AJ218" t="str">
            <v>N/A</v>
          </cell>
          <cell r="AK218" t="str">
            <v>N/A</v>
          </cell>
          <cell r="AL218" t="str">
            <v>N/A</v>
          </cell>
          <cell r="AM218" t="str">
            <v>N/A</v>
          </cell>
          <cell r="AN218" t="str">
            <v>N/A</v>
          </cell>
          <cell r="AO218" t="str">
            <v>N/A</v>
          </cell>
          <cell r="AP218" t="str">
            <v>N/A</v>
          </cell>
          <cell r="AQ218" t="str">
            <v>N/A</v>
          </cell>
          <cell r="AR218" t="str">
            <v>N/A</v>
          </cell>
          <cell r="AS218" t="str">
            <v>N/A</v>
          </cell>
          <cell r="AT218" t="str">
            <v>N/A</v>
          </cell>
          <cell r="AU218" t="str">
            <v>N/A</v>
          </cell>
          <cell r="AV218" t="str">
            <v>N/A</v>
          </cell>
          <cell r="AW218" t="str">
            <v>N/A</v>
          </cell>
          <cell r="AX218" t="str">
            <v>N/A</v>
          </cell>
          <cell r="AY218" t="str">
            <v>N/A</v>
          </cell>
          <cell r="AZ218" t="str">
            <v>N/A</v>
          </cell>
          <cell r="BA218" t="e">
            <v>#VALUE!</v>
          </cell>
          <cell r="BB218" t="str">
            <v>N/A</v>
          </cell>
          <cell r="BC218" t="str">
            <v>N/A</v>
          </cell>
          <cell r="BD218" t="str">
            <v>N/A</v>
          </cell>
          <cell r="BE218" t="str">
            <v>N/A</v>
          </cell>
          <cell r="BF218" t="str">
            <v>N/A</v>
          </cell>
          <cell r="BG218" t="str">
            <v>N/A</v>
          </cell>
        </row>
        <row r="219">
          <cell r="A219">
            <v>36679</v>
          </cell>
          <cell r="B219" t="str">
            <v>N/A</v>
          </cell>
          <cell r="C219" t="str">
            <v>N/A</v>
          </cell>
          <cell r="D219" t="str">
            <v>N/A</v>
          </cell>
          <cell r="E219" t="str">
            <v>N/A</v>
          </cell>
          <cell r="F219" t="str">
            <v>N/A</v>
          </cell>
          <cell r="G219" t="str">
            <v>N/A</v>
          </cell>
          <cell r="H219" t="str">
            <v>N/A</v>
          </cell>
          <cell r="I219" t="str">
            <v>N/A</v>
          </cell>
          <cell r="J219" t="str">
            <v>N/A</v>
          </cell>
          <cell r="K219" t="str">
            <v>N/A</v>
          </cell>
          <cell r="L219" t="str">
            <v>N/A</v>
          </cell>
          <cell r="M219" t="str">
            <v>N/A</v>
          </cell>
          <cell r="N219" t="str">
            <v>N/A</v>
          </cell>
          <cell r="O219" t="str">
            <v>N/A</v>
          </cell>
          <cell r="P219" t="str">
            <v>N/A</v>
          </cell>
          <cell r="Q219" t="str">
            <v>N/A</v>
          </cell>
          <cell r="R219" t="str">
            <v>N/A</v>
          </cell>
          <cell r="S219" t="str">
            <v>N/A</v>
          </cell>
          <cell r="T219" t="str">
            <v>N/A</v>
          </cell>
          <cell r="U219" t="str">
            <v>N/A</v>
          </cell>
          <cell r="V219" t="str">
            <v>N/A</v>
          </cell>
          <cell r="W219" t="str">
            <v>N/A</v>
          </cell>
          <cell r="X219" t="str">
            <v>N/A</v>
          </cell>
          <cell r="Y219" t="str">
            <v>N/A</v>
          </cell>
          <cell r="Z219" t="str">
            <v>N/A</v>
          </cell>
          <cell r="AA219" t="str">
            <v>N/A</v>
          </cell>
          <cell r="AB219" t="str">
            <v>N/A</v>
          </cell>
          <cell r="AC219" t="str">
            <v>N/A</v>
          </cell>
          <cell r="AD219" t="str">
            <v>N/A</v>
          </cell>
          <cell r="AE219" t="str">
            <v>N/A</v>
          </cell>
          <cell r="AF219" t="str">
            <v>N/A</v>
          </cell>
          <cell r="AG219" t="str">
            <v>N/A</v>
          </cell>
          <cell r="AH219" t="str">
            <v>N/A</v>
          </cell>
          <cell r="AI219" t="str">
            <v>N/A</v>
          </cell>
          <cell r="AJ219" t="str">
            <v>N/A</v>
          </cell>
          <cell r="AK219" t="str">
            <v>N/A</v>
          </cell>
          <cell r="AL219" t="str">
            <v>N/A</v>
          </cell>
          <cell r="AM219" t="str">
            <v>N/A</v>
          </cell>
          <cell r="AN219" t="str">
            <v>N/A</v>
          </cell>
          <cell r="AO219" t="str">
            <v>N/A</v>
          </cell>
          <cell r="AP219" t="str">
            <v>N/A</v>
          </cell>
          <cell r="AQ219" t="str">
            <v>N/A</v>
          </cell>
          <cell r="AR219" t="str">
            <v>N/A</v>
          </cell>
          <cell r="AS219" t="str">
            <v>N/A</v>
          </cell>
          <cell r="AT219" t="str">
            <v>N/A</v>
          </cell>
          <cell r="AU219" t="str">
            <v>N/A</v>
          </cell>
          <cell r="AV219" t="str">
            <v>N/A</v>
          </cell>
          <cell r="AW219" t="str">
            <v>N/A</v>
          </cell>
          <cell r="AX219" t="str">
            <v>N/A</v>
          </cell>
          <cell r="AY219" t="str">
            <v>N/A</v>
          </cell>
          <cell r="AZ219" t="str">
            <v>N/A</v>
          </cell>
          <cell r="BA219" t="e">
            <v>#VALUE!</v>
          </cell>
          <cell r="BB219" t="str">
            <v>N/A</v>
          </cell>
          <cell r="BC219" t="str">
            <v>N/A</v>
          </cell>
          <cell r="BD219" t="str">
            <v>N/A</v>
          </cell>
          <cell r="BE219" t="str">
            <v>N/A</v>
          </cell>
          <cell r="BF219" t="str">
            <v>N/A</v>
          </cell>
          <cell r="BG219" t="str">
            <v>N/A</v>
          </cell>
        </row>
        <row r="220">
          <cell r="A220">
            <v>36680</v>
          </cell>
          <cell r="B220" t="str">
            <v>N/A</v>
          </cell>
          <cell r="C220" t="str">
            <v>N/A</v>
          </cell>
          <cell r="D220" t="str">
            <v>N/A</v>
          </cell>
          <cell r="E220" t="str">
            <v>N/A</v>
          </cell>
          <cell r="F220" t="str">
            <v>N/A</v>
          </cell>
          <cell r="G220" t="str">
            <v>N/A</v>
          </cell>
          <cell r="H220" t="str">
            <v>N/A</v>
          </cell>
          <cell r="I220" t="str">
            <v>N/A</v>
          </cell>
          <cell r="J220" t="str">
            <v>N/A</v>
          </cell>
          <cell r="K220" t="str">
            <v>N/A</v>
          </cell>
          <cell r="L220" t="str">
            <v>N/A</v>
          </cell>
          <cell r="M220" t="str">
            <v>N/A</v>
          </cell>
          <cell r="N220" t="str">
            <v>N/A</v>
          </cell>
          <cell r="O220" t="str">
            <v>N/A</v>
          </cell>
          <cell r="P220" t="str">
            <v>N/A</v>
          </cell>
          <cell r="Q220" t="str">
            <v>N/A</v>
          </cell>
          <cell r="R220" t="str">
            <v>N/A</v>
          </cell>
          <cell r="S220" t="str">
            <v>N/A</v>
          </cell>
          <cell r="T220" t="str">
            <v>N/A</v>
          </cell>
          <cell r="U220" t="str">
            <v>N/A</v>
          </cell>
          <cell r="V220" t="str">
            <v>N/A</v>
          </cell>
          <cell r="W220" t="str">
            <v>N/A</v>
          </cell>
          <cell r="X220" t="str">
            <v>N/A</v>
          </cell>
          <cell r="Y220" t="str">
            <v>N/A</v>
          </cell>
          <cell r="Z220" t="str">
            <v>N/A</v>
          </cell>
          <cell r="AA220" t="str">
            <v>N/A</v>
          </cell>
          <cell r="AB220" t="str">
            <v>N/A</v>
          </cell>
          <cell r="AC220" t="str">
            <v>N/A</v>
          </cell>
          <cell r="AD220" t="str">
            <v>N/A</v>
          </cell>
          <cell r="AE220" t="str">
            <v>N/A</v>
          </cell>
          <cell r="AF220" t="str">
            <v>N/A</v>
          </cell>
          <cell r="AG220" t="str">
            <v>N/A</v>
          </cell>
          <cell r="AH220" t="str">
            <v>N/A</v>
          </cell>
          <cell r="AI220" t="str">
            <v>N/A</v>
          </cell>
          <cell r="AJ220" t="str">
            <v>N/A</v>
          </cell>
          <cell r="AK220" t="str">
            <v>N/A</v>
          </cell>
          <cell r="AL220" t="str">
            <v>N/A</v>
          </cell>
          <cell r="AM220" t="str">
            <v>N/A</v>
          </cell>
          <cell r="AN220" t="str">
            <v>N/A</v>
          </cell>
          <cell r="AO220" t="str">
            <v>N/A</v>
          </cell>
          <cell r="AP220" t="str">
            <v>N/A</v>
          </cell>
          <cell r="AQ220" t="str">
            <v>N/A</v>
          </cell>
          <cell r="AR220" t="str">
            <v>N/A</v>
          </cell>
          <cell r="AS220" t="str">
            <v>N/A</v>
          </cell>
          <cell r="AT220" t="str">
            <v>N/A</v>
          </cell>
          <cell r="AU220" t="str">
            <v>N/A</v>
          </cell>
          <cell r="AV220" t="str">
            <v>N/A</v>
          </cell>
          <cell r="AW220" t="str">
            <v>N/A</v>
          </cell>
          <cell r="AX220" t="str">
            <v>N/A</v>
          </cell>
          <cell r="AY220" t="str">
            <v>N/A</v>
          </cell>
          <cell r="AZ220" t="str">
            <v>N/A</v>
          </cell>
          <cell r="BA220" t="e">
            <v>#VALUE!</v>
          </cell>
          <cell r="BB220" t="str">
            <v>N/A</v>
          </cell>
          <cell r="BC220" t="str">
            <v>N/A</v>
          </cell>
          <cell r="BD220" t="str">
            <v>N/A</v>
          </cell>
          <cell r="BE220" t="str">
            <v>N/A</v>
          </cell>
          <cell r="BF220" t="str">
            <v>N/A</v>
          </cell>
          <cell r="BG220" t="str">
            <v>N/A</v>
          </cell>
        </row>
        <row r="221">
          <cell r="A221">
            <v>36681</v>
          </cell>
          <cell r="B221" t="str">
            <v>N/A</v>
          </cell>
          <cell r="C221" t="str">
            <v>N/A</v>
          </cell>
          <cell r="D221" t="str">
            <v>N/A</v>
          </cell>
          <cell r="E221" t="str">
            <v>N/A</v>
          </cell>
          <cell r="F221" t="str">
            <v>N/A</v>
          </cell>
          <cell r="G221" t="str">
            <v>N/A</v>
          </cell>
          <cell r="H221" t="str">
            <v>N/A</v>
          </cell>
          <cell r="I221" t="str">
            <v>N/A</v>
          </cell>
          <cell r="J221" t="str">
            <v>N/A</v>
          </cell>
          <cell r="K221" t="str">
            <v>N/A</v>
          </cell>
          <cell r="L221" t="str">
            <v>N/A</v>
          </cell>
          <cell r="M221" t="str">
            <v>N/A</v>
          </cell>
          <cell r="N221" t="str">
            <v>N/A</v>
          </cell>
          <cell r="O221" t="str">
            <v>N/A</v>
          </cell>
          <cell r="P221" t="str">
            <v>N/A</v>
          </cell>
          <cell r="Q221" t="str">
            <v>N/A</v>
          </cell>
          <cell r="R221" t="str">
            <v>N/A</v>
          </cell>
          <cell r="S221" t="str">
            <v>N/A</v>
          </cell>
          <cell r="T221" t="str">
            <v>N/A</v>
          </cell>
          <cell r="U221" t="str">
            <v>N/A</v>
          </cell>
          <cell r="V221" t="str">
            <v>N/A</v>
          </cell>
          <cell r="W221" t="str">
            <v>N/A</v>
          </cell>
          <cell r="X221" t="str">
            <v>N/A</v>
          </cell>
          <cell r="Y221" t="str">
            <v>N/A</v>
          </cell>
          <cell r="Z221" t="str">
            <v>N/A</v>
          </cell>
          <cell r="AA221" t="str">
            <v>N/A</v>
          </cell>
          <cell r="AB221" t="str">
            <v>N/A</v>
          </cell>
          <cell r="AC221" t="str">
            <v>N/A</v>
          </cell>
          <cell r="AD221" t="str">
            <v>N/A</v>
          </cell>
          <cell r="AE221" t="str">
            <v>N/A</v>
          </cell>
          <cell r="AF221" t="str">
            <v>N/A</v>
          </cell>
          <cell r="AG221" t="str">
            <v>N/A</v>
          </cell>
          <cell r="AH221" t="str">
            <v>N/A</v>
          </cell>
          <cell r="AI221" t="str">
            <v>N/A</v>
          </cell>
          <cell r="AJ221" t="str">
            <v>N/A</v>
          </cell>
          <cell r="AK221" t="str">
            <v>N/A</v>
          </cell>
          <cell r="AL221" t="str">
            <v>N/A</v>
          </cell>
          <cell r="AM221" t="str">
            <v>N/A</v>
          </cell>
          <cell r="AN221" t="str">
            <v>N/A</v>
          </cell>
          <cell r="AO221" t="str">
            <v>N/A</v>
          </cell>
          <cell r="AP221" t="str">
            <v>N/A</v>
          </cell>
          <cell r="AQ221" t="str">
            <v>N/A</v>
          </cell>
          <cell r="AR221" t="str">
            <v>N/A</v>
          </cell>
          <cell r="AS221" t="str">
            <v>N/A</v>
          </cell>
          <cell r="AT221" t="str">
            <v>N/A</v>
          </cell>
          <cell r="AU221" t="str">
            <v>N/A</v>
          </cell>
          <cell r="AV221" t="str">
            <v>N/A</v>
          </cell>
          <cell r="AW221" t="str">
            <v>N/A</v>
          </cell>
          <cell r="AX221" t="str">
            <v>N/A</v>
          </cell>
          <cell r="AY221" t="str">
            <v>N/A</v>
          </cell>
          <cell r="AZ221" t="str">
            <v>N/A</v>
          </cell>
          <cell r="BA221" t="e">
            <v>#VALUE!</v>
          </cell>
          <cell r="BB221" t="str">
            <v>N/A</v>
          </cell>
          <cell r="BC221" t="str">
            <v>N/A</v>
          </cell>
          <cell r="BD221" t="str">
            <v>N/A</v>
          </cell>
          <cell r="BE221" t="str">
            <v>N/A</v>
          </cell>
          <cell r="BF221" t="str">
            <v>N/A</v>
          </cell>
          <cell r="BG221" t="str">
            <v>N/A</v>
          </cell>
        </row>
        <row r="222">
          <cell r="A222">
            <v>36682</v>
          </cell>
          <cell r="B222" t="str">
            <v>N/A</v>
          </cell>
          <cell r="C222" t="str">
            <v>N/A</v>
          </cell>
          <cell r="D222" t="str">
            <v>N/A</v>
          </cell>
          <cell r="E222" t="str">
            <v>N/A</v>
          </cell>
          <cell r="F222" t="str">
            <v>N/A</v>
          </cell>
          <cell r="G222" t="str">
            <v>N/A</v>
          </cell>
          <cell r="H222" t="str">
            <v>N/A</v>
          </cell>
          <cell r="I222" t="str">
            <v>N/A</v>
          </cell>
          <cell r="J222" t="str">
            <v>N/A</v>
          </cell>
          <cell r="K222" t="str">
            <v>N/A</v>
          </cell>
          <cell r="L222" t="str">
            <v>N/A</v>
          </cell>
          <cell r="M222" t="str">
            <v>N/A</v>
          </cell>
          <cell r="N222" t="str">
            <v>N/A</v>
          </cell>
          <cell r="O222" t="str">
            <v>N/A</v>
          </cell>
          <cell r="P222" t="str">
            <v>N/A</v>
          </cell>
          <cell r="Q222" t="str">
            <v>N/A</v>
          </cell>
          <cell r="R222" t="str">
            <v>N/A</v>
          </cell>
          <cell r="S222" t="str">
            <v>N/A</v>
          </cell>
          <cell r="T222" t="str">
            <v>N/A</v>
          </cell>
          <cell r="U222" t="str">
            <v>N/A</v>
          </cell>
          <cell r="V222" t="str">
            <v>N/A</v>
          </cell>
          <cell r="W222" t="str">
            <v>N/A</v>
          </cell>
          <cell r="X222" t="str">
            <v>N/A</v>
          </cell>
          <cell r="Y222" t="str">
            <v>N/A</v>
          </cell>
          <cell r="Z222" t="str">
            <v>N/A</v>
          </cell>
          <cell r="AA222" t="str">
            <v>N/A</v>
          </cell>
          <cell r="AB222" t="str">
            <v>N/A</v>
          </cell>
          <cell r="AC222" t="str">
            <v>N/A</v>
          </cell>
          <cell r="AD222" t="str">
            <v>N/A</v>
          </cell>
          <cell r="AE222" t="str">
            <v>N/A</v>
          </cell>
          <cell r="AF222" t="str">
            <v>N/A</v>
          </cell>
          <cell r="AG222" t="str">
            <v>N/A</v>
          </cell>
          <cell r="AH222" t="str">
            <v>N/A</v>
          </cell>
          <cell r="AI222" t="str">
            <v>N/A</v>
          </cell>
          <cell r="AJ222" t="str">
            <v>N/A</v>
          </cell>
          <cell r="AK222" t="str">
            <v>N/A</v>
          </cell>
          <cell r="AL222" t="str">
            <v>N/A</v>
          </cell>
          <cell r="AM222" t="str">
            <v>N/A</v>
          </cell>
          <cell r="AN222" t="str">
            <v>N/A</v>
          </cell>
          <cell r="AO222" t="str">
            <v>N/A</v>
          </cell>
          <cell r="AP222" t="str">
            <v>N/A</v>
          </cell>
          <cell r="AQ222" t="str">
            <v>N/A</v>
          </cell>
          <cell r="AR222" t="str">
            <v>N/A</v>
          </cell>
          <cell r="AS222" t="str">
            <v>N/A</v>
          </cell>
          <cell r="AT222" t="str">
            <v>N/A</v>
          </cell>
          <cell r="AU222" t="str">
            <v>N/A</v>
          </cell>
          <cell r="AV222" t="str">
            <v>N/A</v>
          </cell>
          <cell r="AW222" t="str">
            <v>N/A</v>
          </cell>
          <cell r="AX222" t="str">
            <v>N/A</v>
          </cell>
          <cell r="AY222" t="str">
            <v>N/A</v>
          </cell>
          <cell r="AZ222" t="str">
            <v>N/A</v>
          </cell>
          <cell r="BA222" t="e">
            <v>#VALUE!</v>
          </cell>
          <cell r="BB222" t="str">
            <v>N/A</v>
          </cell>
          <cell r="BC222" t="str">
            <v>N/A</v>
          </cell>
          <cell r="BD222" t="str">
            <v>N/A</v>
          </cell>
          <cell r="BE222" t="str">
            <v>N/A</v>
          </cell>
          <cell r="BF222" t="str">
            <v>N/A</v>
          </cell>
          <cell r="BG222" t="str">
            <v>N/A</v>
          </cell>
        </row>
        <row r="223">
          <cell r="A223">
            <v>36683</v>
          </cell>
          <cell r="B223" t="str">
            <v>N/A</v>
          </cell>
          <cell r="C223" t="str">
            <v>N/A</v>
          </cell>
          <cell r="D223" t="str">
            <v>N/A</v>
          </cell>
          <cell r="E223" t="str">
            <v>N/A</v>
          </cell>
          <cell r="F223" t="str">
            <v>N/A</v>
          </cell>
          <cell r="G223" t="str">
            <v>N/A</v>
          </cell>
          <cell r="H223" t="str">
            <v>N/A</v>
          </cell>
          <cell r="I223" t="str">
            <v>N/A</v>
          </cell>
          <cell r="J223" t="str">
            <v>N/A</v>
          </cell>
          <cell r="K223" t="str">
            <v>N/A</v>
          </cell>
          <cell r="L223" t="str">
            <v>N/A</v>
          </cell>
          <cell r="M223" t="str">
            <v>N/A</v>
          </cell>
          <cell r="N223" t="str">
            <v>N/A</v>
          </cell>
          <cell r="O223" t="str">
            <v>N/A</v>
          </cell>
          <cell r="P223" t="str">
            <v>N/A</v>
          </cell>
          <cell r="Q223" t="str">
            <v>N/A</v>
          </cell>
          <cell r="R223" t="str">
            <v>N/A</v>
          </cell>
          <cell r="S223" t="str">
            <v>N/A</v>
          </cell>
          <cell r="T223" t="str">
            <v>N/A</v>
          </cell>
          <cell r="U223" t="str">
            <v>N/A</v>
          </cell>
          <cell r="V223" t="str">
            <v>N/A</v>
          </cell>
          <cell r="W223" t="str">
            <v>N/A</v>
          </cell>
          <cell r="X223" t="str">
            <v>N/A</v>
          </cell>
          <cell r="Y223" t="str">
            <v>N/A</v>
          </cell>
          <cell r="Z223" t="str">
            <v>N/A</v>
          </cell>
          <cell r="AA223" t="str">
            <v>N/A</v>
          </cell>
          <cell r="AB223" t="str">
            <v>N/A</v>
          </cell>
          <cell r="AC223" t="str">
            <v>N/A</v>
          </cell>
          <cell r="AD223" t="str">
            <v>N/A</v>
          </cell>
          <cell r="AE223" t="str">
            <v>N/A</v>
          </cell>
          <cell r="AF223" t="str">
            <v>N/A</v>
          </cell>
          <cell r="AG223" t="str">
            <v>N/A</v>
          </cell>
          <cell r="AH223" t="str">
            <v>N/A</v>
          </cell>
          <cell r="AI223" t="str">
            <v>N/A</v>
          </cell>
          <cell r="AJ223" t="str">
            <v>N/A</v>
          </cell>
          <cell r="AK223" t="str">
            <v>N/A</v>
          </cell>
          <cell r="AL223" t="str">
            <v>N/A</v>
          </cell>
          <cell r="AM223" t="str">
            <v>N/A</v>
          </cell>
          <cell r="AN223" t="str">
            <v>N/A</v>
          </cell>
          <cell r="AO223" t="str">
            <v>N/A</v>
          </cell>
          <cell r="AP223" t="str">
            <v>N/A</v>
          </cell>
          <cell r="AQ223" t="str">
            <v>N/A</v>
          </cell>
          <cell r="AR223" t="str">
            <v>N/A</v>
          </cell>
          <cell r="AS223" t="str">
            <v>N/A</v>
          </cell>
          <cell r="AT223" t="str">
            <v>N/A</v>
          </cell>
          <cell r="AU223" t="str">
            <v>N/A</v>
          </cell>
          <cell r="AV223" t="str">
            <v>N/A</v>
          </cell>
          <cell r="AW223" t="str">
            <v>N/A</v>
          </cell>
          <cell r="AX223" t="str">
            <v>N/A</v>
          </cell>
          <cell r="AY223" t="str">
            <v>N/A</v>
          </cell>
          <cell r="AZ223" t="str">
            <v>N/A</v>
          </cell>
          <cell r="BA223" t="e">
            <v>#VALUE!</v>
          </cell>
          <cell r="BB223" t="str">
            <v>N/A</v>
          </cell>
          <cell r="BC223" t="str">
            <v>N/A</v>
          </cell>
          <cell r="BD223" t="str">
            <v>N/A</v>
          </cell>
          <cell r="BE223" t="str">
            <v>N/A</v>
          </cell>
          <cell r="BF223" t="str">
            <v>N/A</v>
          </cell>
          <cell r="BG223" t="str">
            <v>N/A</v>
          </cell>
        </row>
        <row r="224">
          <cell r="A224">
            <v>36684</v>
          </cell>
          <cell r="B224" t="str">
            <v>N/A</v>
          </cell>
          <cell r="C224" t="str">
            <v>N/A</v>
          </cell>
          <cell r="D224" t="str">
            <v>N/A</v>
          </cell>
          <cell r="E224" t="str">
            <v>N/A</v>
          </cell>
          <cell r="F224" t="str">
            <v>N/A</v>
          </cell>
          <cell r="G224" t="str">
            <v>N/A</v>
          </cell>
          <cell r="H224" t="str">
            <v>N/A</v>
          </cell>
          <cell r="I224" t="str">
            <v>N/A</v>
          </cell>
          <cell r="J224" t="str">
            <v>N/A</v>
          </cell>
          <cell r="K224" t="str">
            <v>N/A</v>
          </cell>
          <cell r="L224" t="str">
            <v>N/A</v>
          </cell>
          <cell r="M224" t="str">
            <v>N/A</v>
          </cell>
          <cell r="N224" t="str">
            <v>N/A</v>
          </cell>
          <cell r="O224" t="str">
            <v>N/A</v>
          </cell>
          <cell r="P224" t="str">
            <v>N/A</v>
          </cell>
          <cell r="Q224" t="str">
            <v>N/A</v>
          </cell>
          <cell r="R224" t="str">
            <v>N/A</v>
          </cell>
          <cell r="S224" t="str">
            <v>N/A</v>
          </cell>
          <cell r="T224" t="str">
            <v>N/A</v>
          </cell>
          <cell r="U224" t="str">
            <v>N/A</v>
          </cell>
          <cell r="V224" t="str">
            <v>N/A</v>
          </cell>
          <cell r="W224" t="str">
            <v>N/A</v>
          </cell>
          <cell r="X224" t="str">
            <v>N/A</v>
          </cell>
          <cell r="Y224" t="str">
            <v>N/A</v>
          </cell>
          <cell r="Z224" t="str">
            <v>N/A</v>
          </cell>
          <cell r="AA224" t="str">
            <v>N/A</v>
          </cell>
          <cell r="AB224" t="str">
            <v>N/A</v>
          </cell>
          <cell r="AC224" t="str">
            <v>N/A</v>
          </cell>
          <cell r="AD224" t="str">
            <v>N/A</v>
          </cell>
          <cell r="AE224" t="str">
            <v>N/A</v>
          </cell>
          <cell r="AF224" t="str">
            <v>N/A</v>
          </cell>
          <cell r="AG224" t="str">
            <v>N/A</v>
          </cell>
          <cell r="AH224" t="str">
            <v>N/A</v>
          </cell>
          <cell r="AI224" t="str">
            <v>N/A</v>
          </cell>
          <cell r="AJ224" t="str">
            <v>N/A</v>
          </cell>
          <cell r="AK224" t="str">
            <v>N/A</v>
          </cell>
          <cell r="AL224" t="str">
            <v>N/A</v>
          </cell>
          <cell r="AM224" t="str">
            <v>N/A</v>
          </cell>
          <cell r="AN224" t="str">
            <v>N/A</v>
          </cell>
          <cell r="AO224" t="str">
            <v>N/A</v>
          </cell>
          <cell r="AP224" t="str">
            <v>N/A</v>
          </cell>
          <cell r="AQ224" t="str">
            <v>N/A</v>
          </cell>
          <cell r="AR224" t="str">
            <v>N/A</v>
          </cell>
          <cell r="AS224" t="str">
            <v>N/A</v>
          </cell>
          <cell r="AT224" t="str">
            <v>N/A</v>
          </cell>
          <cell r="AU224" t="str">
            <v>N/A</v>
          </cell>
          <cell r="AV224" t="str">
            <v>N/A</v>
          </cell>
          <cell r="AW224" t="str">
            <v>N/A</v>
          </cell>
          <cell r="AX224" t="str">
            <v>N/A</v>
          </cell>
          <cell r="AY224" t="str">
            <v>N/A</v>
          </cell>
          <cell r="AZ224" t="str">
            <v>N/A</v>
          </cell>
          <cell r="BA224" t="e">
            <v>#VALUE!</v>
          </cell>
          <cell r="BB224" t="str">
            <v>N/A</v>
          </cell>
          <cell r="BC224" t="str">
            <v>N/A</v>
          </cell>
          <cell r="BD224" t="str">
            <v>N/A</v>
          </cell>
          <cell r="BE224" t="str">
            <v>N/A</v>
          </cell>
          <cell r="BF224" t="str">
            <v>N/A</v>
          </cell>
          <cell r="BG224" t="str">
            <v>N/A</v>
          </cell>
        </row>
        <row r="225">
          <cell r="A225">
            <v>36685</v>
          </cell>
          <cell r="B225" t="str">
            <v>N/A</v>
          </cell>
          <cell r="C225" t="str">
            <v>N/A</v>
          </cell>
          <cell r="D225" t="str">
            <v>N/A</v>
          </cell>
          <cell r="E225" t="str">
            <v>N/A</v>
          </cell>
          <cell r="F225" t="str">
            <v>N/A</v>
          </cell>
          <cell r="G225" t="str">
            <v>N/A</v>
          </cell>
          <cell r="H225" t="str">
            <v>N/A</v>
          </cell>
          <cell r="I225" t="str">
            <v>N/A</v>
          </cell>
          <cell r="J225" t="str">
            <v>N/A</v>
          </cell>
          <cell r="K225" t="str">
            <v>N/A</v>
          </cell>
          <cell r="L225" t="str">
            <v>N/A</v>
          </cell>
          <cell r="M225" t="str">
            <v>N/A</v>
          </cell>
          <cell r="N225" t="str">
            <v>N/A</v>
          </cell>
          <cell r="O225" t="str">
            <v>N/A</v>
          </cell>
          <cell r="P225" t="str">
            <v>N/A</v>
          </cell>
          <cell r="Q225" t="str">
            <v>N/A</v>
          </cell>
          <cell r="R225" t="str">
            <v>N/A</v>
          </cell>
          <cell r="S225" t="str">
            <v>N/A</v>
          </cell>
          <cell r="T225" t="str">
            <v>N/A</v>
          </cell>
          <cell r="U225" t="str">
            <v>N/A</v>
          </cell>
          <cell r="V225" t="str">
            <v>N/A</v>
          </cell>
          <cell r="W225" t="str">
            <v>N/A</v>
          </cell>
          <cell r="X225" t="str">
            <v>N/A</v>
          </cell>
          <cell r="Y225" t="str">
            <v>N/A</v>
          </cell>
          <cell r="Z225" t="str">
            <v>N/A</v>
          </cell>
          <cell r="AA225" t="str">
            <v>N/A</v>
          </cell>
          <cell r="AB225" t="str">
            <v>N/A</v>
          </cell>
          <cell r="AC225" t="str">
            <v>N/A</v>
          </cell>
          <cell r="AD225" t="str">
            <v>N/A</v>
          </cell>
          <cell r="AE225" t="str">
            <v>N/A</v>
          </cell>
          <cell r="AF225" t="str">
            <v>N/A</v>
          </cell>
          <cell r="AG225" t="str">
            <v>N/A</v>
          </cell>
          <cell r="AH225" t="str">
            <v>N/A</v>
          </cell>
          <cell r="AI225" t="str">
            <v>N/A</v>
          </cell>
          <cell r="AJ225" t="str">
            <v>N/A</v>
          </cell>
          <cell r="AK225" t="str">
            <v>N/A</v>
          </cell>
          <cell r="AL225" t="str">
            <v>N/A</v>
          </cell>
          <cell r="AM225" t="str">
            <v>N/A</v>
          </cell>
          <cell r="AN225" t="str">
            <v>N/A</v>
          </cell>
          <cell r="AO225" t="str">
            <v>N/A</v>
          </cell>
          <cell r="AP225" t="str">
            <v>N/A</v>
          </cell>
          <cell r="AQ225" t="str">
            <v>N/A</v>
          </cell>
          <cell r="AR225" t="str">
            <v>N/A</v>
          </cell>
          <cell r="AS225" t="str">
            <v>N/A</v>
          </cell>
          <cell r="AT225" t="str">
            <v>N/A</v>
          </cell>
          <cell r="AU225" t="str">
            <v>N/A</v>
          </cell>
          <cell r="AV225" t="str">
            <v>N/A</v>
          </cell>
          <cell r="AW225" t="str">
            <v>N/A</v>
          </cell>
          <cell r="AX225" t="str">
            <v>N/A</v>
          </cell>
          <cell r="AY225" t="str">
            <v>N/A</v>
          </cell>
          <cell r="AZ225" t="str">
            <v>N/A</v>
          </cell>
          <cell r="BA225" t="e">
            <v>#VALUE!</v>
          </cell>
          <cell r="BB225" t="str">
            <v>N/A</v>
          </cell>
          <cell r="BC225" t="str">
            <v>N/A</v>
          </cell>
          <cell r="BD225" t="str">
            <v>N/A</v>
          </cell>
          <cell r="BE225" t="str">
            <v>N/A</v>
          </cell>
          <cell r="BF225" t="str">
            <v>N/A</v>
          </cell>
          <cell r="BG225" t="str">
            <v>N/A</v>
          </cell>
        </row>
        <row r="226">
          <cell r="A226">
            <v>36686</v>
          </cell>
          <cell r="B226" t="str">
            <v>N/A</v>
          </cell>
          <cell r="C226" t="str">
            <v>N/A</v>
          </cell>
          <cell r="D226" t="str">
            <v>N/A</v>
          </cell>
          <cell r="E226" t="str">
            <v>N/A</v>
          </cell>
          <cell r="F226" t="str">
            <v>N/A</v>
          </cell>
          <cell r="G226" t="str">
            <v>N/A</v>
          </cell>
          <cell r="H226" t="str">
            <v>N/A</v>
          </cell>
          <cell r="I226" t="str">
            <v>N/A</v>
          </cell>
          <cell r="J226" t="str">
            <v>N/A</v>
          </cell>
          <cell r="K226" t="str">
            <v>N/A</v>
          </cell>
          <cell r="L226" t="str">
            <v>N/A</v>
          </cell>
          <cell r="M226" t="str">
            <v>N/A</v>
          </cell>
          <cell r="N226" t="str">
            <v>N/A</v>
          </cell>
          <cell r="O226" t="str">
            <v>N/A</v>
          </cell>
          <cell r="P226" t="str">
            <v>N/A</v>
          </cell>
          <cell r="Q226" t="str">
            <v>N/A</v>
          </cell>
          <cell r="R226" t="str">
            <v>N/A</v>
          </cell>
          <cell r="S226" t="str">
            <v>N/A</v>
          </cell>
          <cell r="T226" t="str">
            <v>N/A</v>
          </cell>
          <cell r="U226" t="str">
            <v>N/A</v>
          </cell>
          <cell r="V226" t="str">
            <v>N/A</v>
          </cell>
          <cell r="W226" t="str">
            <v>N/A</v>
          </cell>
          <cell r="X226" t="str">
            <v>N/A</v>
          </cell>
          <cell r="Y226" t="str">
            <v>N/A</v>
          </cell>
          <cell r="Z226" t="str">
            <v>N/A</v>
          </cell>
          <cell r="AA226" t="str">
            <v>N/A</v>
          </cell>
          <cell r="AB226" t="str">
            <v>N/A</v>
          </cell>
          <cell r="AC226" t="str">
            <v>N/A</v>
          </cell>
          <cell r="AD226" t="str">
            <v>N/A</v>
          </cell>
          <cell r="AE226" t="str">
            <v>N/A</v>
          </cell>
          <cell r="AF226" t="str">
            <v>N/A</v>
          </cell>
          <cell r="AG226" t="str">
            <v>N/A</v>
          </cell>
          <cell r="AH226" t="str">
            <v>N/A</v>
          </cell>
          <cell r="AI226" t="str">
            <v>N/A</v>
          </cell>
          <cell r="AJ226" t="str">
            <v>N/A</v>
          </cell>
          <cell r="AK226" t="str">
            <v>N/A</v>
          </cell>
          <cell r="AL226" t="str">
            <v>N/A</v>
          </cell>
          <cell r="AM226" t="str">
            <v>N/A</v>
          </cell>
          <cell r="AN226" t="str">
            <v>N/A</v>
          </cell>
          <cell r="AO226" t="str">
            <v>N/A</v>
          </cell>
          <cell r="AP226" t="str">
            <v>N/A</v>
          </cell>
          <cell r="AQ226" t="str">
            <v>N/A</v>
          </cell>
          <cell r="AR226" t="str">
            <v>N/A</v>
          </cell>
          <cell r="AS226" t="str">
            <v>N/A</v>
          </cell>
          <cell r="AT226" t="str">
            <v>N/A</v>
          </cell>
          <cell r="AU226" t="str">
            <v>N/A</v>
          </cell>
          <cell r="AV226" t="str">
            <v>N/A</v>
          </cell>
          <cell r="AW226" t="str">
            <v>N/A</v>
          </cell>
          <cell r="AX226" t="str">
            <v>N/A</v>
          </cell>
          <cell r="AY226" t="str">
            <v>N/A</v>
          </cell>
          <cell r="AZ226" t="str">
            <v>N/A</v>
          </cell>
          <cell r="BA226" t="e">
            <v>#VALUE!</v>
          </cell>
          <cell r="BB226" t="str">
            <v>N/A</v>
          </cell>
          <cell r="BC226" t="str">
            <v>N/A</v>
          </cell>
          <cell r="BD226" t="str">
            <v>N/A</v>
          </cell>
          <cell r="BE226" t="str">
            <v>N/A</v>
          </cell>
          <cell r="BF226" t="str">
            <v>N/A</v>
          </cell>
          <cell r="BG226" t="str">
            <v>N/A</v>
          </cell>
        </row>
        <row r="227">
          <cell r="A227">
            <v>36687</v>
          </cell>
          <cell r="B227" t="str">
            <v>N/A</v>
          </cell>
          <cell r="C227" t="str">
            <v>N/A</v>
          </cell>
          <cell r="D227" t="str">
            <v>N/A</v>
          </cell>
          <cell r="E227" t="str">
            <v>N/A</v>
          </cell>
          <cell r="F227" t="str">
            <v>N/A</v>
          </cell>
          <cell r="G227" t="str">
            <v>N/A</v>
          </cell>
          <cell r="H227" t="str">
            <v>N/A</v>
          </cell>
          <cell r="I227" t="str">
            <v>N/A</v>
          </cell>
          <cell r="J227" t="str">
            <v>N/A</v>
          </cell>
          <cell r="K227" t="str">
            <v>N/A</v>
          </cell>
          <cell r="L227" t="str">
            <v>N/A</v>
          </cell>
          <cell r="M227" t="str">
            <v>N/A</v>
          </cell>
          <cell r="N227" t="str">
            <v>N/A</v>
          </cell>
          <cell r="O227" t="str">
            <v>N/A</v>
          </cell>
          <cell r="P227" t="str">
            <v>N/A</v>
          </cell>
          <cell r="Q227" t="str">
            <v>N/A</v>
          </cell>
          <cell r="R227" t="str">
            <v>N/A</v>
          </cell>
          <cell r="S227" t="str">
            <v>N/A</v>
          </cell>
          <cell r="T227" t="str">
            <v>N/A</v>
          </cell>
          <cell r="U227" t="str">
            <v>N/A</v>
          </cell>
          <cell r="V227" t="str">
            <v>N/A</v>
          </cell>
          <cell r="W227" t="str">
            <v>N/A</v>
          </cell>
          <cell r="X227" t="str">
            <v>N/A</v>
          </cell>
          <cell r="Y227" t="str">
            <v>N/A</v>
          </cell>
          <cell r="Z227" t="str">
            <v>N/A</v>
          </cell>
          <cell r="AA227" t="str">
            <v>N/A</v>
          </cell>
          <cell r="AB227" t="str">
            <v>N/A</v>
          </cell>
          <cell r="AC227" t="str">
            <v>N/A</v>
          </cell>
          <cell r="AD227" t="str">
            <v>N/A</v>
          </cell>
          <cell r="AE227" t="str">
            <v>N/A</v>
          </cell>
          <cell r="AF227" t="str">
            <v>N/A</v>
          </cell>
          <cell r="AG227" t="str">
            <v>N/A</v>
          </cell>
          <cell r="AH227" t="str">
            <v>N/A</v>
          </cell>
          <cell r="AI227" t="str">
            <v>N/A</v>
          </cell>
          <cell r="AJ227" t="str">
            <v>N/A</v>
          </cell>
          <cell r="AK227" t="str">
            <v>N/A</v>
          </cell>
          <cell r="AL227" t="str">
            <v>N/A</v>
          </cell>
          <cell r="AM227" t="str">
            <v>N/A</v>
          </cell>
          <cell r="AN227" t="str">
            <v>N/A</v>
          </cell>
          <cell r="AO227" t="str">
            <v>N/A</v>
          </cell>
          <cell r="AP227" t="str">
            <v>N/A</v>
          </cell>
          <cell r="AQ227" t="str">
            <v>N/A</v>
          </cell>
          <cell r="AR227" t="str">
            <v>N/A</v>
          </cell>
          <cell r="AS227" t="str">
            <v>N/A</v>
          </cell>
          <cell r="AT227" t="str">
            <v>N/A</v>
          </cell>
          <cell r="AU227" t="str">
            <v>N/A</v>
          </cell>
          <cell r="AV227" t="str">
            <v>N/A</v>
          </cell>
          <cell r="AW227" t="str">
            <v>N/A</v>
          </cell>
          <cell r="AX227" t="str">
            <v>N/A</v>
          </cell>
          <cell r="AY227" t="str">
            <v>N/A</v>
          </cell>
          <cell r="AZ227" t="str">
            <v>N/A</v>
          </cell>
          <cell r="BA227" t="e">
            <v>#VALUE!</v>
          </cell>
          <cell r="BB227" t="str">
            <v>N/A</v>
          </cell>
          <cell r="BC227" t="str">
            <v>N/A</v>
          </cell>
          <cell r="BD227" t="str">
            <v>N/A</v>
          </cell>
          <cell r="BE227" t="str">
            <v>N/A</v>
          </cell>
          <cell r="BF227" t="str">
            <v>N/A</v>
          </cell>
          <cell r="BG227" t="str">
            <v>N/A</v>
          </cell>
        </row>
        <row r="228">
          <cell r="A228">
            <v>36688</v>
          </cell>
          <cell r="B228" t="str">
            <v>N/A</v>
          </cell>
          <cell r="C228" t="str">
            <v>N/A</v>
          </cell>
          <cell r="D228" t="str">
            <v>N/A</v>
          </cell>
          <cell r="E228" t="str">
            <v>N/A</v>
          </cell>
          <cell r="F228" t="str">
            <v>N/A</v>
          </cell>
          <cell r="G228" t="str">
            <v>N/A</v>
          </cell>
          <cell r="H228" t="str">
            <v>N/A</v>
          </cell>
          <cell r="I228" t="str">
            <v>N/A</v>
          </cell>
          <cell r="J228" t="str">
            <v>N/A</v>
          </cell>
          <cell r="K228" t="str">
            <v>N/A</v>
          </cell>
          <cell r="L228" t="str">
            <v>N/A</v>
          </cell>
          <cell r="M228" t="str">
            <v>N/A</v>
          </cell>
          <cell r="N228" t="str">
            <v>N/A</v>
          </cell>
          <cell r="O228" t="str">
            <v>N/A</v>
          </cell>
          <cell r="P228" t="str">
            <v>N/A</v>
          </cell>
          <cell r="Q228" t="str">
            <v>N/A</v>
          </cell>
          <cell r="R228" t="str">
            <v>N/A</v>
          </cell>
          <cell r="S228" t="str">
            <v>N/A</v>
          </cell>
          <cell r="T228" t="str">
            <v>N/A</v>
          </cell>
          <cell r="U228" t="str">
            <v>N/A</v>
          </cell>
          <cell r="V228" t="str">
            <v>N/A</v>
          </cell>
          <cell r="W228" t="str">
            <v>N/A</v>
          </cell>
          <cell r="X228" t="str">
            <v>N/A</v>
          </cell>
          <cell r="Y228" t="str">
            <v>N/A</v>
          </cell>
          <cell r="Z228" t="str">
            <v>N/A</v>
          </cell>
          <cell r="AA228" t="str">
            <v>N/A</v>
          </cell>
          <cell r="AB228" t="str">
            <v>N/A</v>
          </cell>
          <cell r="AC228" t="str">
            <v>N/A</v>
          </cell>
          <cell r="AD228" t="str">
            <v>N/A</v>
          </cell>
          <cell r="AE228" t="str">
            <v>N/A</v>
          </cell>
          <cell r="AF228" t="str">
            <v>N/A</v>
          </cell>
          <cell r="AG228" t="str">
            <v>N/A</v>
          </cell>
          <cell r="AH228" t="str">
            <v>N/A</v>
          </cell>
          <cell r="AI228" t="str">
            <v>N/A</v>
          </cell>
          <cell r="AJ228" t="str">
            <v>N/A</v>
          </cell>
          <cell r="AK228" t="str">
            <v>N/A</v>
          </cell>
          <cell r="AL228" t="str">
            <v>N/A</v>
          </cell>
          <cell r="AM228" t="str">
            <v>N/A</v>
          </cell>
          <cell r="AN228" t="str">
            <v>N/A</v>
          </cell>
          <cell r="AO228" t="str">
            <v>N/A</v>
          </cell>
          <cell r="AP228" t="str">
            <v>N/A</v>
          </cell>
          <cell r="AQ228" t="str">
            <v>N/A</v>
          </cell>
          <cell r="AR228" t="str">
            <v>N/A</v>
          </cell>
          <cell r="AS228" t="str">
            <v>N/A</v>
          </cell>
          <cell r="AT228" t="str">
            <v>N/A</v>
          </cell>
          <cell r="AU228" t="str">
            <v>N/A</v>
          </cell>
          <cell r="AV228" t="str">
            <v>N/A</v>
          </cell>
          <cell r="AW228" t="str">
            <v>N/A</v>
          </cell>
          <cell r="AX228" t="str">
            <v>N/A</v>
          </cell>
          <cell r="AY228" t="str">
            <v>N/A</v>
          </cell>
          <cell r="AZ228" t="str">
            <v>N/A</v>
          </cell>
          <cell r="BA228" t="e">
            <v>#VALUE!</v>
          </cell>
          <cell r="BB228" t="str">
            <v>N/A</v>
          </cell>
          <cell r="BC228" t="str">
            <v>N/A</v>
          </cell>
          <cell r="BD228" t="str">
            <v>N/A</v>
          </cell>
          <cell r="BE228" t="str">
            <v>N/A</v>
          </cell>
          <cell r="BF228" t="str">
            <v>N/A</v>
          </cell>
          <cell r="BG228" t="str">
            <v>N/A</v>
          </cell>
        </row>
        <row r="229">
          <cell r="A229">
            <v>36689</v>
          </cell>
          <cell r="B229" t="str">
            <v>N/A</v>
          </cell>
          <cell r="C229" t="str">
            <v>N/A</v>
          </cell>
          <cell r="D229" t="str">
            <v>N/A</v>
          </cell>
          <cell r="E229" t="str">
            <v>N/A</v>
          </cell>
          <cell r="F229" t="str">
            <v>N/A</v>
          </cell>
          <cell r="G229" t="str">
            <v>N/A</v>
          </cell>
          <cell r="H229" t="str">
            <v>N/A</v>
          </cell>
          <cell r="I229" t="str">
            <v>N/A</v>
          </cell>
          <cell r="J229" t="str">
            <v>N/A</v>
          </cell>
          <cell r="K229" t="str">
            <v>N/A</v>
          </cell>
          <cell r="L229" t="str">
            <v>N/A</v>
          </cell>
          <cell r="M229" t="str">
            <v>N/A</v>
          </cell>
          <cell r="N229" t="str">
            <v>N/A</v>
          </cell>
          <cell r="O229" t="str">
            <v>N/A</v>
          </cell>
          <cell r="P229" t="str">
            <v>N/A</v>
          </cell>
          <cell r="Q229" t="str">
            <v>N/A</v>
          </cell>
          <cell r="R229" t="str">
            <v>N/A</v>
          </cell>
          <cell r="S229" t="str">
            <v>N/A</v>
          </cell>
          <cell r="T229" t="str">
            <v>N/A</v>
          </cell>
          <cell r="U229" t="str">
            <v>N/A</v>
          </cell>
          <cell r="V229" t="str">
            <v>N/A</v>
          </cell>
          <cell r="W229" t="str">
            <v>N/A</v>
          </cell>
          <cell r="X229" t="str">
            <v>N/A</v>
          </cell>
          <cell r="Y229" t="str">
            <v>N/A</v>
          </cell>
          <cell r="Z229" t="str">
            <v>N/A</v>
          </cell>
          <cell r="AA229" t="str">
            <v>N/A</v>
          </cell>
          <cell r="AB229" t="str">
            <v>N/A</v>
          </cell>
          <cell r="AC229" t="str">
            <v>N/A</v>
          </cell>
          <cell r="AD229" t="str">
            <v>N/A</v>
          </cell>
          <cell r="AE229" t="str">
            <v>N/A</v>
          </cell>
          <cell r="AF229" t="str">
            <v>N/A</v>
          </cell>
          <cell r="AG229" t="str">
            <v>N/A</v>
          </cell>
          <cell r="AH229" t="str">
            <v>N/A</v>
          </cell>
          <cell r="AI229" t="str">
            <v>N/A</v>
          </cell>
          <cell r="AJ229" t="str">
            <v>N/A</v>
          </cell>
          <cell r="AK229" t="str">
            <v>N/A</v>
          </cell>
          <cell r="AL229" t="str">
            <v>N/A</v>
          </cell>
          <cell r="AM229" t="str">
            <v>N/A</v>
          </cell>
          <cell r="AN229" t="str">
            <v>N/A</v>
          </cell>
          <cell r="AO229" t="str">
            <v>N/A</v>
          </cell>
          <cell r="AP229" t="str">
            <v>N/A</v>
          </cell>
          <cell r="AQ229" t="str">
            <v>N/A</v>
          </cell>
          <cell r="AR229" t="str">
            <v>N/A</v>
          </cell>
          <cell r="AS229" t="str">
            <v>N/A</v>
          </cell>
          <cell r="AT229" t="str">
            <v>N/A</v>
          </cell>
          <cell r="AU229" t="str">
            <v>N/A</v>
          </cell>
          <cell r="AV229" t="str">
            <v>N/A</v>
          </cell>
          <cell r="AW229" t="str">
            <v>N/A</v>
          </cell>
          <cell r="AX229" t="str">
            <v>N/A</v>
          </cell>
          <cell r="AY229" t="str">
            <v>N/A</v>
          </cell>
          <cell r="AZ229" t="str">
            <v>N/A</v>
          </cell>
          <cell r="BA229" t="e">
            <v>#VALUE!</v>
          </cell>
          <cell r="BB229" t="str">
            <v>N/A</v>
          </cell>
          <cell r="BC229" t="str">
            <v>N/A</v>
          </cell>
          <cell r="BD229" t="str">
            <v>N/A</v>
          </cell>
          <cell r="BE229" t="str">
            <v>N/A</v>
          </cell>
          <cell r="BF229" t="str">
            <v>N/A</v>
          </cell>
          <cell r="BG229" t="str">
            <v>N/A</v>
          </cell>
        </row>
        <row r="230">
          <cell r="A230">
            <v>36690</v>
          </cell>
          <cell r="B230" t="str">
            <v>N/A</v>
          </cell>
          <cell r="C230" t="str">
            <v>N/A</v>
          </cell>
          <cell r="D230" t="str">
            <v>N/A</v>
          </cell>
          <cell r="E230" t="str">
            <v>N/A</v>
          </cell>
          <cell r="F230" t="str">
            <v>N/A</v>
          </cell>
          <cell r="G230" t="str">
            <v>N/A</v>
          </cell>
          <cell r="H230" t="str">
            <v>N/A</v>
          </cell>
          <cell r="I230" t="str">
            <v>N/A</v>
          </cell>
          <cell r="J230" t="str">
            <v>N/A</v>
          </cell>
          <cell r="K230" t="str">
            <v>N/A</v>
          </cell>
          <cell r="L230" t="str">
            <v>N/A</v>
          </cell>
          <cell r="M230" t="str">
            <v>N/A</v>
          </cell>
          <cell r="N230" t="str">
            <v>N/A</v>
          </cell>
          <cell r="O230" t="str">
            <v>N/A</v>
          </cell>
          <cell r="P230" t="str">
            <v>N/A</v>
          </cell>
          <cell r="Q230" t="str">
            <v>N/A</v>
          </cell>
          <cell r="R230" t="str">
            <v>N/A</v>
          </cell>
          <cell r="S230" t="str">
            <v>N/A</v>
          </cell>
          <cell r="T230" t="str">
            <v>N/A</v>
          </cell>
          <cell r="U230" t="str">
            <v>N/A</v>
          </cell>
          <cell r="V230" t="str">
            <v>N/A</v>
          </cell>
          <cell r="W230" t="str">
            <v>N/A</v>
          </cell>
          <cell r="X230" t="str">
            <v>N/A</v>
          </cell>
          <cell r="Y230" t="str">
            <v>N/A</v>
          </cell>
          <cell r="Z230" t="str">
            <v>N/A</v>
          </cell>
          <cell r="AA230" t="str">
            <v>N/A</v>
          </cell>
          <cell r="AB230" t="str">
            <v>N/A</v>
          </cell>
          <cell r="AC230" t="str">
            <v>N/A</v>
          </cell>
          <cell r="AD230" t="str">
            <v>N/A</v>
          </cell>
          <cell r="AE230" t="str">
            <v>N/A</v>
          </cell>
          <cell r="AF230" t="str">
            <v>N/A</v>
          </cell>
          <cell r="AG230" t="str">
            <v>N/A</v>
          </cell>
          <cell r="AH230" t="str">
            <v>N/A</v>
          </cell>
          <cell r="AI230" t="str">
            <v>N/A</v>
          </cell>
          <cell r="AJ230" t="str">
            <v>N/A</v>
          </cell>
          <cell r="AK230" t="str">
            <v>N/A</v>
          </cell>
          <cell r="AL230" t="str">
            <v>N/A</v>
          </cell>
          <cell r="AM230" t="str">
            <v>N/A</v>
          </cell>
          <cell r="AN230" t="str">
            <v>N/A</v>
          </cell>
          <cell r="AO230" t="str">
            <v>N/A</v>
          </cell>
          <cell r="AP230" t="str">
            <v>N/A</v>
          </cell>
          <cell r="AQ230" t="str">
            <v>N/A</v>
          </cell>
          <cell r="AR230" t="str">
            <v>N/A</v>
          </cell>
          <cell r="AS230" t="str">
            <v>N/A</v>
          </cell>
          <cell r="AT230" t="str">
            <v>N/A</v>
          </cell>
          <cell r="AU230" t="str">
            <v>N/A</v>
          </cell>
          <cell r="AV230" t="str">
            <v>N/A</v>
          </cell>
          <cell r="AW230" t="str">
            <v>N/A</v>
          </cell>
          <cell r="AX230" t="str">
            <v>N/A</v>
          </cell>
          <cell r="AY230" t="str">
            <v>N/A</v>
          </cell>
          <cell r="AZ230" t="str">
            <v>N/A</v>
          </cell>
          <cell r="BA230" t="e">
            <v>#VALUE!</v>
          </cell>
          <cell r="BB230" t="str">
            <v>N/A</v>
          </cell>
          <cell r="BC230" t="str">
            <v>N/A</v>
          </cell>
          <cell r="BD230" t="str">
            <v>N/A</v>
          </cell>
          <cell r="BE230" t="str">
            <v>N/A</v>
          </cell>
          <cell r="BF230" t="str">
            <v>N/A</v>
          </cell>
          <cell r="BG230" t="str">
            <v>N/A</v>
          </cell>
        </row>
        <row r="231">
          <cell r="A231">
            <v>36691</v>
          </cell>
          <cell r="B231" t="str">
            <v>N/A</v>
          </cell>
          <cell r="C231" t="str">
            <v>N/A</v>
          </cell>
          <cell r="D231" t="str">
            <v>N/A</v>
          </cell>
          <cell r="E231" t="str">
            <v>N/A</v>
          </cell>
          <cell r="F231" t="str">
            <v>N/A</v>
          </cell>
          <cell r="G231" t="str">
            <v>N/A</v>
          </cell>
          <cell r="H231" t="str">
            <v>N/A</v>
          </cell>
          <cell r="I231" t="str">
            <v>N/A</v>
          </cell>
          <cell r="J231" t="str">
            <v>N/A</v>
          </cell>
          <cell r="K231" t="str">
            <v>N/A</v>
          </cell>
          <cell r="L231" t="str">
            <v>N/A</v>
          </cell>
          <cell r="M231" t="str">
            <v>N/A</v>
          </cell>
          <cell r="N231" t="str">
            <v>N/A</v>
          </cell>
          <cell r="O231" t="str">
            <v>N/A</v>
          </cell>
          <cell r="P231" t="str">
            <v>N/A</v>
          </cell>
          <cell r="Q231" t="str">
            <v>N/A</v>
          </cell>
          <cell r="R231" t="str">
            <v>N/A</v>
          </cell>
          <cell r="S231" t="str">
            <v>N/A</v>
          </cell>
          <cell r="T231" t="str">
            <v>N/A</v>
          </cell>
          <cell r="U231" t="str">
            <v>N/A</v>
          </cell>
          <cell r="V231" t="str">
            <v>N/A</v>
          </cell>
          <cell r="W231" t="str">
            <v>N/A</v>
          </cell>
          <cell r="X231" t="str">
            <v>N/A</v>
          </cell>
          <cell r="Y231" t="str">
            <v>N/A</v>
          </cell>
          <cell r="Z231" t="str">
            <v>N/A</v>
          </cell>
          <cell r="AA231" t="str">
            <v>N/A</v>
          </cell>
          <cell r="AB231" t="str">
            <v>N/A</v>
          </cell>
          <cell r="AC231" t="str">
            <v>N/A</v>
          </cell>
          <cell r="AD231" t="str">
            <v>N/A</v>
          </cell>
          <cell r="AE231" t="str">
            <v>N/A</v>
          </cell>
          <cell r="AF231" t="str">
            <v>N/A</v>
          </cell>
          <cell r="AG231" t="str">
            <v>N/A</v>
          </cell>
          <cell r="AH231" t="str">
            <v>N/A</v>
          </cell>
          <cell r="AI231" t="str">
            <v>N/A</v>
          </cell>
          <cell r="AJ231" t="str">
            <v>N/A</v>
          </cell>
          <cell r="AK231" t="str">
            <v>N/A</v>
          </cell>
          <cell r="AL231" t="str">
            <v>N/A</v>
          </cell>
          <cell r="AM231" t="str">
            <v>N/A</v>
          </cell>
          <cell r="AN231" t="str">
            <v>N/A</v>
          </cell>
          <cell r="AO231" t="str">
            <v>N/A</v>
          </cell>
          <cell r="AP231" t="str">
            <v>N/A</v>
          </cell>
          <cell r="AQ231" t="str">
            <v>N/A</v>
          </cell>
          <cell r="AR231" t="str">
            <v>N/A</v>
          </cell>
          <cell r="AS231" t="str">
            <v>N/A</v>
          </cell>
          <cell r="AT231" t="str">
            <v>N/A</v>
          </cell>
          <cell r="AU231" t="str">
            <v>N/A</v>
          </cell>
          <cell r="AV231" t="str">
            <v>N/A</v>
          </cell>
          <cell r="AW231" t="str">
            <v>N/A</v>
          </cell>
          <cell r="AX231" t="str">
            <v>N/A</v>
          </cell>
          <cell r="AY231" t="str">
            <v>N/A</v>
          </cell>
          <cell r="AZ231" t="str">
            <v>N/A</v>
          </cell>
          <cell r="BA231" t="e">
            <v>#VALUE!</v>
          </cell>
          <cell r="BB231" t="str">
            <v>N/A</v>
          </cell>
          <cell r="BC231" t="str">
            <v>N/A</v>
          </cell>
          <cell r="BD231" t="str">
            <v>N/A</v>
          </cell>
          <cell r="BE231" t="str">
            <v>N/A</v>
          </cell>
          <cell r="BF231" t="str">
            <v>N/A</v>
          </cell>
          <cell r="BG231" t="str">
            <v>N/A</v>
          </cell>
        </row>
        <row r="232">
          <cell r="A232">
            <v>36692</v>
          </cell>
          <cell r="B232" t="str">
            <v>N/A</v>
          </cell>
          <cell r="C232" t="str">
            <v>N/A</v>
          </cell>
          <cell r="D232" t="str">
            <v>N/A</v>
          </cell>
          <cell r="E232" t="str">
            <v>N/A</v>
          </cell>
          <cell r="F232" t="str">
            <v>N/A</v>
          </cell>
          <cell r="G232" t="str">
            <v>N/A</v>
          </cell>
          <cell r="H232" t="str">
            <v>N/A</v>
          </cell>
          <cell r="I232" t="str">
            <v>N/A</v>
          </cell>
          <cell r="J232" t="str">
            <v>N/A</v>
          </cell>
          <cell r="K232" t="str">
            <v>N/A</v>
          </cell>
          <cell r="L232" t="str">
            <v>N/A</v>
          </cell>
          <cell r="M232" t="str">
            <v>N/A</v>
          </cell>
          <cell r="N232" t="str">
            <v>N/A</v>
          </cell>
          <cell r="O232" t="str">
            <v>N/A</v>
          </cell>
          <cell r="P232" t="str">
            <v>N/A</v>
          </cell>
          <cell r="Q232" t="str">
            <v>N/A</v>
          </cell>
          <cell r="R232" t="str">
            <v>N/A</v>
          </cell>
          <cell r="S232" t="str">
            <v>N/A</v>
          </cell>
          <cell r="T232" t="str">
            <v>N/A</v>
          </cell>
          <cell r="U232" t="str">
            <v>N/A</v>
          </cell>
          <cell r="V232" t="str">
            <v>N/A</v>
          </cell>
          <cell r="W232" t="str">
            <v>N/A</v>
          </cell>
          <cell r="X232" t="str">
            <v>N/A</v>
          </cell>
          <cell r="Y232" t="str">
            <v>N/A</v>
          </cell>
          <cell r="Z232" t="str">
            <v>N/A</v>
          </cell>
          <cell r="AA232" t="str">
            <v>N/A</v>
          </cell>
          <cell r="AB232" t="str">
            <v>N/A</v>
          </cell>
          <cell r="AC232" t="str">
            <v>N/A</v>
          </cell>
          <cell r="AD232" t="str">
            <v>N/A</v>
          </cell>
          <cell r="AE232" t="str">
            <v>N/A</v>
          </cell>
          <cell r="AF232" t="str">
            <v>N/A</v>
          </cell>
          <cell r="AG232" t="str">
            <v>N/A</v>
          </cell>
          <cell r="AH232" t="str">
            <v>N/A</v>
          </cell>
          <cell r="AI232" t="str">
            <v>N/A</v>
          </cell>
          <cell r="AJ232" t="str">
            <v>N/A</v>
          </cell>
          <cell r="AK232" t="str">
            <v>N/A</v>
          </cell>
          <cell r="AL232" t="str">
            <v>N/A</v>
          </cell>
          <cell r="AM232" t="str">
            <v>N/A</v>
          </cell>
          <cell r="AN232" t="str">
            <v>N/A</v>
          </cell>
          <cell r="AO232" t="str">
            <v>N/A</v>
          </cell>
          <cell r="AP232" t="str">
            <v>N/A</v>
          </cell>
          <cell r="AQ232" t="str">
            <v>N/A</v>
          </cell>
          <cell r="AR232" t="str">
            <v>N/A</v>
          </cell>
          <cell r="AS232" t="str">
            <v>N/A</v>
          </cell>
          <cell r="AT232" t="str">
            <v>N/A</v>
          </cell>
          <cell r="AU232" t="str">
            <v>N/A</v>
          </cell>
          <cell r="AV232" t="str">
            <v>N/A</v>
          </cell>
          <cell r="AW232" t="str">
            <v>N/A</v>
          </cell>
          <cell r="AX232" t="str">
            <v>N/A</v>
          </cell>
          <cell r="AY232" t="str">
            <v>N/A</v>
          </cell>
          <cell r="AZ232" t="str">
            <v>N/A</v>
          </cell>
          <cell r="BA232" t="e">
            <v>#VALUE!</v>
          </cell>
          <cell r="BB232" t="str">
            <v>N/A</v>
          </cell>
          <cell r="BC232" t="str">
            <v>N/A</v>
          </cell>
          <cell r="BD232" t="str">
            <v>N/A</v>
          </cell>
          <cell r="BE232" t="str">
            <v>N/A</v>
          </cell>
          <cell r="BF232" t="str">
            <v>N/A</v>
          </cell>
          <cell r="BG232" t="str">
            <v>N/A</v>
          </cell>
        </row>
        <row r="233">
          <cell r="A233">
            <v>36693</v>
          </cell>
          <cell r="B233" t="str">
            <v>N/A</v>
          </cell>
          <cell r="C233" t="str">
            <v>N/A</v>
          </cell>
          <cell r="D233" t="str">
            <v>N/A</v>
          </cell>
          <cell r="E233" t="str">
            <v>N/A</v>
          </cell>
          <cell r="F233" t="str">
            <v>N/A</v>
          </cell>
          <cell r="G233" t="str">
            <v>N/A</v>
          </cell>
          <cell r="H233" t="str">
            <v>N/A</v>
          </cell>
          <cell r="I233" t="str">
            <v>N/A</v>
          </cell>
          <cell r="J233" t="str">
            <v>N/A</v>
          </cell>
          <cell r="K233" t="str">
            <v>N/A</v>
          </cell>
          <cell r="L233" t="str">
            <v>N/A</v>
          </cell>
          <cell r="M233" t="str">
            <v>N/A</v>
          </cell>
          <cell r="N233" t="str">
            <v>N/A</v>
          </cell>
          <cell r="O233" t="str">
            <v>N/A</v>
          </cell>
          <cell r="P233" t="str">
            <v>N/A</v>
          </cell>
          <cell r="Q233" t="str">
            <v>N/A</v>
          </cell>
          <cell r="R233" t="str">
            <v>N/A</v>
          </cell>
          <cell r="S233" t="str">
            <v>N/A</v>
          </cell>
          <cell r="T233" t="str">
            <v>N/A</v>
          </cell>
          <cell r="U233" t="str">
            <v>N/A</v>
          </cell>
          <cell r="V233" t="str">
            <v>N/A</v>
          </cell>
          <cell r="W233" t="str">
            <v>N/A</v>
          </cell>
          <cell r="X233" t="str">
            <v>N/A</v>
          </cell>
          <cell r="Y233" t="str">
            <v>N/A</v>
          </cell>
          <cell r="Z233" t="str">
            <v>N/A</v>
          </cell>
          <cell r="AA233" t="str">
            <v>N/A</v>
          </cell>
          <cell r="AB233" t="str">
            <v>N/A</v>
          </cell>
          <cell r="AC233" t="str">
            <v>N/A</v>
          </cell>
          <cell r="AD233" t="str">
            <v>N/A</v>
          </cell>
          <cell r="AE233" t="str">
            <v>N/A</v>
          </cell>
          <cell r="AF233" t="str">
            <v>N/A</v>
          </cell>
          <cell r="AG233" t="str">
            <v>N/A</v>
          </cell>
          <cell r="AH233" t="str">
            <v>N/A</v>
          </cell>
          <cell r="AI233" t="str">
            <v>N/A</v>
          </cell>
          <cell r="AJ233" t="str">
            <v>N/A</v>
          </cell>
          <cell r="AK233" t="str">
            <v>N/A</v>
          </cell>
          <cell r="AL233" t="str">
            <v>N/A</v>
          </cell>
          <cell r="AM233" t="str">
            <v>N/A</v>
          </cell>
          <cell r="AN233" t="str">
            <v>N/A</v>
          </cell>
          <cell r="AO233" t="str">
            <v>N/A</v>
          </cell>
          <cell r="AP233" t="str">
            <v>N/A</v>
          </cell>
          <cell r="AQ233" t="str">
            <v>N/A</v>
          </cell>
          <cell r="AR233" t="str">
            <v>N/A</v>
          </cell>
          <cell r="AS233" t="str">
            <v>N/A</v>
          </cell>
          <cell r="AT233" t="str">
            <v>N/A</v>
          </cell>
          <cell r="AU233" t="str">
            <v>N/A</v>
          </cell>
          <cell r="AV233" t="str">
            <v>N/A</v>
          </cell>
          <cell r="AW233" t="str">
            <v>N/A</v>
          </cell>
          <cell r="AX233" t="str">
            <v>N/A</v>
          </cell>
          <cell r="AY233" t="str">
            <v>N/A</v>
          </cell>
          <cell r="AZ233" t="str">
            <v>N/A</v>
          </cell>
          <cell r="BA233" t="e">
            <v>#VALUE!</v>
          </cell>
          <cell r="BB233" t="str">
            <v>N/A</v>
          </cell>
          <cell r="BC233" t="str">
            <v>N/A</v>
          </cell>
          <cell r="BD233" t="str">
            <v>N/A</v>
          </cell>
          <cell r="BE233" t="str">
            <v>N/A</v>
          </cell>
          <cell r="BF233" t="str">
            <v>N/A</v>
          </cell>
          <cell r="BG233" t="str">
            <v>N/A</v>
          </cell>
        </row>
        <row r="234">
          <cell r="A234">
            <v>36694</v>
          </cell>
          <cell r="B234" t="str">
            <v>N/A</v>
          </cell>
          <cell r="C234" t="str">
            <v>N/A</v>
          </cell>
          <cell r="D234" t="str">
            <v>N/A</v>
          </cell>
          <cell r="E234" t="str">
            <v>N/A</v>
          </cell>
          <cell r="F234" t="str">
            <v>N/A</v>
          </cell>
          <cell r="G234" t="str">
            <v>N/A</v>
          </cell>
          <cell r="H234" t="str">
            <v>N/A</v>
          </cell>
          <cell r="I234" t="str">
            <v>N/A</v>
          </cell>
          <cell r="J234" t="str">
            <v>N/A</v>
          </cell>
          <cell r="K234" t="str">
            <v>N/A</v>
          </cell>
          <cell r="L234" t="str">
            <v>N/A</v>
          </cell>
          <cell r="M234" t="str">
            <v>N/A</v>
          </cell>
          <cell r="N234" t="str">
            <v>N/A</v>
          </cell>
          <cell r="O234" t="str">
            <v>N/A</v>
          </cell>
          <cell r="P234" t="str">
            <v>N/A</v>
          </cell>
          <cell r="Q234" t="str">
            <v>N/A</v>
          </cell>
          <cell r="R234" t="str">
            <v>N/A</v>
          </cell>
          <cell r="S234" t="str">
            <v>N/A</v>
          </cell>
          <cell r="T234" t="str">
            <v>N/A</v>
          </cell>
          <cell r="U234" t="str">
            <v>N/A</v>
          </cell>
          <cell r="V234" t="str">
            <v>N/A</v>
          </cell>
          <cell r="W234" t="str">
            <v>N/A</v>
          </cell>
          <cell r="X234" t="str">
            <v>N/A</v>
          </cell>
          <cell r="Y234" t="str">
            <v>N/A</v>
          </cell>
          <cell r="Z234" t="str">
            <v>N/A</v>
          </cell>
          <cell r="AA234" t="str">
            <v>N/A</v>
          </cell>
          <cell r="AB234" t="str">
            <v>N/A</v>
          </cell>
          <cell r="AC234" t="str">
            <v>N/A</v>
          </cell>
          <cell r="AD234" t="str">
            <v>N/A</v>
          </cell>
          <cell r="AE234" t="str">
            <v>N/A</v>
          </cell>
          <cell r="AF234" t="str">
            <v>N/A</v>
          </cell>
          <cell r="AG234" t="str">
            <v>N/A</v>
          </cell>
          <cell r="AH234" t="str">
            <v>N/A</v>
          </cell>
          <cell r="AI234" t="str">
            <v>N/A</v>
          </cell>
          <cell r="AJ234" t="str">
            <v>N/A</v>
          </cell>
          <cell r="AK234" t="str">
            <v>N/A</v>
          </cell>
          <cell r="AL234" t="str">
            <v>N/A</v>
          </cell>
          <cell r="AM234" t="str">
            <v>N/A</v>
          </cell>
          <cell r="AN234" t="str">
            <v>N/A</v>
          </cell>
          <cell r="AO234" t="str">
            <v>N/A</v>
          </cell>
          <cell r="AP234" t="str">
            <v>N/A</v>
          </cell>
          <cell r="AQ234" t="str">
            <v>N/A</v>
          </cell>
          <cell r="AR234" t="str">
            <v>N/A</v>
          </cell>
          <cell r="AS234" t="str">
            <v>N/A</v>
          </cell>
          <cell r="AT234" t="str">
            <v>N/A</v>
          </cell>
          <cell r="AU234" t="str">
            <v>N/A</v>
          </cell>
          <cell r="AV234" t="str">
            <v>N/A</v>
          </cell>
          <cell r="AW234" t="str">
            <v>N/A</v>
          </cell>
          <cell r="AX234" t="str">
            <v>N/A</v>
          </cell>
          <cell r="AY234" t="str">
            <v>N/A</v>
          </cell>
          <cell r="AZ234" t="str">
            <v>N/A</v>
          </cell>
          <cell r="BA234" t="e">
            <v>#VALUE!</v>
          </cell>
          <cell r="BB234" t="str">
            <v>N/A</v>
          </cell>
          <cell r="BC234" t="str">
            <v>N/A</v>
          </cell>
          <cell r="BD234" t="str">
            <v>N/A</v>
          </cell>
          <cell r="BE234" t="str">
            <v>N/A</v>
          </cell>
          <cell r="BF234" t="str">
            <v>N/A</v>
          </cell>
          <cell r="BG234" t="str">
            <v>N/A</v>
          </cell>
        </row>
        <row r="235">
          <cell r="A235">
            <v>36695</v>
          </cell>
          <cell r="B235" t="str">
            <v>N/A</v>
          </cell>
          <cell r="C235" t="str">
            <v>N/A</v>
          </cell>
          <cell r="D235" t="str">
            <v>N/A</v>
          </cell>
          <cell r="E235" t="str">
            <v>N/A</v>
          </cell>
          <cell r="F235" t="str">
            <v>N/A</v>
          </cell>
          <cell r="G235" t="str">
            <v>N/A</v>
          </cell>
          <cell r="H235" t="str">
            <v>N/A</v>
          </cell>
          <cell r="I235" t="str">
            <v>N/A</v>
          </cell>
          <cell r="J235" t="str">
            <v>N/A</v>
          </cell>
          <cell r="K235" t="str">
            <v>N/A</v>
          </cell>
          <cell r="L235" t="str">
            <v>N/A</v>
          </cell>
          <cell r="M235" t="str">
            <v>N/A</v>
          </cell>
          <cell r="N235" t="str">
            <v>N/A</v>
          </cell>
          <cell r="O235" t="str">
            <v>N/A</v>
          </cell>
          <cell r="P235" t="str">
            <v>N/A</v>
          </cell>
          <cell r="Q235" t="str">
            <v>N/A</v>
          </cell>
          <cell r="R235" t="str">
            <v>N/A</v>
          </cell>
          <cell r="S235" t="str">
            <v>N/A</v>
          </cell>
          <cell r="T235" t="str">
            <v>N/A</v>
          </cell>
          <cell r="U235" t="str">
            <v>N/A</v>
          </cell>
          <cell r="V235" t="str">
            <v>N/A</v>
          </cell>
          <cell r="W235" t="str">
            <v>N/A</v>
          </cell>
          <cell r="X235" t="str">
            <v>N/A</v>
          </cell>
          <cell r="Y235" t="str">
            <v>N/A</v>
          </cell>
          <cell r="Z235" t="str">
            <v>N/A</v>
          </cell>
          <cell r="AA235" t="str">
            <v>N/A</v>
          </cell>
          <cell r="AB235" t="str">
            <v>N/A</v>
          </cell>
          <cell r="AC235" t="str">
            <v>N/A</v>
          </cell>
          <cell r="AD235" t="str">
            <v>N/A</v>
          </cell>
          <cell r="AE235" t="str">
            <v>N/A</v>
          </cell>
          <cell r="AF235" t="str">
            <v>N/A</v>
          </cell>
          <cell r="AG235" t="str">
            <v>N/A</v>
          </cell>
          <cell r="AH235" t="str">
            <v>N/A</v>
          </cell>
          <cell r="AI235" t="str">
            <v>N/A</v>
          </cell>
          <cell r="AJ235" t="str">
            <v>N/A</v>
          </cell>
          <cell r="AK235" t="str">
            <v>N/A</v>
          </cell>
          <cell r="AL235" t="str">
            <v>N/A</v>
          </cell>
          <cell r="AM235" t="str">
            <v>N/A</v>
          </cell>
          <cell r="AN235" t="str">
            <v>N/A</v>
          </cell>
          <cell r="AO235" t="str">
            <v>N/A</v>
          </cell>
          <cell r="AP235" t="str">
            <v>N/A</v>
          </cell>
          <cell r="AQ235" t="str">
            <v>N/A</v>
          </cell>
          <cell r="AR235" t="str">
            <v>N/A</v>
          </cell>
          <cell r="AS235" t="str">
            <v>N/A</v>
          </cell>
          <cell r="AT235" t="str">
            <v>N/A</v>
          </cell>
          <cell r="AU235" t="str">
            <v>N/A</v>
          </cell>
          <cell r="AV235" t="str">
            <v>N/A</v>
          </cell>
          <cell r="AW235" t="str">
            <v>N/A</v>
          </cell>
          <cell r="AX235" t="str">
            <v>N/A</v>
          </cell>
          <cell r="AY235" t="str">
            <v>N/A</v>
          </cell>
          <cell r="AZ235" t="str">
            <v>N/A</v>
          </cell>
          <cell r="BA235" t="e">
            <v>#VALUE!</v>
          </cell>
          <cell r="BB235" t="str">
            <v>N/A</v>
          </cell>
          <cell r="BC235" t="str">
            <v>N/A</v>
          </cell>
          <cell r="BD235" t="str">
            <v>N/A</v>
          </cell>
          <cell r="BE235" t="str">
            <v>N/A</v>
          </cell>
          <cell r="BF235" t="str">
            <v>N/A</v>
          </cell>
          <cell r="BG235" t="str">
            <v>N/A</v>
          </cell>
        </row>
        <row r="236">
          <cell r="A236">
            <v>36696</v>
          </cell>
          <cell r="B236" t="str">
            <v>N/A</v>
          </cell>
          <cell r="C236" t="str">
            <v>N/A</v>
          </cell>
          <cell r="D236" t="str">
            <v>N/A</v>
          </cell>
          <cell r="E236" t="str">
            <v>N/A</v>
          </cell>
          <cell r="F236" t="str">
            <v>N/A</v>
          </cell>
          <cell r="G236" t="str">
            <v>N/A</v>
          </cell>
          <cell r="H236" t="str">
            <v>N/A</v>
          </cell>
          <cell r="I236" t="str">
            <v>N/A</v>
          </cell>
          <cell r="J236" t="str">
            <v>N/A</v>
          </cell>
          <cell r="K236" t="str">
            <v>N/A</v>
          </cell>
          <cell r="L236" t="str">
            <v>N/A</v>
          </cell>
          <cell r="M236" t="str">
            <v>N/A</v>
          </cell>
          <cell r="N236" t="str">
            <v>N/A</v>
          </cell>
          <cell r="O236" t="str">
            <v>N/A</v>
          </cell>
          <cell r="P236" t="str">
            <v>N/A</v>
          </cell>
          <cell r="Q236" t="str">
            <v>N/A</v>
          </cell>
          <cell r="R236" t="str">
            <v>N/A</v>
          </cell>
          <cell r="S236" t="str">
            <v>N/A</v>
          </cell>
          <cell r="T236" t="str">
            <v>N/A</v>
          </cell>
          <cell r="U236" t="str">
            <v>N/A</v>
          </cell>
          <cell r="V236" t="str">
            <v>N/A</v>
          </cell>
          <cell r="W236" t="str">
            <v>N/A</v>
          </cell>
          <cell r="X236" t="str">
            <v>N/A</v>
          </cell>
          <cell r="Y236" t="str">
            <v>N/A</v>
          </cell>
          <cell r="Z236" t="str">
            <v>N/A</v>
          </cell>
          <cell r="AA236" t="str">
            <v>N/A</v>
          </cell>
          <cell r="AB236" t="str">
            <v>N/A</v>
          </cell>
          <cell r="AC236" t="str">
            <v>N/A</v>
          </cell>
          <cell r="AD236" t="str">
            <v>N/A</v>
          </cell>
          <cell r="AE236" t="str">
            <v>N/A</v>
          </cell>
          <cell r="AF236" t="str">
            <v>N/A</v>
          </cell>
          <cell r="AG236" t="str">
            <v>N/A</v>
          </cell>
          <cell r="AH236" t="str">
            <v>N/A</v>
          </cell>
          <cell r="AI236" t="str">
            <v>N/A</v>
          </cell>
          <cell r="AJ236" t="str">
            <v>N/A</v>
          </cell>
          <cell r="AK236" t="str">
            <v>N/A</v>
          </cell>
          <cell r="AL236" t="str">
            <v>N/A</v>
          </cell>
          <cell r="AM236" t="str">
            <v>N/A</v>
          </cell>
          <cell r="AN236" t="str">
            <v>N/A</v>
          </cell>
          <cell r="AO236" t="str">
            <v>N/A</v>
          </cell>
          <cell r="AP236" t="str">
            <v>N/A</v>
          </cell>
          <cell r="AQ236" t="str">
            <v>N/A</v>
          </cell>
          <cell r="AR236" t="str">
            <v>N/A</v>
          </cell>
          <cell r="AS236" t="str">
            <v>N/A</v>
          </cell>
          <cell r="AT236" t="str">
            <v>N/A</v>
          </cell>
          <cell r="AU236" t="str">
            <v>N/A</v>
          </cell>
          <cell r="AV236" t="str">
            <v>N/A</v>
          </cell>
          <cell r="AW236" t="str">
            <v>N/A</v>
          </cell>
          <cell r="AX236" t="str">
            <v>N/A</v>
          </cell>
          <cell r="AY236" t="str">
            <v>N/A</v>
          </cell>
          <cell r="AZ236" t="str">
            <v>N/A</v>
          </cell>
          <cell r="BA236" t="e">
            <v>#VALUE!</v>
          </cell>
          <cell r="BB236" t="str">
            <v>N/A</v>
          </cell>
          <cell r="BC236" t="str">
            <v>N/A</v>
          </cell>
          <cell r="BD236" t="str">
            <v>N/A</v>
          </cell>
          <cell r="BE236" t="str">
            <v>N/A</v>
          </cell>
          <cell r="BF236" t="str">
            <v>N/A</v>
          </cell>
          <cell r="BG236" t="str">
            <v>N/A</v>
          </cell>
        </row>
        <row r="237">
          <cell r="A237">
            <v>36697</v>
          </cell>
          <cell r="B237" t="str">
            <v>N/A</v>
          </cell>
          <cell r="C237" t="str">
            <v>N/A</v>
          </cell>
          <cell r="D237" t="str">
            <v>N/A</v>
          </cell>
          <cell r="E237" t="str">
            <v>N/A</v>
          </cell>
          <cell r="F237" t="str">
            <v>N/A</v>
          </cell>
          <cell r="G237" t="str">
            <v>N/A</v>
          </cell>
          <cell r="H237" t="str">
            <v>N/A</v>
          </cell>
          <cell r="I237" t="str">
            <v>N/A</v>
          </cell>
          <cell r="J237" t="str">
            <v>N/A</v>
          </cell>
          <cell r="K237" t="str">
            <v>N/A</v>
          </cell>
          <cell r="L237" t="str">
            <v>N/A</v>
          </cell>
          <cell r="M237" t="str">
            <v>N/A</v>
          </cell>
          <cell r="N237" t="str">
            <v>N/A</v>
          </cell>
          <cell r="O237" t="str">
            <v>N/A</v>
          </cell>
          <cell r="P237" t="str">
            <v>N/A</v>
          </cell>
          <cell r="Q237" t="str">
            <v>N/A</v>
          </cell>
          <cell r="R237" t="str">
            <v>N/A</v>
          </cell>
          <cell r="S237" t="str">
            <v>N/A</v>
          </cell>
          <cell r="T237" t="str">
            <v>N/A</v>
          </cell>
          <cell r="U237" t="str">
            <v>N/A</v>
          </cell>
          <cell r="V237" t="str">
            <v>N/A</v>
          </cell>
          <cell r="W237" t="str">
            <v>N/A</v>
          </cell>
          <cell r="X237" t="str">
            <v>N/A</v>
          </cell>
          <cell r="Y237" t="str">
            <v>N/A</v>
          </cell>
          <cell r="Z237" t="str">
            <v>N/A</v>
          </cell>
          <cell r="AA237" t="str">
            <v>N/A</v>
          </cell>
          <cell r="AB237" t="str">
            <v>N/A</v>
          </cell>
          <cell r="AC237" t="str">
            <v>N/A</v>
          </cell>
          <cell r="AD237" t="str">
            <v>N/A</v>
          </cell>
          <cell r="AE237" t="str">
            <v>N/A</v>
          </cell>
          <cell r="AF237" t="str">
            <v>N/A</v>
          </cell>
          <cell r="AG237" t="str">
            <v>N/A</v>
          </cell>
          <cell r="AH237" t="str">
            <v>N/A</v>
          </cell>
          <cell r="AI237" t="str">
            <v>N/A</v>
          </cell>
          <cell r="AJ237" t="str">
            <v>N/A</v>
          </cell>
          <cell r="AK237" t="str">
            <v>N/A</v>
          </cell>
          <cell r="AL237" t="str">
            <v>N/A</v>
          </cell>
          <cell r="AM237" t="str">
            <v>N/A</v>
          </cell>
          <cell r="AN237" t="str">
            <v>N/A</v>
          </cell>
          <cell r="AO237" t="str">
            <v>N/A</v>
          </cell>
          <cell r="AP237" t="str">
            <v>N/A</v>
          </cell>
          <cell r="AQ237" t="str">
            <v>N/A</v>
          </cell>
          <cell r="AR237" t="str">
            <v>N/A</v>
          </cell>
          <cell r="AS237" t="str">
            <v>N/A</v>
          </cell>
          <cell r="AT237" t="str">
            <v>N/A</v>
          </cell>
          <cell r="AU237" t="str">
            <v>N/A</v>
          </cell>
          <cell r="AV237" t="str">
            <v>N/A</v>
          </cell>
          <cell r="AW237" t="str">
            <v>N/A</v>
          </cell>
          <cell r="AX237" t="str">
            <v>N/A</v>
          </cell>
          <cell r="AY237" t="str">
            <v>N/A</v>
          </cell>
          <cell r="AZ237" t="str">
            <v>N/A</v>
          </cell>
          <cell r="BA237" t="e">
            <v>#VALUE!</v>
          </cell>
          <cell r="BB237" t="str">
            <v>N/A</v>
          </cell>
          <cell r="BC237" t="str">
            <v>N/A</v>
          </cell>
          <cell r="BD237" t="str">
            <v>N/A</v>
          </cell>
          <cell r="BE237" t="str">
            <v>N/A</v>
          </cell>
          <cell r="BF237" t="str">
            <v>N/A</v>
          </cell>
          <cell r="BG237" t="str">
            <v>N/A</v>
          </cell>
        </row>
        <row r="238">
          <cell r="A238">
            <v>36698</v>
          </cell>
          <cell r="B238" t="str">
            <v>N/A</v>
          </cell>
          <cell r="C238" t="str">
            <v>N/A</v>
          </cell>
          <cell r="D238" t="str">
            <v>N/A</v>
          </cell>
          <cell r="E238" t="str">
            <v>N/A</v>
          </cell>
          <cell r="F238" t="str">
            <v>N/A</v>
          </cell>
          <cell r="G238" t="str">
            <v>N/A</v>
          </cell>
          <cell r="H238" t="str">
            <v>N/A</v>
          </cell>
          <cell r="I238" t="str">
            <v>N/A</v>
          </cell>
          <cell r="J238" t="str">
            <v>N/A</v>
          </cell>
          <cell r="K238" t="str">
            <v>N/A</v>
          </cell>
          <cell r="L238" t="str">
            <v>N/A</v>
          </cell>
          <cell r="M238" t="str">
            <v>N/A</v>
          </cell>
          <cell r="N238" t="str">
            <v>N/A</v>
          </cell>
          <cell r="O238" t="str">
            <v>N/A</v>
          </cell>
          <cell r="P238" t="str">
            <v>N/A</v>
          </cell>
          <cell r="Q238" t="str">
            <v>N/A</v>
          </cell>
          <cell r="R238" t="str">
            <v>N/A</v>
          </cell>
          <cell r="S238" t="str">
            <v>N/A</v>
          </cell>
          <cell r="T238" t="str">
            <v>N/A</v>
          </cell>
          <cell r="U238" t="str">
            <v>N/A</v>
          </cell>
          <cell r="V238" t="str">
            <v>N/A</v>
          </cell>
          <cell r="W238" t="str">
            <v>N/A</v>
          </cell>
          <cell r="X238" t="str">
            <v>N/A</v>
          </cell>
          <cell r="Y238" t="str">
            <v>N/A</v>
          </cell>
          <cell r="Z238" t="str">
            <v>N/A</v>
          </cell>
          <cell r="AA238" t="str">
            <v>N/A</v>
          </cell>
          <cell r="AB238" t="str">
            <v>N/A</v>
          </cell>
          <cell r="AC238" t="str">
            <v>N/A</v>
          </cell>
          <cell r="AD238" t="str">
            <v>N/A</v>
          </cell>
          <cell r="AE238" t="str">
            <v>N/A</v>
          </cell>
          <cell r="AF238" t="str">
            <v>N/A</v>
          </cell>
          <cell r="AG238" t="str">
            <v>N/A</v>
          </cell>
          <cell r="AH238" t="str">
            <v>N/A</v>
          </cell>
          <cell r="AI238" t="str">
            <v>N/A</v>
          </cell>
          <cell r="AJ238" t="str">
            <v>N/A</v>
          </cell>
          <cell r="AK238" t="str">
            <v>N/A</v>
          </cell>
          <cell r="AL238" t="str">
            <v>N/A</v>
          </cell>
          <cell r="AM238" t="str">
            <v>N/A</v>
          </cell>
          <cell r="AN238" t="str">
            <v>N/A</v>
          </cell>
          <cell r="AO238" t="str">
            <v>N/A</v>
          </cell>
          <cell r="AP238" t="str">
            <v>N/A</v>
          </cell>
          <cell r="AQ238" t="str">
            <v>N/A</v>
          </cell>
          <cell r="AR238" t="str">
            <v>N/A</v>
          </cell>
          <cell r="AS238" t="str">
            <v>N/A</v>
          </cell>
          <cell r="AT238" t="str">
            <v>N/A</v>
          </cell>
          <cell r="AU238" t="str">
            <v>N/A</v>
          </cell>
          <cell r="AV238" t="str">
            <v>N/A</v>
          </cell>
          <cell r="AW238" t="str">
            <v>N/A</v>
          </cell>
          <cell r="AX238" t="str">
            <v>N/A</v>
          </cell>
          <cell r="AY238" t="str">
            <v>N/A</v>
          </cell>
          <cell r="AZ238" t="str">
            <v>N/A</v>
          </cell>
          <cell r="BA238" t="e">
            <v>#VALUE!</v>
          </cell>
          <cell r="BB238" t="str">
            <v>N/A</v>
          </cell>
          <cell r="BC238" t="str">
            <v>N/A</v>
          </cell>
          <cell r="BD238" t="str">
            <v>N/A</v>
          </cell>
          <cell r="BE238" t="str">
            <v>N/A</v>
          </cell>
          <cell r="BF238" t="str">
            <v>N/A</v>
          </cell>
          <cell r="BG238" t="str">
            <v>N/A</v>
          </cell>
        </row>
        <row r="239">
          <cell r="A239">
            <v>36699</v>
          </cell>
          <cell r="B239" t="str">
            <v>N/A</v>
          </cell>
          <cell r="C239" t="str">
            <v>N/A</v>
          </cell>
          <cell r="D239" t="str">
            <v>N/A</v>
          </cell>
          <cell r="E239" t="str">
            <v>N/A</v>
          </cell>
          <cell r="F239" t="str">
            <v>N/A</v>
          </cell>
          <cell r="G239" t="str">
            <v>N/A</v>
          </cell>
          <cell r="H239" t="str">
            <v>N/A</v>
          </cell>
          <cell r="I239" t="str">
            <v>N/A</v>
          </cell>
          <cell r="J239" t="str">
            <v>N/A</v>
          </cell>
          <cell r="K239" t="str">
            <v>N/A</v>
          </cell>
          <cell r="L239" t="str">
            <v>N/A</v>
          </cell>
          <cell r="M239" t="str">
            <v>N/A</v>
          </cell>
          <cell r="N239" t="str">
            <v>N/A</v>
          </cell>
          <cell r="O239" t="str">
            <v>N/A</v>
          </cell>
          <cell r="P239" t="str">
            <v>N/A</v>
          </cell>
          <cell r="Q239" t="str">
            <v>N/A</v>
          </cell>
          <cell r="R239" t="str">
            <v>N/A</v>
          </cell>
          <cell r="S239" t="str">
            <v>N/A</v>
          </cell>
          <cell r="T239" t="str">
            <v>N/A</v>
          </cell>
          <cell r="U239" t="str">
            <v>N/A</v>
          </cell>
          <cell r="V239" t="str">
            <v>N/A</v>
          </cell>
          <cell r="W239" t="str">
            <v>N/A</v>
          </cell>
          <cell r="X239" t="str">
            <v>N/A</v>
          </cell>
          <cell r="Y239" t="str">
            <v>N/A</v>
          </cell>
          <cell r="Z239" t="str">
            <v>N/A</v>
          </cell>
          <cell r="AA239" t="str">
            <v>N/A</v>
          </cell>
          <cell r="AB239" t="str">
            <v>N/A</v>
          </cell>
          <cell r="AC239" t="str">
            <v>N/A</v>
          </cell>
          <cell r="AD239" t="str">
            <v>N/A</v>
          </cell>
          <cell r="AE239" t="str">
            <v>N/A</v>
          </cell>
          <cell r="AF239" t="str">
            <v>N/A</v>
          </cell>
          <cell r="AG239" t="str">
            <v>N/A</v>
          </cell>
          <cell r="AH239" t="str">
            <v>N/A</v>
          </cell>
          <cell r="AI239" t="str">
            <v>N/A</v>
          </cell>
          <cell r="AJ239" t="str">
            <v>N/A</v>
          </cell>
          <cell r="AK239" t="str">
            <v>N/A</v>
          </cell>
          <cell r="AL239" t="str">
            <v>N/A</v>
          </cell>
          <cell r="AM239" t="str">
            <v>N/A</v>
          </cell>
          <cell r="AN239" t="str">
            <v>N/A</v>
          </cell>
          <cell r="AO239" t="str">
            <v>N/A</v>
          </cell>
          <cell r="AP239" t="str">
            <v>N/A</v>
          </cell>
          <cell r="AQ239" t="str">
            <v>N/A</v>
          </cell>
          <cell r="AR239" t="str">
            <v>N/A</v>
          </cell>
          <cell r="AS239" t="str">
            <v>N/A</v>
          </cell>
          <cell r="AT239" t="str">
            <v>N/A</v>
          </cell>
          <cell r="AU239" t="str">
            <v>N/A</v>
          </cell>
          <cell r="AV239" t="str">
            <v>N/A</v>
          </cell>
          <cell r="AW239" t="str">
            <v>N/A</v>
          </cell>
          <cell r="AX239" t="str">
            <v>N/A</v>
          </cell>
          <cell r="AY239" t="str">
            <v>N/A</v>
          </cell>
          <cell r="AZ239" t="str">
            <v>N/A</v>
          </cell>
          <cell r="BA239" t="e">
            <v>#VALUE!</v>
          </cell>
          <cell r="BB239" t="str">
            <v>N/A</v>
          </cell>
          <cell r="BC239" t="str">
            <v>N/A</v>
          </cell>
          <cell r="BD239" t="str">
            <v>N/A</v>
          </cell>
          <cell r="BE239" t="str">
            <v>N/A</v>
          </cell>
          <cell r="BF239" t="str">
            <v>N/A</v>
          </cell>
          <cell r="BG239" t="str">
            <v>N/A</v>
          </cell>
        </row>
        <row r="240">
          <cell r="A240">
            <v>36700</v>
          </cell>
          <cell r="B240" t="str">
            <v>N/A</v>
          </cell>
          <cell r="C240" t="str">
            <v>N/A</v>
          </cell>
          <cell r="D240" t="str">
            <v>N/A</v>
          </cell>
          <cell r="E240" t="str">
            <v>N/A</v>
          </cell>
          <cell r="F240" t="str">
            <v>N/A</v>
          </cell>
          <cell r="G240" t="str">
            <v>N/A</v>
          </cell>
          <cell r="H240" t="str">
            <v>N/A</v>
          </cell>
          <cell r="I240" t="str">
            <v>N/A</v>
          </cell>
          <cell r="J240" t="str">
            <v>N/A</v>
          </cell>
          <cell r="K240" t="str">
            <v>N/A</v>
          </cell>
          <cell r="L240" t="str">
            <v>N/A</v>
          </cell>
          <cell r="M240" t="str">
            <v>N/A</v>
          </cell>
          <cell r="N240" t="str">
            <v>N/A</v>
          </cell>
          <cell r="O240" t="str">
            <v>N/A</v>
          </cell>
          <cell r="P240" t="str">
            <v>N/A</v>
          </cell>
          <cell r="Q240" t="str">
            <v>N/A</v>
          </cell>
          <cell r="R240" t="str">
            <v>N/A</v>
          </cell>
          <cell r="S240" t="str">
            <v>N/A</v>
          </cell>
          <cell r="T240" t="str">
            <v>N/A</v>
          </cell>
          <cell r="U240" t="str">
            <v>N/A</v>
          </cell>
          <cell r="V240" t="str">
            <v>N/A</v>
          </cell>
          <cell r="W240" t="str">
            <v>N/A</v>
          </cell>
          <cell r="X240" t="str">
            <v>N/A</v>
          </cell>
          <cell r="Y240" t="str">
            <v>N/A</v>
          </cell>
          <cell r="Z240" t="str">
            <v>N/A</v>
          </cell>
          <cell r="AA240" t="str">
            <v>N/A</v>
          </cell>
          <cell r="AB240" t="str">
            <v>N/A</v>
          </cell>
          <cell r="AC240" t="str">
            <v>N/A</v>
          </cell>
          <cell r="AD240" t="str">
            <v>N/A</v>
          </cell>
          <cell r="AE240" t="str">
            <v>N/A</v>
          </cell>
          <cell r="AF240" t="str">
            <v>N/A</v>
          </cell>
          <cell r="AG240" t="str">
            <v>N/A</v>
          </cell>
          <cell r="AH240" t="str">
            <v>N/A</v>
          </cell>
          <cell r="AI240" t="str">
            <v>N/A</v>
          </cell>
          <cell r="AJ240" t="str">
            <v>N/A</v>
          </cell>
          <cell r="AK240" t="str">
            <v>N/A</v>
          </cell>
          <cell r="AL240" t="str">
            <v>N/A</v>
          </cell>
          <cell r="AM240" t="str">
            <v>N/A</v>
          </cell>
          <cell r="AN240" t="str">
            <v>N/A</v>
          </cell>
          <cell r="AO240" t="str">
            <v>N/A</v>
          </cell>
          <cell r="AP240" t="str">
            <v>N/A</v>
          </cell>
          <cell r="AQ240" t="str">
            <v>N/A</v>
          </cell>
          <cell r="AR240" t="str">
            <v>N/A</v>
          </cell>
          <cell r="AS240" t="str">
            <v>N/A</v>
          </cell>
          <cell r="AT240" t="str">
            <v>N/A</v>
          </cell>
          <cell r="AU240" t="str">
            <v>N/A</v>
          </cell>
          <cell r="AV240" t="str">
            <v>N/A</v>
          </cell>
          <cell r="AW240" t="str">
            <v>N/A</v>
          </cell>
          <cell r="AX240" t="str">
            <v>N/A</v>
          </cell>
          <cell r="AY240" t="str">
            <v>N/A</v>
          </cell>
          <cell r="AZ240" t="str">
            <v>N/A</v>
          </cell>
          <cell r="BA240" t="e">
            <v>#VALUE!</v>
          </cell>
          <cell r="BB240" t="str">
            <v>N/A</v>
          </cell>
          <cell r="BC240" t="str">
            <v>N/A</v>
          </cell>
          <cell r="BD240" t="str">
            <v>N/A</v>
          </cell>
          <cell r="BE240" t="str">
            <v>N/A</v>
          </cell>
          <cell r="BF240" t="str">
            <v>N/A</v>
          </cell>
          <cell r="BG240" t="str">
            <v>N/A</v>
          </cell>
        </row>
        <row r="241">
          <cell r="A241">
            <v>36701</v>
          </cell>
          <cell r="B241" t="str">
            <v>N/A</v>
          </cell>
          <cell r="C241" t="str">
            <v>N/A</v>
          </cell>
          <cell r="D241" t="str">
            <v>N/A</v>
          </cell>
          <cell r="E241" t="str">
            <v>N/A</v>
          </cell>
          <cell r="F241" t="str">
            <v>N/A</v>
          </cell>
          <cell r="G241" t="str">
            <v>N/A</v>
          </cell>
          <cell r="H241" t="str">
            <v>N/A</v>
          </cell>
          <cell r="I241" t="str">
            <v>N/A</v>
          </cell>
          <cell r="J241" t="str">
            <v>N/A</v>
          </cell>
          <cell r="K241" t="str">
            <v>N/A</v>
          </cell>
          <cell r="L241" t="str">
            <v>N/A</v>
          </cell>
          <cell r="M241" t="str">
            <v>N/A</v>
          </cell>
          <cell r="N241" t="str">
            <v>N/A</v>
          </cell>
          <cell r="O241" t="str">
            <v>N/A</v>
          </cell>
          <cell r="P241" t="str">
            <v>N/A</v>
          </cell>
          <cell r="Q241" t="str">
            <v>N/A</v>
          </cell>
          <cell r="R241" t="str">
            <v>N/A</v>
          </cell>
          <cell r="S241" t="str">
            <v>N/A</v>
          </cell>
          <cell r="T241" t="str">
            <v>N/A</v>
          </cell>
          <cell r="U241" t="str">
            <v>N/A</v>
          </cell>
          <cell r="V241" t="str">
            <v>N/A</v>
          </cell>
          <cell r="W241" t="str">
            <v>N/A</v>
          </cell>
          <cell r="X241" t="str">
            <v>N/A</v>
          </cell>
          <cell r="Y241" t="str">
            <v>N/A</v>
          </cell>
          <cell r="Z241" t="str">
            <v>N/A</v>
          </cell>
          <cell r="AA241" t="str">
            <v>N/A</v>
          </cell>
          <cell r="AB241" t="str">
            <v>N/A</v>
          </cell>
          <cell r="AC241" t="str">
            <v>N/A</v>
          </cell>
          <cell r="AD241" t="str">
            <v>N/A</v>
          </cell>
          <cell r="AE241" t="str">
            <v>N/A</v>
          </cell>
          <cell r="AF241" t="str">
            <v>N/A</v>
          </cell>
          <cell r="AG241" t="str">
            <v>N/A</v>
          </cell>
          <cell r="AH241" t="str">
            <v>N/A</v>
          </cell>
          <cell r="AI241" t="str">
            <v>N/A</v>
          </cell>
          <cell r="AJ241" t="str">
            <v>N/A</v>
          </cell>
          <cell r="AK241" t="str">
            <v>N/A</v>
          </cell>
          <cell r="AL241" t="str">
            <v>N/A</v>
          </cell>
          <cell r="AM241" t="str">
            <v>N/A</v>
          </cell>
          <cell r="AN241" t="str">
            <v>N/A</v>
          </cell>
          <cell r="AO241" t="str">
            <v>N/A</v>
          </cell>
          <cell r="AP241" t="str">
            <v>N/A</v>
          </cell>
          <cell r="AQ241" t="str">
            <v>N/A</v>
          </cell>
          <cell r="AR241" t="str">
            <v>N/A</v>
          </cell>
          <cell r="AS241" t="str">
            <v>N/A</v>
          </cell>
          <cell r="AT241" t="str">
            <v>N/A</v>
          </cell>
          <cell r="AU241" t="str">
            <v>N/A</v>
          </cell>
          <cell r="AV241" t="str">
            <v>N/A</v>
          </cell>
          <cell r="AW241" t="str">
            <v>N/A</v>
          </cell>
          <cell r="AX241" t="str">
            <v>N/A</v>
          </cell>
          <cell r="AY241" t="str">
            <v>N/A</v>
          </cell>
          <cell r="AZ241" t="str">
            <v>N/A</v>
          </cell>
          <cell r="BA241" t="e">
            <v>#VALUE!</v>
          </cell>
          <cell r="BB241" t="str">
            <v>N/A</v>
          </cell>
          <cell r="BC241" t="str">
            <v>N/A</v>
          </cell>
          <cell r="BD241" t="str">
            <v>N/A</v>
          </cell>
          <cell r="BE241" t="str">
            <v>N/A</v>
          </cell>
          <cell r="BF241" t="str">
            <v>N/A</v>
          </cell>
          <cell r="BG241" t="str">
            <v>N/A</v>
          </cell>
        </row>
        <row r="242">
          <cell r="A242">
            <v>36702</v>
          </cell>
          <cell r="B242" t="str">
            <v>N/A</v>
          </cell>
          <cell r="C242" t="str">
            <v>N/A</v>
          </cell>
          <cell r="D242" t="str">
            <v>N/A</v>
          </cell>
          <cell r="E242" t="str">
            <v>N/A</v>
          </cell>
          <cell r="F242" t="str">
            <v>N/A</v>
          </cell>
          <cell r="G242" t="str">
            <v>N/A</v>
          </cell>
          <cell r="H242" t="str">
            <v>N/A</v>
          </cell>
          <cell r="I242" t="str">
            <v>N/A</v>
          </cell>
          <cell r="J242" t="str">
            <v>N/A</v>
          </cell>
          <cell r="K242" t="str">
            <v>N/A</v>
          </cell>
          <cell r="L242" t="str">
            <v>N/A</v>
          </cell>
          <cell r="M242" t="str">
            <v>N/A</v>
          </cell>
          <cell r="N242" t="str">
            <v>N/A</v>
          </cell>
          <cell r="O242" t="str">
            <v>N/A</v>
          </cell>
          <cell r="P242" t="str">
            <v>N/A</v>
          </cell>
          <cell r="Q242" t="str">
            <v>N/A</v>
          </cell>
          <cell r="R242" t="str">
            <v>N/A</v>
          </cell>
          <cell r="S242" t="str">
            <v>N/A</v>
          </cell>
          <cell r="T242" t="str">
            <v>N/A</v>
          </cell>
          <cell r="U242" t="str">
            <v>N/A</v>
          </cell>
          <cell r="V242" t="str">
            <v>N/A</v>
          </cell>
          <cell r="W242" t="str">
            <v>N/A</v>
          </cell>
          <cell r="X242" t="str">
            <v>N/A</v>
          </cell>
          <cell r="Y242" t="str">
            <v>N/A</v>
          </cell>
          <cell r="Z242" t="str">
            <v>N/A</v>
          </cell>
          <cell r="AA242" t="str">
            <v>N/A</v>
          </cell>
          <cell r="AB242" t="str">
            <v>N/A</v>
          </cell>
          <cell r="AC242" t="str">
            <v>N/A</v>
          </cell>
          <cell r="AD242" t="str">
            <v>N/A</v>
          </cell>
          <cell r="AE242" t="str">
            <v>N/A</v>
          </cell>
          <cell r="AF242" t="str">
            <v>N/A</v>
          </cell>
          <cell r="AG242" t="str">
            <v>N/A</v>
          </cell>
          <cell r="AH242" t="str">
            <v>N/A</v>
          </cell>
          <cell r="AI242" t="str">
            <v>N/A</v>
          </cell>
          <cell r="AJ242" t="str">
            <v>N/A</v>
          </cell>
          <cell r="AK242" t="str">
            <v>N/A</v>
          </cell>
          <cell r="AL242" t="str">
            <v>N/A</v>
          </cell>
          <cell r="AM242" t="str">
            <v>N/A</v>
          </cell>
          <cell r="AN242" t="str">
            <v>N/A</v>
          </cell>
          <cell r="AO242" t="str">
            <v>N/A</v>
          </cell>
          <cell r="AP242" t="str">
            <v>N/A</v>
          </cell>
          <cell r="AQ242" t="str">
            <v>N/A</v>
          </cell>
          <cell r="AR242" t="str">
            <v>N/A</v>
          </cell>
          <cell r="AS242" t="str">
            <v>N/A</v>
          </cell>
          <cell r="AT242" t="str">
            <v>N/A</v>
          </cell>
          <cell r="AU242" t="str">
            <v>N/A</v>
          </cell>
          <cell r="AV242" t="str">
            <v>N/A</v>
          </cell>
          <cell r="AW242" t="str">
            <v>N/A</v>
          </cell>
          <cell r="AX242" t="str">
            <v>N/A</v>
          </cell>
          <cell r="AY242" t="str">
            <v>N/A</v>
          </cell>
          <cell r="AZ242" t="str">
            <v>N/A</v>
          </cell>
          <cell r="BA242" t="e">
            <v>#VALUE!</v>
          </cell>
          <cell r="BB242" t="str">
            <v>N/A</v>
          </cell>
          <cell r="BC242" t="str">
            <v>N/A</v>
          </cell>
          <cell r="BD242" t="str">
            <v>N/A</v>
          </cell>
          <cell r="BE242" t="str">
            <v>N/A</v>
          </cell>
          <cell r="BF242" t="str">
            <v>N/A</v>
          </cell>
          <cell r="BG242" t="str">
            <v>N/A</v>
          </cell>
        </row>
        <row r="243">
          <cell r="A243">
            <v>36703</v>
          </cell>
          <cell r="B243" t="str">
            <v>N/A</v>
          </cell>
          <cell r="C243" t="str">
            <v>N/A</v>
          </cell>
          <cell r="D243" t="str">
            <v>N/A</v>
          </cell>
          <cell r="E243" t="str">
            <v>N/A</v>
          </cell>
          <cell r="F243" t="str">
            <v>N/A</v>
          </cell>
          <cell r="G243" t="str">
            <v>N/A</v>
          </cell>
          <cell r="H243" t="str">
            <v>N/A</v>
          </cell>
          <cell r="I243" t="str">
            <v>N/A</v>
          </cell>
          <cell r="J243" t="str">
            <v>N/A</v>
          </cell>
          <cell r="K243" t="str">
            <v>N/A</v>
          </cell>
          <cell r="L243" t="str">
            <v>N/A</v>
          </cell>
          <cell r="M243" t="str">
            <v>N/A</v>
          </cell>
          <cell r="N243" t="str">
            <v>N/A</v>
          </cell>
          <cell r="O243" t="str">
            <v>N/A</v>
          </cell>
          <cell r="P243" t="str">
            <v>N/A</v>
          </cell>
          <cell r="Q243" t="str">
            <v>N/A</v>
          </cell>
          <cell r="R243" t="str">
            <v>N/A</v>
          </cell>
          <cell r="S243" t="str">
            <v>N/A</v>
          </cell>
          <cell r="T243" t="str">
            <v>N/A</v>
          </cell>
          <cell r="U243" t="str">
            <v>N/A</v>
          </cell>
          <cell r="V243" t="str">
            <v>N/A</v>
          </cell>
          <cell r="W243" t="str">
            <v>N/A</v>
          </cell>
          <cell r="X243" t="str">
            <v>N/A</v>
          </cell>
          <cell r="Y243" t="str">
            <v>N/A</v>
          </cell>
          <cell r="Z243" t="str">
            <v>N/A</v>
          </cell>
          <cell r="AA243" t="str">
            <v>N/A</v>
          </cell>
          <cell r="AB243" t="str">
            <v>N/A</v>
          </cell>
          <cell r="AC243" t="str">
            <v>N/A</v>
          </cell>
          <cell r="AD243" t="str">
            <v>N/A</v>
          </cell>
          <cell r="AE243" t="str">
            <v>N/A</v>
          </cell>
          <cell r="AF243" t="str">
            <v>N/A</v>
          </cell>
          <cell r="AG243" t="str">
            <v>N/A</v>
          </cell>
          <cell r="AH243" t="str">
            <v>N/A</v>
          </cell>
          <cell r="AI243" t="str">
            <v>N/A</v>
          </cell>
          <cell r="AJ243" t="str">
            <v>N/A</v>
          </cell>
          <cell r="AK243" t="str">
            <v>N/A</v>
          </cell>
          <cell r="AL243" t="str">
            <v>N/A</v>
          </cell>
          <cell r="AM243" t="str">
            <v>N/A</v>
          </cell>
          <cell r="AN243" t="str">
            <v>N/A</v>
          </cell>
          <cell r="AO243" t="str">
            <v>N/A</v>
          </cell>
          <cell r="AP243" t="str">
            <v>N/A</v>
          </cell>
          <cell r="AQ243" t="str">
            <v>N/A</v>
          </cell>
          <cell r="AR243" t="str">
            <v>N/A</v>
          </cell>
          <cell r="AS243" t="str">
            <v>N/A</v>
          </cell>
          <cell r="AT243" t="str">
            <v>N/A</v>
          </cell>
          <cell r="AU243" t="str">
            <v>N/A</v>
          </cell>
          <cell r="AV243" t="str">
            <v>N/A</v>
          </cell>
          <cell r="AW243" t="str">
            <v>N/A</v>
          </cell>
          <cell r="AX243" t="str">
            <v>N/A</v>
          </cell>
          <cell r="AY243" t="str">
            <v>N/A</v>
          </cell>
          <cell r="AZ243" t="str">
            <v>N/A</v>
          </cell>
          <cell r="BA243" t="e">
            <v>#VALUE!</v>
          </cell>
          <cell r="BB243" t="str">
            <v>N/A</v>
          </cell>
          <cell r="BC243" t="str">
            <v>N/A</v>
          </cell>
          <cell r="BD243" t="str">
            <v>N/A</v>
          </cell>
          <cell r="BE243" t="str">
            <v>N/A</v>
          </cell>
          <cell r="BF243" t="str">
            <v>N/A</v>
          </cell>
          <cell r="BG243" t="str">
            <v>N/A</v>
          </cell>
        </row>
        <row r="244">
          <cell r="A244">
            <v>36704</v>
          </cell>
          <cell r="B244" t="str">
            <v>N/A</v>
          </cell>
          <cell r="C244" t="str">
            <v>N/A</v>
          </cell>
          <cell r="D244" t="str">
            <v>N/A</v>
          </cell>
          <cell r="E244" t="str">
            <v>N/A</v>
          </cell>
          <cell r="F244" t="str">
            <v>N/A</v>
          </cell>
          <cell r="G244" t="str">
            <v>N/A</v>
          </cell>
          <cell r="H244" t="str">
            <v>N/A</v>
          </cell>
          <cell r="I244" t="str">
            <v>N/A</v>
          </cell>
          <cell r="J244" t="str">
            <v>N/A</v>
          </cell>
          <cell r="K244" t="str">
            <v>N/A</v>
          </cell>
          <cell r="L244" t="str">
            <v>N/A</v>
          </cell>
          <cell r="M244" t="str">
            <v>N/A</v>
          </cell>
          <cell r="N244" t="str">
            <v>N/A</v>
          </cell>
          <cell r="O244" t="str">
            <v>N/A</v>
          </cell>
          <cell r="P244" t="str">
            <v>N/A</v>
          </cell>
          <cell r="Q244" t="str">
            <v>N/A</v>
          </cell>
          <cell r="R244" t="str">
            <v>N/A</v>
          </cell>
          <cell r="S244" t="str">
            <v>N/A</v>
          </cell>
          <cell r="T244" t="str">
            <v>N/A</v>
          </cell>
          <cell r="U244" t="str">
            <v>N/A</v>
          </cell>
          <cell r="V244" t="str">
            <v>N/A</v>
          </cell>
          <cell r="W244" t="str">
            <v>N/A</v>
          </cell>
          <cell r="X244" t="str">
            <v>N/A</v>
          </cell>
          <cell r="Y244" t="str">
            <v>N/A</v>
          </cell>
          <cell r="Z244" t="str">
            <v>N/A</v>
          </cell>
          <cell r="AA244" t="str">
            <v>N/A</v>
          </cell>
          <cell r="AB244" t="str">
            <v>N/A</v>
          </cell>
          <cell r="AC244" t="str">
            <v>N/A</v>
          </cell>
          <cell r="AD244" t="str">
            <v>N/A</v>
          </cell>
          <cell r="AE244" t="str">
            <v>N/A</v>
          </cell>
          <cell r="AF244" t="str">
            <v>N/A</v>
          </cell>
          <cell r="AG244" t="str">
            <v>N/A</v>
          </cell>
          <cell r="AH244" t="str">
            <v>N/A</v>
          </cell>
          <cell r="AI244" t="str">
            <v>N/A</v>
          </cell>
          <cell r="AJ244" t="str">
            <v>N/A</v>
          </cell>
          <cell r="AK244" t="str">
            <v>N/A</v>
          </cell>
          <cell r="AL244" t="str">
            <v>N/A</v>
          </cell>
          <cell r="AM244" t="str">
            <v>N/A</v>
          </cell>
          <cell r="AN244" t="str">
            <v>N/A</v>
          </cell>
          <cell r="AO244" t="str">
            <v>N/A</v>
          </cell>
          <cell r="AP244" t="str">
            <v>N/A</v>
          </cell>
          <cell r="AQ244" t="str">
            <v>N/A</v>
          </cell>
          <cell r="AR244" t="str">
            <v>N/A</v>
          </cell>
          <cell r="AS244" t="str">
            <v>N/A</v>
          </cell>
          <cell r="AT244" t="str">
            <v>N/A</v>
          </cell>
          <cell r="AU244" t="str">
            <v>N/A</v>
          </cell>
          <cell r="AV244" t="str">
            <v>N/A</v>
          </cell>
          <cell r="AW244" t="str">
            <v>N/A</v>
          </cell>
          <cell r="AX244" t="str">
            <v>N/A</v>
          </cell>
          <cell r="AY244" t="str">
            <v>N/A</v>
          </cell>
          <cell r="AZ244" t="str">
            <v>N/A</v>
          </cell>
          <cell r="BA244" t="e">
            <v>#VALUE!</v>
          </cell>
          <cell r="BB244" t="str">
            <v>N/A</v>
          </cell>
          <cell r="BC244" t="str">
            <v>N/A</v>
          </cell>
          <cell r="BD244" t="str">
            <v>N/A</v>
          </cell>
          <cell r="BE244" t="str">
            <v>N/A</v>
          </cell>
          <cell r="BF244" t="str">
            <v>N/A</v>
          </cell>
          <cell r="BG244" t="str">
            <v>N/A</v>
          </cell>
        </row>
        <row r="245">
          <cell r="A245">
            <v>36705</v>
          </cell>
          <cell r="B245" t="str">
            <v>N/A</v>
          </cell>
          <cell r="C245" t="str">
            <v>N/A</v>
          </cell>
          <cell r="D245" t="str">
            <v>N/A</v>
          </cell>
          <cell r="E245" t="str">
            <v>N/A</v>
          </cell>
          <cell r="F245" t="str">
            <v>N/A</v>
          </cell>
          <cell r="G245" t="str">
            <v>N/A</v>
          </cell>
          <cell r="H245" t="str">
            <v>N/A</v>
          </cell>
          <cell r="I245" t="str">
            <v>N/A</v>
          </cell>
          <cell r="J245" t="str">
            <v>N/A</v>
          </cell>
          <cell r="K245" t="str">
            <v>N/A</v>
          </cell>
          <cell r="L245" t="str">
            <v>N/A</v>
          </cell>
          <cell r="M245" t="str">
            <v>N/A</v>
          </cell>
          <cell r="N245" t="str">
            <v>N/A</v>
          </cell>
          <cell r="O245" t="str">
            <v>N/A</v>
          </cell>
          <cell r="P245" t="str">
            <v>N/A</v>
          </cell>
          <cell r="Q245" t="str">
            <v>N/A</v>
          </cell>
          <cell r="R245" t="str">
            <v>N/A</v>
          </cell>
          <cell r="S245" t="str">
            <v>N/A</v>
          </cell>
          <cell r="T245" t="str">
            <v>N/A</v>
          </cell>
          <cell r="U245" t="str">
            <v>N/A</v>
          </cell>
          <cell r="V245" t="str">
            <v>N/A</v>
          </cell>
          <cell r="W245" t="str">
            <v>N/A</v>
          </cell>
          <cell r="X245" t="str">
            <v>N/A</v>
          </cell>
          <cell r="Y245" t="str">
            <v>N/A</v>
          </cell>
          <cell r="Z245" t="str">
            <v>N/A</v>
          </cell>
          <cell r="AA245" t="str">
            <v>N/A</v>
          </cell>
          <cell r="AB245" t="str">
            <v>N/A</v>
          </cell>
          <cell r="AC245" t="str">
            <v>N/A</v>
          </cell>
          <cell r="AD245" t="str">
            <v>N/A</v>
          </cell>
          <cell r="AE245" t="str">
            <v>N/A</v>
          </cell>
          <cell r="AF245" t="str">
            <v>N/A</v>
          </cell>
          <cell r="AG245" t="str">
            <v>N/A</v>
          </cell>
          <cell r="AH245" t="str">
            <v>N/A</v>
          </cell>
          <cell r="AI245" t="str">
            <v>N/A</v>
          </cell>
          <cell r="AJ245" t="str">
            <v>N/A</v>
          </cell>
          <cell r="AK245" t="str">
            <v>N/A</v>
          </cell>
          <cell r="AL245" t="str">
            <v>N/A</v>
          </cell>
          <cell r="AM245" t="str">
            <v>N/A</v>
          </cell>
          <cell r="AN245" t="str">
            <v>N/A</v>
          </cell>
          <cell r="AO245" t="str">
            <v>N/A</v>
          </cell>
          <cell r="AP245" t="str">
            <v>N/A</v>
          </cell>
          <cell r="AQ245" t="str">
            <v>N/A</v>
          </cell>
          <cell r="AR245" t="str">
            <v>N/A</v>
          </cell>
          <cell r="AS245" t="str">
            <v>N/A</v>
          </cell>
          <cell r="AT245" t="str">
            <v>N/A</v>
          </cell>
          <cell r="AU245" t="str">
            <v>N/A</v>
          </cell>
          <cell r="AV245" t="str">
            <v>N/A</v>
          </cell>
          <cell r="AW245" t="str">
            <v>N/A</v>
          </cell>
          <cell r="AX245" t="str">
            <v>N/A</v>
          </cell>
          <cell r="AY245" t="str">
            <v>N/A</v>
          </cell>
          <cell r="AZ245" t="str">
            <v>N/A</v>
          </cell>
          <cell r="BA245" t="e">
            <v>#VALUE!</v>
          </cell>
          <cell r="BB245" t="str">
            <v>N/A</v>
          </cell>
          <cell r="BC245" t="str">
            <v>N/A</v>
          </cell>
          <cell r="BD245" t="str">
            <v>N/A</v>
          </cell>
          <cell r="BE245" t="str">
            <v>N/A</v>
          </cell>
          <cell r="BF245" t="str">
            <v>N/A</v>
          </cell>
          <cell r="BG245" t="str">
            <v>N/A</v>
          </cell>
        </row>
        <row r="246">
          <cell r="A246">
            <v>36706</v>
          </cell>
          <cell r="B246" t="str">
            <v>N/A</v>
          </cell>
          <cell r="C246" t="str">
            <v>N/A</v>
          </cell>
          <cell r="D246" t="str">
            <v>N/A</v>
          </cell>
          <cell r="E246" t="str">
            <v>N/A</v>
          </cell>
          <cell r="F246" t="str">
            <v>N/A</v>
          </cell>
          <cell r="G246" t="str">
            <v>N/A</v>
          </cell>
          <cell r="H246" t="str">
            <v>N/A</v>
          </cell>
          <cell r="I246" t="str">
            <v>N/A</v>
          </cell>
          <cell r="J246" t="str">
            <v>N/A</v>
          </cell>
          <cell r="K246" t="str">
            <v>N/A</v>
          </cell>
          <cell r="L246" t="str">
            <v>N/A</v>
          </cell>
          <cell r="M246" t="str">
            <v>N/A</v>
          </cell>
          <cell r="N246" t="str">
            <v>N/A</v>
          </cell>
          <cell r="O246" t="str">
            <v>N/A</v>
          </cell>
          <cell r="P246" t="str">
            <v>N/A</v>
          </cell>
          <cell r="Q246" t="str">
            <v>N/A</v>
          </cell>
          <cell r="R246" t="str">
            <v>N/A</v>
          </cell>
          <cell r="S246" t="str">
            <v>N/A</v>
          </cell>
          <cell r="T246" t="str">
            <v>N/A</v>
          </cell>
          <cell r="U246" t="str">
            <v>N/A</v>
          </cell>
          <cell r="V246" t="str">
            <v>N/A</v>
          </cell>
          <cell r="W246" t="str">
            <v>N/A</v>
          </cell>
          <cell r="X246" t="str">
            <v>N/A</v>
          </cell>
          <cell r="Y246" t="str">
            <v>N/A</v>
          </cell>
          <cell r="Z246" t="str">
            <v>N/A</v>
          </cell>
          <cell r="AA246" t="str">
            <v>N/A</v>
          </cell>
          <cell r="AB246" t="str">
            <v>N/A</v>
          </cell>
          <cell r="AC246" t="str">
            <v>N/A</v>
          </cell>
          <cell r="AD246" t="str">
            <v>N/A</v>
          </cell>
          <cell r="AE246" t="str">
            <v>N/A</v>
          </cell>
          <cell r="AF246" t="str">
            <v>N/A</v>
          </cell>
          <cell r="AG246" t="str">
            <v>N/A</v>
          </cell>
          <cell r="AH246" t="str">
            <v>N/A</v>
          </cell>
          <cell r="AI246" t="str">
            <v>N/A</v>
          </cell>
          <cell r="AJ246" t="str">
            <v>N/A</v>
          </cell>
          <cell r="AK246" t="str">
            <v>N/A</v>
          </cell>
          <cell r="AL246" t="str">
            <v>N/A</v>
          </cell>
          <cell r="AM246" t="str">
            <v>N/A</v>
          </cell>
          <cell r="AN246" t="str">
            <v>N/A</v>
          </cell>
          <cell r="AO246" t="str">
            <v>N/A</v>
          </cell>
          <cell r="AP246" t="str">
            <v>N/A</v>
          </cell>
          <cell r="AQ246" t="str">
            <v>N/A</v>
          </cell>
          <cell r="AR246" t="str">
            <v>N/A</v>
          </cell>
          <cell r="AS246" t="str">
            <v>N/A</v>
          </cell>
          <cell r="AT246" t="str">
            <v>N/A</v>
          </cell>
          <cell r="AU246" t="str">
            <v>N/A</v>
          </cell>
          <cell r="AV246" t="str">
            <v>N/A</v>
          </cell>
          <cell r="AW246" t="str">
            <v>N/A</v>
          </cell>
          <cell r="AX246" t="str">
            <v>N/A</v>
          </cell>
          <cell r="AY246" t="str">
            <v>N/A</v>
          </cell>
          <cell r="AZ246" t="str">
            <v>N/A</v>
          </cell>
          <cell r="BA246" t="e">
            <v>#VALUE!</v>
          </cell>
          <cell r="BB246" t="str">
            <v>N/A</v>
          </cell>
          <cell r="BC246" t="str">
            <v>N/A</v>
          </cell>
          <cell r="BD246" t="str">
            <v>N/A</v>
          </cell>
          <cell r="BE246" t="str">
            <v>N/A</v>
          </cell>
          <cell r="BF246" t="str">
            <v>N/A</v>
          </cell>
          <cell r="BG246" t="str">
            <v>N/A</v>
          </cell>
        </row>
        <row r="247">
          <cell r="A247">
            <v>36707</v>
          </cell>
          <cell r="B247" t="str">
            <v>N/A</v>
          </cell>
          <cell r="C247" t="str">
            <v>N/A</v>
          </cell>
          <cell r="D247" t="str">
            <v>N/A</v>
          </cell>
          <cell r="E247" t="str">
            <v>N/A</v>
          </cell>
          <cell r="F247" t="str">
            <v>N/A</v>
          </cell>
          <cell r="G247" t="str">
            <v>N/A</v>
          </cell>
          <cell r="H247" t="str">
            <v>N/A</v>
          </cell>
          <cell r="I247" t="str">
            <v>N/A</v>
          </cell>
          <cell r="J247" t="str">
            <v>N/A</v>
          </cell>
          <cell r="K247" t="str">
            <v>N/A</v>
          </cell>
          <cell r="L247" t="str">
            <v>N/A</v>
          </cell>
          <cell r="M247" t="str">
            <v>N/A</v>
          </cell>
          <cell r="N247" t="str">
            <v>N/A</v>
          </cell>
          <cell r="O247" t="str">
            <v>N/A</v>
          </cell>
          <cell r="P247" t="str">
            <v>N/A</v>
          </cell>
          <cell r="Q247" t="str">
            <v>N/A</v>
          </cell>
          <cell r="R247" t="str">
            <v>N/A</v>
          </cell>
          <cell r="S247" t="str">
            <v>N/A</v>
          </cell>
          <cell r="T247" t="str">
            <v>N/A</v>
          </cell>
          <cell r="U247" t="str">
            <v>N/A</v>
          </cell>
          <cell r="V247" t="str">
            <v>N/A</v>
          </cell>
          <cell r="W247" t="str">
            <v>N/A</v>
          </cell>
          <cell r="X247" t="str">
            <v>N/A</v>
          </cell>
          <cell r="Y247" t="str">
            <v>N/A</v>
          </cell>
          <cell r="Z247" t="str">
            <v>N/A</v>
          </cell>
          <cell r="AA247" t="str">
            <v>N/A</v>
          </cell>
          <cell r="AB247" t="str">
            <v>N/A</v>
          </cell>
          <cell r="AC247" t="str">
            <v>N/A</v>
          </cell>
          <cell r="AD247" t="str">
            <v>N/A</v>
          </cell>
          <cell r="AE247" t="str">
            <v>N/A</v>
          </cell>
          <cell r="AF247" t="str">
            <v>N/A</v>
          </cell>
          <cell r="AG247" t="str">
            <v>N/A</v>
          </cell>
          <cell r="AH247" t="str">
            <v>N/A</v>
          </cell>
          <cell r="AI247" t="str">
            <v>N/A</v>
          </cell>
          <cell r="AJ247" t="str">
            <v>N/A</v>
          </cell>
          <cell r="AK247" t="str">
            <v>N/A</v>
          </cell>
          <cell r="AL247" t="str">
            <v>N/A</v>
          </cell>
          <cell r="AM247" t="str">
            <v>N/A</v>
          </cell>
          <cell r="AN247" t="str">
            <v>N/A</v>
          </cell>
          <cell r="AO247" t="str">
            <v>N/A</v>
          </cell>
          <cell r="AP247" t="str">
            <v>N/A</v>
          </cell>
          <cell r="AQ247" t="str">
            <v>N/A</v>
          </cell>
          <cell r="AR247" t="str">
            <v>N/A</v>
          </cell>
          <cell r="AS247" t="str">
            <v>N/A</v>
          </cell>
          <cell r="AT247" t="str">
            <v>N/A</v>
          </cell>
          <cell r="AU247" t="str">
            <v>N/A</v>
          </cell>
          <cell r="AV247" t="str">
            <v>N/A</v>
          </cell>
          <cell r="AW247" t="str">
            <v>N/A</v>
          </cell>
          <cell r="AX247" t="str">
            <v>N/A</v>
          </cell>
          <cell r="AY247" t="str">
            <v>N/A</v>
          </cell>
          <cell r="AZ247" t="str">
            <v>N/A</v>
          </cell>
          <cell r="BA247" t="e">
            <v>#VALUE!</v>
          </cell>
          <cell r="BB247" t="str">
            <v>N/A</v>
          </cell>
          <cell r="BC247" t="str">
            <v>N/A</v>
          </cell>
          <cell r="BD247" t="str">
            <v>N/A</v>
          </cell>
          <cell r="BE247" t="str">
            <v>N/A</v>
          </cell>
          <cell r="BF247" t="str">
            <v>N/A</v>
          </cell>
          <cell r="BG247" t="str">
            <v>N/A</v>
          </cell>
        </row>
        <row r="248">
          <cell r="A248">
            <v>36708</v>
          </cell>
          <cell r="B248" t="str">
            <v>N/A</v>
          </cell>
          <cell r="C248" t="str">
            <v>N/A</v>
          </cell>
          <cell r="D248" t="str">
            <v>N/A</v>
          </cell>
          <cell r="E248" t="str">
            <v>N/A</v>
          </cell>
          <cell r="F248" t="str">
            <v>N/A</v>
          </cell>
          <cell r="G248" t="str">
            <v>N/A</v>
          </cell>
          <cell r="H248" t="str">
            <v>N/A</v>
          </cell>
          <cell r="I248" t="str">
            <v>N/A</v>
          </cell>
          <cell r="J248" t="str">
            <v>N/A</v>
          </cell>
          <cell r="K248" t="str">
            <v>N/A</v>
          </cell>
          <cell r="L248" t="str">
            <v>N/A</v>
          </cell>
          <cell r="M248" t="str">
            <v>N/A</v>
          </cell>
          <cell r="N248" t="str">
            <v>N/A</v>
          </cell>
          <cell r="O248" t="str">
            <v>N/A</v>
          </cell>
          <cell r="P248" t="str">
            <v>N/A</v>
          </cell>
          <cell r="Q248" t="str">
            <v>N/A</v>
          </cell>
          <cell r="R248" t="str">
            <v>N/A</v>
          </cell>
          <cell r="S248" t="str">
            <v>N/A</v>
          </cell>
          <cell r="T248" t="str">
            <v>N/A</v>
          </cell>
          <cell r="U248" t="str">
            <v>N/A</v>
          </cell>
          <cell r="V248" t="str">
            <v>N/A</v>
          </cell>
          <cell r="W248" t="str">
            <v>N/A</v>
          </cell>
          <cell r="X248" t="str">
            <v>N/A</v>
          </cell>
          <cell r="Y248" t="str">
            <v>N/A</v>
          </cell>
          <cell r="Z248" t="str">
            <v>N/A</v>
          </cell>
          <cell r="AA248" t="str">
            <v>N/A</v>
          </cell>
          <cell r="AB248" t="str">
            <v>N/A</v>
          </cell>
          <cell r="AC248" t="str">
            <v>N/A</v>
          </cell>
          <cell r="AD248" t="str">
            <v>N/A</v>
          </cell>
          <cell r="AE248" t="str">
            <v>N/A</v>
          </cell>
          <cell r="AF248" t="str">
            <v>N/A</v>
          </cell>
          <cell r="AG248" t="str">
            <v>N/A</v>
          </cell>
          <cell r="AH248" t="str">
            <v>N/A</v>
          </cell>
          <cell r="AI248" t="str">
            <v>N/A</v>
          </cell>
          <cell r="AJ248" t="str">
            <v>N/A</v>
          </cell>
          <cell r="AK248" t="str">
            <v>N/A</v>
          </cell>
          <cell r="AL248" t="str">
            <v>N/A</v>
          </cell>
          <cell r="AM248" t="str">
            <v>N/A</v>
          </cell>
          <cell r="AN248" t="str">
            <v>N/A</v>
          </cell>
          <cell r="AO248" t="str">
            <v>N/A</v>
          </cell>
          <cell r="AP248" t="str">
            <v>N/A</v>
          </cell>
          <cell r="AQ248" t="str">
            <v>N/A</v>
          </cell>
          <cell r="AR248" t="str">
            <v>N/A</v>
          </cell>
          <cell r="AS248" t="str">
            <v>N/A</v>
          </cell>
          <cell r="AT248" t="str">
            <v>N/A</v>
          </cell>
          <cell r="AU248" t="str">
            <v>N/A</v>
          </cell>
          <cell r="AV248" t="str">
            <v>N/A</v>
          </cell>
          <cell r="AW248" t="str">
            <v>N/A</v>
          </cell>
          <cell r="AX248" t="str">
            <v>N/A</v>
          </cell>
          <cell r="AY248" t="str">
            <v>N/A</v>
          </cell>
          <cell r="AZ248" t="str">
            <v>N/A</v>
          </cell>
          <cell r="BA248" t="e">
            <v>#VALUE!</v>
          </cell>
          <cell r="BB248" t="str">
            <v>N/A</v>
          </cell>
          <cell r="BC248" t="str">
            <v>N/A</v>
          </cell>
          <cell r="BD248" t="str">
            <v>N/A</v>
          </cell>
          <cell r="BE248" t="str">
            <v>N/A</v>
          </cell>
          <cell r="BF248" t="str">
            <v>N/A</v>
          </cell>
          <cell r="BG248" t="str">
            <v>N/A</v>
          </cell>
        </row>
        <row r="249">
          <cell r="A249">
            <v>36709</v>
          </cell>
          <cell r="B249" t="str">
            <v>N/A</v>
          </cell>
          <cell r="C249" t="str">
            <v>N/A</v>
          </cell>
          <cell r="D249" t="str">
            <v>N/A</v>
          </cell>
          <cell r="E249" t="str">
            <v>N/A</v>
          </cell>
          <cell r="F249" t="str">
            <v>N/A</v>
          </cell>
          <cell r="G249" t="str">
            <v>N/A</v>
          </cell>
          <cell r="H249" t="str">
            <v>N/A</v>
          </cell>
          <cell r="I249" t="str">
            <v>N/A</v>
          </cell>
          <cell r="J249" t="str">
            <v>N/A</v>
          </cell>
          <cell r="K249" t="str">
            <v>N/A</v>
          </cell>
          <cell r="L249" t="str">
            <v>N/A</v>
          </cell>
          <cell r="M249" t="str">
            <v>N/A</v>
          </cell>
          <cell r="N249" t="str">
            <v>N/A</v>
          </cell>
          <cell r="O249" t="str">
            <v>N/A</v>
          </cell>
          <cell r="P249" t="str">
            <v>N/A</v>
          </cell>
          <cell r="Q249" t="str">
            <v>N/A</v>
          </cell>
          <cell r="R249" t="str">
            <v>N/A</v>
          </cell>
          <cell r="S249" t="str">
            <v>N/A</v>
          </cell>
          <cell r="T249" t="str">
            <v>N/A</v>
          </cell>
          <cell r="U249" t="str">
            <v>N/A</v>
          </cell>
          <cell r="V249" t="str">
            <v>N/A</v>
          </cell>
          <cell r="W249" t="str">
            <v>N/A</v>
          </cell>
          <cell r="X249" t="str">
            <v>N/A</v>
          </cell>
          <cell r="Y249" t="str">
            <v>N/A</v>
          </cell>
          <cell r="Z249" t="str">
            <v>N/A</v>
          </cell>
          <cell r="AA249" t="str">
            <v>N/A</v>
          </cell>
          <cell r="AB249" t="str">
            <v>N/A</v>
          </cell>
          <cell r="AC249" t="str">
            <v>N/A</v>
          </cell>
          <cell r="AD249" t="str">
            <v>N/A</v>
          </cell>
          <cell r="AE249" t="str">
            <v>N/A</v>
          </cell>
          <cell r="AF249" t="str">
            <v>N/A</v>
          </cell>
          <cell r="AG249" t="str">
            <v>N/A</v>
          </cell>
          <cell r="AH249" t="str">
            <v>N/A</v>
          </cell>
          <cell r="AI249" t="str">
            <v>N/A</v>
          </cell>
          <cell r="AJ249" t="str">
            <v>N/A</v>
          </cell>
          <cell r="AK249" t="str">
            <v>N/A</v>
          </cell>
          <cell r="AL249" t="str">
            <v>N/A</v>
          </cell>
          <cell r="AM249" t="str">
            <v>N/A</v>
          </cell>
          <cell r="AN249" t="str">
            <v>N/A</v>
          </cell>
          <cell r="AO249" t="str">
            <v>N/A</v>
          </cell>
          <cell r="AP249" t="str">
            <v>N/A</v>
          </cell>
          <cell r="AQ249" t="str">
            <v>N/A</v>
          </cell>
          <cell r="AR249" t="str">
            <v>N/A</v>
          </cell>
          <cell r="AS249" t="str">
            <v>N/A</v>
          </cell>
          <cell r="AT249" t="str">
            <v>N/A</v>
          </cell>
          <cell r="AU249" t="str">
            <v>N/A</v>
          </cell>
          <cell r="AV249" t="str">
            <v>N/A</v>
          </cell>
          <cell r="AW249" t="str">
            <v>N/A</v>
          </cell>
          <cell r="AX249" t="str">
            <v>N/A</v>
          </cell>
          <cell r="AY249" t="str">
            <v>N/A</v>
          </cell>
          <cell r="AZ249" t="str">
            <v>N/A</v>
          </cell>
          <cell r="BA249" t="e">
            <v>#VALUE!</v>
          </cell>
          <cell r="BB249" t="str">
            <v>N/A</v>
          </cell>
          <cell r="BC249" t="str">
            <v>N/A</v>
          </cell>
          <cell r="BD249" t="str">
            <v>N/A</v>
          </cell>
          <cell r="BE249" t="str">
            <v>N/A</v>
          </cell>
          <cell r="BF249" t="str">
            <v>N/A</v>
          </cell>
          <cell r="BG249" t="str">
            <v>N/A</v>
          </cell>
        </row>
        <row r="250">
          <cell r="A250">
            <v>36710</v>
          </cell>
          <cell r="B250" t="str">
            <v>N/A</v>
          </cell>
          <cell r="C250" t="str">
            <v>N/A</v>
          </cell>
          <cell r="D250" t="str">
            <v>N/A</v>
          </cell>
          <cell r="E250" t="str">
            <v>N/A</v>
          </cell>
          <cell r="F250" t="str">
            <v>N/A</v>
          </cell>
          <cell r="G250" t="str">
            <v>N/A</v>
          </cell>
          <cell r="H250" t="str">
            <v>N/A</v>
          </cell>
          <cell r="I250" t="str">
            <v>N/A</v>
          </cell>
          <cell r="J250" t="str">
            <v>N/A</v>
          </cell>
          <cell r="K250" t="str">
            <v>N/A</v>
          </cell>
          <cell r="L250" t="str">
            <v>N/A</v>
          </cell>
          <cell r="M250" t="str">
            <v>N/A</v>
          </cell>
          <cell r="N250" t="str">
            <v>N/A</v>
          </cell>
          <cell r="O250" t="str">
            <v>N/A</v>
          </cell>
          <cell r="P250" t="str">
            <v>N/A</v>
          </cell>
          <cell r="Q250" t="str">
            <v>N/A</v>
          </cell>
          <cell r="R250" t="str">
            <v>N/A</v>
          </cell>
          <cell r="S250" t="str">
            <v>N/A</v>
          </cell>
          <cell r="T250" t="str">
            <v>N/A</v>
          </cell>
          <cell r="U250" t="str">
            <v>N/A</v>
          </cell>
          <cell r="V250" t="str">
            <v>N/A</v>
          </cell>
          <cell r="W250" t="str">
            <v>N/A</v>
          </cell>
          <cell r="X250" t="str">
            <v>N/A</v>
          </cell>
          <cell r="Y250" t="str">
            <v>N/A</v>
          </cell>
          <cell r="Z250" t="str">
            <v>N/A</v>
          </cell>
          <cell r="AA250" t="str">
            <v>N/A</v>
          </cell>
          <cell r="AB250" t="str">
            <v>N/A</v>
          </cell>
          <cell r="AC250" t="str">
            <v>N/A</v>
          </cell>
          <cell r="AD250" t="str">
            <v>N/A</v>
          </cell>
          <cell r="AE250" t="str">
            <v>N/A</v>
          </cell>
          <cell r="AF250" t="str">
            <v>N/A</v>
          </cell>
          <cell r="AG250" t="str">
            <v>N/A</v>
          </cell>
          <cell r="AH250" t="str">
            <v>N/A</v>
          </cell>
          <cell r="AI250" t="str">
            <v>N/A</v>
          </cell>
          <cell r="AJ250" t="str">
            <v>N/A</v>
          </cell>
          <cell r="AK250" t="str">
            <v>N/A</v>
          </cell>
          <cell r="AL250" t="str">
            <v>N/A</v>
          </cell>
          <cell r="AM250" t="str">
            <v>N/A</v>
          </cell>
          <cell r="AN250" t="str">
            <v>N/A</v>
          </cell>
          <cell r="AO250" t="str">
            <v>N/A</v>
          </cell>
          <cell r="AP250" t="str">
            <v>N/A</v>
          </cell>
          <cell r="AQ250" t="str">
            <v>N/A</v>
          </cell>
          <cell r="AR250" t="str">
            <v>N/A</v>
          </cell>
          <cell r="AS250" t="str">
            <v>N/A</v>
          </cell>
          <cell r="AT250" t="str">
            <v>N/A</v>
          </cell>
          <cell r="AU250" t="str">
            <v>N/A</v>
          </cell>
          <cell r="AV250" t="str">
            <v>N/A</v>
          </cell>
          <cell r="AW250" t="str">
            <v>N/A</v>
          </cell>
          <cell r="AX250" t="str">
            <v>N/A</v>
          </cell>
          <cell r="AY250" t="str">
            <v>N/A</v>
          </cell>
          <cell r="AZ250" t="str">
            <v>N/A</v>
          </cell>
          <cell r="BA250" t="e">
            <v>#VALUE!</v>
          </cell>
          <cell r="BB250" t="str">
            <v>N/A</v>
          </cell>
          <cell r="BC250" t="str">
            <v>N/A</v>
          </cell>
          <cell r="BD250" t="str">
            <v>N/A</v>
          </cell>
          <cell r="BE250" t="str">
            <v>N/A</v>
          </cell>
          <cell r="BF250" t="str">
            <v>N/A</v>
          </cell>
          <cell r="BG250" t="str">
            <v>N/A</v>
          </cell>
        </row>
        <row r="251">
          <cell r="A251">
            <v>36711</v>
          </cell>
          <cell r="B251" t="str">
            <v>N/A</v>
          </cell>
          <cell r="C251" t="str">
            <v>N/A</v>
          </cell>
          <cell r="D251" t="str">
            <v>N/A</v>
          </cell>
          <cell r="E251" t="str">
            <v>N/A</v>
          </cell>
          <cell r="F251" t="str">
            <v>N/A</v>
          </cell>
          <cell r="G251" t="str">
            <v>N/A</v>
          </cell>
          <cell r="H251" t="str">
            <v>N/A</v>
          </cell>
          <cell r="I251" t="str">
            <v>N/A</v>
          </cell>
          <cell r="J251" t="str">
            <v>N/A</v>
          </cell>
          <cell r="K251" t="str">
            <v>N/A</v>
          </cell>
          <cell r="L251" t="str">
            <v>N/A</v>
          </cell>
          <cell r="M251" t="str">
            <v>N/A</v>
          </cell>
          <cell r="N251" t="str">
            <v>N/A</v>
          </cell>
          <cell r="O251" t="str">
            <v>N/A</v>
          </cell>
          <cell r="P251" t="str">
            <v>N/A</v>
          </cell>
          <cell r="Q251" t="str">
            <v>N/A</v>
          </cell>
          <cell r="R251" t="str">
            <v>N/A</v>
          </cell>
          <cell r="S251" t="str">
            <v>N/A</v>
          </cell>
          <cell r="T251" t="str">
            <v>N/A</v>
          </cell>
          <cell r="U251" t="str">
            <v>N/A</v>
          </cell>
          <cell r="V251" t="str">
            <v>N/A</v>
          </cell>
          <cell r="W251" t="str">
            <v>N/A</v>
          </cell>
          <cell r="X251" t="str">
            <v>N/A</v>
          </cell>
          <cell r="Y251" t="str">
            <v>N/A</v>
          </cell>
          <cell r="Z251" t="str">
            <v>N/A</v>
          </cell>
          <cell r="AA251" t="str">
            <v>N/A</v>
          </cell>
          <cell r="AB251" t="str">
            <v>N/A</v>
          </cell>
          <cell r="AC251" t="str">
            <v>N/A</v>
          </cell>
          <cell r="AD251" t="str">
            <v>N/A</v>
          </cell>
          <cell r="AE251" t="str">
            <v>N/A</v>
          </cell>
          <cell r="AF251" t="str">
            <v>N/A</v>
          </cell>
          <cell r="AG251" t="str">
            <v>N/A</v>
          </cell>
          <cell r="AH251" t="str">
            <v>N/A</v>
          </cell>
          <cell r="AI251" t="str">
            <v>N/A</v>
          </cell>
          <cell r="AJ251" t="str">
            <v>N/A</v>
          </cell>
          <cell r="AK251" t="str">
            <v>N/A</v>
          </cell>
          <cell r="AL251" t="str">
            <v>N/A</v>
          </cell>
          <cell r="AM251" t="str">
            <v>N/A</v>
          </cell>
          <cell r="AN251" t="str">
            <v>N/A</v>
          </cell>
          <cell r="AO251" t="str">
            <v>N/A</v>
          </cell>
          <cell r="AP251" t="str">
            <v>N/A</v>
          </cell>
          <cell r="AQ251" t="str">
            <v>N/A</v>
          </cell>
          <cell r="AR251" t="str">
            <v>N/A</v>
          </cell>
          <cell r="AS251" t="str">
            <v>N/A</v>
          </cell>
          <cell r="AT251" t="str">
            <v>N/A</v>
          </cell>
          <cell r="AU251" t="str">
            <v>N/A</v>
          </cell>
          <cell r="AV251" t="str">
            <v>N/A</v>
          </cell>
          <cell r="AW251" t="str">
            <v>N/A</v>
          </cell>
          <cell r="AX251" t="str">
            <v>N/A</v>
          </cell>
          <cell r="AY251" t="str">
            <v>N/A</v>
          </cell>
          <cell r="AZ251" t="str">
            <v>N/A</v>
          </cell>
          <cell r="BA251" t="e">
            <v>#VALUE!</v>
          </cell>
          <cell r="BB251" t="str">
            <v>N/A</v>
          </cell>
          <cell r="BC251" t="str">
            <v>N/A</v>
          </cell>
          <cell r="BD251" t="str">
            <v>N/A</v>
          </cell>
          <cell r="BE251" t="str">
            <v>N/A</v>
          </cell>
          <cell r="BF251" t="str">
            <v>N/A</v>
          </cell>
          <cell r="BG251" t="str">
            <v>N/A</v>
          </cell>
        </row>
        <row r="252">
          <cell r="A252">
            <v>36712</v>
          </cell>
          <cell r="B252" t="str">
            <v>N/A</v>
          </cell>
          <cell r="C252" t="str">
            <v>N/A</v>
          </cell>
          <cell r="D252" t="str">
            <v>N/A</v>
          </cell>
          <cell r="E252" t="str">
            <v>N/A</v>
          </cell>
          <cell r="F252" t="str">
            <v>N/A</v>
          </cell>
          <cell r="G252" t="str">
            <v>N/A</v>
          </cell>
          <cell r="H252" t="str">
            <v>N/A</v>
          </cell>
          <cell r="I252" t="str">
            <v>N/A</v>
          </cell>
          <cell r="J252" t="str">
            <v>N/A</v>
          </cell>
          <cell r="K252" t="str">
            <v>N/A</v>
          </cell>
          <cell r="L252" t="str">
            <v>N/A</v>
          </cell>
          <cell r="M252" t="str">
            <v>N/A</v>
          </cell>
          <cell r="N252" t="str">
            <v>N/A</v>
          </cell>
          <cell r="O252" t="str">
            <v>N/A</v>
          </cell>
          <cell r="P252" t="str">
            <v>N/A</v>
          </cell>
          <cell r="Q252" t="str">
            <v>N/A</v>
          </cell>
          <cell r="R252" t="str">
            <v>N/A</v>
          </cell>
          <cell r="S252" t="str">
            <v>N/A</v>
          </cell>
          <cell r="T252" t="str">
            <v>N/A</v>
          </cell>
          <cell r="U252" t="str">
            <v>N/A</v>
          </cell>
          <cell r="V252" t="str">
            <v>N/A</v>
          </cell>
          <cell r="W252" t="str">
            <v>N/A</v>
          </cell>
          <cell r="X252" t="str">
            <v>N/A</v>
          </cell>
          <cell r="Y252" t="str">
            <v>N/A</v>
          </cell>
          <cell r="Z252" t="str">
            <v>N/A</v>
          </cell>
          <cell r="AA252" t="str">
            <v>N/A</v>
          </cell>
          <cell r="AB252" t="str">
            <v>N/A</v>
          </cell>
          <cell r="AC252" t="str">
            <v>N/A</v>
          </cell>
          <cell r="AD252" t="str">
            <v>N/A</v>
          </cell>
          <cell r="AE252" t="str">
            <v>N/A</v>
          </cell>
          <cell r="AF252" t="str">
            <v>N/A</v>
          </cell>
          <cell r="AG252" t="str">
            <v>N/A</v>
          </cell>
          <cell r="AH252" t="str">
            <v>N/A</v>
          </cell>
          <cell r="AI252" t="str">
            <v>N/A</v>
          </cell>
          <cell r="AJ252" t="str">
            <v>N/A</v>
          </cell>
          <cell r="AK252" t="str">
            <v>N/A</v>
          </cell>
          <cell r="AL252" t="str">
            <v>N/A</v>
          </cell>
          <cell r="AM252" t="str">
            <v>N/A</v>
          </cell>
          <cell r="AN252" t="str">
            <v>N/A</v>
          </cell>
          <cell r="AO252" t="str">
            <v>N/A</v>
          </cell>
          <cell r="AP252" t="str">
            <v>N/A</v>
          </cell>
          <cell r="AQ252" t="str">
            <v>N/A</v>
          </cell>
          <cell r="AR252" t="str">
            <v>N/A</v>
          </cell>
          <cell r="AS252" t="str">
            <v>N/A</v>
          </cell>
          <cell r="AT252" t="str">
            <v>N/A</v>
          </cell>
          <cell r="AU252" t="str">
            <v>N/A</v>
          </cell>
          <cell r="AV252" t="str">
            <v>N/A</v>
          </cell>
          <cell r="AW252" t="str">
            <v>N/A</v>
          </cell>
          <cell r="AX252" t="str">
            <v>N/A</v>
          </cell>
          <cell r="AY252" t="str">
            <v>N/A</v>
          </cell>
          <cell r="AZ252" t="str">
            <v>N/A</v>
          </cell>
          <cell r="BA252" t="e">
            <v>#VALUE!</v>
          </cell>
          <cell r="BB252" t="str">
            <v>N/A</v>
          </cell>
          <cell r="BC252" t="str">
            <v>N/A</v>
          </cell>
          <cell r="BD252" t="str">
            <v>N/A</v>
          </cell>
          <cell r="BE252" t="str">
            <v>N/A</v>
          </cell>
          <cell r="BF252" t="str">
            <v>N/A</v>
          </cell>
          <cell r="BG252" t="str">
            <v>N/A</v>
          </cell>
        </row>
        <row r="253">
          <cell r="A253">
            <v>36713</v>
          </cell>
          <cell r="B253" t="str">
            <v>N/A</v>
          </cell>
          <cell r="C253" t="str">
            <v>N/A</v>
          </cell>
          <cell r="D253" t="str">
            <v>N/A</v>
          </cell>
          <cell r="E253" t="str">
            <v>N/A</v>
          </cell>
          <cell r="F253" t="str">
            <v>N/A</v>
          </cell>
          <cell r="G253" t="str">
            <v>N/A</v>
          </cell>
          <cell r="H253" t="str">
            <v>N/A</v>
          </cell>
          <cell r="I253" t="str">
            <v>N/A</v>
          </cell>
          <cell r="J253" t="str">
            <v>N/A</v>
          </cell>
          <cell r="K253" t="str">
            <v>N/A</v>
          </cell>
          <cell r="L253" t="str">
            <v>N/A</v>
          </cell>
          <cell r="M253" t="str">
            <v>N/A</v>
          </cell>
          <cell r="N253" t="str">
            <v>N/A</v>
          </cell>
          <cell r="O253" t="str">
            <v>N/A</v>
          </cell>
          <cell r="P253" t="str">
            <v>N/A</v>
          </cell>
          <cell r="Q253" t="str">
            <v>N/A</v>
          </cell>
          <cell r="R253" t="str">
            <v>N/A</v>
          </cell>
          <cell r="S253" t="str">
            <v>N/A</v>
          </cell>
          <cell r="T253" t="str">
            <v>N/A</v>
          </cell>
          <cell r="U253" t="str">
            <v>N/A</v>
          </cell>
          <cell r="V253" t="str">
            <v>N/A</v>
          </cell>
          <cell r="W253" t="str">
            <v>N/A</v>
          </cell>
          <cell r="X253" t="str">
            <v>N/A</v>
          </cell>
          <cell r="Y253" t="str">
            <v>N/A</v>
          </cell>
          <cell r="Z253" t="str">
            <v>N/A</v>
          </cell>
          <cell r="AA253" t="str">
            <v>N/A</v>
          </cell>
          <cell r="AB253" t="str">
            <v>N/A</v>
          </cell>
          <cell r="AC253" t="str">
            <v>N/A</v>
          </cell>
          <cell r="AD253" t="str">
            <v>N/A</v>
          </cell>
          <cell r="AE253" t="str">
            <v>N/A</v>
          </cell>
          <cell r="AF253" t="str">
            <v>N/A</v>
          </cell>
          <cell r="AG253" t="str">
            <v>N/A</v>
          </cell>
          <cell r="AH253" t="str">
            <v>N/A</v>
          </cell>
          <cell r="AI253" t="str">
            <v>N/A</v>
          </cell>
          <cell r="AJ253" t="str">
            <v>N/A</v>
          </cell>
          <cell r="AK253" t="str">
            <v>N/A</v>
          </cell>
          <cell r="AL253" t="str">
            <v>N/A</v>
          </cell>
          <cell r="AM253" t="str">
            <v>N/A</v>
          </cell>
          <cell r="AN253" t="str">
            <v>N/A</v>
          </cell>
          <cell r="AO253" t="str">
            <v>N/A</v>
          </cell>
          <cell r="AP253" t="str">
            <v>N/A</v>
          </cell>
          <cell r="AQ253" t="str">
            <v>N/A</v>
          </cell>
          <cell r="AR253" t="str">
            <v>N/A</v>
          </cell>
          <cell r="AS253" t="str">
            <v>N/A</v>
          </cell>
          <cell r="AT253" t="str">
            <v>N/A</v>
          </cell>
          <cell r="AU253" t="str">
            <v>N/A</v>
          </cell>
          <cell r="AV253" t="str">
            <v>N/A</v>
          </cell>
          <cell r="AW253" t="str">
            <v>N/A</v>
          </cell>
          <cell r="AX253" t="str">
            <v>N/A</v>
          </cell>
          <cell r="AY253" t="str">
            <v>N/A</v>
          </cell>
          <cell r="AZ253" t="str">
            <v>N/A</v>
          </cell>
          <cell r="BA253" t="e">
            <v>#VALUE!</v>
          </cell>
          <cell r="BB253" t="str">
            <v>N/A</v>
          </cell>
          <cell r="BC253" t="str">
            <v>N/A</v>
          </cell>
          <cell r="BD253" t="str">
            <v>N/A</v>
          </cell>
          <cell r="BE253" t="str">
            <v>N/A</v>
          </cell>
          <cell r="BF253" t="str">
            <v>N/A</v>
          </cell>
          <cell r="BG253" t="str">
            <v>N/A</v>
          </cell>
        </row>
        <row r="254">
          <cell r="A254">
            <v>36714</v>
          </cell>
          <cell r="B254" t="str">
            <v>N/A</v>
          </cell>
          <cell r="C254" t="str">
            <v>N/A</v>
          </cell>
          <cell r="D254" t="str">
            <v>N/A</v>
          </cell>
          <cell r="E254" t="str">
            <v>N/A</v>
          </cell>
          <cell r="F254" t="str">
            <v>N/A</v>
          </cell>
          <cell r="G254" t="str">
            <v>N/A</v>
          </cell>
          <cell r="H254" t="str">
            <v>N/A</v>
          </cell>
          <cell r="I254" t="str">
            <v>N/A</v>
          </cell>
          <cell r="J254" t="str">
            <v>N/A</v>
          </cell>
          <cell r="K254" t="str">
            <v>N/A</v>
          </cell>
          <cell r="L254" t="str">
            <v>N/A</v>
          </cell>
          <cell r="M254" t="str">
            <v>N/A</v>
          </cell>
          <cell r="N254" t="str">
            <v>N/A</v>
          </cell>
          <cell r="O254" t="str">
            <v>N/A</v>
          </cell>
          <cell r="P254" t="str">
            <v>N/A</v>
          </cell>
          <cell r="Q254" t="str">
            <v>N/A</v>
          </cell>
          <cell r="R254" t="str">
            <v>N/A</v>
          </cell>
          <cell r="S254" t="str">
            <v>N/A</v>
          </cell>
          <cell r="T254" t="str">
            <v>N/A</v>
          </cell>
          <cell r="U254" t="str">
            <v>N/A</v>
          </cell>
          <cell r="V254" t="str">
            <v>N/A</v>
          </cell>
          <cell r="W254" t="str">
            <v>N/A</v>
          </cell>
          <cell r="X254" t="str">
            <v>N/A</v>
          </cell>
          <cell r="Y254" t="str">
            <v>N/A</v>
          </cell>
          <cell r="Z254" t="str">
            <v>N/A</v>
          </cell>
          <cell r="AA254" t="str">
            <v>N/A</v>
          </cell>
          <cell r="AB254" t="str">
            <v>N/A</v>
          </cell>
          <cell r="AC254" t="str">
            <v>N/A</v>
          </cell>
          <cell r="AD254" t="str">
            <v>N/A</v>
          </cell>
          <cell r="AE254" t="str">
            <v>N/A</v>
          </cell>
          <cell r="AF254" t="str">
            <v>N/A</v>
          </cell>
          <cell r="AG254" t="str">
            <v>N/A</v>
          </cell>
          <cell r="AH254" t="str">
            <v>N/A</v>
          </cell>
          <cell r="AI254" t="str">
            <v>N/A</v>
          </cell>
          <cell r="AJ254" t="str">
            <v>N/A</v>
          </cell>
          <cell r="AK254" t="str">
            <v>N/A</v>
          </cell>
          <cell r="AL254" t="str">
            <v>N/A</v>
          </cell>
          <cell r="AM254" t="str">
            <v>N/A</v>
          </cell>
          <cell r="AN254" t="str">
            <v>N/A</v>
          </cell>
          <cell r="AO254" t="str">
            <v>N/A</v>
          </cell>
          <cell r="AP254" t="str">
            <v>N/A</v>
          </cell>
          <cell r="AQ254" t="str">
            <v>N/A</v>
          </cell>
          <cell r="AR254" t="str">
            <v>N/A</v>
          </cell>
          <cell r="AS254" t="str">
            <v>N/A</v>
          </cell>
          <cell r="AT254" t="str">
            <v>N/A</v>
          </cell>
          <cell r="AU254" t="str">
            <v>N/A</v>
          </cell>
          <cell r="AV254" t="str">
            <v>N/A</v>
          </cell>
          <cell r="AW254" t="str">
            <v>N/A</v>
          </cell>
          <cell r="AX254" t="str">
            <v>N/A</v>
          </cell>
          <cell r="AY254" t="str">
            <v>N/A</v>
          </cell>
          <cell r="AZ254" t="str">
            <v>N/A</v>
          </cell>
          <cell r="BA254" t="e">
            <v>#VALUE!</v>
          </cell>
          <cell r="BB254" t="str">
            <v>N/A</v>
          </cell>
          <cell r="BC254" t="str">
            <v>N/A</v>
          </cell>
          <cell r="BD254" t="str">
            <v>N/A</v>
          </cell>
          <cell r="BE254" t="str">
            <v>N/A</v>
          </cell>
          <cell r="BF254" t="str">
            <v>N/A</v>
          </cell>
          <cell r="BG254" t="str">
            <v>N/A</v>
          </cell>
        </row>
        <row r="255">
          <cell r="A255">
            <v>36715</v>
          </cell>
          <cell r="B255" t="str">
            <v>N/A</v>
          </cell>
          <cell r="C255" t="str">
            <v>N/A</v>
          </cell>
          <cell r="D255" t="str">
            <v>N/A</v>
          </cell>
          <cell r="E255" t="str">
            <v>N/A</v>
          </cell>
          <cell r="F255" t="str">
            <v>N/A</v>
          </cell>
          <cell r="G255" t="str">
            <v>N/A</v>
          </cell>
          <cell r="H255" t="str">
            <v>N/A</v>
          </cell>
          <cell r="I255" t="str">
            <v>N/A</v>
          </cell>
          <cell r="J255" t="str">
            <v>N/A</v>
          </cell>
          <cell r="K255" t="str">
            <v>N/A</v>
          </cell>
          <cell r="L255" t="str">
            <v>N/A</v>
          </cell>
          <cell r="M255" t="str">
            <v>N/A</v>
          </cell>
          <cell r="N255" t="str">
            <v>N/A</v>
          </cell>
          <cell r="O255" t="str">
            <v>N/A</v>
          </cell>
          <cell r="P255" t="str">
            <v>N/A</v>
          </cell>
          <cell r="Q255" t="str">
            <v>N/A</v>
          </cell>
          <cell r="R255" t="str">
            <v>N/A</v>
          </cell>
          <cell r="S255" t="str">
            <v>N/A</v>
          </cell>
          <cell r="T255" t="str">
            <v>N/A</v>
          </cell>
          <cell r="U255" t="str">
            <v>N/A</v>
          </cell>
          <cell r="V255" t="str">
            <v>N/A</v>
          </cell>
          <cell r="W255" t="str">
            <v>N/A</v>
          </cell>
          <cell r="X255" t="str">
            <v>N/A</v>
          </cell>
          <cell r="Y255" t="str">
            <v>N/A</v>
          </cell>
          <cell r="Z255" t="str">
            <v>N/A</v>
          </cell>
          <cell r="AA255" t="str">
            <v>N/A</v>
          </cell>
          <cell r="AB255" t="str">
            <v>N/A</v>
          </cell>
          <cell r="AC255" t="str">
            <v>N/A</v>
          </cell>
          <cell r="AD255" t="str">
            <v>N/A</v>
          </cell>
          <cell r="AE255" t="str">
            <v>N/A</v>
          </cell>
          <cell r="AF255" t="str">
            <v>N/A</v>
          </cell>
          <cell r="AG255" t="str">
            <v>N/A</v>
          </cell>
          <cell r="AH255" t="str">
            <v>N/A</v>
          </cell>
          <cell r="AI255" t="str">
            <v>N/A</v>
          </cell>
          <cell r="AJ255" t="str">
            <v>N/A</v>
          </cell>
          <cell r="AK255" t="str">
            <v>N/A</v>
          </cell>
          <cell r="AL255" t="str">
            <v>N/A</v>
          </cell>
          <cell r="AM255" t="str">
            <v>N/A</v>
          </cell>
          <cell r="AN255" t="str">
            <v>N/A</v>
          </cell>
          <cell r="AO255" t="str">
            <v>N/A</v>
          </cell>
          <cell r="AP255" t="str">
            <v>N/A</v>
          </cell>
          <cell r="AQ255" t="str">
            <v>N/A</v>
          </cell>
          <cell r="AR255" t="str">
            <v>N/A</v>
          </cell>
          <cell r="AS255" t="str">
            <v>N/A</v>
          </cell>
          <cell r="AT255" t="str">
            <v>N/A</v>
          </cell>
          <cell r="AU255" t="str">
            <v>N/A</v>
          </cell>
          <cell r="AV255" t="str">
            <v>N/A</v>
          </cell>
          <cell r="AW255" t="str">
            <v>N/A</v>
          </cell>
          <cell r="AX255" t="str">
            <v>N/A</v>
          </cell>
          <cell r="AY255" t="str">
            <v>N/A</v>
          </cell>
          <cell r="AZ255" t="str">
            <v>N/A</v>
          </cell>
          <cell r="BA255" t="e">
            <v>#VALUE!</v>
          </cell>
          <cell r="BB255" t="str">
            <v>N/A</v>
          </cell>
          <cell r="BC255" t="str">
            <v>N/A</v>
          </cell>
          <cell r="BD255" t="str">
            <v>N/A</v>
          </cell>
          <cell r="BE255" t="str">
            <v>N/A</v>
          </cell>
          <cell r="BF255" t="str">
            <v>N/A</v>
          </cell>
          <cell r="BG255" t="str">
            <v>N/A</v>
          </cell>
        </row>
        <row r="256">
          <cell r="A256">
            <v>36716</v>
          </cell>
          <cell r="B256" t="str">
            <v>N/A</v>
          </cell>
          <cell r="C256" t="str">
            <v>N/A</v>
          </cell>
          <cell r="D256" t="str">
            <v>N/A</v>
          </cell>
          <cell r="E256" t="str">
            <v>N/A</v>
          </cell>
          <cell r="F256" t="str">
            <v>N/A</v>
          </cell>
          <cell r="G256" t="str">
            <v>N/A</v>
          </cell>
          <cell r="H256" t="str">
            <v>N/A</v>
          </cell>
          <cell r="I256" t="str">
            <v>N/A</v>
          </cell>
          <cell r="J256" t="str">
            <v>N/A</v>
          </cell>
          <cell r="K256" t="str">
            <v>N/A</v>
          </cell>
          <cell r="L256" t="str">
            <v>N/A</v>
          </cell>
          <cell r="M256" t="str">
            <v>N/A</v>
          </cell>
          <cell r="N256" t="str">
            <v>N/A</v>
          </cell>
          <cell r="O256" t="str">
            <v>N/A</v>
          </cell>
          <cell r="P256" t="str">
            <v>N/A</v>
          </cell>
          <cell r="Q256" t="str">
            <v>N/A</v>
          </cell>
          <cell r="R256" t="str">
            <v>N/A</v>
          </cell>
          <cell r="S256" t="str">
            <v>N/A</v>
          </cell>
          <cell r="T256" t="str">
            <v>N/A</v>
          </cell>
          <cell r="U256" t="str">
            <v>N/A</v>
          </cell>
          <cell r="V256" t="str">
            <v>N/A</v>
          </cell>
          <cell r="W256" t="str">
            <v>N/A</v>
          </cell>
          <cell r="X256" t="str">
            <v>N/A</v>
          </cell>
          <cell r="Y256" t="str">
            <v>N/A</v>
          </cell>
          <cell r="Z256" t="str">
            <v>N/A</v>
          </cell>
          <cell r="AA256" t="str">
            <v>N/A</v>
          </cell>
          <cell r="AB256" t="str">
            <v>N/A</v>
          </cell>
          <cell r="AC256" t="str">
            <v>N/A</v>
          </cell>
          <cell r="AD256" t="str">
            <v>N/A</v>
          </cell>
          <cell r="AE256" t="str">
            <v>N/A</v>
          </cell>
          <cell r="AF256" t="str">
            <v>N/A</v>
          </cell>
          <cell r="AG256" t="str">
            <v>N/A</v>
          </cell>
          <cell r="AH256" t="str">
            <v>N/A</v>
          </cell>
          <cell r="AI256" t="str">
            <v>N/A</v>
          </cell>
          <cell r="AJ256" t="str">
            <v>N/A</v>
          </cell>
          <cell r="AK256" t="str">
            <v>N/A</v>
          </cell>
          <cell r="AL256" t="str">
            <v>N/A</v>
          </cell>
          <cell r="AM256" t="str">
            <v>N/A</v>
          </cell>
          <cell r="AN256" t="str">
            <v>N/A</v>
          </cell>
          <cell r="AO256" t="str">
            <v>N/A</v>
          </cell>
          <cell r="AP256" t="str">
            <v>N/A</v>
          </cell>
          <cell r="AQ256" t="str">
            <v>N/A</v>
          </cell>
          <cell r="AR256" t="str">
            <v>N/A</v>
          </cell>
          <cell r="AS256" t="str">
            <v>N/A</v>
          </cell>
          <cell r="AT256" t="str">
            <v>N/A</v>
          </cell>
          <cell r="AU256" t="str">
            <v>N/A</v>
          </cell>
          <cell r="AV256" t="str">
            <v>N/A</v>
          </cell>
          <cell r="AW256" t="str">
            <v>N/A</v>
          </cell>
          <cell r="AX256" t="str">
            <v>N/A</v>
          </cell>
          <cell r="AY256" t="str">
            <v>N/A</v>
          </cell>
          <cell r="AZ256" t="str">
            <v>N/A</v>
          </cell>
          <cell r="BA256" t="e">
            <v>#VALUE!</v>
          </cell>
          <cell r="BB256" t="str">
            <v>N/A</v>
          </cell>
          <cell r="BC256" t="str">
            <v>N/A</v>
          </cell>
          <cell r="BD256" t="str">
            <v>N/A</v>
          </cell>
          <cell r="BE256" t="str">
            <v>N/A</v>
          </cell>
          <cell r="BF256" t="str">
            <v>N/A</v>
          </cell>
          <cell r="BG256" t="str">
            <v>N/A</v>
          </cell>
        </row>
        <row r="257">
          <cell r="A257">
            <v>36717</v>
          </cell>
          <cell r="B257" t="str">
            <v>N/A</v>
          </cell>
          <cell r="C257" t="str">
            <v>N/A</v>
          </cell>
          <cell r="D257" t="str">
            <v>N/A</v>
          </cell>
          <cell r="E257" t="str">
            <v>N/A</v>
          </cell>
          <cell r="F257" t="str">
            <v>N/A</v>
          </cell>
          <cell r="G257" t="str">
            <v>N/A</v>
          </cell>
          <cell r="H257" t="str">
            <v>N/A</v>
          </cell>
          <cell r="I257" t="str">
            <v>N/A</v>
          </cell>
          <cell r="J257" t="str">
            <v>N/A</v>
          </cell>
          <cell r="K257" t="str">
            <v>N/A</v>
          </cell>
          <cell r="L257" t="str">
            <v>N/A</v>
          </cell>
          <cell r="M257" t="str">
            <v>N/A</v>
          </cell>
          <cell r="N257" t="str">
            <v>N/A</v>
          </cell>
          <cell r="O257" t="str">
            <v>N/A</v>
          </cell>
          <cell r="P257" t="str">
            <v>N/A</v>
          </cell>
          <cell r="Q257" t="str">
            <v>N/A</v>
          </cell>
          <cell r="R257" t="str">
            <v>N/A</v>
          </cell>
          <cell r="S257" t="str">
            <v>N/A</v>
          </cell>
          <cell r="T257" t="str">
            <v>N/A</v>
          </cell>
          <cell r="U257" t="str">
            <v>N/A</v>
          </cell>
          <cell r="V257" t="str">
            <v>N/A</v>
          </cell>
          <cell r="W257" t="str">
            <v>N/A</v>
          </cell>
          <cell r="X257" t="str">
            <v>N/A</v>
          </cell>
          <cell r="Y257" t="str">
            <v>N/A</v>
          </cell>
          <cell r="Z257" t="str">
            <v>N/A</v>
          </cell>
          <cell r="AA257" t="str">
            <v>N/A</v>
          </cell>
          <cell r="AB257" t="str">
            <v>N/A</v>
          </cell>
          <cell r="AC257" t="str">
            <v>N/A</v>
          </cell>
          <cell r="AD257" t="str">
            <v>N/A</v>
          </cell>
          <cell r="AE257" t="str">
            <v>N/A</v>
          </cell>
          <cell r="AF257" t="str">
            <v>N/A</v>
          </cell>
          <cell r="AG257" t="str">
            <v>N/A</v>
          </cell>
          <cell r="AH257" t="str">
            <v>N/A</v>
          </cell>
          <cell r="AI257" t="str">
            <v>N/A</v>
          </cell>
          <cell r="AJ257" t="str">
            <v>N/A</v>
          </cell>
          <cell r="AK257" t="str">
            <v>N/A</v>
          </cell>
          <cell r="AL257" t="str">
            <v>N/A</v>
          </cell>
          <cell r="AM257" t="str">
            <v>N/A</v>
          </cell>
          <cell r="AN257" t="str">
            <v>N/A</v>
          </cell>
          <cell r="AO257" t="str">
            <v>N/A</v>
          </cell>
          <cell r="AP257" t="str">
            <v>N/A</v>
          </cell>
          <cell r="AQ257" t="str">
            <v>N/A</v>
          </cell>
          <cell r="AR257" t="str">
            <v>N/A</v>
          </cell>
          <cell r="AS257" t="str">
            <v>N/A</v>
          </cell>
          <cell r="AT257" t="str">
            <v>N/A</v>
          </cell>
          <cell r="AU257" t="str">
            <v>N/A</v>
          </cell>
          <cell r="AV257" t="str">
            <v>N/A</v>
          </cell>
          <cell r="AW257" t="str">
            <v>N/A</v>
          </cell>
          <cell r="AX257" t="str">
            <v>N/A</v>
          </cell>
          <cell r="AY257" t="str">
            <v>N/A</v>
          </cell>
          <cell r="AZ257" t="str">
            <v>N/A</v>
          </cell>
          <cell r="BA257" t="e">
            <v>#VALUE!</v>
          </cell>
          <cell r="BB257" t="str">
            <v>N/A</v>
          </cell>
          <cell r="BC257" t="str">
            <v>N/A</v>
          </cell>
          <cell r="BD257" t="str">
            <v>N/A</v>
          </cell>
          <cell r="BE257" t="str">
            <v>N/A</v>
          </cell>
          <cell r="BF257" t="str">
            <v>N/A</v>
          </cell>
          <cell r="BG257" t="str">
            <v>N/A</v>
          </cell>
        </row>
        <row r="258">
          <cell r="A258">
            <v>36718</v>
          </cell>
          <cell r="B258" t="str">
            <v>N/A</v>
          </cell>
          <cell r="C258" t="str">
            <v>N/A</v>
          </cell>
          <cell r="D258" t="str">
            <v>N/A</v>
          </cell>
          <cell r="E258" t="str">
            <v>N/A</v>
          </cell>
          <cell r="F258" t="str">
            <v>N/A</v>
          </cell>
          <cell r="G258" t="str">
            <v>N/A</v>
          </cell>
          <cell r="H258" t="str">
            <v>N/A</v>
          </cell>
          <cell r="I258" t="str">
            <v>N/A</v>
          </cell>
          <cell r="J258" t="str">
            <v>N/A</v>
          </cell>
          <cell r="K258" t="str">
            <v>N/A</v>
          </cell>
          <cell r="L258" t="str">
            <v>N/A</v>
          </cell>
          <cell r="M258" t="str">
            <v>N/A</v>
          </cell>
          <cell r="N258" t="str">
            <v>N/A</v>
          </cell>
          <cell r="O258" t="str">
            <v>N/A</v>
          </cell>
          <cell r="P258" t="str">
            <v>N/A</v>
          </cell>
          <cell r="Q258" t="str">
            <v>N/A</v>
          </cell>
          <cell r="R258" t="str">
            <v>N/A</v>
          </cell>
          <cell r="S258" t="str">
            <v>N/A</v>
          </cell>
          <cell r="T258" t="str">
            <v>N/A</v>
          </cell>
          <cell r="U258" t="str">
            <v>N/A</v>
          </cell>
          <cell r="V258" t="str">
            <v>N/A</v>
          </cell>
          <cell r="W258" t="str">
            <v>N/A</v>
          </cell>
          <cell r="X258" t="str">
            <v>N/A</v>
          </cell>
          <cell r="Y258" t="str">
            <v>N/A</v>
          </cell>
          <cell r="Z258" t="str">
            <v>N/A</v>
          </cell>
          <cell r="AA258" t="str">
            <v>N/A</v>
          </cell>
          <cell r="AB258" t="str">
            <v>N/A</v>
          </cell>
          <cell r="AC258" t="str">
            <v>N/A</v>
          </cell>
          <cell r="AD258" t="str">
            <v>N/A</v>
          </cell>
          <cell r="AE258" t="str">
            <v>N/A</v>
          </cell>
          <cell r="AF258" t="str">
            <v>N/A</v>
          </cell>
          <cell r="AG258" t="str">
            <v>N/A</v>
          </cell>
          <cell r="AH258" t="str">
            <v>N/A</v>
          </cell>
          <cell r="AI258" t="str">
            <v>N/A</v>
          </cell>
          <cell r="AJ258" t="str">
            <v>N/A</v>
          </cell>
          <cell r="AK258" t="str">
            <v>N/A</v>
          </cell>
          <cell r="AL258" t="str">
            <v>N/A</v>
          </cell>
          <cell r="AM258" t="str">
            <v>N/A</v>
          </cell>
          <cell r="AN258" t="str">
            <v>N/A</v>
          </cell>
          <cell r="AO258" t="str">
            <v>N/A</v>
          </cell>
          <cell r="AP258" t="str">
            <v>N/A</v>
          </cell>
          <cell r="AQ258" t="str">
            <v>N/A</v>
          </cell>
          <cell r="AR258" t="str">
            <v>N/A</v>
          </cell>
          <cell r="AS258" t="str">
            <v>N/A</v>
          </cell>
          <cell r="AT258" t="str">
            <v>N/A</v>
          </cell>
          <cell r="AU258" t="str">
            <v>N/A</v>
          </cell>
          <cell r="AV258" t="str">
            <v>N/A</v>
          </cell>
          <cell r="AW258" t="str">
            <v>N/A</v>
          </cell>
          <cell r="AX258" t="str">
            <v>N/A</v>
          </cell>
          <cell r="AY258" t="str">
            <v>N/A</v>
          </cell>
          <cell r="AZ258" t="str">
            <v>N/A</v>
          </cell>
          <cell r="BA258" t="e">
            <v>#VALUE!</v>
          </cell>
          <cell r="BB258" t="str">
            <v>N/A</v>
          </cell>
          <cell r="BC258" t="str">
            <v>N/A</v>
          </cell>
          <cell r="BD258" t="str">
            <v>N/A</v>
          </cell>
          <cell r="BE258" t="str">
            <v>N/A</v>
          </cell>
          <cell r="BF258" t="str">
            <v>N/A</v>
          </cell>
          <cell r="BG258" t="str">
            <v>N/A</v>
          </cell>
        </row>
        <row r="259">
          <cell r="A259">
            <v>36719</v>
          </cell>
          <cell r="B259" t="str">
            <v>N/A</v>
          </cell>
          <cell r="C259" t="str">
            <v>N/A</v>
          </cell>
          <cell r="D259" t="str">
            <v>N/A</v>
          </cell>
          <cell r="E259" t="str">
            <v>N/A</v>
          </cell>
          <cell r="F259" t="str">
            <v>N/A</v>
          </cell>
          <cell r="G259" t="str">
            <v>N/A</v>
          </cell>
          <cell r="H259" t="str">
            <v>N/A</v>
          </cell>
          <cell r="I259" t="str">
            <v>N/A</v>
          </cell>
          <cell r="J259" t="str">
            <v>N/A</v>
          </cell>
          <cell r="K259" t="str">
            <v>N/A</v>
          </cell>
          <cell r="L259" t="str">
            <v>N/A</v>
          </cell>
          <cell r="M259" t="str">
            <v>N/A</v>
          </cell>
          <cell r="N259" t="str">
            <v>N/A</v>
          </cell>
          <cell r="O259" t="str">
            <v>N/A</v>
          </cell>
          <cell r="P259" t="str">
            <v>N/A</v>
          </cell>
          <cell r="Q259" t="str">
            <v>N/A</v>
          </cell>
          <cell r="R259" t="str">
            <v>N/A</v>
          </cell>
          <cell r="S259" t="str">
            <v>N/A</v>
          </cell>
          <cell r="T259" t="str">
            <v>N/A</v>
          </cell>
          <cell r="U259" t="str">
            <v>N/A</v>
          </cell>
          <cell r="V259" t="str">
            <v>N/A</v>
          </cell>
          <cell r="W259" t="str">
            <v>N/A</v>
          </cell>
          <cell r="X259" t="str">
            <v>N/A</v>
          </cell>
          <cell r="Y259" t="str">
            <v>N/A</v>
          </cell>
          <cell r="Z259" t="str">
            <v>N/A</v>
          </cell>
          <cell r="AA259" t="str">
            <v>N/A</v>
          </cell>
          <cell r="AB259" t="str">
            <v>N/A</v>
          </cell>
          <cell r="AC259" t="str">
            <v>N/A</v>
          </cell>
          <cell r="AD259" t="str">
            <v>N/A</v>
          </cell>
          <cell r="AE259" t="str">
            <v>N/A</v>
          </cell>
          <cell r="AF259" t="str">
            <v>N/A</v>
          </cell>
          <cell r="AG259" t="str">
            <v>N/A</v>
          </cell>
          <cell r="AH259" t="str">
            <v>N/A</v>
          </cell>
          <cell r="AI259" t="str">
            <v>N/A</v>
          </cell>
          <cell r="AJ259" t="str">
            <v>N/A</v>
          </cell>
          <cell r="AK259" t="str">
            <v>N/A</v>
          </cell>
          <cell r="AL259" t="str">
            <v>N/A</v>
          </cell>
          <cell r="AM259" t="str">
            <v>N/A</v>
          </cell>
          <cell r="AN259" t="str">
            <v>N/A</v>
          </cell>
          <cell r="AO259" t="str">
            <v>N/A</v>
          </cell>
          <cell r="AP259" t="str">
            <v>N/A</v>
          </cell>
          <cell r="AQ259" t="str">
            <v>N/A</v>
          </cell>
          <cell r="AR259" t="str">
            <v>N/A</v>
          </cell>
          <cell r="AS259" t="str">
            <v>N/A</v>
          </cell>
          <cell r="AT259" t="str">
            <v>N/A</v>
          </cell>
          <cell r="AU259" t="str">
            <v>N/A</v>
          </cell>
          <cell r="AV259" t="str">
            <v>N/A</v>
          </cell>
          <cell r="AW259" t="str">
            <v>N/A</v>
          </cell>
          <cell r="AX259" t="str">
            <v>N/A</v>
          </cell>
          <cell r="AY259" t="str">
            <v>N/A</v>
          </cell>
          <cell r="AZ259" t="str">
            <v>N/A</v>
          </cell>
          <cell r="BA259" t="e">
            <v>#VALUE!</v>
          </cell>
          <cell r="BB259" t="str">
            <v>N/A</v>
          </cell>
          <cell r="BC259" t="str">
            <v>N/A</v>
          </cell>
          <cell r="BD259" t="str">
            <v>N/A</v>
          </cell>
          <cell r="BE259" t="str">
            <v>N/A</v>
          </cell>
          <cell r="BF259" t="str">
            <v>N/A</v>
          </cell>
          <cell r="BG259" t="str">
            <v>N/A</v>
          </cell>
        </row>
        <row r="260">
          <cell r="A260">
            <v>36720</v>
          </cell>
          <cell r="B260" t="str">
            <v>N/A</v>
          </cell>
          <cell r="C260" t="str">
            <v>N/A</v>
          </cell>
          <cell r="D260" t="str">
            <v>N/A</v>
          </cell>
          <cell r="E260" t="str">
            <v>N/A</v>
          </cell>
          <cell r="F260" t="str">
            <v>N/A</v>
          </cell>
          <cell r="G260" t="str">
            <v>N/A</v>
          </cell>
          <cell r="H260" t="str">
            <v>N/A</v>
          </cell>
          <cell r="I260" t="str">
            <v>N/A</v>
          </cell>
          <cell r="J260" t="str">
            <v>N/A</v>
          </cell>
          <cell r="K260" t="str">
            <v>N/A</v>
          </cell>
          <cell r="L260" t="str">
            <v>N/A</v>
          </cell>
          <cell r="M260" t="str">
            <v>N/A</v>
          </cell>
          <cell r="N260" t="str">
            <v>N/A</v>
          </cell>
          <cell r="O260" t="str">
            <v>N/A</v>
          </cell>
          <cell r="P260" t="str">
            <v>N/A</v>
          </cell>
          <cell r="Q260" t="str">
            <v>N/A</v>
          </cell>
          <cell r="R260" t="str">
            <v>N/A</v>
          </cell>
          <cell r="S260" t="str">
            <v>N/A</v>
          </cell>
          <cell r="T260" t="str">
            <v>N/A</v>
          </cell>
          <cell r="U260" t="str">
            <v>N/A</v>
          </cell>
          <cell r="V260" t="str">
            <v>N/A</v>
          </cell>
          <cell r="W260" t="str">
            <v>N/A</v>
          </cell>
          <cell r="X260" t="str">
            <v>N/A</v>
          </cell>
          <cell r="Y260" t="str">
            <v>N/A</v>
          </cell>
          <cell r="Z260" t="str">
            <v>N/A</v>
          </cell>
          <cell r="AA260" t="str">
            <v>N/A</v>
          </cell>
          <cell r="AB260" t="str">
            <v>N/A</v>
          </cell>
          <cell r="AC260" t="str">
            <v>N/A</v>
          </cell>
          <cell r="AD260" t="str">
            <v>N/A</v>
          </cell>
          <cell r="AE260" t="str">
            <v>N/A</v>
          </cell>
          <cell r="AF260" t="str">
            <v>N/A</v>
          </cell>
          <cell r="AG260" t="str">
            <v>N/A</v>
          </cell>
          <cell r="AH260" t="str">
            <v>N/A</v>
          </cell>
          <cell r="AI260" t="str">
            <v>N/A</v>
          </cell>
          <cell r="AJ260" t="str">
            <v>N/A</v>
          </cell>
          <cell r="AK260" t="str">
            <v>N/A</v>
          </cell>
          <cell r="AL260" t="str">
            <v>N/A</v>
          </cell>
          <cell r="AM260" t="str">
            <v>N/A</v>
          </cell>
          <cell r="AN260" t="str">
            <v>N/A</v>
          </cell>
          <cell r="AO260" t="str">
            <v>N/A</v>
          </cell>
          <cell r="AP260" t="str">
            <v>N/A</v>
          </cell>
          <cell r="AQ260" t="str">
            <v>N/A</v>
          </cell>
          <cell r="AR260" t="str">
            <v>N/A</v>
          </cell>
          <cell r="AS260" t="str">
            <v>N/A</v>
          </cell>
          <cell r="AT260" t="str">
            <v>N/A</v>
          </cell>
          <cell r="AU260" t="str">
            <v>N/A</v>
          </cell>
          <cell r="AV260" t="str">
            <v>N/A</v>
          </cell>
          <cell r="AW260" t="str">
            <v>N/A</v>
          </cell>
          <cell r="AX260" t="str">
            <v>N/A</v>
          </cell>
          <cell r="AY260" t="str">
            <v>N/A</v>
          </cell>
          <cell r="AZ260" t="str">
            <v>N/A</v>
          </cell>
          <cell r="BA260" t="e">
            <v>#VALUE!</v>
          </cell>
          <cell r="BB260" t="str">
            <v>N/A</v>
          </cell>
          <cell r="BC260" t="str">
            <v>N/A</v>
          </cell>
          <cell r="BD260" t="str">
            <v>N/A</v>
          </cell>
          <cell r="BE260" t="str">
            <v>N/A</v>
          </cell>
          <cell r="BF260" t="str">
            <v>N/A</v>
          </cell>
          <cell r="BG260" t="str">
            <v>N/A</v>
          </cell>
        </row>
        <row r="261">
          <cell r="A261">
            <v>36721</v>
          </cell>
          <cell r="B261" t="str">
            <v>N/A</v>
          </cell>
          <cell r="C261" t="str">
            <v>N/A</v>
          </cell>
          <cell r="D261" t="str">
            <v>N/A</v>
          </cell>
          <cell r="E261" t="str">
            <v>N/A</v>
          </cell>
          <cell r="F261" t="str">
            <v>N/A</v>
          </cell>
          <cell r="G261" t="str">
            <v>N/A</v>
          </cell>
          <cell r="H261" t="str">
            <v>N/A</v>
          </cell>
          <cell r="I261" t="str">
            <v>N/A</v>
          </cell>
          <cell r="J261" t="str">
            <v>N/A</v>
          </cell>
          <cell r="K261" t="str">
            <v>N/A</v>
          </cell>
          <cell r="L261" t="str">
            <v>N/A</v>
          </cell>
          <cell r="M261" t="str">
            <v>N/A</v>
          </cell>
          <cell r="N261" t="str">
            <v>N/A</v>
          </cell>
          <cell r="O261" t="str">
            <v>N/A</v>
          </cell>
          <cell r="P261" t="str">
            <v>N/A</v>
          </cell>
          <cell r="Q261" t="str">
            <v>N/A</v>
          </cell>
          <cell r="R261" t="str">
            <v>N/A</v>
          </cell>
          <cell r="S261" t="str">
            <v>N/A</v>
          </cell>
          <cell r="T261" t="str">
            <v>N/A</v>
          </cell>
          <cell r="U261" t="str">
            <v>N/A</v>
          </cell>
          <cell r="V261" t="str">
            <v>N/A</v>
          </cell>
          <cell r="W261" t="str">
            <v>N/A</v>
          </cell>
          <cell r="X261" t="str">
            <v>N/A</v>
          </cell>
          <cell r="Y261" t="str">
            <v>N/A</v>
          </cell>
          <cell r="Z261" t="str">
            <v>N/A</v>
          </cell>
          <cell r="AA261" t="str">
            <v>N/A</v>
          </cell>
          <cell r="AB261" t="str">
            <v>N/A</v>
          </cell>
          <cell r="AC261" t="str">
            <v>N/A</v>
          </cell>
          <cell r="AD261" t="str">
            <v>N/A</v>
          </cell>
          <cell r="AE261" t="str">
            <v>N/A</v>
          </cell>
          <cell r="AF261" t="str">
            <v>N/A</v>
          </cell>
          <cell r="AG261" t="str">
            <v>N/A</v>
          </cell>
          <cell r="AH261" t="str">
            <v>N/A</v>
          </cell>
          <cell r="AI261" t="str">
            <v>N/A</v>
          </cell>
          <cell r="AJ261" t="str">
            <v>N/A</v>
          </cell>
          <cell r="AK261" t="str">
            <v>N/A</v>
          </cell>
          <cell r="AL261" t="str">
            <v>N/A</v>
          </cell>
          <cell r="AM261" t="str">
            <v>N/A</v>
          </cell>
          <cell r="AN261" t="str">
            <v>N/A</v>
          </cell>
          <cell r="AO261" t="str">
            <v>N/A</v>
          </cell>
          <cell r="AP261" t="str">
            <v>N/A</v>
          </cell>
          <cell r="AQ261" t="str">
            <v>N/A</v>
          </cell>
          <cell r="AR261" t="str">
            <v>N/A</v>
          </cell>
          <cell r="AS261" t="str">
            <v>N/A</v>
          </cell>
          <cell r="AT261" t="str">
            <v>N/A</v>
          </cell>
          <cell r="AU261" t="str">
            <v>N/A</v>
          </cell>
          <cell r="AV261" t="str">
            <v>N/A</v>
          </cell>
          <cell r="AW261" t="str">
            <v>N/A</v>
          </cell>
          <cell r="AX261" t="str">
            <v>N/A</v>
          </cell>
          <cell r="AY261" t="str">
            <v>N/A</v>
          </cell>
          <cell r="AZ261" t="str">
            <v>N/A</v>
          </cell>
          <cell r="BA261" t="e">
            <v>#VALUE!</v>
          </cell>
          <cell r="BB261" t="str">
            <v>N/A</v>
          </cell>
          <cell r="BC261" t="str">
            <v>N/A</v>
          </cell>
          <cell r="BD261" t="str">
            <v>N/A</v>
          </cell>
          <cell r="BE261" t="str">
            <v>N/A</v>
          </cell>
          <cell r="BF261" t="str">
            <v>N/A</v>
          </cell>
          <cell r="BG261" t="str">
            <v>N/A</v>
          </cell>
        </row>
        <row r="262">
          <cell r="A262">
            <v>36722</v>
          </cell>
          <cell r="B262" t="str">
            <v>N/A</v>
          </cell>
          <cell r="C262" t="str">
            <v>N/A</v>
          </cell>
          <cell r="D262" t="str">
            <v>N/A</v>
          </cell>
          <cell r="E262" t="str">
            <v>N/A</v>
          </cell>
          <cell r="F262" t="str">
            <v>N/A</v>
          </cell>
          <cell r="G262" t="str">
            <v>N/A</v>
          </cell>
          <cell r="H262" t="str">
            <v>N/A</v>
          </cell>
          <cell r="I262" t="str">
            <v>N/A</v>
          </cell>
          <cell r="J262" t="str">
            <v>N/A</v>
          </cell>
          <cell r="K262" t="str">
            <v>N/A</v>
          </cell>
          <cell r="L262" t="str">
            <v>N/A</v>
          </cell>
          <cell r="M262" t="str">
            <v>N/A</v>
          </cell>
          <cell r="N262" t="str">
            <v>N/A</v>
          </cell>
          <cell r="O262" t="str">
            <v>N/A</v>
          </cell>
          <cell r="P262" t="str">
            <v>N/A</v>
          </cell>
          <cell r="Q262" t="str">
            <v>N/A</v>
          </cell>
          <cell r="R262" t="str">
            <v>N/A</v>
          </cell>
          <cell r="S262" t="str">
            <v>N/A</v>
          </cell>
          <cell r="T262" t="str">
            <v>N/A</v>
          </cell>
          <cell r="U262" t="str">
            <v>N/A</v>
          </cell>
          <cell r="V262" t="str">
            <v>N/A</v>
          </cell>
          <cell r="W262" t="str">
            <v>N/A</v>
          </cell>
          <cell r="X262" t="str">
            <v>N/A</v>
          </cell>
          <cell r="Y262" t="str">
            <v>N/A</v>
          </cell>
          <cell r="Z262" t="str">
            <v>N/A</v>
          </cell>
          <cell r="AA262" t="str">
            <v>N/A</v>
          </cell>
          <cell r="AB262" t="str">
            <v>N/A</v>
          </cell>
          <cell r="AC262" t="str">
            <v>N/A</v>
          </cell>
          <cell r="AD262" t="str">
            <v>N/A</v>
          </cell>
          <cell r="AE262" t="str">
            <v>N/A</v>
          </cell>
          <cell r="AF262" t="str">
            <v>N/A</v>
          </cell>
          <cell r="AG262" t="str">
            <v>N/A</v>
          </cell>
          <cell r="AH262" t="str">
            <v>N/A</v>
          </cell>
          <cell r="AI262" t="str">
            <v>N/A</v>
          </cell>
          <cell r="AJ262" t="str">
            <v>N/A</v>
          </cell>
          <cell r="AK262" t="str">
            <v>N/A</v>
          </cell>
          <cell r="AL262" t="str">
            <v>N/A</v>
          </cell>
          <cell r="AM262" t="str">
            <v>N/A</v>
          </cell>
          <cell r="AN262" t="str">
            <v>N/A</v>
          </cell>
          <cell r="AO262" t="str">
            <v>N/A</v>
          </cell>
          <cell r="AP262" t="str">
            <v>N/A</v>
          </cell>
          <cell r="AQ262" t="str">
            <v>N/A</v>
          </cell>
          <cell r="AR262" t="str">
            <v>N/A</v>
          </cell>
          <cell r="AS262" t="str">
            <v>N/A</v>
          </cell>
          <cell r="AT262" t="str">
            <v>N/A</v>
          </cell>
          <cell r="AU262" t="str">
            <v>N/A</v>
          </cell>
          <cell r="AV262" t="str">
            <v>N/A</v>
          </cell>
          <cell r="AW262" t="str">
            <v>N/A</v>
          </cell>
          <cell r="AX262" t="str">
            <v>N/A</v>
          </cell>
          <cell r="AY262" t="str">
            <v>N/A</v>
          </cell>
          <cell r="AZ262" t="str">
            <v>N/A</v>
          </cell>
          <cell r="BA262" t="e">
            <v>#VALUE!</v>
          </cell>
          <cell r="BB262" t="str">
            <v>N/A</v>
          </cell>
          <cell r="BC262" t="str">
            <v>N/A</v>
          </cell>
          <cell r="BD262" t="str">
            <v>N/A</v>
          </cell>
          <cell r="BE262" t="str">
            <v>N/A</v>
          </cell>
          <cell r="BF262" t="str">
            <v>N/A</v>
          </cell>
          <cell r="BG262" t="str">
            <v>N/A</v>
          </cell>
        </row>
        <row r="263">
          <cell r="A263">
            <v>36723</v>
          </cell>
          <cell r="B263" t="str">
            <v>N/A</v>
          </cell>
          <cell r="C263" t="str">
            <v>N/A</v>
          </cell>
          <cell r="D263" t="str">
            <v>N/A</v>
          </cell>
          <cell r="E263" t="str">
            <v>N/A</v>
          </cell>
          <cell r="F263" t="str">
            <v>N/A</v>
          </cell>
          <cell r="G263" t="str">
            <v>N/A</v>
          </cell>
          <cell r="H263" t="str">
            <v>N/A</v>
          </cell>
          <cell r="I263" t="str">
            <v>N/A</v>
          </cell>
          <cell r="J263" t="str">
            <v>N/A</v>
          </cell>
          <cell r="K263" t="str">
            <v>N/A</v>
          </cell>
          <cell r="L263" t="str">
            <v>N/A</v>
          </cell>
          <cell r="M263" t="str">
            <v>N/A</v>
          </cell>
          <cell r="N263" t="str">
            <v>N/A</v>
          </cell>
          <cell r="O263" t="str">
            <v>N/A</v>
          </cell>
          <cell r="P263" t="str">
            <v>N/A</v>
          </cell>
          <cell r="Q263" t="str">
            <v>N/A</v>
          </cell>
          <cell r="R263" t="str">
            <v>N/A</v>
          </cell>
          <cell r="S263" t="str">
            <v>N/A</v>
          </cell>
          <cell r="T263" t="str">
            <v>N/A</v>
          </cell>
          <cell r="U263" t="str">
            <v>N/A</v>
          </cell>
          <cell r="V263" t="str">
            <v>N/A</v>
          </cell>
          <cell r="W263" t="str">
            <v>N/A</v>
          </cell>
          <cell r="X263" t="str">
            <v>N/A</v>
          </cell>
          <cell r="Y263" t="str">
            <v>N/A</v>
          </cell>
          <cell r="Z263" t="str">
            <v>N/A</v>
          </cell>
          <cell r="AA263" t="str">
            <v>N/A</v>
          </cell>
          <cell r="AB263" t="str">
            <v>N/A</v>
          </cell>
          <cell r="AC263" t="str">
            <v>N/A</v>
          </cell>
          <cell r="AD263" t="str">
            <v>N/A</v>
          </cell>
          <cell r="AE263" t="str">
            <v>N/A</v>
          </cell>
          <cell r="AF263" t="str">
            <v>N/A</v>
          </cell>
          <cell r="AG263" t="str">
            <v>N/A</v>
          </cell>
          <cell r="AH263" t="str">
            <v>N/A</v>
          </cell>
          <cell r="AI263" t="str">
            <v>N/A</v>
          </cell>
          <cell r="AJ263" t="str">
            <v>N/A</v>
          </cell>
          <cell r="AK263" t="str">
            <v>N/A</v>
          </cell>
          <cell r="AL263" t="str">
            <v>N/A</v>
          </cell>
          <cell r="AM263" t="str">
            <v>N/A</v>
          </cell>
          <cell r="AN263" t="str">
            <v>N/A</v>
          </cell>
          <cell r="AO263" t="str">
            <v>N/A</v>
          </cell>
          <cell r="AP263" t="str">
            <v>N/A</v>
          </cell>
          <cell r="AQ263" t="str">
            <v>N/A</v>
          </cell>
          <cell r="AR263" t="str">
            <v>N/A</v>
          </cell>
          <cell r="AS263" t="str">
            <v>N/A</v>
          </cell>
          <cell r="AT263" t="str">
            <v>N/A</v>
          </cell>
          <cell r="AU263" t="str">
            <v>N/A</v>
          </cell>
          <cell r="AV263" t="str">
            <v>N/A</v>
          </cell>
          <cell r="AW263" t="str">
            <v>N/A</v>
          </cell>
          <cell r="AX263" t="str">
            <v>N/A</v>
          </cell>
          <cell r="AY263" t="str">
            <v>N/A</v>
          </cell>
          <cell r="AZ263" t="str">
            <v>N/A</v>
          </cell>
          <cell r="BA263" t="e">
            <v>#VALUE!</v>
          </cell>
          <cell r="BB263" t="str">
            <v>N/A</v>
          </cell>
          <cell r="BC263" t="str">
            <v>N/A</v>
          </cell>
          <cell r="BD263" t="str">
            <v>N/A</v>
          </cell>
          <cell r="BE263" t="str">
            <v>N/A</v>
          </cell>
          <cell r="BF263" t="str">
            <v>N/A</v>
          </cell>
          <cell r="BG263" t="str">
            <v>N/A</v>
          </cell>
        </row>
        <row r="264">
          <cell r="A264">
            <v>36724</v>
          </cell>
          <cell r="B264" t="str">
            <v>N/A</v>
          </cell>
          <cell r="C264" t="str">
            <v>N/A</v>
          </cell>
          <cell r="D264" t="str">
            <v>N/A</v>
          </cell>
          <cell r="E264" t="str">
            <v>N/A</v>
          </cell>
          <cell r="F264" t="str">
            <v>N/A</v>
          </cell>
          <cell r="G264" t="str">
            <v>N/A</v>
          </cell>
          <cell r="H264" t="str">
            <v>N/A</v>
          </cell>
          <cell r="I264" t="str">
            <v>N/A</v>
          </cell>
          <cell r="J264" t="str">
            <v>N/A</v>
          </cell>
          <cell r="K264" t="str">
            <v>N/A</v>
          </cell>
          <cell r="L264" t="str">
            <v>N/A</v>
          </cell>
          <cell r="M264" t="str">
            <v>N/A</v>
          </cell>
          <cell r="N264" t="str">
            <v>N/A</v>
          </cell>
          <cell r="O264" t="str">
            <v>N/A</v>
          </cell>
          <cell r="P264" t="str">
            <v>N/A</v>
          </cell>
          <cell r="Q264" t="str">
            <v>N/A</v>
          </cell>
          <cell r="R264" t="str">
            <v>N/A</v>
          </cell>
          <cell r="S264" t="str">
            <v>N/A</v>
          </cell>
          <cell r="T264" t="str">
            <v>N/A</v>
          </cell>
          <cell r="U264" t="str">
            <v>N/A</v>
          </cell>
          <cell r="V264" t="str">
            <v>N/A</v>
          </cell>
          <cell r="W264" t="str">
            <v>N/A</v>
          </cell>
          <cell r="X264" t="str">
            <v>N/A</v>
          </cell>
          <cell r="Y264" t="str">
            <v>N/A</v>
          </cell>
          <cell r="Z264" t="str">
            <v>N/A</v>
          </cell>
          <cell r="AA264" t="str">
            <v>N/A</v>
          </cell>
          <cell r="AB264" t="str">
            <v>N/A</v>
          </cell>
          <cell r="AC264" t="str">
            <v>N/A</v>
          </cell>
          <cell r="AD264" t="str">
            <v>N/A</v>
          </cell>
          <cell r="AE264" t="str">
            <v>N/A</v>
          </cell>
          <cell r="AF264" t="str">
            <v>N/A</v>
          </cell>
          <cell r="AG264" t="str">
            <v>N/A</v>
          </cell>
          <cell r="AH264" t="str">
            <v>N/A</v>
          </cell>
          <cell r="AI264" t="str">
            <v>N/A</v>
          </cell>
          <cell r="AJ264" t="str">
            <v>N/A</v>
          </cell>
          <cell r="AK264" t="str">
            <v>N/A</v>
          </cell>
          <cell r="AL264" t="str">
            <v>N/A</v>
          </cell>
          <cell r="AM264" t="str">
            <v>N/A</v>
          </cell>
          <cell r="AN264" t="str">
            <v>N/A</v>
          </cell>
          <cell r="AO264" t="str">
            <v>N/A</v>
          </cell>
          <cell r="AP264" t="str">
            <v>N/A</v>
          </cell>
          <cell r="AQ264" t="str">
            <v>N/A</v>
          </cell>
          <cell r="AR264" t="str">
            <v>N/A</v>
          </cell>
          <cell r="AS264" t="str">
            <v>N/A</v>
          </cell>
          <cell r="AT264" t="str">
            <v>N/A</v>
          </cell>
          <cell r="AU264" t="str">
            <v>N/A</v>
          </cell>
          <cell r="AV264" t="str">
            <v>N/A</v>
          </cell>
          <cell r="AW264" t="str">
            <v>N/A</v>
          </cell>
          <cell r="AX264" t="str">
            <v>N/A</v>
          </cell>
          <cell r="AY264" t="str">
            <v>N/A</v>
          </cell>
          <cell r="AZ264" t="str">
            <v>N/A</v>
          </cell>
          <cell r="BA264" t="e">
            <v>#VALUE!</v>
          </cell>
          <cell r="BB264" t="str">
            <v>N/A</v>
          </cell>
          <cell r="BC264" t="str">
            <v>N/A</v>
          </cell>
          <cell r="BD264" t="str">
            <v>N/A</v>
          </cell>
          <cell r="BE264" t="str">
            <v>N/A</v>
          </cell>
          <cell r="BF264" t="str">
            <v>N/A</v>
          </cell>
          <cell r="BG264" t="str">
            <v>N/A</v>
          </cell>
        </row>
        <row r="265">
          <cell r="A265">
            <v>36725</v>
          </cell>
          <cell r="B265" t="str">
            <v>N/A</v>
          </cell>
          <cell r="C265" t="str">
            <v>N/A</v>
          </cell>
          <cell r="D265" t="str">
            <v>N/A</v>
          </cell>
          <cell r="E265" t="str">
            <v>N/A</v>
          </cell>
          <cell r="F265" t="str">
            <v>N/A</v>
          </cell>
          <cell r="G265" t="str">
            <v>N/A</v>
          </cell>
          <cell r="H265" t="str">
            <v>N/A</v>
          </cell>
          <cell r="I265" t="str">
            <v>N/A</v>
          </cell>
          <cell r="J265" t="str">
            <v>N/A</v>
          </cell>
          <cell r="K265" t="str">
            <v>N/A</v>
          </cell>
          <cell r="L265" t="str">
            <v>N/A</v>
          </cell>
          <cell r="M265" t="str">
            <v>N/A</v>
          </cell>
          <cell r="N265" t="str">
            <v>N/A</v>
          </cell>
          <cell r="O265" t="str">
            <v>N/A</v>
          </cell>
          <cell r="P265" t="str">
            <v>N/A</v>
          </cell>
          <cell r="Q265" t="str">
            <v>N/A</v>
          </cell>
          <cell r="R265" t="str">
            <v>N/A</v>
          </cell>
          <cell r="S265" t="str">
            <v>N/A</v>
          </cell>
          <cell r="T265" t="str">
            <v>N/A</v>
          </cell>
          <cell r="U265" t="str">
            <v>N/A</v>
          </cell>
          <cell r="V265" t="str">
            <v>N/A</v>
          </cell>
          <cell r="W265" t="str">
            <v>N/A</v>
          </cell>
          <cell r="X265" t="str">
            <v>N/A</v>
          </cell>
          <cell r="Y265" t="str">
            <v>N/A</v>
          </cell>
          <cell r="Z265" t="str">
            <v>N/A</v>
          </cell>
          <cell r="AA265" t="str">
            <v>N/A</v>
          </cell>
          <cell r="AB265" t="str">
            <v>N/A</v>
          </cell>
          <cell r="AC265" t="str">
            <v>N/A</v>
          </cell>
          <cell r="AD265" t="str">
            <v>N/A</v>
          </cell>
          <cell r="AE265" t="str">
            <v>N/A</v>
          </cell>
          <cell r="AF265" t="str">
            <v>N/A</v>
          </cell>
          <cell r="AG265" t="str">
            <v>N/A</v>
          </cell>
          <cell r="AH265" t="str">
            <v>N/A</v>
          </cell>
          <cell r="AI265" t="str">
            <v>N/A</v>
          </cell>
          <cell r="AJ265" t="str">
            <v>N/A</v>
          </cell>
          <cell r="AK265" t="str">
            <v>N/A</v>
          </cell>
          <cell r="AL265" t="str">
            <v>N/A</v>
          </cell>
          <cell r="AM265" t="str">
            <v>N/A</v>
          </cell>
          <cell r="AN265" t="str">
            <v>N/A</v>
          </cell>
          <cell r="AO265" t="str">
            <v>N/A</v>
          </cell>
          <cell r="AP265" t="str">
            <v>N/A</v>
          </cell>
          <cell r="AQ265" t="str">
            <v>N/A</v>
          </cell>
          <cell r="AR265" t="str">
            <v>N/A</v>
          </cell>
          <cell r="AS265" t="str">
            <v>N/A</v>
          </cell>
          <cell r="AT265" t="str">
            <v>N/A</v>
          </cell>
          <cell r="AU265" t="str">
            <v>N/A</v>
          </cell>
          <cell r="AV265" t="str">
            <v>N/A</v>
          </cell>
          <cell r="AW265" t="str">
            <v>N/A</v>
          </cell>
          <cell r="AX265" t="str">
            <v>N/A</v>
          </cell>
          <cell r="AY265" t="str">
            <v>N/A</v>
          </cell>
          <cell r="AZ265" t="str">
            <v>N/A</v>
          </cell>
          <cell r="BA265" t="e">
            <v>#VALUE!</v>
          </cell>
          <cell r="BB265" t="str">
            <v>N/A</v>
          </cell>
          <cell r="BC265" t="str">
            <v>N/A</v>
          </cell>
          <cell r="BD265" t="str">
            <v>N/A</v>
          </cell>
          <cell r="BE265" t="str">
            <v>N/A</v>
          </cell>
          <cell r="BF265" t="str">
            <v>N/A</v>
          </cell>
          <cell r="BG265" t="str">
            <v>N/A</v>
          </cell>
        </row>
        <row r="266">
          <cell r="A266">
            <v>36726</v>
          </cell>
          <cell r="B266" t="str">
            <v>N/A</v>
          </cell>
          <cell r="C266" t="str">
            <v>N/A</v>
          </cell>
          <cell r="D266" t="str">
            <v>N/A</v>
          </cell>
          <cell r="E266" t="str">
            <v>N/A</v>
          </cell>
          <cell r="F266" t="str">
            <v>N/A</v>
          </cell>
          <cell r="G266" t="str">
            <v>N/A</v>
          </cell>
          <cell r="H266" t="str">
            <v>N/A</v>
          </cell>
          <cell r="I266" t="str">
            <v>N/A</v>
          </cell>
          <cell r="J266" t="str">
            <v>N/A</v>
          </cell>
          <cell r="K266" t="str">
            <v>N/A</v>
          </cell>
          <cell r="L266" t="str">
            <v>N/A</v>
          </cell>
          <cell r="M266" t="str">
            <v>N/A</v>
          </cell>
          <cell r="N266" t="str">
            <v>N/A</v>
          </cell>
          <cell r="O266" t="str">
            <v>N/A</v>
          </cell>
          <cell r="P266" t="str">
            <v>N/A</v>
          </cell>
          <cell r="Q266" t="str">
            <v>N/A</v>
          </cell>
          <cell r="R266" t="str">
            <v>N/A</v>
          </cell>
          <cell r="S266" t="str">
            <v>N/A</v>
          </cell>
          <cell r="T266" t="str">
            <v>N/A</v>
          </cell>
          <cell r="U266" t="str">
            <v>N/A</v>
          </cell>
          <cell r="V266" t="str">
            <v>N/A</v>
          </cell>
          <cell r="W266" t="str">
            <v>N/A</v>
          </cell>
          <cell r="X266" t="str">
            <v>N/A</v>
          </cell>
          <cell r="Y266" t="str">
            <v>N/A</v>
          </cell>
          <cell r="Z266" t="str">
            <v>N/A</v>
          </cell>
          <cell r="AA266" t="str">
            <v>N/A</v>
          </cell>
          <cell r="AB266" t="str">
            <v>N/A</v>
          </cell>
          <cell r="AC266" t="str">
            <v>N/A</v>
          </cell>
          <cell r="AD266" t="str">
            <v>N/A</v>
          </cell>
          <cell r="AE266" t="str">
            <v>N/A</v>
          </cell>
          <cell r="AF266" t="str">
            <v>N/A</v>
          </cell>
          <cell r="AG266" t="str">
            <v>N/A</v>
          </cell>
          <cell r="AH266" t="str">
            <v>N/A</v>
          </cell>
          <cell r="AI266" t="str">
            <v>N/A</v>
          </cell>
          <cell r="AJ266" t="str">
            <v>N/A</v>
          </cell>
          <cell r="AK266" t="str">
            <v>N/A</v>
          </cell>
          <cell r="AL266" t="str">
            <v>N/A</v>
          </cell>
          <cell r="AM266" t="str">
            <v>N/A</v>
          </cell>
          <cell r="AN266" t="str">
            <v>N/A</v>
          </cell>
          <cell r="AO266" t="str">
            <v>N/A</v>
          </cell>
          <cell r="AP266" t="str">
            <v>N/A</v>
          </cell>
          <cell r="AQ266" t="str">
            <v>N/A</v>
          </cell>
          <cell r="AR266" t="str">
            <v>N/A</v>
          </cell>
          <cell r="AS266" t="str">
            <v>N/A</v>
          </cell>
          <cell r="AT266" t="str">
            <v>N/A</v>
          </cell>
          <cell r="AU266" t="str">
            <v>N/A</v>
          </cell>
          <cell r="AV266" t="str">
            <v>N/A</v>
          </cell>
          <cell r="AW266" t="str">
            <v>N/A</v>
          </cell>
          <cell r="AX266" t="str">
            <v>N/A</v>
          </cell>
          <cell r="AY266" t="str">
            <v>N/A</v>
          </cell>
          <cell r="AZ266" t="str">
            <v>N/A</v>
          </cell>
          <cell r="BA266" t="e">
            <v>#VALUE!</v>
          </cell>
          <cell r="BB266" t="str">
            <v>N/A</v>
          </cell>
          <cell r="BC266" t="str">
            <v>N/A</v>
          </cell>
          <cell r="BD266" t="str">
            <v>N/A</v>
          </cell>
          <cell r="BE266" t="str">
            <v>N/A</v>
          </cell>
          <cell r="BF266" t="str">
            <v>N/A</v>
          </cell>
          <cell r="BG266" t="str">
            <v>N/A</v>
          </cell>
        </row>
        <row r="267">
          <cell r="A267">
            <v>36727</v>
          </cell>
          <cell r="B267" t="str">
            <v>N/A</v>
          </cell>
          <cell r="C267" t="str">
            <v>N/A</v>
          </cell>
          <cell r="D267" t="str">
            <v>N/A</v>
          </cell>
          <cell r="E267" t="str">
            <v>N/A</v>
          </cell>
          <cell r="F267" t="str">
            <v>N/A</v>
          </cell>
          <cell r="G267" t="str">
            <v>N/A</v>
          </cell>
          <cell r="H267" t="str">
            <v>N/A</v>
          </cell>
          <cell r="I267" t="str">
            <v>N/A</v>
          </cell>
          <cell r="J267" t="str">
            <v>N/A</v>
          </cell>
          <cell r="K267" t="str">
            <v>N/A</v>
          </cell>
          <cell r="L267" t="str">
            <v>N/A</v>
          </cell>
          <cell r="M267" t="str">
            <v>N/A</v>
          </cell>
          <cell r="N267" t="str">
            <v>N/A</v>
          </cell>
          <cell r="O267" t="str">
            <v>N/A</v>
          </cell>
          <cell r="P267" t="str">
            <v>N/A</v>
          </cell>
          <cell r="Q267" t="str">
            <v>N/A</v>
          </cell>
          <cell r="R267" t="str">
            <v>N/A</v>
          </cell>
          <cell r="S267" t="str">
            <v>N/A</v>
          </cell>
          <cell r="T267" t="str">
            <v>N/A</v>
          </cell>
          <cell r="U267" t="str">
            <v>N/A</v>
          </cell>
          <cell r="V267" t="str">
            <v>N/A</v>
          </cell>
          <cell r="W267" t="str">
            <v>N/A</v>
          </cell>
          <cell r="X267" t="str">
            <v>N/A</v>
          </cell>
          <cell r="Y267" t="str">
            <v>N/A</v>
          </cell>
          <cell r="Z267" t="str">
            <v>N/A</v>
          </cell>
          <cell r="AA267" t="str">
            <v>N/A</v>
          </cell>
          <cell r="AB267" t="str">
            <v>N/A</v>
          </cell>
          <cell r="AC267" t="str">
            <v>N/A</v>
          </cell>
          <cell r="AD267" t="str">
            <v>N/A</v>
          </cell>
          <cell r="AE267" t="str">
            <v>N/A</v>
          </cell>
          <cell r="AF267" t="str">
            <v>N/A</v>
          </cell>
          <cell r="AG267" t="str">
            <v>N/A</v>
          </cell>
          <cell r="AH267" t="str">
            <v>N/A</v>
          </cell>
          <cell r="AI267" t="str">
            <v>N/A</v>
          </cell>
          <cell r="AJ267" t="str">
            <v>N/A</v>
          </cell>
          <cell r="AK267" t="str">
            <v>N/A</v>
          </cell>
          <cell r="AL267" t="str">
            <v>N/A</v>
          </cell>
          <cell r="AM267" t="str">
            <v>N/A</v>
          </cell>
          <cell r="AN267" t="str">
            <v>N/A</v>
          </cell>
          <cell r="AO267" t="str">
            <v>N/A</v>
          </cell>
          <cell r="AP267" t="str">
            <v>N/A</v>
          </cell>
          <cell r="AQ267" t="str">
            <v>N/A</v>
          </cell>
          <cell r="AR267" t="str">
            <v>N/A</v>
          </cell>
          <cell r="AS267" t="str">
            <v>N/A</v>
          </cell>
          <cell r="AT267" t="str">
            <v>N/A</v>
          </cell>
          <cell r="AU267" t="str">
            <v>N/A</v>
          </cell>
          <cell r="AV267" t="str">
            <v>N/A</v>
          </cell>
          <cell r="AW267" t="str">
            <v>N/A</v>
          </cell>
          <cell r="AX267" t="str">
            <v>N/A</v>
          </cell>
          <cell r="AY267" t="str">
            <v>N/A</v>
          </cell>
          <cell r="AZ267" t="str">
            <v>N/A</v>
          </cell>
          <cell r="BA267" t="e">
            <v>#VALUE!</v>
          </cell>
          <cell r="BB267" t="str">
            <v>N/A</v>
          </cell>
          <cell r="BC267" t="str">
            <v>N/A</v>
          </cell>
          <cell r="BD267" t="str">
            <v>N/A</v>
          </cell>
          <cell r="BE267" t="str">
            <v>N/A</v>
          </cell>
          <cell r="BF267" t="str">
            <v>N/A</v>
          </cell>
          <cell r="BG267" t="str">
            <v>N/A</v>
          </cell>
        </row>
        <row r="268">
          <cell r="A268">
            <v>36728</v>
          </cell>
          <cell r="B268" t="str">
            <v>N/A</v>
          </cell>
          <cell r="C268" t="str">
            <v>N/A</v>
          </cell>
          <cell r="D268" t="str">
            <v>N/A</v>
          </cell>
          <cell r="E268" t="str">
            <v>N/A</v>
          </cell>
          <cell r="F268" t="str">
            <v>N/A</v>
          </cell>
          <cell r="G268" t="str">
            <v>N/A</v>
          </cell>
          <cell r="H268" t="str">
            <v>N/A</v>
          </cell>
          <cell r="I268" t="str">
            <v>N/A</v>
          </cell>
          <cell r="J268" t="str">
            <v>N/A</v>
          </cell>
          <cell r="K268" t="str">
            <v>N/A</v>
          </cell>
          <cell r="L268" t="str">
            <v>N/A</v>
          </cell>
          <cell r="M268" t="str">
            <v>N/A</v>
          </cell>
          <cell r="N268" t="str">
            <v>N/A</v>
          </cell>
          <cell r="O268" t="str">
            <v>N/A</v>
          </cell>
          <cell r="P268" t="str">
            <v>N/A</v>
          </cell>
          <cell r="Q268" t="str">
            <v>N/A</v>
          </cell>
          <cell r="R268" t="str">
            <v>N/A</v>
          </cell>
          <cell r="S268" t="str">
            <v>N/A</v>
          </cell>
          <cell r="T268" t="str">
            <v>N/A</v>
          </cell>
          <cell r="U268" t="str">
            <v>N/A</v>
          </cell>
          <cell r="V268" t="str">
            <v>N/A</v>
          </cell>
          <cell r="W268" t="str">
            <v>N/A</v>
          </cell>
          <cell r="X268" t="str">
            <v>N/A</v>
          </cell>
          <cell r="Y268" t="str">
            <v>N/A</v>
          </cell>
          <cell r="Z268" t="str">
            <v>N/A</v>
          </cell>
          <cell r="AA268" t="str">
            <v>N/A</v>
          </cell>
          <cell r="AB268" t="str">
            <v>N/A</v>
          </cell>
          <cell r="AC268" t="str">
            <v>N/A</v>
          </cell>
          <cell r="AD268" t="str">
            <v>N/A</v>
          </cell>
          <cell r="AE268" t="str">
            <v>N/A</v>
          </cell>
          <cell r="AF268" t="str">
            <v>N/A</v>
          </cell>
          <cell r="AG268" t="str">
            <v>N/A</v>
          </cell>
          <cell r="AH268" t="str">
            <v>N/A</v>
          </cell>
          <cell r="AI268" t="str">
            <v>N/A</v>
          </cell>
          <cell r="AJ268" t="str">
            <v>N/A</v>
          </cell>
          <cell r="AK268" t="str">
            <v>N/A</v>
          </cell>
          <cell r="AL268" t="str">
            <v>N/A</v>
          </cell>
          <cell r="AM268" t="str">
            <v>N/A</v>
          </cell>
          <cell r="AN268" t="str">
            <v>N/A</v>
          </cell>
          <cell r="AO268" t="str">
            <v>N/A</v>
          </cell>
          <cell r="AP268" t="str">
            <v>N/A</v>
          </cell>
          <cell r="AQ268" t="str">
            <v>N/A</v>
          </cell>
          <cell r="AR268" t="str">
            <v>N/A</v>
          </cell>
          <cell r="AS268" t="str">
            <v>N/A</v>
          </cell>
          <cell r="AT268" t="str">
            <v>N/A</v>
          </cell>
          <cell r="AU268" t="str">
            <v>N/A</v>
          </cell>
          <cell r="AV268" t="str">
            <v>N/A</v>
          </cell>
          <cell r="AW268" t="str">
            <v>N/A</v>
          </cell>
          <cell r="AX268" t="str">
            <v>N/A</v>
          </cell>
          <cell r="AY268" t="str">
            <v>N/A</v>
          </cell>
          <cell r="AZ268" t="str">
            <v>N/A</v>
          </cell>
          <cell r="BA268" t="e">
            <v>#VALUE!</v>
          </cell>
          <cell r="BB268" t="str">
            <v>N/A</v>
          </cell>
          <cell r="BC268" t="str">
            <v>N/A</v>
          </cell>
          <cell r="BD268" t="str">
            <v>N/A</v>
          </cell>
          <cell r="BE268" t="str">
            <v>N/A</v>
          </cell>
          <cell r="BF268" t="str">
            <v>N/A</v>
          </cell>
          <cell r="BG268" t="str">
            <v>N/A</v>
          </cell>
        </row>
        <row r="269">
          <cell r="A269">
            <v>36729</v>
          </cell>
          <cell r="B269" t="str">
            <v>N/A</v>
          </cell>
          <cell r="C269" t="str">
            <v>N/A</v>
          </cell>
          <cell r="D269" t="str">
            <v>N/A</v>
          </cell>
          <cell r="E269" t="str">
            <v>N/A</v>
          </cell>
          <cell r="F269" t="str">
            <v>N/A</v>
          </cell>
          <cell r="G269" t="str">
            <v>N/A</v>
          </cell>
          <cell r="H269" t="str">
            <v>N/A</v>
          </cell>
          <cell r="I269" t="str">
            <v>N/A</v>
          </cell>
          <cell r="J269" t="str">
            <v>N/A</v>
          </cell>
          <cell r="K269" t="str">
            <v>N/A</v>
          </cell>
          <cell r="L269" t="str">
            <v>N/A</v>
          </cell>
          <cell r="M269" t="str">
            <v>N/A</v>
          </cell>
          <cell r="N269" t="str">
            <v>N/A</v>
          </cell>
          <cell r="O269" t="str">
            <v>N/A</v>
          </cell>
          <cell r="P269" t="str">
            <v>N/A</v>
          </cell>
          <cell r="Q269" t="str">
            <v>N/A</v>
          </cell>
          <cell r="R269" t="str">
            <v>N/A</v>
          </cell>
          <cell r="S269" t="str">
            <v>N/A</v>
          </cell>
          <cell r="T269" t="str">
            <v>N/A</v>
          </cell>
          <cell r="U269" t="str">
            <v>N/A</v>
          </cell>
          <cell r="V269" t="str">
            <v>N/A</v>
          </cell>
          <cell r="W269" t="str">
            <v>N/A</v>
          </cell>
          <cell r="X269" t="str">
            <v>N/A</v>
          </cell>
          <cell r="Y269" t="str">
            <v>N/A</v>
          </cell>
          <cell r="Z269" t="str">
            <v>N/A</v>
          </cell>
          <cell r="AA269" t="str">
            <v>N/A</v>
          </cell>
          <cell r="AB269" t="str">
            <v>N/A</v>
          </cell>
          <cell r="AC269" t="str">
            <v>N/A</v>
          </cell>
          <cell r="AD269" t="str">
            <v>N/A</v>
          </cell>
          <cell r="AE269" t="str">
            <v>N/A</v>
          </cell>
          <cell r="AF269" t="str">
            <v>N/A</v>
          </cell>
          <cell r="AG269" t="str">
            <v>N/A</v>
          </cell>
          <cell r="AH269" t="str">
            <v>N/A</v>
          </cell>
          <cell r="AI269" t="str">
            <v>N/A</v>
          </cell>
          <cell r="AJ269" t="str">
            <v>N/A</v>
          </cell>
          <cell r="AK269" t="str">
            <v>N/A</v>
          </cell>
          <cell r="AL269" t="str">
            <v>N/A</v>
          </cell>
          <cell r="AM269" t="str">
            <v>N/A</v>
          </cell>
          <cell r="AN269" t="str">
            <v>N/A</v>
          </cell>
          <cell r="AO269" t="str">
            <v>N/A</v>
          </cell>
          <cell r="AP269" t="str">
            <v>N/A</v>
          </cell>
          <cell r="AQ269" t="str">
            <v>N/A</v>
          </cell>
          <cell r="AR269" t="str">
            <v>N/A</v>
          </cell>
          <cell r="AS269" t="str">
            <v>N/A</v>
          </cell>
          <cell r="AT269" t="str">
            <v>N/A</v>
          </cell>
          <cell r="AU269" t="str">
            <v>N/A</v>
          </cell>
          <cell r="AV269" t="str">
            <v>N/A</v>
          </cell>
          <cell r="AW269" t="str">
            <v>N/A</v>
          </cell>
          <cell r="AX269" t="str">
            <v>N/A</v>
          </cell>
          <cell r="AY269" t="str">
            <v>N/A</v>
          </cell>
          <cell r="AZ269" t="str">
            <v>N/A</v>
          </cell>
          <cell r="BA269" t="e">
            <v>#VALUE!</v>
          </cell>
          <cell r="BB269" t="str">
            <v>N/A</v>
          </cell>
          <cell r="BC269" t="str">
            <v>N/A</v>
          </cell>
          <cell r="BD269" t="str">
            <v>N/A</v>
          </cell>
          <cell r="BE269" t="str">
            <v>N/A</v>
          </cell>
          <cell r="BF269" t="str">
            <v>N/A</v>
          </cell>
          <cell r="BG269" t="str">
            <v>N/A</v>
          </cell>
        </row>
        <row r="270">
          <cell r="A270">
            <v>36730</v>
          </cell>
          <cell r="B270" t="str">
            <v>N/A</v>
          </cell>
          <cell r="C270" t="str">
            <v>N/A</v>
          </cell>
          <cell r="D270" t="str">
            <v>N/A</v>
          </cell>
          <cell r="E270" t="str">
            <v>N/A</v>
          </cell>
          <cell r="F270" t="str">
            <v>N/A</v>
          </cell>
          <cell r="G270" t="str">
            <v>N/A</v>
          </cell>
          <cell r="H270" t="str">
            <v>N/A</v>
          </cell>
          <cell r="I270" t="str">
            <v>N/A</v>
          </cell>
          <cell r="J270" t="str">
            <v>N/A</v>
          </cell>
          <cell r="K270" t="str">
            <v>N/A</v>
          </cell>
          <cell r="L270" t="str">
            <v>N/A</v>
          </cell>
          <cell r="M270" t="str">
            <v>N/A</v>
          </cell>
          <cell r="N270" t="str">
            <v>N/A</v>
          </cell>
          <cell r="O270" t="str">
            <v>N/A</v>
          </cell>
          <cell r="P270" t="str">
            <v>N/A</v>
          </cell>
          <cell r="Q270" t="str">
            <v>N/A</v>
          </cell>
          <cell r="R270" t="str">
            <v>N/A</v>
          </cell>
          <cell r="S270" t="str">
            <v>N/A</v>
          </cell>
          <cell r="T270" t="str">
            <v>N/A</v>
          </cell>
          <cell r="U270" t="str">
            <v>N/A</v>
          </cell>
          <cell r="V270" t="str">
            <v>N/A</v>
          </cell>
          <cell r="W270" t="str">
            <v>N/A</v>
          </cell>
          <cell r="X270" t="str">
            <v>N/A</v>
          </cell>
          <cell r="Y270" t="str">
            <v>N/A</v>
          </cell>
          <cell r="Z270" t="str">
            <v>N/A</v>
          </cell>
          <cell r="AA270" t="str">
            <v>N/A</v>
          </cell>
          <cell r="AB270" t="str">
            <v>N/A</v>
          </cell>
          <cell r="AC270" t="str">
            <v>N/A</v>
          </cell>
          <cell r="AD270" t="str">
            <v>N/A</v>
          </cell>
          <cell r="AE270" t="str">
            <v>N/A</v>
          </cell>
          <cell r="AF270" t="str">
            <v>N/A</v>
          </cell>
          <cell r="AG270" t="str">
            <v>N/A</v>
          </cell>
          <cell r="AH270" t="str">
            <v>N/A</v>
          </cell>
          <cell r="AI270" t="str">
            <v>N/A</v>
          </cell>
          <cell r="AJ270" t="str">
            <v>N/A</v>
          </cell>
          <cell r="AK270" t="str">
            <v>N/A</v>
          </cell>
          <cell r="AL270" t="str">
            <v>N/A</v>
          </cell>
          <cell r="AM270" t="str">
            <v>N/A</v>
          </cell>
          <cell r="AN270" t="str">
            <v>N/A</v>
          </cell>
          <cell r="AO270" t="str">
            <v>N/A</v>
          </cell>
          <cell r="AP270" t="str">
            <v>N/A</v>
          </cell>
          <cell r="AQ270" t="str">
            <v>N/A</v>
          </cell>
          <cell r="AR270" t="str">
            <v>N/A</v>
          </cell>
          <cell r="AS270" t="str">
            <v>N/A</v>
          </cell>
          <cell r="AT270" t="str">
            <v>N/A</v>
          </cell>
          <cell r="AU270" t="str">
            <v>N/A</v>
          </cell>
          <cell r="AV270" t="str">
            <v>N/A</v>
          </cell>
          <cell r="AW270" t="str">
            <v>N/A</v>
          </cell>
          <cell r="AX270" t="str">
            <v>N/A</v>
          </cell>
          <cell r="AY270" t="str">
            <v>N/A</v>
          </cell>
          <cell r="AZ270" t="str">
            <v>N/A</v>
          </cell>
          <cell r="BA270" t="e">
            <v>#VALUE!</v>
          </cell>
          <cell r="BB270" t="str">
            <v>N/A</v>
          </cell>
          <cell r="BC270" t="str">
            <v>N/A</v>
          </cell>
          <cell r="BD270" t="str">
            <v>N/A</v>
          </cell>
          <cell r="BE270" t="str">
            <v>N/A</v>
          </cell>
          <cell r="BF270" t="str">
            <v>N/A</v>
          </cell>
          <cell r="BG270" t="str">
            <v>N/A</v>
          </cell>
        </row>
        <row r="271">
          <cell r="A271">
            <v>36731</v>
          </cell>
          <cell r="B271" t="str">
            <v>N/A</v>
          </cell>
          <cell r="C271" t="str">
            <v>N/A</v>
          </cell>
          <cell r="D271" t="str">
            <v>N/A</v>
          </cell>
          <cell r="E271" t="str">
            <v>N/A</v>
          </cell>
          <cell r="F271" t="str">
            <v>N/A</v>
          </cell>
          <cell r="G271" t="str">
            <v>N/A</v>
          </cell>
          <cell r="H271" t="str">
            <v>N/A</v>
          </cell>
          <cell r="I271" t="str">
            <v>N/A</v>
          </cell>
          <cell r="J271" t="str">
            <v>N/A</v>
          </cell>
          <cell r="K271" t="str">
            <v>N/A</v>
          </cell>
          <cell r="L271" t="str">
            <v>N/A</v>
          </cell>
          <cell r="M271" t="str">
            <v>N/A</v>
          </cell>
          <cell r="N271" t="str">
            <v>N/A</v>
          </cell>
          <cell r="O271" t="str">
            <v>N/A</v>
          </cell>
          <cell r="P271" t="str">
            <v>N/A</v>
          </cell>
          <cell r="Q271" t="str">
            <v>N/A</v>
          </cell>
          <cell r="R271" t="str">
            <v>N/A</v>
          </cell>
          <cell r="S271" t="str">
            <v>N/A</v>
          </cell>
          <cell r="T271" t="str">
            <v>N/A</v>
          </cell>
          <cell r="U271" t="str">
            <v>N/A</v>
          </cell>
          <cell r="V271" t="str">
            <v>N/A</v>
          </cell>
          <cell r="W271" t="str">
            <v>N/A</v>
          </cell>
          <cell r="X271" t="str">
            <v>N/A</v>
          </cell>
          <cell r="Y271" t="str">
            <v>N/A</v>
          </cell>
          <cell r="Z271" t="str">
            <v>N/A</v>
          </cell>
          <cell r="AA271" t="str">
            <v>N/A</v>
          </cell>
          <cell r="AB271" t="str">
            <v>N/A</v>
          </cell>
          <cell r="AC271" t="str">
            <v>N/A</v>
          </cell>
          <cell r="AD271" t="str">
            <v>N/A</v>
          </cell>
          <cell r="AE271" t="str">
            <v>N/A</v>
          </cell>
          <cell r="AF271" t="str">
            <v>N/A</v>
          </cell>
          <cell r="AG271" t="str">
            <v>N/A</v>
          </cell>
          <cell r="AH271" t="str">
            <v>N/A</v>
          </cell>
          <cell r="AI271" t="str">
            <v>N/A</v>
          </cell>
          <cell r="AJ271" t="str">
            <v>N/A</v>
          </cell>
          <cell r="AK271" t="str">
            <v>N/A</v>
          </cell>
          <cell r="AL271" t="str">
            <v>N/A</v>
          </cell>
          <cell r="AM271" t="str">
            <v>N/A</v>
          </cell>
          <cell r="AN271" t="str">
            <v>N/A</v>
          </cell>
          <cell r="AO271" t="str">
            <v>N/A</v>
          </cell>
          <cell r="AP271" t="str">
            <v>N/A</v>
          </cell>
          <cell r="AQ271" t="str">
            <v>N/A</v>
          </cell>
          <cell r="AR271" t="str">
            <v>N/A</v>
          </cell>
          <cell r="AS271" t="str">
            <v>N/A</v>
          </cell>
          <cell r="AT271" t="str">
            <v>N/A</v>
          </cell>
          <cell r="AU271" t="str">
            <v>N/A</v>
          </cell>
          <cell r="AV271" t="str">
            <v>N/A</v>
          </cell>
          <cell r="AW271" t="str">
            <v>N/A</v>
          </cell>
          <cell r="AX271" t="str">
            <v>N/A</v>
          </cell>
          <cell r="AY271" t="str">
            <v>N/A</v>
          </cell>
          <cell r="AZ271" t="str">
            <v>N/A</v>
          </cell>
          <cell r="BA271" t="e">
            <v>#VALUE!</v>
          </cell>
          <cell r="BB271" t="str">
            <v>N/A</v>
          </cell>
          <cell r="BC271" t="str">
            <v>N/A</v>
          </cell>
          <cell r="BD271" t="str">
            <v>N/A</v>
          </cell>
          <cell r="BE271" t="str">
            <v>N/A</v>
          </cell>
          <cell r="BF271" t="str">
            <v>N/A</v>
          </cell>
          <cell r="BG271" t="str">
            <v>N/A</v>
          </cell>
        </row>
        <row r="272">
          <cell r="A272">
            <v>36732</v>
          </cell>
          <cell r="B272" t="str">
            <v>N/A</v>
          </cell>
          <cell r="C272" t="str">
            <v>N/A</v>
          </cell>
          <cell r="D272" t="str">
            <v>N/A</v>
          </cell>
          <cell r="E272" t="str">
            <v>N/A</v>
          </cell>
          <cell r="F272" t="str">
            <v>N/A</v>
          </cell>
          <cell r="G272" t="str">
            <v>N/A</v>
          </cell>
          <cell r="H272" t="str">
            <v>N/A</v>
          </cell>
          <cell r="I272" t="str">
            <v>N/A</v>
          </cell>
          <cell r="J272" t="str">
            <v>N/A</v>
          </cell>
          <cell r="K272" t="str">
            <v>N/A</v>
          </cell>
          <cell r="L272" t="str">
            <v>N/A</v>
          </cell>
          <cell r="M272" t="str">
            <v>N/A</v>
          </cell>
          <cell r="N272" t="str">
            <v>N/A</v>
          </cell>
          <cell r="O272" t="str">
            <v>N/A</v>
          </cell>
          <cell r="P272" t="str">
            <v>N/A</v>
          </cell>
          <cell r="Q272" t="str">
            <v>N/A</v>
          </cell>
          <cell r="R272" t="str">
            <v>N/A</v>
          </cell>
          <cell r="S272" t="str">
            <v>N/A</v>
          </cell>
          <cell r="T272" t="str">
            <v>N/A</v>
          </cell>
          <cell r="U272" t="str">
            <v>N/A</v>
          </cell>
          <cell r="V272" t="str">
            <v>N/A</v>
          </cell>
          <cell r="W272" t="str">
            <v>N/A</v>
          </cell>
          <cell r="X272" t="str">
            <v>N/A</v>
          </cell>
          <cell r="Y272" t="str">
            <v>N/A</v>
          </cell>
          <cell r="Z272" t="str">
            <v>N/A</v>
          </cell>
          <cell r="AA272" t="str">
            <v>N/A</v>
          </cell>
          <cell r="AB272" t="str">
            <v>N/A</v>
          </cell>
          <cell r="AC272" t="str">
            <v>N/A</v>
          </cell>
          <cell r="AD272" t="str">
            <v>N/A</v>
          </cell>
          <cell r="AE272" t="str">
            <v>N/A</v>
          </cell>
          <cell r="AF272" t="str">
            <v>N/A</v>
          </cell>
          <cell r="AG272" t="str">
            <v>N/A</v>
          </cell>
          <cell r="AH272" t="str">
            <v>N/A</v>
          </cell>
          <cell r="AI272" t="str">
            <v>N/A</v>
          </cell>
          <cell r="AJ272" t="str">
            <v>N/A</v>
          </cell>
          <cell r="AK272" t="str">
            <v>N/A</v>
          </cell>
          <cell r="AL272" t="str">
            <v>N/A</v>
          </cell>
          <cell r="AM272" t="str">
            <v>N/A</v>
          </cell>
          <cell r="AN272" t="str">
            <v>N/A</v>
          </cell>
          <cell r="AO272" t="str">
            <v>N/A</v>
          </cell>
          <cell r="AP272" t="str">
            <v>N/A</v>
          </cell>
          <cell r="AQ272" t="str">
            <v>N/A</v>
          </cell>
          <cell r="AR272" t="str">
            <v>N/A</v>
          </cell>
          <cell r="AS272" t="str">
            <v>N/A</v>
          </cell>
          <cell r="AT272" t="str">
            <v>N/A</v>
          </cell>
          <cell r="AU272" t="str">
            <v>N/A</v>
          </cell>
          <cell r="AV272" t="str">
            <v>N/A</v>
          </cell>
          <cell r="AW272" t="str">
            <v>N/A</v>
          </cell>
          <cell r="AX272" t="str">
            <v>N/A</v>
          </cell>
          <cell r="AY272" t="str">
            <v>N/A</v>
          </cell>
          <cell r="AZ272" t="str">
            <v>N/A</v>
          </cell>
          <cell r="BA272" t="e">
            <v>#VALUE!</v>
          </cell>
          <cell r="BB272" t="str">
            <v>N/A</v>
          </cell>
          <cell r="BC272" t="str">
            <v>N/A</v>
          </cell>
          <cell r="BD272" t="str">
            <v>N/A</v>
          </cell>
          <cell r="BE272" t="str">
            <v>N/A</v>
          </cell>
          <cell r="BF272" t="str">
            <v>N/A</v>
          </cell>
          <cell r="BG272" t="str">
            <v>N/A</v>
          </cell>
        </row>
        <row r="273">
          <cell r="A273">
            <v>36733</v>
          </cell>
          <cell r="B273" t="str">
            <v>N/A</v>
          </cell>
          <cell r="C273" t="str">
            <v>N/A</v>
          </cell>
          <cell r="D273" t="str">
            <v>N/A</v>
          </cell>
          <cell r="E273" t="str">
            <v>N/A</v>
          </cell>
          <cell r="F273" t="str">
            <v>N/A</v>
          </cell>
          <cell r="G273" t="str">
            <v>N/A</v>
          </cell>
          <cell r="H273" t="str">
            <v>N/A</v>
          </cell>
          <cell r="I273" t="str">
            <v>N/A</v>
          </cell>
          <cell r="J273" t="str">
            <v>N/A</v>
          </cell>
          <cell r="K273" t="str">
            <v>N/A</v>
          </cell>
          <cell r="L273" t="str">
            <v>N/A</v>
          </cell>
          <cell r="M273" t="str">
            <v>N/A</v>
          </cell>
          <cell r="N273" t="str">
            <v>N/A</v>
          </cell>
          <cell r="O273" t="str">
            <v>N/A</v>
          </cell>
          <cell r="P273" t="str">
            <v>N/A</v>
          </cell>
          <cell r="Q273" t="str">
            <v>N/A</v>
          </cell>
          <cell r="R273" t="str">
            <v>N/A</v>
          </cell>
          <cell r="S273" t="str">
            <v>N/A</v>
          </cell>
          <cell r="T273" t="str">
            <v>N/A</v>
          </cell>
          <cell r="U273" t="str">
            <v>N/A</v>
          </cell>
          <cell r="V273" t="str">
            <v>N/A</v>
          </cell>
          <cell r="W273" t="str">
            <v>N/A</v>
          </cell>
          <cell r="X273" t="str">
            <v>N/A</v>
          </cell>
          <cell r="Y273" t="str">
            <v>N/A</v>
          </cell>
          <cell r="Z273" t="str">
            <v>N/A</v>
          </cell>
          <cell r="AA273" t="str">
            <v>N/A</v>
          </cell>
          <cell r="AB273" t="str">
            <v>N/A</v>
          </cell>
          <cell r="AC273" t="str">
            <v>N/A</v>
          </cell>
          <cell r="AD273" t="str">
            <v>N/A</v>
          </cell>
          <cell r="AE273" t="str">
            <v>N/A</v>
          </cell>
          <cell r="AF273" t="str">
            <v>N/A</v>
          </cell>
          <cell r="AG273" t="str">
            <v>N/A</v>
          </cell>
          <cell r="AH273" t="str">
            <v>N/A</v>
          </cell>
          <cell r="AI273" t="str">
            <v>N/A</v>
          </cell>
          <cell r="AJ273" t="str">
            <v>N/A</v>
          </cell>
          <cell r="AK273" t="str">
            <v>N/A</v>
          </cell>
          <cell r="AL273" t="str">
            <v>N/A</v>
          </cell>
          <cell r="AM273" t="str">
            <v>N/A</v>
          </cell>
          <cell r="AN273" t="str">
            <v>N/A</v>
          </cell>
          <cell r="AO273" t="str">
            <v>N/A</v>
          </cell>
          <cell r="AP273" t="str">
            <v>N/A</v>
          </cell>
          <cell r="AQ273" t="str">
            <v>N/A</v>
          </cell>
          <cell r="AR273" t="str">
            <v>N/A</v>
          </cell>
          <cell r="AS273" t="str">
            <v>N/A</v>
          </cell>
          <cell r="AT273" t="str">
            <v>N/A</v>
          </cell>
          <cell r="AU273" t="str">
            <v>N/A</v>
          </cell>
          <cell r="AV273" t="str">
            <v>N/A</v>
          </cell>
          <cell r="AW273" t="str">
            <v>N/A</v>
          </cell>
          <cell r="AX273" t="str">
            <v>N/A</v>
          </cell>
          <cell r="AY273" t="str">
            <v>N/A</v>
          </cell>
          <cell r="AZ273" t="str">
            <v>N/A</v>
          </cell>
          <cell r="BA273" t="e">
            <v>#VALUE!</v>
          </cell>
          <cell r="BB273" t="str">
            <v>N/A</v>
          </cell>
          <cell r="BC273" t="str">
            <v>N/A</v>
          </cell>
          <cell r="BD273" t="str">
            <v>N/A</v>
          </cell>
          <cell r="BE273" t="str">
            <v>N/A</v>
          </cell>
          <cell r="BF273" t="str">
            <v>N/A</v>
          </cell>
          <cell r="BG273" t="str">
            <v>N/A</v>
          </cell>
        </row>
        <row r="274">
          <cell r="A274">
            <v>36734</v>
          </cell>
          <cell r="B274" t="str">
            <v>N/A</v>
          </cell>
          <cell r="C274" t="str">
            <v>N/A</v>
          </cell>
          <cell r="D274" t="str">
            <v>N/A</v>
          </cell>
          <cell r="E274" t="str">
            <v>N/A</v>
          </cell>
          <cell r="F274" t="str">
            <v>N/A</v>
          </cell>
          <cell r="G274" t="str">
            <v>N/A</v>
          </cell>
          <cell r="H274" t="str">
            <v>N/A</v>
          </cell>
          <cell r="I274" t="str">
            <v>N/A</v>
          </cell>
          <cell r="J274" t="str">
            <v>N/A</v>
          </cell>
          <cell r="K274" t="str">
            <v>N/A</v>
          </cell>
          <cell r="L274" t="str">
            <v>N/A</v>
          </cell>
          <cell r="M274" t="str">
            <v>N/A</v>
          </cell>
          <cell r="N274" t="str">
            <v>N/A</v>
          </cell>
          <cell r="O274" t="str">
            <v>N/A</v>
          </cell>
          <cell r="P274" t="str">
            <v>N/A</v>
          </cell>
          <cell r="Q274" t="str">
            <v>N/A</v>
          </cell>
          <cell r="R274" t="str">
            <v>N/A</v>
          </cell>
          <cell r="S274" t="str">
            <v>N/A</v>
          </cell>
          <cell r="T274" t="str">
            <v>N/A</v>
          </cell>
          <cell r="U274" t="str">
            <v>N/A</v>
          </cell>
          <cell r="V274" t="str">
            <v>N/A</v>
          </cell>
          <cell r="W274" t="str">
            <v>N/A</v>
          </cell>
          <cell r="X274" t="str">
            <v>N/A</v>
          </cell>
          <cell r="Y274" t="str">
            <v>N/A</v>
          </cell>
          <cell r="Z274" t="str">
            <v>N/A</v>
          </cell>
          <cell r="AA274" t="str">
            <v>N/A</v>
          </cell>
          <cell r="AB274" t="str">
            <v>N/A</v>
          </cell>
          <cell r="AC274" t="str">
            <v>N/A</v>
          </cell>
          <cell r="AD274" t="str">
            <v>N/A</v>
          </cell>
          <cell r="AE274" t="str">
            <v>N/A</v>
          </cell>
          <cell r="AF274" t="str">
            <v>N/A</v>
          </cell>
          <cell r="AG274" t="str">
            <v>N/A</v>
          </cell>
          <cell r="AH274" t="str">
            <v>N/A</v>
          </cell>
          <cell r="AI274" t="str">
            <v>N/A</v>
          </cell>
          <cell r="AJ274" t="str">
            <v>N/A</v>
          </cell>
          <cell r="AK274" t="str">
            <v>N/A</v>
          </cell>
          <cell r="AL274" t="str">
            <v>N/A</v>
          </cell>
          <cell r="AM274" t="str">
            <v>N/A</v>
          </cell>
          <cell r="AN274" t="str">
            <v>N/A</v>
          </cell>
          <cell r="AO274" t="str">
            <v>N/A</v>
          </cell>
          <cell r="AP274" t="str">
            <v>N/A</v>
          </cell>
          <cell r="AQ274" t="str">
            <v>N/A</v>
          </cell>
          <cell r="AR274" t="str">
            <v>N/A</v>
          </cell>
          <cell r="AS274" t="str">
            <v>N/A</v>
          </cell>
          <cell r="AT274" t="str">
            <v>N/A</v>
          </cell>
          <cell r="AU274" t="str">
            <v>N/A</v>
          </cell>
          <cell r="AV274" t="str">
            <v>N/A</v>
          </cell>
          <cell r="AW274" t="str">
            <v>N/A</v>
          </cell>
          <cell r="AX274" t="str">
            <v>N/A</v>
          </cell>
          <cell r="AY274" t="str">
            <v>N/A</v>
          </cell>
          <cell r="AZ274" t="str">
            <v>N/A</v>
          </cell>
          <cell r="BA274" t="e">
            <v>#VALUE!</v>
          </cell>
          <cell r="BB274" t="str">
            <v>N/A</v>
          </cell>
          <cell r="BC274" t="str">
            <v>N/A</v>
          </cell>
          <cell r="BD274" t="str">
            <v>N/A</v>
          </cell>
          <cell r="BE274" t="str">
            <v>N/A</v>
          </cell>
          <cell r="BF274" t="str">
            <v>N/A</v>
          </cell>
          <cell r="BG274" t="str">
            <v>N/A</v>
          </cell>
        </row>
        <row r="275">
          <cell r="A275">
            <v>36735</v>
          </cell>
          <cell r="B275" t="str">
            <v>N/A</v>
          </cell>
          <cell r="C275" t="str">
            <v>N/A</v>
          </cell>
          <cell r="D275" t="str">
            <v>N/A</v>
          </cell>
          <cell r="E275" t="str">
            <v>N/A</v>
          </cell>
          <cell r="F275" t="str">
            <v>N/A</v>
          </cell>
          <cell r="G275" t="str">
            <v>N/A</v>
          </cell>
          <cell r="H275" t="str">
            <v>N/A</v>
          </cell>
          <cell r="I275" t="str">
            <v>N/A</v>
          </cell>
          <cell r="J275" t="str">
            <v>N/A</v>
          </cell>
          <cell r="K275" t="str">
            <v>N/A</v>
          </cell>
          <cell r="L275" t="str">
            <v>N/A</v>
          </cell>
          <cell r="M275" t="str">
            <v>N/A</v>
          </cell>
          <cell r="N275" t="str">
            <v>N/A</v>
          </cell>
          <cell r="O275" t="str">
            <v>N/A</v>
          </cell>
          <cell r="P275" t="str">
            <v>N/A</v>
          </cell>
          <cell r="Q275" t="str">
            <v>N/A</v>
          </cell>
          <cell r="R275" t="str">
            <v>N/A</v>
          </cell>
          <cell r="S275" t="str">
            <v>N/A</v>
          </cell>
          <cell r="T275" t="str">
            <v>N/A</v>
          </cell>
          <cell r="U275" t="str">
            <v>N/A</v>
          </cell>
          <cell r="V275" t="str">
            <v>N/A</v>
          </cell>
          <cell r="W275" t="str">
            <v>N/A</v>
          </cell>
          <cell r="X275" t="str">
            <v>N/A</v>
          </cell>
          <cell r="Y275" t="str">
            <v>N/A</v>
          </cell>
          <cell r="Z275" t="str">
            <v>N/A</v>
          </cell>
          <cell r="AA275" t="str">
            <v>N/A</v>
          </cell>
          <cell r="AB275" t="str">
            <v>N/A</v>
          </cell>
          <cell r="AC275" t="str">
            <v>N/A</v>
          </cell>
          <cell r="AD275" t="str">
            <v>N/A</v>
          </cell>
          <cell r="AE275" t="str">
            <v>N/A</v>
          </cell>
          <cell r="AF275" t="str">
            <v>N/A</v>
          </cell>
          <cell r="AG275" t="str">
            <v>N/A</v>
          </cell>
          <cell r="AH275" t="str">
            <v>N/A</v>
          </cell>
          <cell r="AI275" t="str">
            <v>N/A</v>
          </cell>
          <cell r="AJ275" t="str">
            <v>N/A</v>
          </cell>
          <cell r="AK275" t="str">
            <v>N/A</v>
          </cell>
          <cell r="AL275" t="str">
            <v>N/A</v>
          </cell>
          <cell r="AM275" t="str">
            <v>N/A</v>
          </cell>
          <cell r="AN275" t="str">
            <v>N/A</v>
          </cell>
          <cell r="AO275" t="str">
            <v>N/A</v>
          </cell>
          <cell r="AP275" t="str">
            <v>N/A</v>
          </cell>
          <cell r="AQ275" t="str">
            <v>N/A</v>
          </cell>
          <cell r="AR275" t="str">
            <v>N/A</v>
          </cell>
          <cell r="AS275" t="str">
            <v>N/A</v>
          </cell>
          <cell r="AT275" t="str">
            <v>N/A</v>
          </cell>
          <cell r="AU275" t="str">
            <v>N/A</v>
          </cell>
          <cell r="AV275" t="str">
            <v>N/A</v>
          </cell>
          <cell r="AW275" t="str">
            <v>N/A</v>
          </cell>
          <cell r="AX275" t="str">
            <v>N/A</v>
          </cell>
          <cell r="AY275" t="str">
            <v>N/A</v>
          </cell>
          <cell r="AZ275" t="str">
            <v>N/A</v>
          </cell>
          <cell r="BA275" t="e">
            <v>#VALUE!</v>
          </cell>
          <cell r="BB275" t="str">
            <v>N/A</v>
          </cell>
          <cell r="BC275" t="str">
            <v>N/A</v>
          </cell>
          <cell r="BD275" t="str">
            <v>N/A</v>
          </cell>
          <cell r="BE275" t="str">
            <v>N/A</v>
          </cell>
          <cell r="BF275" t="str">
            <v>N/A</v>
          </cell>
          <cell r="BG275" t="str">
            <v>N/A</v>
          </cell>
        </row>
        <row r="276">
          <cell r="A276">
            <v>36736</v>
          </cell>
          <cell r="B276" t="str">
            <v>N/A</v>
          </cell>
          <cell r="C276" t="str">
            <v>N/A</v>
          </cell>
          <cell r="D276" t="str">
            <v>N/A</v>
          </cell>
          <cell r="E276" t="str">
            <v>N/A</v>
          </cell>
          <cell r="F276" t="str">
            <v>N/A</v>
          </cell>
          <cell r="G276" t="str">
            <v>N/A</v>
          </cell>
          <cell r="H276" t="str">
            <v>N/A</v>
          </cell>
          <cell r="I276" t="str">
            <v>N/A</v>
          </cell>
          <cell r="J276" t="str">
            <v>N/A</v>
          </cell>
          <cell r="K276" t="str">
            <v>N/A</v>
          </cell>
          <cell r="L276" t="str">
            <v>N/A</v>
          </cell>
          <cell r="M276" t="str">
            <v>N/A</v>
          </cell>
          <cell r="N276" t="str">
            <v>N/A</v>
          </cell>
          <cell r="O276" t="str">
            <v>N/A</v>
          </cell>
          <cell r="P276" t="str">
            <v>N/A</v>
          </cell>
          <cell r="Q276" t="str">
            <v>N/A</v>
          </cell>
          <cell r="R276" t="str">
            <v>N/A</v>
          </cell>
          <cell r="S276" t="str">
            <v>N/A</v>
          </cell>
          <cell r="T276" t="str">
            <v>N/A</v>
          </cell>
          <cell r="U276" t="str">
            <v>N/A</v>
          </cell>
          <cell r="V276" t="str">
            <v>N/A</v>
          </cell>
          <cell r="W276" t="str">
            <v>N/A</v>
          </cell>
          <cell r="X276" t="str">
            <v>N/A</v>
          </cell>
          <cell r="Y276" t="str">
            <v>N/A</v>
          </cell>
          <cell r="Z276" t="str">
            <v>N/A</v>
          </cell>
          <cell r="AA276" t="str">
            <v>N/A</v>
          </cell>
          <cell r="AB276" t="str">
            <v>N/A</v>
          </cell>
          <cell r="AC276" t="str">
            <v>N/A</v>
          </cell>
          <cell r="AD276" t="str">
            <v>N/A</v>
          </cell>
          <cell r="AE276" t="str">
            <v>N/A</v>
          </cell>
          <cell r="AF276" t="str">
            <v>N/A</v>
          </cell>
          <cell r="AG276" t="str">
            <v>N/A</v>
          </cell>
          <cell r="AH276" t="str">
            <v>N/A</v>
          </cell>
          <cell r="AI276" t="str">
            <v>N/A</v>
          </cell>
          <cell r="AJ276" t="str">
            <v>N/A</v>
          </cell>
          <cell r="AK276" t="str">
            <v>N/A</v>
          </cell>
          <cell r="AL276" t="str">
            <v>N/A</v>
          </cell>
          <cell r="AM276" t="str">
            <v>N/A</v>
          </cell>
          <cell r="AN276" t="str">
            <v>N/A</v>
          </cell>
          <cell r="AO276" t="str">
            <v>N/A</v>
          </cell>
          <cell r="AP276" t="str">
            <v>N/A</v>
          </cell>
          <cell r="AQ276" t="str">
            <v>N/A</v>
          </cell>
          <cell r="AR276" t="str">
            <v>N/A</v>
          </cell>
          <cell r="AS276" t="str">
            <v>N/A</v>
          </cell>
          <cell r="AT276" t="str">
            <v>N/A</v>
          </cell>
          <cell r="AU276" t="str">
            <v>N/A</v>
          </cell>
          <cell r="AV276" t="str">
            <v>N/A</v>
          </cell>
          <cell r="AW276" t="str">
            <v>N/A</v>
          </cell>
          <cell r="AX276" t="str">
            <v>N/A</v>
          </cell>
          <cell r="AY276" t="str">
            <v>N/A</v>
          </cell>
          <cell r="AZ276" t="str">
            <v>N/A</v>
          </cell>
          <cell r="BA276" t="e">
            <v>#VALUE!</v>
          </cell>
          <cell r="BB276" t="str">
            <v>N/A</v>
          </cell>
          <cell r="BC276" t="str">
            <v>N/A</v>
          </cell>
          <cell r="BD276" t="str">
            <v>N/A</v>
          </cell>
          <cell r="BE276" t="str">
            <v>N/A</v>
          </cell>
          <cell r="BF276" t="str">
            <v>N/A</v>
          </cell>
          <cell r="BG276" t="str">
            <v>N/A</v>
          </cell>
        </row>
        <row r="277">
          <cell r="A277">
            <v>36737</v>
          </cell>
          <cell r="B277" t="str">
            <v>N/A</v>
          </cell>
          <cell r="C277" t="str">
            <v>N/A</v>
          </cell>
          <cell r="D277" t="str">
            <v>N/A</v>
          </cell>
          <cell r="E277" t="str">
            <v>N/A</v>
          </cell>
          <cell r="F277" t="str">
            <v>N/A</v>
          </cell>
          <cell r="G277" t="str">
            <v>N/A</v>
          </cell>
          <cell r="H277" t="str">
            <v>N/A</v>
          </cell>
          <cell r="I277" t="str">
            <v>N/A</v>
          </cell>
          <cell r="J277" t="str">
            <v>N/A</v>
          </cell>
          <cell r="K277" t="str">
            <v>N/A</v>
          </cell>
          <cell r="L277" t="str">
            <v>N/A</v>
          </cell>
          <cell r="M277" t="str">
            <v>N/A</v>
          </cell>
          <cell r="N277" t="str">
            <v>N/A</v>
          </cell>
          <cell r="O277" t="str">
            <v>N/A</v>
          </cell>
          <cell r="P277" t="str">
            <v>N/A</v>
          </cell>
          <cell r="Q277" t="str">
            <v>N/A</v>
          </cell>
          <cell r="R277" t="str">
            <v>N/A</v>
          </cell>
          <cell r="S277" t="str">
            <v>N/A</v>
          </cell>
          <cell r="T277" t="str">
            <v>N/A</v>
          </cell>
          <cell r="U277" t="str">
            <v>N/A</v>
          </cell>
          <cell r="V277" t="str">
            <v>N/A</v>
          </cell>
          <cell r="W277" t="str">
            <v>N/A</v>
          </cell>
          <cell r="X277" t="str">
            <v>N/A</v>
          </cell>
          <cell r="Y277" t="str">
            <v>N/A</v>
          </cell>
          <cell r="Z277" t="str">
            <v>N/A</v>
          </cell>
          <cell r="AA277" t="str">
            <v>N/A</v>
          </cell>
          <cell r="AB277" t="str">
            <v>N/A</v>
          </cell>
          <cell r="AC277" t="str">
            <v>N/A</v>
          </cell>
          <cell r="AD277" t="str">
            <v>N/A</v>
          </cell>
          <cell r="AE277" t="str">
            <v>N/A</v>
          </cell>
          <cell r="AF277" t="str">
            <v>N/A</v>
          </cell>
          <cell r="AG277" t="str">
            <v>N/A</v>
          </cell>
          <cell r="AH277" t="str">
            <v>N/A</v>
          </cell>
          <cell r="AI277" t="str">
            <v>N/A</v>
          </cell>
          <cell r="AJ277" t="str">
            <v>N/A</v>
          </cell>
          <cell r="AK277" t="str">
            <v>N/A</v>
          </cell>
          <cell r="AL277" t="str">
            <v>N/A</v>
          </cell>
          <cell r="AM277" t="str">
            <v>N/A</v>
          </cell>
          <cell r="AN277" t="str">
            <v>N/A</v>
          </cell>
          <cell r="AO277" t="str">
            <v>N/A</v>
          </cell>
          <cell r="AP277" t="str">
            <v>N/A</v>
          </cell>
          <cell r="AQ277" t="str">
            <v>N/A</v>
          </cell>
          <cell r="AR277" t="str">
            <v>N/A</v>
          </cell>
          <cell r="AS277" t="str">
            <v>N/A</v>
          </cell>
          <cell r="AT277" t="str">
            <v>N/A</v>
          </cell>
          <cell r="AU277" t="str">
            <v>N/A</v>
          </cell>
          <cell r="AV277" t="str">
            <v>N/A</v>
          </cell>
          <cell r="AW277" t="str">
            <v>N/A</v>
          </cell>
          <cell r="AX277" t="str">
            <v>N/A</v>
          </cell>
          <cell r="AY277" t="str">
            <v>N/A</v>
          </cell>
          <cell r="AZ277" t="str">
            <v>N/A</v>
          </cell>
          <cell r="BA277" t="e">
            <v>#VALUE!</v>
          </cell>
          <cell r="BB277" t="str">
            <v>N/A</v>
          </cell>
          <cell r="BC277" t="str">
            <v>N/A</v>
          </cell>
          <cell r="BD277" t="str">
            <v>N/A</v>
          </cell>
          <cell r="BE277" t="str">
            <v>N/A</v>
          </cell>
          <cell r="BF277" t="str">
            <v>N/A</v>
          </cell>
          <cell r="BG277" t="str">
            <v>N/A</v>
          </cell>
        </row>
        <row r="278">
          <cell r="A278">
            <v>36738</v>
          </cell>
          <cell r="B278" t="str">
            <v>N/A</v>
          </cell>
          <cell r="C278" t="str">
            <v>N/A</v>
          </cell>
          <cell r="D278" t="str">
            <v>N/A</v>
          </cell>
          <cell r="E278" t="str">
            <v>N/A</v>
          </cell>
          <cell r="F278" t="str">
            <v>N/A</v>
          </cell>
          <cell r="G278" t="str">
            <v>N/A</v>
          </cell>
          <cell r="H278" t="str">
            <v>N/A</v>
          </cell>
          <cell r="I278" t="str">
            <v>N/A</v>
          </cell>
          <cell r="J278" t="str">
            <v>N/A</v>
          </cell>
          <cell r="K278" t="str">
            <v>N/A</v>
          </cell>
          <cell r="L278" t="str">
            <v>N/A</v>
          </cell>
          <cell r="M278" t="str">
            <v>N/A</v>
          </cell>
          <cell r="N278" t="str">
            <v>N/A</v>
          </cell>
          <cell r="O278" t="str">
            <v>N/A</v>
          </cell>
          <cell r="P278" t="str">
            <v>N/A</v>
          </cell>
          <cell r="Q278" t="str">
            <v>N/A</v>
          </cell>
          <cell r="R278" t="str">
            <v>N/A</v>
          </cell>
          <cell r="S278" t="str">
            <v>N/A</v>
          </cell>
          <cell r="T278" t="str">
            <v>N/A</v>
          </cell>
          <cell r="U278" t="str">
            <v>N/A</v>
          </cell>
          <cell r="V278" t="str">
            <v>N/A</v>
          </cell>
          <cell r="W278" t="str">
            <v>N/A</v>
          </cell>
          <cell r="X278" t="str">
            <v>N/A</v>
          </cell>
          <cell r="Y278" t="str">
            <v>N/A</v>
          </cell>
          <cell r="Z278" t="str">
            <v>N/A</v>
          </cell>
          <cell r="AA278" t="str">
            <v>N/A</v>
          </cell>
          <cell r="AB278" t="str">
            <v>N/A</v>
          </cell>
          <cell r="AC278" t="str">
            <v>N/A</v>
          </cell>
          <cell r="AD278" t="str">
            <v>N/A</v>
          </cell>
          <cell r="AE278" t="str">
            <v>N/A</v>
          </cell>
          <cell r="AF278" t="str">
            <v>N/A</v>
          </cell>
          <cell r="AG278" t="str">
            <v>N/A</v>
          </cell>
          <cell r="AH278" t="str">
            <v>N/A</v>
          </cell>
          <cell r="AI278" t="str">
            <v>N/A</v>
          </cell>
          <cell r="AJ278" t="str">
            <v>N/A</v>
          </cell>
          <cell r="AK278" t="str">
            <v>N/A</v>
          </cell>
          <cell r="AL278" t="str">
            <v>N/A</v>
          </cell>
          <cell r="AM278" t="str">
            <v>N/A</v>
          </cell>
          <cell r="AN278" t="str">
            <v>N/A</v>
          </cell>
          <cell r="AO278" t="str">
            <v>N/A</v>
          </cell>
          <cell r="AP278" t="str">
            <v>N/A</v>
          </cell>
          <cell r="AQ278" t="str">
            <v>N/A</v>
          </cell>
          <cell r="AR278" t="str">
            <v>N/A</v>
          </cell>
          <cell r="AS278" t="str">
            <v>N/A</v>
          </cell>
          <cell r="AT278" t="str">
            <v>N/A</v>
          </cell>
          <cell r="AU278" t="str">
            <v>N/A</v>
          </cell>
          <cell r="AV278" t="str">
            <v>N/A</v>
          </cell>
          <cell r="AW278" t="str">
            <v>N/A</v>
          </cell>
          <cell r="AX278" t="str">
            <v>N/A</v>
          </cell>
          <cell r="AY278" t="str">
            <v>N/A</v>
          </cell>
          <cell r="AZ278" t="str">
            <v>N/A</v>
          </cell>
          <cell r="BA278" t="e">
            <v>#VALUE!</v>
          </cell>
          <cell r="BB278" t="str">
            <v>N/A</v>
          </cell>
          <cell r="BC278" t="str">
            <v>N/A</v>
          </cell>
          <cell r="BD278" t="str">
            <v>N/A</v>
          </cell>
          <cell r="BE278" t="str">
            <v>N/A</v>
          </cell>
          <cell r="BF278" t="str">
            <v>N/A</v>
          </cell>
          <cell r="BG278" t="str">
            <v>N/A</v>
          </cell>
        </row>
        <row r="279">
          <cell r="A279">
            <v>36739</v>
          </cell>
          <cell r="B279" t="str">
            <v>N/A</v>
          </cell>
          <cell r="C279" t="str">
            <v>N/A</v>
          </cell>
          <cell r="D279" t="str">
            <v>N/A</v>
          </cell>
          <cell r="E279" t="str">
            <v>N/A</v>
          </cell>
          <cell r="F279" t="str">
            <v>N/A</v>
          </cell>
          <cell r="G279" t="str">
            <v>N/A</v>
          </cell>
          <cell r="H279" t="str">
            <v>N/A</v>
          </cell>
          <cell r="I279" t="str">
            <v>N/A</v>
          </cell>
          <cell r="J279" t="str">
            <v>N/A</v>
          </cell>
          <cell r="K279" t="str">
            <v>N/A</v>
          </cell>
          <cell r="L279" t="str">
            <v>N/A</v>
          </cell>
          <cell r="M279" t="str">
            <v>N/A</v>
          </cell>
          <cell r="N279" t="str">
            <v>N/A</v>
          </cell>
          <cell r="O279" t="str">
            <v>N/A</v>
          </cell>
          <cell r="P279" t="str">
            <v>N/A</v>
          </cell>
          <cell r="Q279" t="str">
            <v>N/A</v>
          </cell>
          <cell r="R279" t="str">
            <v>N/A</v>
          </cell>
          <cell r="S279" t="str">
            <v>N/A</v>
          </cell>
          <cell r="T279" t="str">
            <v>N/A</v>
          </cell>
          <cell r="U279" t="str">
            <v>N/A</v>
          </cell>
          <cell r="V279" t="str">
            <v>N/A</v>
          </cell>
          <cell r="W279" t="str">
            <v>N/A</v>
          </cell>
          <cell r="X279" t="str">
            <v>N/A</v>
          </cell>
          <cell r="Y279" t="str">
            <v>N/A</v>
          </cell>
          <cell r="Z279" t="str">
            <v>N/A</v>
          </cell>
          <cell r="AA279" t="str">
            <v>N/A</v>
          </cell>
          <cell r="AB279" t="str">
            <v>N/A</v>
          </cell>
          <cell r="AC279" t="str">
            <v>N/A</v>
          </cell>
          <cell r="AD279" t="str">
            <v>N/A</v>
          </cell>
          <cell r="AE279" t="str">
            <v>N/A</v>
          </cell>
          <cell r="AF279" t="str">
            <v>N/A</v>
          </cell>
          <cell r="AG279" t="str">
            <v>N/A</v>
          </cell>
          <cell r="AH279" t="str">
            <v>N/A</v>
          </cell>
          <cell r="AI279" t="str">
            <v>N/A</v>
          </cell>
          <cell r="AJ279" t="str">
            <v>N/A</v>
          </cell>
          <cell r="AK279" t="str">
            <v>N/A</v>
          </cell>
          <cell r="AL279" t="str">
            <v>N/A</v>
          </cell>
          <cell r="AM279" t="str">
            <v>N/A</v>
          </cell>
          <cell r="AN279" t="str">
            <v>N/A</v>
          </cell>
          <cell r="AO279" t="str">
            <v>N/A</v>
          </cell>
          <cell r="AP279" t="str">
            <v>N/A</v>
          </cell>
          <cell r="AQ279" t="str">
            <v>N/A</v>
          </cell>
          <cell r="AR279" t="str">
            <v>N/A</v>
          </cell>
          <cell r="AS279" t="str">
            <v>N/A</v>
          </cell>
          <cell r="AT279" t="str">
            <v>N/A</v>
          </cell>
          <cell r="AU279" t="str">
            <v>N/A</v>
          </cell>
          <cell r="AV279" t="str">
            <v>N/A</v>
          </cell>
          <cell r="AW279" t="str">
            <v>N/A</v>
          </cell>
          <cell r="AX279" t="str">
            <v>N/A</v>
          </cell>
          <cell r="AY279" t="str">
            <v>N/A</v>
          </cell>
          <cell r="AZ279" t="str">
            <v>N/A</v>
          </cell>
          <cell r="BA279" t="e">
            <v>#VALUE!</v>
          </cell>
          <cell r="BB279" t="str">
            <v>N/A</v>
          </cell>
          <cell r="BC279" t="str">
            <v>N/A</v>
          </cell>
          <cell r="BD279" t="str">
            <v>N/A</v>
          </cell>
          <cell r="BE279" t="str">
            <v>N/A</v>
          </cell>
          <cell r="BF279" t="str">
            <v>N/A</v>
          </cell>
          <cell r="BG279" t="str">
            <v>N/A</v>
          </cell>
        </row>
        <row r="280">
          <cell r="A280">
            <v>36740</v>
          </cell>
          <cell r="B280" t="str">
            <v>N/A</v>
          </cell>
          <cell r="C280" t="str">
            <v>N/A</v>
          </cell>
          <cell r="D280" t="str">
            <v>N/A</v>
          </cell>
          <cell r="E280" t="str">
            <v>N/A</v>
          </cell>
          <cell r="F280" t="str">
            <v>N/A</v>
          </cell>
          <cell r="G280" t="str">
            <v>N/A</v>
          </cell>
          <cell r="H280" t="str">
            <v>N/A</v>
          </cell>
          <cell r="I280" t="str">
            <v>N/A</v>
          </cell>
          <cell r="J280" t="str">
            <v>N/A</v>
          </cell>
          <cell r="K280" t="str">
            <v>N/A</v>
          </cell>
          <cell r="L280" t="str">
            <v>N/A</v>
          </cell>
          <cell r="M280" t="str">
            <v>N/A</v>
          </cell>
          <cell r="N280" t="str">
            <v>N/A</v>
          </cell>
          <cell r="O280" t="str">
            <v>N/A</v>
          </cell>
          <cell r="P280" t="str">
            <v>N/A</v>
          </cell>
          <cell r="Q280" t="str">
            <v>N/A</v>
          </cell>
          <cell r="R280" t="str">
            <v>N/A</v>
          </cell>
          <cell r="S280" t="str">
            <v>N/A</v>
          </cell>
          <cell r="T280" t="str">
            <v>N/A</v>
          </cell>
          <cell r="U280" t="str">
            <v>N/A</v>
          </cell>
          <cell r="V280" t="str">
            <v>N/A</v>
          </cell>
          <cell r="W280" t="str">
            <v>N/A</v>
          </cell>
          <cell r="X280" t="str">
            <v>N/A</v>
          </cell>
          <cell r="Y280" t="str">
            <v>N/A</v>
          </cell>
          <cell r="Z280" t="str">
            <v>N/A</v>
          </cell>
          <cell r="AA280" t="str">
            <v>N/A</v>
          </cell>
          <cell r="AB280" t="str">
            <v>N/A</v>
          </cell>
          <cell r="AC280" t="str">
            <v>N/A</v>
          </cell>
          <cell r="AD280" t="str">
            <v>N/A</v>
          </cell>
          <cell r="AE280" t="str">
            <v>N/A</v>
          </cell>
          <cell r="AF280" t="str">
            <v>N/A</v>
          </cell>
          <cell r="AG280" t="str">
            <v>N/A</v>
          </cell>
          <cell r="AH280" t="str">
            <v>N/A</v>
          </cell>
          <cell r="AI280" t="str">
            <v>N/A</v>
          </cell>
          <cell r="AJ280" t="str">
            <v>N/A</v>
          </cell>
          <cell r="AK280" t="str">
            <v>N/A</v>
          </cell>
          <cell r="AL280" t="str">
            <v>N/A</v>
          </cell>
          <cell r="AM280" t="str">
            <v>N/A</v>
          </cell>
          <cell r="AN280" t="str">
            <v>N/A</v>
          </cell>
          <cell r="AO280" t="str">
            <v>N/A</v>
          </cell>
          <cell r="AP280" t="str">
            <v>N/A</v>
          </cell>
          <cell r="AQ280" t="str">
            <v>N/A</v>
          </cell>
          <cell r="AR280" t="str">
            <v>N/A</v>
          </cell>
          <cell r="AS280" t="str">
            <v>N/A</v>
          </cell>
          <cell r="AT280" t="str">
            <v>N/A</v>
          </cell>
          <cell r="AU280" t="str">
            <v>N/A</v>
          </cell>
          <cell r="AV280" t="str">
            <v>N/A</v>
          </cell>
          <cell r="AW280" t="str">
            <v>N/A</v>
          </cell>
          <cell r="AX280" t="str">
            <v>N/A</v>
          </cell>
          <cell r="AY280" t="str">
            <v>N/A</v>
          </cell>
          <cell r="AZ280" t="str">
            <v>N/A</v>
          </cell>
          <cell r="BA280" t="e">
            <v>#VALUE!</v>
          </cell>
          <cell r="BB280" t="str">
            <v>N/A</v>
          </cell>
          <cell r="BC280" t="str">
            <v>N/A</v>
          </cell>
          <cell r="BD280" t="str">
            <v>N/A</v>
          </cell>
          <cell r="BE280" t="str">
            <v>N/A</v>
          </cell>
          <cell r="BF280" t="str">
            <v>N/A</v>
          </cell>
          <cell r="BG280" t="str">
            <v>N/A</v>
          </cell>
        </row>
        <row r="281">
          <cell r="A281">
            <v>36741</v>
          </cell>
          <cell r="B281" t="str">
            <v>N/A</v>
          </cell>
          <cell r="C281" t="str">
            <v>N/A</v>
          </cell>
          <cell r="D281" t="str">
            <v>N/A</v>
          </cell>
          <cell r="E281" t="str">
            <v>N/A</v>
          </cell>
          <cell r="F281" t="str">
            <v>N/A</v>
          </cell>
          <cell r="G281" t="str">
            <v>N/A</v>
          </cell>
          <cell r="H281" t="str">
            <v>N/A</v>
          </cell>
          <cell r="I281" t="str">
            <v>N/A</v>
          </cell>
          <cell r="J281" t="str">
            <v>N/A</v>
          </cell>
          <cell r="K281" t="str">
            <v>N/A</v>
          </cell>
          <cell r="L281" t="str">
            <v>N/A</v>
          </cell>
          <cell r="M281" t="str">
            <v>N/A</v>
          </cell>
          <cell r="N281" t="str">
            <v>N/A</v>
          </cell>
          <cell r="O281" t="str">
            <v>N/A</v>
          </cell>
          <cell r="P281" t="str">
            <v>N/A</v>
          </cell>
          <cell r="Q281" t="str">
            <v>N/A</v>
          </cell>
          <cell r="R281" t="str">
            <v>N/A</v>
          </cell>
          <cell r="S281" t="str">
            <v>N/A</v>
          </cell>
          <cell r="T281" t="str">
            <v>N/A</v>
          </cell>
          <cell r="U281" t="str">
            <v>N/A</v>
          </cell>
          <cell r="V281" t="str">
            <v>N/A</v>
          </cell>
          <cell r="W281" t="str">
            <v>N/A</v>
          </cell>
          <cell r="X281" t="str">
            <v>N/A</v>
          </cell>
          <cell r="Y281" t="str">
            <v>N/A</v>
          </cell>
          <cell r="Z281" t="str">
            <v>N/A</v>
          </cell>
          <cell r="AA281" t="str">
            <v>N/A</v>
          </cell>
          <cell r="AB281" t="str">
            <v>N/A</v>
          </cell>
          <cell r="AC281" t="str">
            <v>N/A</v>
          </cell>
          <cell r="AD281" t="str">
            <v>N/A</v>
          </cell>
          <cell r="AE281" t="str">
            <v>N/A</v>
          </cell>
          <cell r="AF281" t="str">
            <v>N/A</v>
          </cell>
          <cell r="AG281" t="str">
            <v>N/A</v>
          </cell>
          <cell r="AH281" t="str">
            <v>N/A</v>
          </cell>
          <cell r="AI281" t="str">
            <v>N/A</v>
          </cell>
          <cell r="AJ281" t="str">
            <v>N/A</v>
          </cell>
          <cell r="AK281" t="str">
            <v>N/A</v>
          </cell>
          <cell r="AL281" t="str">
            <v>N/A</v>
          </cell>
          <cell r="AM281" t="str">
            <v>N/A</v>
          </cell>
          <cell r="AN281" t="str">
            <v>N/A</v>
          </cell>
          <cell r="AO281" t="str">
            <v>N/A</v>
          </cell>
          <cell r="AP281" t="str">
            <v>N/A</v>
          </cell>
          <cell r="AQ281" t="str">
            <v>N/A</v>
          </cell>
          <cell r="AR281" t="str">
            <v>N/A</v>
          </cell>
          <cell r="AS281" t="str">
            <v>N/A</v>
          </cell>
          <cell r="AT281" t="str">
            <v>N/A</v>
          </cell>
          <cell r="AU281" t="str">
            <v>N/A</v>
          </cell>
          <cell r="AV281" t="str">
            <v>N/A</v>
          </cell>
          <cell r="AW281" t="str">
            <v>N/A</v>
          </cell>
          <cell r="AX281" t="str">
            <v>N/A</v>
          </cell>
          <cell r="AY281" t="str">
            <v>N/A</v>
          </cell>
          <cell r="AZ281" t="str">
            <v>N/A</v>
          </cell>
          <cell r="BA281" t="e">
            <v>#VALUE!</v>
          </cell>
          <cell r="BB281" t="str">
            <v>N/A</v>
          </cell>
          <cell r="BC281" t="str">
            <v>N/A</v>
          </cell>
          <cell r="BD281" t="str">
            <v>N/A</v>
          </cell>
          <cell r="BE281" t="str">
            <v>N/A</v>
          </cell>
          <cell r="BF281" t="str">
            <v>N/A</v>
          </cell>
          <cell r="BG281" t="str">
            <v>N/A</v>
          </cell>
        </row>
        <row r="282">
          <cell r="A282">
            <v>36742</v>
          </cell>
          <cell r="B282" t="str">
            <v>N/A</v>
          </cell>
          <cell r="C282" t="str">
            <v>N/A</v>
          </cell>
          <cell r="D282" t="str">
            <v>N/A</v>
          </cell>
          <cell r="E282" t="str">
            <v>N/A</v>
          </cell>
          <cell r="F282" t="str">
            <v>N/A</v>
          </cell>
          <cell r="G282" t="str">
            <v>N/A</v>
          </cell>
          <cell r="H282" t="str">
            <v>N/A</v>
          </cell>
          <cell r="I282" t="str">
            <v>N/A</v>
          </cell>
          <cell r="J282" t="str">
            <v>N/A</v>
          </cell>
          <cell r="K282" t="str">
            <v>N/A</v>
          </cell>
          <cell r="L282" t="str">
            <v>N/A</v>
          </cell>
          <cell r="M282" t="str">
            <v>N/A</v>
          </cell>
          <cell r="N282" t="str">
            <v>N/A</v>
          </cell>
          <cell r="O282" t="str">
            <v>N/A</v>
          </cell>
          <cell r="P282" t="str">
            <v>N/A</v>
          </cell>
          <cell r="Q282" t="str">
            <v>N/A</v>
          </cell>
          <cell r="R282" t="str">
            <v>N/A</v>
          </cell>
          <cell r="S282" t="str">
            <v>N/A</v>
          </cell>
          <cell r="T282" t="str">
            <v>N/A</v>
          </cell>
          <cell r="U282" t="str">
            <v>N/A</v>
          </cell>
          <cell r="V282" t="str">
            <v>N/A</v>
          </cell>
          <cell r="W282" t="str">
            <v>N/A</v>
          </cell>
          <cell r="X282" t="str">
            <v>N/A</v>
          </cell>
          <cell r="Y282" t="str">
            <v>N/A</v>
          </cell>
          <cell r="Z282" t="str">
            <v>N/A</v>
          </cell>
          <cell r="AA282" t="str">
            <v>N/A</v>
          </cell>
          <cell r="AB282" t="str">
            <v>N/A</v>
          </cell>
          <cell r="AC282" t="str">
            <v>N/A</v>
          </cell>
          <cell r="AD282" t="str">
            <v>N/A</v>
          </cell>
          <cell r="AE282" t="str">
            <v>N/A</v>
          </cell>
          <cell r="AF282" t="str">
            <v>N/A</v>
          </cell>
          <cell r="AG282" t="str">
            <v>N/A</v>
          </cell>
          <cell r="AH282" t="str">
            <v>N/A</v>
          </cell>
          <cell r="AI282" t="str">
            <v>N/A</v>
          </cell>
          <cell r="AJ282" t="str">
            <v>N/A</v>
          </cell>
          <cell r="AK282" t="str">
            <v>N/A</v>
          </cell>
          <cell r="AL282" t="str">
            <v>N/A</v>
          </cell>
          <cell r="AM282" t="str">
            <v>N/A</v>
          </cell>
          <cell r="AN282" t="str">
            <v>N/A</v>
          </cell>
          <cell r="AO282" t="str">
            <v>N/A</v>
          </cell>
          <cell r="AP282" t="str">
            <v>N/A</v>
          </cell>
          <cell r="AQ282" t="str">
            <v>N/A</v>
          </cell>
          <cell r="AR282" t="str">
            <v>N/A</v>
          </cell>
          <cell r="AS282" t="str">
            <v>N/A</v>
          </cell>
          <cell r="AT282" t="str">
            <v>N/A</v>
          </cell>
          <cell r="AU282" t="str">
            <v>N/A</v>
          </cell>
          <cell r="AV282" t="str">
            <v>N/A</v>
          </cell>
          <cell r="AW282" t="str">
            <v>N/A</v>
          </cell>
          <cell r="AX282" t="str">
            <v>N/A</v>
          </cell>
          <cell r="AY282" t="str">
            <v>N/A</v>
          </cell>
          <cell r="AZ282" t="str">
            <v>N/A</v>
          </cell>
          <cell r="BA282" t="e">
            <v>#VALUE!</v>
          </cell>
          <cell r="BB282" t="str">
            <v>N/A</v>
          </cell>
          <cell r="BC282" t="str">
            <v>N/A</v>
          </cell>
          <cell r="BD282" t="str">
            <v>N/A</v>
          </cell>
          <cell r="BE282" t="str">
            <v>N/A</v>
          </cell>
          <cell r="BF282" t="str">
            <v>N/A</v>
          </cell>
          <cell r="BG282" t="str">
            <v>N/A</v>
          </cell>
        </row>
        <row r="283">
          <cell r="A283">
            <v>36743</v>
          </cell>
          <cell r="B283" t="str">
            <v>N/A</v>
          </cell>
          <cell r="C283" t="str">
            <v>N/A</v>
          </cell>
          <cell r="D283" t="str">
            <v>N/A</v>
          </cell>
          <cell r="E283" t="str">
            <v>N/A</v>
          </cell>
          <cell r="F283" t="str">
            <v>N/A</v>
          </cell>
          <cell r="G283" t="str">
            <v>N/A</v>
          </cell>
          <cell r="H283" t="str">
            <v>N/A</v>
          </cell>
          <cell r="I283" t="str">
            <v>N/A</v>
          </cell>
          <cell r="J283" t="str">
            <v>N/A</v>
          </cell>
          <cell r="K283" t="str">
            <v>N/A</v>
          </cell>
          <cell r="L283" t="str">
            <v>N/A</v>
          </cell>
          <cell r="M283" t="str">
            <v>N/A</v>
          </cell>
          <cell r="N283" t="str">
            <v>N/A</v>
          </cell>
          <cell r="O283" t="str">
            <v>N/A</v>
          </cell>
          <cell r="P283" t="str">
            <v>N/A</v>
          </cell>
          <cell r="Q283" t="str">
            <v>N/A</v>
          </cell>
          <cell r="R283" t="str">
            <v>N/A</v>
          </cell>
          <cell r="S283" t="str">
            <v>N/A</v>
          </cell>
          <cell r="T283" t="str">
            <v>N/A</v>
          </cell>
          <cell r="U283" t="str">
            <v>N/A</v>
          </cell>
          <cell r="V283" t="str">
            <v>N/A</v>
          </cell>
          <cell r="W283" t="str">
            <v>N/A</v>
          </cell>
          <cell r="X283" t="str">
            <v>N/A</v>
          </cell>
          <cell r="Y283" t="str">
            <v>N/A</v>
          </cell>
          <cell r="Z283" t="str">
            <v>N/A</v>
          </cell>
          <cell r="AA283" t="str">
            <v>N/A</v>
          </cell>
          <cell r="AB283" t="str">
            <v>N/A</v>
          </cell>
          <cell r="AC283" t="str">
            <v>N/A</v>
          </cell>
          <cell r="AD283" t="str">
            <v>N/A</v>
          </cell>
          <cell r="AE283" t="str">
            <v>N/A</v>
          </cell>
          <cell r="AF283" t="str">
            <v>N/A</v>
          </cell>
          <cell r="AG283" t="str">
            <v>N/A</v>
          </cell>
          <cell r="AH283" t="str">
            <v>N/A</v>
          </cell>
          <cell r="AI283" t="str">
            <v>N/A</v>
          </cell>
          <cell r="AJ283" t="str">
            <v>N/A</v>
          </cell>
          <cell r="AK283" t="str">
            <v>N/A</v>
          </cell>
          <cell r="AL283" t="str">
            <v>N/A</v>
          </cell>
          <cell r="AM283" t="str">
            <v>N/A</v>
          </cell>
          <cell r="AN283" t="str">
            <v>N/A</v>
          </cell>
          <cell r="AO283" t="str">
            <v>N/A</v>
          </cell>
          <cell r="AP283" t="str">
            <v>N/A</v>
          </cell>
          <cell r="AQ283" t="str">
            <v>N/A</v>
          </cell>
          <cell r="AR283" t="str">
            <v>N/A</v>
          </cell>
          <cell r="AS283" t="str">
            <v>N/A</v>
          </cell>
          <cell r="AT283" t="str">
            <v>N/A</v>
          </cell>
          <cell r="AU283" t="str">
            <v>N/A</v>
          </cell>
          <cell r="AV283" t="str">
            <v>N/A</v>
          </cell>
          <cell r="AW283" t="str">
            <v>N/A</v>
          </cell>
          <cell r="AX283" t="str">
            <v>N/A</v>
          </cell>
          <cell r="AY283" t="str">
            <v>N/A</v>
          </cell>
          <cell r="AZ283" t="str">
            <v>N/A</v>
          </cell>
          <cell r="BA283" t="e">
            <v>#VALUE!</v>
          </cell>
          <cell r="BB283" t="str">
            <v>N/A</v>
          </cell>
          <cell r="BC283" t="str">
            <v>N/A</v>
          </cell>
          <cell r="BD283" t="str">
            <v>N/A</v>
          </cell>
          <cell r="BE283" t="str">
            <v>N/A</v>
          </cell>
          <cell r="BF283" t="str">
            <v>N/A</v>
          </cell>
          <cell r="BG283" t="str">
            <v>N/A</v>
          </cell>
        </row>
        <row r="284">
          <cell r="A284">
            <v>36744</v>
          </cell>
          <cell r="B284" t="str">
            <v>N/A</v>
          </cell>
          <cell r="C284" t="str">
            <v>N/A</v>
          </cell>
          <cell r="D284" t="str">
            <v>N/A</v>
          </cell>
          <cell r="E284" t="str">
            <v>N/A</v>
          </cell>
          <cell r="F284" t="str">
            <v>N/A</v>
          </cell>
          <cell r="G284" t="str">
            <v>N/A</v>
          </cell>
          <cell r="H284" t="str">
            <v>N/A</v>
          </cell>
          <cell r="I284" t="str">
            <v>N/A</v>
          </cell>
          <cell r="J284" t="str">
            <v>N/A</v>
          </cell>
          <cell r="K284" t="str">
            <v>N/A</v>
          </cell>
          <cell r="L284" t="str">
            <v>N/A</v>
          </cell>
          <cell r="M284" t="str">
            <v>N/A</v>
          </cell>
          <cell r="N284" t="str">
            <v>N/A</v>
          </cell>
          <cell r="O284" t="str">
            <v>N/A</v>
          </cell>
          <cell r="P284" t="str">
            <v>N/A</v>
          </cell>
          <cell r="Q284" t="str">
            <v>N/A</v>
          </cell>
          <cell r="R284" t="str">
            <v>N/A</v>
          </cell>
          <cell r="S284" t="str">
            <v>N/A</v>
          </cell>
          <cell r="T284" t="str">
            <v>N/A</v>
          </cell>
          <cell r="U284" t="str">
            <v>N/A</v>
          </cell>
          <cell r="V284" t="str">
            <v>N/A</v>
          </cell>
          <cell r="W284" t="str">
            <v>N/A</v>
          </cell>
          <cell r="X284" t="str">
            <v>N/A</v>
          </cell>
          <cell r="Y284" t="str">
            <v>N/A</v>
          </cell>
          <cell r="Z284" t="str">
            <v>N/A</v>
          </cell>
          <cell r="AA284" t="str">
            <v>N/A</v>
          </cell>
          <cell r="AB284" t="str">
            <v>N/A</v>
          </cell>
          <cell r="AC284" t="str">
            <v>N/A</v>
          </cell>
          <cell r="AD284" t="str">
            <v>N/A</v>
          </cell>
          <cell r="AE284" t="str">
            <v>N/A</v>
          </cell>
          <cell r="AF284" t="str">
            <v>N/A</v>
          </cell>
          <cell r="AG284" t="str">
            <v>N/A</v>
          </cell>
          <cell r="AH284" t="str">
            <v>N/A</v>
          </cell>
          <cell r="AI284" t="str">
            <v>N/A</v>
          </cell>
          <cell r="AJ284" t="str">
            <v>N/A</v>
          </cell>
          <cell r="AK284" t="str">
            <v>N/A</v>
          </cell>
          <cell r="AL284" t="str">
            <v>N/A</v>
          </cell>
          <cell r="AM284" t="str">
            <v>N/A</v>
          </cell>
          <cell r="AN284" t="str">
            <v>N/A</v>
          </cell>
          <cell r="AO284" t="str">
            <v>N/A</v>
          </cell>
          <cell r="AP284" t="str">
            <v>N/A</v>
          </cell>
          <cell r="AQ284" t="str">
            <v>N/A</v>
          </cell>
          <cell r="AR284" t="str">
            <v>N/A</v>
          </cell>
          <cell r="AS284" t="str">
            <v>N/A</v>
          </cell>
          <cell r="AT284" t="str">
            <v>N/A</v>
          </cell>
          <cell r="AU284" t="str">
            <v>N/A</v>
          </cell>
          <cell r="AV284" t="str">
            <v>N/A</v>
          </cell>
          <cell r="AW284" t="str">
            <v>N/A</v>
          </cell>
          <cell r="AX284" t="str">
            <v>N/A</v>
          </cell>
          <cell r="AY284" t="str">
            <v>N/A</v>
          </cell>
          <cell r="AZ284" t="str">
            <v>N/A</v>
          </cell>
          <cell r="BA284" t="e">
            <v>#VALUE!</v>
          </cell>
          <cell r="BB284" t="str">
            <v>N/A</v>
          </cell>
          <cell r="BC284" t="str">
            <v>N/A</v>
          </cell>
          <cell r="BD284" t="str">
            <v>N/A</v>
          </cell>
          <cell r="BE284" t="str">
            <v>N/A</v>
          </cell>
          <cell r="BF284" t="str">
            <v>N/A</v>
          </cell>
          <cell r="BG284" t="str">
            <v>N/A</v>
          </cell>
        </row>
        <row r="285">
          <cell r="A285">
            <v>36745</v>
          </cell>
          <cell r="B285" t="str">
            <v>N/A</v>
          </cell>
          <cell r="C285" t="str">
            <v>N/A</v>
          </cell>
          <cell r="D285" t="str">
            <v>N/A</v>
          </cell>
          <cell r="E285" t="str">
            <v>N/A</v>
          </cell>
          <cell r="F285" t="str">
            <v>N/A</v>
          </cell>
          <cell r="G285" t="str">
            <v>N/A</v>
          </cell>
          <cell r="H285" t="str">
            <v>N/A</v>
          </cell>
          <cell r="I285" t="str">
            <v>N/A</v>
          </cell>
          <cell r="J285" t="str">
            <v>N/A</v>
          </cell>
          <cell r="K285" t="str">
            <v>N/A</v>
          </cell>
          <cell r="L285" t="str">
            <v>N/A</v>
          </cell>
          <cell r="M285" t="str">
            <v>N/A</v>
          </cell>
          <cell r="N285" t="str">
            <v>N/A</v>
          </cell>
          <cell r="O285" t="str">
            <v>N/A</v>
          </cell>
          <cell r="P285" t="str">
            <v>N/A</v>
          </cell>
          <cell r="Q285" t="str">
            <v>N/A</v>
          </cell>
          <cell r="R285" t="str">
            <v>N/A</v>
          </cell>
          <cell r="S285" t="str">
            <v>N/A</v>
          </cell>
          <cell r="T285" t="str">
            <v>N/A</v>
          </cell>
          <cell r="U285" t="str">
            <v>N/A</v>
          </cell>
          <cell r="V285" t="str">
            <v>N/A</v>
          </cell>
          <cell r="W285" t="str">
            <v>N/A</v>
          </cell>
          <cell r="X285" t="str">
            <v>N/A</v>
          </cell>
          <cell r="Y285" t="str">
            <v>N/A</v>
          </cell>
          <cell r="Z285" t="str">
            <v>N/A</v>
          </cell>
          <cell r="AA285" t="str">
            <v>N/A</v>
          </cell>
          <cell r="AB285" t="str">
            <v>N/A</v>
          </cell>
          <cell r="AC285" t="str">
            <v>N/A</v>
          </cell>
          <cell r="AD285" t="str">
            <v>N/A</v>
          </cell>
          <cell r="AE285" t="str">
            <v>N/A</v>
          </cell>
          <cell r="AF285" t="str">
            <v>N/A</v>
          </cell>
          <cell r="AG285" t="str">
            <v>N/A</v>
          </cell>
          <cell r="AH285" t="str">
            <v>N/A</v>
          </cell>
          <cell r="AI285" t="str">
            <v>N/A</v>
          </cell>
          <cell r="AJ285" t="str">
            <v>N/A</v>
          </cell>
          <cell r="AK285" t="str">
            <v>N/A</v>
          </cell>
          <cell r="AL285" t="str">
            <v>N/A</v>
          </cell>
          <cell r="AM285" t="str">
            <v>N/A</v>
          </cell>
          <cell r="AN285" t="str">
            <v>N/A</v>
          </cell>
          <cell r="AO285" t="str">
            <v>N/A</v>
          </cell>
          <cell r="AP285" t="str">
            <v>N/A</v>
          </cell>
          <cell r="AQ285" t="str">
            <v>N/A</v>
          </cell>
          <cell r="AR285" t="str">
            <v>N/A</v>
          </cell>
          <cell r="AS285" t="str">
            <v>N/A</v>
          </cell>
          <cell r="AT285" t="str">
            <v>N/A</v>
          </cell>
          <cell r="AU285" t="str">
            <v>N/A</v>
          </cell>
          <cell r="AV285" t="str">
            <v>N/A</v>
          </cell>
          <cell r="AW285" t="str">
            <v>N/A</v>
          </cell>
          <cell r="AX285" t="str">
            <v>N/A</v>
          </cell>
          <cell r="AY285" t="str">
            <v>N/A</v>
          </cell>
          <cell r="AZ285" t="str">
            <v>N/A</v>
          </cell>
          <cell r="BA285" t="e">
            <v>#VALUE!</v>
          </cell>
          <cell r="BB285" t="str">
            <v>N/A</v>
          </cell>
          <cell r="BC285" t="str">
            <v>N/A</v>
          </cell>
          <cell r="BD285" t="str">
            <v>N/A</v>
          </cell>
          <cell r="BE285" t="str">
            <v>N/A</v>
          </cell>
          <cell r="BF285" t="str">
            <v>N/A</v>
          </cell>
          <cell r="BG285" t="str">
            <v>N/A</v>
          </cell>
        </row>
        <row r="286">
          <cell r="A286">
            <v>36746</v>
          </cell>
          <cell r="B286" t="str">
            <v>N/A</v>
          </cell>
          <cell r="C286" t="str">
            <v>N/A</v>
          </cell>
          <cell r="D286" t="str">
            <v>N/A</v>
          </cell>
          <cell r="E286" t="str">
            <v>N/A</v>
          </cell>
          <cell r="F286" t="str">
            <v>N/A</v>
          </cell>
          <cell r="G286" t="str">
            <v>N/A</v>
          </cell>
          <cell r="H286" t="str">
            <v>N/A</v>
          </cell>
          <cell r="I286" t="str">
            <v>N/A</v>
          </cell>
          <cell r="J286" t="str">
            <v>N/A</v>
          </cell>
          <cell r="K286" t="str">
            <v>N/A</v>
          </cell>
          <cell r="L286" t="str">
            <v>N/A</v>
          </cell>
          <cell r="M286" t="str">
            <v>N/A</v>
          </cell>
          <cell r="N286" t="str">
            <v>N/A</v>
          </cell>
          <cell r="O286" t="str">
            <v>N/A</v>
          </cell>
          <cell r="P286" t="str">
            <v>N/A</v>
          </cell>
          <cell r="Q286" t="str">
            <v>N/A</v>
          </cell>
          <cell r="R286" t="str">
            <v>N/A</v>
          </cell>
          <cell r="S286" t="str">
            <v>N/A</v>
          </cell>
          <cell r="T286" t="str">
            <v>N/A</v>
          </cell>
          <cell r="U286" t="str">
            <v>N/A</v>
          </cell>
          <cell r="V286" t="str">
            <v>N/A</v>
          </cell>
          <cell r="W286" t="str">
            <v>N/A</v>
          </cell>
          <cell r="X286" t="str">
            <v>N/A</v>
          </cell>
          <cell r="Y286" t="str">
            <v>N/A</v>
          </cell>
          <cell r="Z286" t="str">
            <v>N/A</v>
          </cell>
          <cell r="AA286" t="str">
            <v>N/A</v>
          </cell>
          <cell r="AB286" t="str">
            <v>N/A</v>
          </cell>
          <cell r="AC286" t="str">
            <v>N/A</v>
          </cell>
          <cell r="AD286" t="str">
            <v>N/A</v>
          </cell>
          <cell r="AE286" t="str">
            <v>N/A</v>
          </cell>
          <cell r="AF286" t="str">
            <v>N/A</v>
          </cell>
          <cell r="AG286" t="str">
            <v>N/A</v>
          </cell>
          <cell r="AH286" t="str">
            <v>N/A</v>
          </cell>
          <cell r="AI286" t="str">
            <v>N/A</v>
          </cell>
          <cell r="AJ286" t="str">
            <v>N/A</v>
          </cell>
          <cell r="AK286" t="str">
            <v>N/A</v>
          </cell>
          <cell r="AL286" t="str">
            <v>N/A</v>
          </cell>
          <cell r="AM286" t="str">
            <v>N/A</v>
          </cell>
          <cell r="AN286" t="str">
            <v>N/A</v>
          </cell>
          <cell r="AO286" t="str">
            <v>N/A</v>
          </cell>
          <cell r="AP286" t="str">
            <v>N/A</v>
          </cell>
          <cell r="AQ286" t="str">
            <v>N/A</v>
          </cell>
          <cell r="AR286" t="str">
            <v>N/A</v>
          </cell>
          <cell r="AS286" t="str">
            <v>N/A</v>
          </cell>
          <cell r="AT286" t="str">
            <v>N/A</v>
          </cell>
          <cell r="AU286" t="str">
            <v>N/A</v>
          </cell>
          <cell r="AV286" t="str">
            <v>N/A</v>
          </cell>
          <cell r="AW286" t="str">
            <v>N/A</v>
          </cell>
          <cell r="AX286" t="str">
            <v>N/A</v>
          </cell>
          <cell r="AY286" t="str">
            <v>N/A</v>
          </cell>
          <cell r="AZ286" t="str">
            <v>N/A</v>
          </cell>
          <cell r="BA286" t="e">
            <v>#VALUE!</v>
          </cell>
          <cell r="BB286" t="str">
            <v>N/A</v>
          </cell>
          <cell r="BC286" t="str">
            <v>N/A</v>
          </cell>
          <cell r="BD286" t="str">
            <v>N/A</v>
          </cell>
          <cell r="BE286" t="str">
            <v>N/A</v>
          </cell>
          <cell r="BF286" t="str">
            <v>N/A</v>
          </cell>
          <cell r="BG286" t="str">
            <v>N/A</v>
          </cell>
        </row>
        <row r="287">
          <cell r="A287">
            <v>36747</v>
          </cell>
          <cell r="B287" t="str">
            <v>N/A</v>
          </cell>
          <cell r="C287" t="str">
            <v>N/A</v>
          </cell>
          <cell r="D287" t="str">
            <v>N/A</v>
          </cell>
          <cell r="E287" t="str">
            <v>N/A</v>
          </cell>
          <cell r="F287" t="str">
            <v>N/A</v>
          </cell>
          <cell r="G287" t="str">
            <v>N/A</v>
          </cell>
          <cell r="H287" t="str">
            <v>N/A</v>
          </cell>
          <cell r="I287" t="str">
            <v>N/A</v>
          </cell>
          <cell r="J287" t="str">
            <v>N/A</v>
          </cell>
          <cell r="K287" t="str">
            <v>N/A</v>
          </cell>
          <cell r="L287" t="str">
            <v>N/A</v>
          </cell>
          <cell r="M287" t="str">
            <v>N/A</v>
          </cell>
          <cell r="N287" t="str">
            <v>N/A</v>
          </cell>
          <cell r="O287" t="str">
            <v>N/A</v>
          </cell>
          <cell r="P287" t="str">
            <v>N/A</v>
          </cell>
          <cell r="Q287" t="str">
            <v>N/A</v>
          </cell>
          <cell r="R287" t="str">
            <v>N/A</v>
          </cell>
          <cell r="S287" t="str">
            <v>N/A</v>
          </cell>
          <cell r="T287" t="str">
            <v>N/A</v>
          </cell>
          <cell r="U287" t="str">
            <v>N/A</v>
          </cell>
          <cell r="V287" t="str">
            <v>N/A</v>
          </cell>
          <cell r="W287" t="str">
            <v>N/A</v>
          </cell>
          <cell r="X287" t="str">
            <v>N/A</v>
          </cell>
          <cell r="Y287" t="str">
            <v>N/A</v>
          </cell>
          <cell r="Z287" t="str">
            <v>N/A</v>
          </cell>
          <cell r="AA287" t="str">
            <v>N/A</v>
          </cell>
          <cell r="AB287" t="str">
            <v>N/A</v>
          </cell>
          <cell r="AC287" t="str">
            <v>N/A</v>
          </cell>
          <cell r="AD287" t="str">
            <v>N/A</v>
          </cell>
          <cell r="AE287" t="str">
            <v>N/A</v>
          </cell>
          <cell r="AF287" t="str">
            <v>N/A</v>
          </cell>
          <cell r="AG287" t="str">
            <v>N/A</v>
          </cell>
          <cell r="AH287" t="str">
            <v>N/A</v>
          </cell>
          <cell r="AI287" t="str">
            <v>N/A</v>
          </cell>
          <cell r="AJ287" t="str">
            <v>N/A</v>
          </cell>
          <cell r="AK287" t="str">
            <v>N/A</v>
          </cell>
          <cell r="AL287" t="str">
            <v>N/A</v>
          </cell>
          <cell r="AM287" t="str">
            <v>N/A</v>
          </cell>
          <cell r="AN287" t="str">
            <v>N/A</v>
          </cell>
          <cell r="AO287" t="str">
            <v>N/A</v>
          </cell>
          <cell r="AP287" t="str">
            <v>N/A</v>
          </cell>
          <cell r="AQ287" t="str">
            <v>N/A</v>
          </cell>
          <cell r="AR287" t="str">
            <v>N/A</v>
          </cell>
          <cell r="AS287" t="str">
            <v>N/A</v>
          </cell>
          <cell r="AT287" t="str">
            <v>N/A</v>
          </cell>
          <cell r="AU287" t="str">
            <v>N/A</v>
          </cell>
          <cell r="AV287" t="str">
            <v>N/A</v>
          </cell>
          <cell r="AW287" t="str">
            <v>N/A</v>
          </cell>
          <cell r="AX287" t="str">
            <v>N/A</v>
          </cell>
          <cell r="AY287" t="str">
            <v>N/A</v>
          </cell>
          <cell r="AZ287" t="str">
            <v>N/A</v>
          </cell>
          <cell r="BA287" t="e">
            <v>#VALUE!</v>
          </cell>
          <cell r="BB287" t="str">
            <v>N/A</v>
          </cell>
          <cell r="BC287" t="str">
            <v>N/A</v>
          </cell>
          <cell r="BD287" t="str">
            <v>N/A</v>
          </cell>
          <cell r="BE287" t="str">
            <v>N/A</v>
          </cell>
          <cell r="BF287" t="str">
            <v>N/A</v>
          </cell>
          <cell r="BG287" t="str">
            <v>N/A</v>
          </cell>
        </row>
        <row r="288">
          <cell r="A288">
            <v>36748</v>
          </cell>
          <cell r="B288" t="str">
            <v>N/A</v>
          </cell>
          <cell r="C288" t="str">
            <v>N/A</v>
          </cell>
          <cell r="D288" t="str">
            <v>N/A</v>
          </cell>
          <cell r="E288" t="str">
            <v>N/A</v>
          </cell>
          <cell r="F288" t="str">
            <v>N/A</v>
          </cell>
          <cell r="G288" t="str">
            <v>N/A</v>
          </cell>
          <cell r="H288" t="str">
            <v>N/A</v>
          </cell>
          <cell r="I288" t="str">
            <v>N/A</v>
          </cell>
          <cell r="J288" t="str">
            <v>N/A</v>
          </cell>
          <cell r="K288" t="str">
            <v>N/A</v>
          </cell>
          <cell r="L288" t="str">
            <v>N/A</v>
          </cell>
          <cell r="M288" t="str">
            <v>N/A</v>
          </cell>
          <cell r="N288" t="str">
            <v>N/A</v>
          </cell>
          <cell r="O288" t="str">
            <v>N/A</v>
          </cell>
          <cell r="P288" t="str">
            <v>N/A</v>
          </cell>
          <cell r="Q288" t="str">
            <v>N/A</v>
          </cell>
          <cell r="R288" t="str">
            <v>N/A</v>
          </cell>
          <cell r="S288" t="str">
            <v>N/A</v>
          </cell>
          <cell r="T288" t="str">
            <v>N/A</v>
          </cell>
          <cell r="U288" t="str">
            <v>N/A</v>
          </cell>
          <cell r="V288" t="str">
            <v>N/A</v>
          </cell>
          <cell r="W288" t="str">
            <v>N/A</v>
          </cell>
          <cell r="X288" t="str">
            <v>N/A</v>
          </cell>
          <cell r="Y288" t="str">
            <v>N/A</v>
          </cell>
          <cell r="Z288" t="str">
            <v>N/A</v>
          </cell>
          <cell r="AA288" t="str">
            <v>N/A</v>
          </cell>
          <cell r="AB288" t="str">
            <v>N/A</v>
          </cell>
          <cell r="AC288" t="str">
            <v>N/A</v>
          </cell>
          <cell r="AD288" t="str">
            <v>N/A</v>
          </cell>
          <cell r="AE288" t="str">
            <v>N/A</v>
          </cell>
          <cell r="AF288" t="str">
            <v>N/A</v>
          </cell>
          <cell r="AG288" t="str">
            <v>N/A</v>
          </cell>
          <cell r="AH288" t="str">
            <v>N/A</v>
          </cell>
          <cell r="AI288" t="str">
            <v>N/A</v>
          </cell>
          <cell r="AJ288" t="str">
            <v>N/A</v>
          </cell>
          <cell r="AK288" t="str">
            <v>N/A</v>
          </cell>
          <cell r="AL288" t="str">
            <v>N/A</v>
          </cell>
          <cell r="AM288" t="str">
            <v>N/A</v>
          </cell>
          <cell r="AN288" t="str">
            <v>N/A</v>
          </cell>
          <cell r="AO288" t="str">
            <v>N/A</v>
          </cell>
          <cell r="AP288" t="str">
            <v>N/A</v>
          </cell>
          <cell r="AQ288" t="str">
            <v>N/A</v>
          </cell>
          <cell r="AR288" t="str">
            <v>N/A</v>
          </cell>
          <cell r="AS288" t="str">
            <v>N/A</v>
          </cell>
          <cell r="AT288" t="str">
            <v>N/A</v>
          </cell>
          <cell r="AU288" t="str">
            <v>N/A</v>
          </cell>
          <cell r="AV288" t="str">
            <v>N/A</v>
          </cell>
          <cell r="AW288" t="str">
            <v>N/A</v>
          </cell>
          <cell r="AX288" t="str">
            <v>N/A</v>
          </cell>
          <cell r="AY288" t="str">
            <v>N/A</v>
          </cell>
          <cell r="AZ288" t="str">
            <v>N/A</v>
          </cell>
          <cell r="BA288" t="e">
            <v>#VALUE!</v>
          </cell>
          <cell r="BB288" t="str">
            <v>N/A</v>
          </cell>
          <cell r="BC288" t="str">
            <v>N/A</v>
          </cell>
          <cell r="BD288" t="str">
            <v>N/A</v>
          </cell>
          <cell r="BE288" t="str">
            <v>N/A</v>
          </cell>
          <cell r="BF288" t="str">
            <v>N/A</v>
          </cell>
          <cell r="BG288" t="str">
            <v>N/A</v>
          </cell>
        </row>
        <row r="289">
          <cell r="A289">
            <v>36749</v>
          </cell>
          <cell r="B289" t="str">
            <v>N/A</v>
          </cell>
          <cell r="C289" t="str">
            <v>N/A</v>
          </cell>
          <cell r="D289" t="str">
            <v>N/A</v>
          </cell>
          <cell r="E289" t="str">
            <v>N/A</v>
          </cell>
          <cell r="F289" t="str">
            <v>N/A</v>
          </cell>
          <cell r="G289" t="str">
            <v>N/A</v>
          </cell>
          <cell r="H289" t="str">
            <v>N/A</v>
          </cell>
          <cell r="I289" t="str">
            <v>N/A</v>
          </cell>
          <cell r="J289" t="str">
            <v>N/A</v>
          </cell>
          <cell r="K289" t="str">
            <v>N/A</v>
          </cell>
          <cell r="L289" t="str">
            <v>N/A</v>
          </cell>
          <cell r="M289" t="str">
            <v>N/A</v>
          </cell>
          <cell r="N289" t="str">
            <v>N/A</v>
          </cell>
          <cell r="O289" t="str">
            <v>N/A</v>
          </cell>
          <cell r="P289" t="str">
            <v>N/A</v>
          </cell>
          <cell r="Q289" t="str">
            <v>N/A</v>
          </cell>
          <cell r="R289" t="str">
            <v>N/A</v>
          </cell>
          <cell r="S289" t="str">
            <v>N/A</v>
          </cell>
          <cell r="T289" t="str">
            <v>N/A</v>
          </cell>
          <cell r="U289" t="str">
            <v>N/A</v>
          </cell>
          <cell r="V289" t="str">
            <v>N/A</v>
          </cell>
          <cell r="W289" t="str">
            <v>N/A</v>
          </cell>
          <cell r="X289" t="str">
            <v>N/A</v>
          </cell>
          <cell r="Y289" t="str">
            <v>N/A</v>
          </cell>
          <cell r="Z289" t="str">
            <v>N/A</v>
          </cell>
          <cell r="AA289" t="str">
            <v>N/A</v>
          </cell>
          <cell r="AB289" t="str">
            <v>N/A</v>
          </cell>
          <cell r="AC289" t="str">
            <v>N/A</v>
          </cell>
          <cell r="AD289" t="str">
            <v>N/A</v>
          </cell>
          <cell r="AE289" t="str">
            <v>N/A</v>
          </cell>
          <cell r="AF289" t="str">
            <v>N/A</v>
          </cell>
          <cell r="AG289" t="str">
            <v>N/A</v>
          </cell>
          <cell r="AH289" t="str">
            <v>N/A</v>
          </cell>
          <cell r="AI289" t="str">
            <v>N/A</v>
          </cell>
          <cell r="AJ289" t="str">
            <v>N/A</v>
          </cell>
          <cell r="AK289" t="str">
            <v>N/A</v>
          </cell>
          <cell r="AL289" t="str">
            <v>N/A</v>
          </cell>
          <cell r="AM289" t="str">
            <v>N/A</v>
          </cell>
          <cell r="AN289" t="str">
            <v>N/A</v>
          </cell>
          <cell r="AO289" t="str">
            <v>N/A</v>
          </cell>
          <cell r="AP289" t="str">
            <v>N/A</v>
          </cell>
          <cell r="AQ289" t="str">
            <v>N/A</v>
          </cell>
          <cell r="AR289" t="str">
            <v>N/A</v>
          </cell>
          <cell r="AS289" t="str">
            <v>N/A</v>
          </cell>
          <cell r="AT289" t="str">
            <v>N/A</v>
          </cell>
          <cell r="AU289" t="str">
            <v>N/A</v>
          </cell>
          <cell r="AV289" t="str">
            <v>N/A</v>
          </cell>
          <cell r="AW289" t="str">
            <v>N/A</v>
          </cell>
          <cell r="AX289" t="str">
            <v>N/A</v>
          </cell>
          <cell r="AY289" t="str">
            <v>N/A</v>
          </cell>
          <cell r="AZ289" t="str">
            <v>N/A</v>
          </cell>
          <cell r="BA289" t="e">
            <v>#VALUE!</v>
          </cell>
          <cell r="BB289" t="str">
            <v>N/A</v>
          </cell>
          <cell r="BC289" t="str">
            <v>N/A</v>
          </cell>
          <cell r="BD289" t="str">
            <v>N/A</v>
          </cell>
          <cell r="BE289" t="str">
            <v>N/A</v>
          </cell>
          <cell r="BF289" t="str">
            <v>N/A</v>
          </cell>
          <cell r="BG289" t="str">
            <v>N/A</v>
          </cell>
        </row>
        <row r="290">
          <cell r="A290">
            <v>36750</v>
          </cell>
          <cell r="B290" t="str">
            <v>N/A</v>
          </cell>
          <cell r="C290" t="str">
            <v>N/A</v>
          </cell>
          <cell r="D290" t="str">
            <v>N/A</v>
          </cell>
          <cell r="E290" t="str">
            <v>N/A</v>
          </cell>
          <cell r="F290" t="str">
            <v>N/A</v>
          </cell>
          <cell r="G290" t="str">
            <v>N/A</v>
          </cell>
          <cell r="H290" t="str">
            <v>N/A</v>
          </cell>
          <cell r="I290" t="str">
            <v>N/A</v>
          </cell>
          <cell r="J290" t="str">
            <v>N/A</v>
          </cell>
          <cell r="K290" t="str">
            <v>N/A</v>
          </cell>
          <cell r="L290" t="str">
            <v>N/A</v>
          </cell>
          <cell r="M290" t="str">
            <v>N/A</v>
          </cell>
          <cell r="N290" t="str">
            <v>N/A</v>
          </cell>
          <cell r="O290" t="str">
            <v>N/A</v>
          </cell>
          <cell r="P290" t="str">
            <v>N/A</v>
          </cell>
          <cell r="Q290" t="str">
            <v>N/A</v>
          </cell>
          <cell r="R290" t="str">
            <v>N/A</v>
          </cell>
          <cell r="S290" t="str">
            <v>N/A</v>
          </cell>
          <cell r="T290" t="str">
            <v>N/A</v>
          </cell>
          <cell r="U290" t="str">
            <v>N/A</v>
          </cell>
          <cell r="V290" t="str">
            <v>N/A</v>
          </cell>
          <cell r="W290" t="str">
            <v>N/A</v>
          </cell>
          <cell r="X290" t="str">
            <v>N/A</v>
          </cell>
          <cell r="Y290" t="str">
            <v>N/A</v>
          </cell>
          <cell r="Z290" t="str">
            <v>N/A</v>
          </cell>
          <cell r="AA290" t="str">
            <v>N/A</v>
          </cell>
          <cell r="AB290" t="str">
            <v>N/A</v>
          </cell>
          <cell r="AC290" t="str">
            <v>N/A</v>
          </cell>
          <cell r="AD290" t="str">
            <v>N/A</v>
          </cell>
          <cell r="AE290" t="str">
            <v>N/A</v>
          </cell>
          <cell r="AF290" t="str">
            <v>N/A</v>
          </cell>
          <cell r="AG290" t="str">
            <v>N/A</v>
          </cell>
          <cell r="AH290" t="str">
            <v>N/A</v>
          </cell>
          <cell r="AI290" t="str">
            <v>N/A</v>
          </cell>
          <cell r="AJ290" t="str">
            <v>N/A</v>
          </cell>
          <cell r="AK290" t="str">
            <v>N/A</v>
          </cell>
          <cell r="AL290" t="str">
            <v>N/A</v>
          </cell>
          <cell r="AM290" t="str">
            <v>N/A</v>
          </cell>
          <cell r="AN290" t="str">
            <v>N/A</v>
          </cell>
          <cell r="AO290" t="str">
            <v>N/A</v>
          </cell>
          <cell r="AP290" t="str">
            <v>N/A</v>
          </cell>
          <cell r="AQ290" t="str">
            <v>N/A</v>
          </cell>
          <cell r="AR290" t="str">
            <v>N/A</v>
          </cell>
          <cell r="AS290" t="str">
            <v>N/A</v>
          </cell>
          <cell r="AT290" t="str">
            <v>N/A</v>
          </cell>
          <cell r="AU290" t="str">
            <v>N/A</v>
          </cell>
          <cell r="AV290" t="str">
            <v>N/A</v>
          </cell>
          <cell r="AW290" t="str">
            <v>N/A</v>
          </cell>
          <cell r="AX290" t="str">
            <v>N/A</v>
          </cell>
          <cell r="AY290" t="str">
            <v>N/A</v>
          </cell>
          <cell r="AZ290" t="str">
            <v>N/A</v>
          </cell>
          <cell r="BA290" t="e">
            <v>#VALUE!</v>
          </cell>
          <cell r="BB290" t="str">
            <v>N/A</v>
          </cell>
          <cell r="BC290" t="str">
            <v>N/A</v>
          </cell>
          <cell r="BD290" t="str">
            <v>N/A</v>
          </cell>
          <cell r="BE290" t="str">
            <v>N/A</v>
          </cell>
          <cell r="BF290" t="str">
            <v>N/A</v>
          </cell>
          <cell r="BG290" t="str">
            <v>N/A</v>
          </cell>
        </row>
        <row r="291">
          <cell r="A291">
            <v>36751</v>
          </cell>
          <cell r="B291" t="str">
            <v>N/A</v>
          </cell>
          <cell r="C291" t="str">
            <v>N/A</v>
          </cell>
          <cell r="D291" t="str">
            <v>N/A</v>
          </cell>
          <cell r="E291" t="str">
            <v>N/A</v>
          </cell>
          <cell r="F291" t="str">
            <v>N/A</v>
          </cell>
          <cell r="G291" t="str">
            <v>N/A</v>
          </cell>
          <cell r="H291" t="str">
            <v>N/A</v>
          </cell>
          <cell r="I291" t="str">
            <v>N/A</v>
          </cell>
          <cell r="J291" t="str">
            <v>N/A</v>
          </cell>
          <cell r="K291" t="str">
            <v>N/A</v>
          </cell>
          <cell r="L291" t="str">
            <v>N/A</v>
          </cell>
          <cell r="M291" t="str">
            <v>N/A</v>
          </cell>
          <cell r="N291" t="str">
            <v>N/A</v>
          </cell>
          <cell r="O291" t="str">
            <v>N/A</v>
          </cell>
          <cell r="P291" t="str">
            <v>N/A</v>
          </cell>
          <cell r="Q291" t="str">
            <v>N/A</v>
          </cell>
          <cell r="R291" t="str">
            <v>N/A</v>
          </cell>
          <cell r="S291" t="str">
            <v>N/A</v>
          </cell>
          <cell r="T291" t="str">
            <v>N/A</v>
          </cell>
          <cell r="U291" t="str">
            <v>N/A</v>
          </cell>
          <cell r="V291" t="str">
            <v>N/A</v>
          </cell>
          <cell r="W291" t="str">
            <v>N/A</v>
          </cell>
          <cell r="X291" t="str">
            <v>N/A</v>
          </cell>
          <cell r="Y291" t="str">
            <v>N/A</v>
          </cell>
          <cell r="Z291" t="str">
            <v>N/A</v>
          </cell>
          <cell r="AA291" t="str">
            <v>N/A</v>
          </cell>
          <cell r="AB291" t="str">
            <v>N/A</v>
          </cell>
          <cell r="AC291" t="str">
            <v>N/A</v>
          </cell>
          <cell r="AD291" t="str">
            <v>N/A</v>
          </cell>
          <cell r="AE291" t="str">
            <v>N/A</v>
          </cell>
          <cell r="AF291" t="str">
            <v>N/A</v>
          </cell>
          <cell r="AG291" t="str">
            <v>N/A</v>
          </cell>
          <cell r="AH291" t="str">
            <v>N/A</v>
          </cell>
          <cell r="AI291" t="str">
            <v>N/A</v>
          </cell>
          <cell r="AJ291" t="str">
            <v>N/A</v>
          </cell>
          <cell r="AK291" t="str">
            <v>N/A</v>
          </cell>
          <cell r="AL291" t="str">
            <v>N/A</v>
          </cell>
          <cell r="AM291" t="str">
            <v>N/A</v>
          </cell>
          <cell r="AN291" t="str">
            <v>N/A</v>
          </cell>
          <cell r="AO291" t="str">
            <v>N/A</v>
          </cell>
          <cell r="AP291" t="str">
            <v>N/A</v>
          </cell>
          <cell r="AQ291" t="str">
            <v>N/A</v>
          </cell>
          <cell r="AR291" t="str">
            <v>N/A</v>
          </cell>
          <cell r="AS291" t="str">
            <v>N/A</v>
          </cell>
          <cell r="AT291" t="str">
            <v>N/A</v>
          </cell>
          <cell r="AU291" t="str">
            <v>N/A</v>
          </cell>
          <cell r="AV291" t="str">
            <v>N/A</v>
          </cell>
          <cell r="AW291" t="str">
            <v>N/A</v>
          </cell>
          <cell r="AX291" t="str">
            <v>N/A</v>
          </cell>
          <cell r="AY291" t="str">
            <v>N/A</v>
          </cell>
          <cell r="AZ291" t="str">
            <v>N/A</v>
          </cell>
          <cell r="BA291" t="e">
            <v>#VALUE!</v>
          </cell>
          <cell r="BB291" t="str">
            <v>N/A</v>
          </cell>
          <cell r="BC291" t="str">
            <v>N/A</v>
          </cell>
          <cell r="BD291" t="str">
            <v>N/A</v>
          </cell>
          <cell r="BE291" t="str">
            <v>N/A</v>
          </cell>
          <cell r="BF291" t="str">
            <v>N/A</v>
          </cell>
          <cell r="BG291" t="str">
            <v>N/A</v>
          </cell>
        </row>
        <row r="292">
          <cell r="A292">
            <v>36752</v>
          </cell>
          <cell r="B292" t="str">
            <v>N/A</v>
          </cell>
          <cell r="C292" t="str">
            <v>N/A</v>
          </cell>
          <cell r="D292" t="str">
            <v>N/A</v>
          </cell>
          <cell r="E292" t="str">
            <v>N/A</v>
          </cell>
          <cell r="F292" t="str">
            <v>N/A</v>
          </cell>
          <cell r="G292" t="str">
            <v>N/A</v>
          </cell>
          <cell r="H292" t="str">
            <v>N/A</v>
          </cell>
          <cell r="I292" t="str">
            <v>N/A</v>
          </cell>
          <cell r="J292" t="str">
            <v>N/A</v>
          </cell>
          <cell r="K292" t="str">
            <v>N/A</v>
          </cell>
          <cell r="L292" t="str">
            <v>N/A</v>
          </cell>
          <cell r="M292" t="str">
            <v>N/A</v>
          </cell>
          <cell r="N292" t="str">
            <v>N/A</v>
          </cell>
          <cell r="O292" t="str">
            <v>N/A</v>
          </cell>
          <cell r="P292" t="str">
            <v>N/A</v>
          </cell>
          <cell r="Q292" t="str">
            <v>N/A</v>
          </cell>
          <cell r="R292" t="str">
            <v>N/A</v>
          </cell>
          <cell r="S292" t="str">
            <v>N/A</v>
          </cell>
          <cell r="T292" t="str">
            <v>N/A</v>
          </cell>
          <cell r="U292" t="str">
            <v>N/A</v>
          </cell>
          <cell r="V292" t="str">
            <v>N/A</v>
          </cell>
          <cell r="W292" t="str">
            <v>N/A</v>
          </cell>
          <cell r="X292" t="str">
            <v>N/A</v>
          </cell>
          <cell r="Y292" t="str">
            <v>N/A</v>
          </cell>
          <cell r="Z292" t="str">
            <v>N/A</v>
          </cell>
          <cell r="AA292" t="str">
            <v>N/A</v>
          </cell>
          <cell r="AB292" t="str">
            <v>N/A</v>
          </cell>
          <cell r="AC292" t="str">
            <v>N/A</v>
          </cell>
          <cell r="AD292" t="str">
            <v>N/A</v>
          </cell>
          <cell r="AE292" t="str">
            <v>N/A</v>
          </cell>
          <cell r="AF292" t="str">
            <v>N/A</v>
          </cell>
          <cell r="AG292" t="str">
            <v>N/A</v>
          </cell>
          <cell r="AH292" t="str">
            <v>N/A</v>
          </cell>
          <cell r="AI292" t="str">
            <v>N/A</v>
          </cell>
          <cell r="AJ292" t="str">
            <v>N/A</v>
          </cell>
          <cell r="AK292" t="str">
            <v>N/A</v>
          </cell>
          <cell r="AL292" t="str">
            <v>N/A</v>
          </cell>
          <cell r="AM292" t="str">
            <v>N/A</v>
          </cell>
          <cell r="AN292" t="str">
            <v>N/A</v>
          </cell>
          <cell r="AO292" t="str">
            <v>N/A</v>
          </cell>
          <cell r="AP292" t="str">
            <v>N/A</v>
          </cell>
          <cell r="AQ292" t="str">
            <v>N/A</v>
          </cell>
          <cell r="AR292" t="str">
            <v>N/A</v>
          </cell>
          <cell r="AS292" t="str">
            <v>N/A</v>
          </cell>
          <cell r="AT292" t="str">
            <v>N/A</v>
          </cell>
          <cell r="AU292" t="str">
            <v>N/A</v>
          </cell>
          <cell r="AV292" t="str">
            <v>N/A</v>
          </cell>
          <cell r="AW292" t="str">
            <v>N/A</v>
          </cell>
          <cell r="AX292" t="str">
            <v>N/A</v>
          </cell>
          <cell r="AY292" t="str">
            <v>N/A</v>
          </cell>
          <cell r="AZ292" t="str">
            <v>N/A</v>
          </cell>
          <cell r="BA292" t="e">
            <v>#VALUE!</v>
          </cell>
          <cell r="BB292" t="str">
            <v>N/A</v>
          </cell>
          <cell r="BC292" t="str">
            <v>N/A</v>
          </cell>
          <cell r="BD292" t="str">
            <v>N/A</v>
          </cell>
          <cell r="BE292" t="str">
            <v>N/A</v>
          </cell>
          <cell r="BF292" t="str">
            <v>N/A</v>
          </cell>
          <cell r="BG292" t="str">
            <v>N/A</v>
          </cell>
        </row>
        <row r="293">
          <cell r="A293">
            <v>36753</v>
          </cell>
          <cell r="B293" t="str">
            <v>N/A</v>
          </cell>
          <cell r="C293" t="str">
            <v>N/A</v>
          </cell>
          <cell r="D293" t="str">
            <v>N/A</v>
          </cell>
          <cell r="E293" t="str">
            <v>N/A</v>
          </cell>
          <cell r="F293" t="str">
            <v>N/A</v>
          </cell>
          <cell r="G293" t="str">
            <v>N/A</v>
          </cell>
          <cell r="H293" t="str">
            <v>N/A</v>
          </cell>
          <cell r="I293" t="str">
            <v>N/A</v>
          </cell>
          <cell r="J293" t="str">
            <v>N/A</v>
          </cell>
          <cell r="K293" t="str">
            <v>N/A</v>
          </cell>
          <cell r="L293" t="str">
            <v>N/A</v>
          </cell>
          <cell r="M293" t="str">
            <v>N/A</v>
          </cell>
          <cell r="N293" t="str">
            <v>N/A</v>
          </cell>
          <cell r="O293" t="str">
            <v>N/A</v>
          </cell>
          <cell r="P293" t="str">
            <v>N/A</v>
          </cell>
          <cell r="Q293" t="str">
            <v>N/A</v>
          </cell>
          <cell r="R293" t="str">
            <v>N/A</v>
          </cell>
          <cell r="S293" t="str">
            <v>N/A</v>
          </cell>
          <cell r="T293" t="str">
            <v>N/A</v>
          </cell>
          <cell r="U293" t="str">
            <v>N/A</v>
          </cell>
          <cell r="V293" t="str">
            <v>N/A</v>
          </cell>
          <cell r="W293" t="str">
            <v>N/A</v>
          </cell>
          <cell r="X293" t="str">
            <v>N/A</v>
          </cell>
          <cell r="Y293" t="str">
            <v>N/A</v>
          </cell>
          <cell r="Z293" t="str">
            <v>N/A</v>
          </cell>
          <cell r="AA293" t="str">
            <v>N/A</v>
          </cell>
          <cell r="AB293" t="str">
            <v>N/A</v>
          </cell>
          <cell r="AC293" t="str">
            <v>N/A</v>
          </cell>
          <cell r="AD293" t="str">
            <v>N/A</v>
          </cell>
          <cell r="AE293" t="str">
            <v>N/A</v>
          </cell>
          <cell r="AF293" t="str">
            <v>N/A</v>
          </cell>
          <cell r="AG293" t="str">
            <v>N/A</v>
          </cell>
          <cell r="AH293" t="str">
            <v>N/A</v>
          </cell>
          <cell r="AI293" t="str">
            <v>N/A</v>
          </cell>
          <cell r="AJ293" t="str">
            <v>N/A</v>
          </cell>
          <cell r="AK293" t="str">
            <v>N/A</v>
          </cell>
          <cell r="AL293" t="str">
            <v>N/A</v>
          </cell>
          <cell r="AM293" t="str">
            <v>N/A</v>
          </cell>
          <cell r="AN293" t="str">
            <v>N/A</v>
          </cell>
          <cell r="AO293" t="str">
            <v>N/A</v>
          </cell>
          <cell r="AP293" t="str">
            <v>N/A</v>
          </cell>
          <cell r="AQ293" t="str">
            <v>N/A</v>
          </cell>
          <cell r="AR293" t="str">
            <v>N/A</v>
          </cell>
          <cell r="AS293" t="str">
            <v>N/A</v>
          </cell>
          <cell r="AT293" t="str">
            <v>N/A</v>
          </cell>
          <cell r="AU293" t="str">
            <v>N/A</v>
          </cell>
          <cell r="AV293" t="str">
            <v>N/A</v>
          </cell>
          <cell r="AW293" t="str">
            <v>N/A</v>
          </cell>
          <cell r="AX293" t="str">
            <v>N/A</v>
          </cell>
          <cell r="AY293" t="str">
            <v>N/A</v>
          </cell>
          <cell r="AZ293" t="str">
            <v>N/A</v>
          </cell>
          <cell r="BA293" t="e">
            <v>#VALUE!</v>
          </cell>
          <cell r="BB293" t="str">
            <v>N/A</v>
          </cell>
          <cell r="BC293" t="str">
            <v>N/A</v>
          </cell>
          <cell r="BD293" t="str">
            <v>N/A</v>
          </cell>
          <cell r="BE293" t="str">
            <v>N/A</v>
          </cell>
          <cell r="BF293" t="str">
            <v>N/A</v>
          </cell>
          <cell r="BG293" t="str">
            <v>N/A</v>
          </cell>
        </row>
        <row r="294">
          <cell r="A294">
            <v>36754</v>
          </cell>
          <cell r="B294" t="str">
            <v>N/A</v>
          </cell>
          <cell r="C294" t="str">
            <v>N/A</v>
          </cell>
          <cell r="D294" t="str">
            <v>N/A</v>
          </cell>
          <cell r="E294" t="str">
            <v>N/A</v>
          </cell>
          <cell r="F294" t="str">
            <v>N/A</v>
          </cell>
          <cell r="G294" t="str">
            <v>N/A</v>
          </cell>
          <cell r="H294" t="str">
            <v>N/A</v>
          </cell>
          <cell r="I294" t="str">
            <v>N/A</v>
          </cell>
          <cell r="J294" t="str">
            <v>N/A</v>
          </cell>
          <cell r="K294" t="str">
            <v>N/A</v>
          </cell>
          <cell r="L294" t="str">
            <v>N/A</v>
          </cell>
          <cell r="M294" t="str">
            <v>N/A</v>
          </cell>
          <cell r="N294" t="str">
            <v>N/A</v>
          </cell>
          <cell r="O294" t="str">
            <v>N/A</v>
          </cell>
          <cell r="P294" t="str">
            <v>N/A</v>
          </cell>
          <cell r="Q294" t="str">
            <v>N/A</v>
          </cell>
          <cell r="R294" t="str">
            <v>N/A</v>
          </cell>
          <cell r="S294" t="str">
            <v>N/A</v>
          </cell>
          <cell r="T294" t="str">
            <v>N/A</v>
          </cell>
          <cell r="U294" t="str">
            <v>N/A</v>
          </cell>
          <cell r="V294" t="str">
            <v>N/A</v>
          </cell>
          <cell r="W294" t="str">
            <v>N/A</v>
          </cell>
          <cell r="X294" t="str">
            <v>N/A</v>
          </cell>
          <cell r="Y294" t="str">
            <v>N/A</v>
          </cell>
          <cell r="Z294" t="str">
            <v>N/A</v>
          </cell>
          <cell r="AA294" t="str">
            <v>N/A</v>
          </cell>
          <cell r="AB294" t="str">
            <v>N/A</v>
          </cell>
          <cell r="AC294" t="str">
            <v>N/A</v>
          </cell>
          <cell r="AD294" t="str">
            <v>N/A</v>
          </cell>
          <cell r="AE294" t="str">
            <v>N/A</v>
          </cell>
          <cell r="AF294" t="str">
            <v>N/A</v>
          </cell>
          <cell r="AG294" t="str">
            <v>N/A</v>
          </cell>
          <cell r="AH294" t="str">
            <v>N/A</v>
          </cell>
          <cell r="AI294" t="str">
            <v>N/A</v>
          </cell>
          <cell r="AJ294" t="str">
            <v>N/A</v>
          </cell>
          <cell r="AK294" t="str">
            <v>N/A</v>
          </cell>
          <cell r="AL294" t="str">
            <v>N/A</v>
          </cell>
          <cell r="AM294" t="str">
            <v>N/A</v>
          </cell>
          <cell r="AN294" t="str">
            <v>N/A</v>
          </cell>
          <cell r="AO294" t="str">
            <v>N/A</v>
          </cell>
          <cell r="AP294" t="str">
            <v>N/A</v>
          </cell>
          <cell r="AQ294" t="str">
            <v>N/A</v>
          </cell>
          <cell r="AR294" t="str">
            <v>N/A</v>
          </cell>
          <cell r="AS294" t="str">
            <v>N/A</v>
          </cell>
          <cell r="AT294" t="str">
            <v>N/A</v>
          </cell>
          <cell r="AU294" t="str">
            <v>N/A</v>
          </cell>
          <cell r="AV294" t="str">
            <v>N/A</v>
          </cell>
          <cell r="AW294" t="str">
            <v>N/A</v>
          </cell>
          <cell r="AX294" t="str">
            <v>N/A</v>
          </cell>
          <cell r="AY294" t="str">
            <v>N/A</v>
          </cell>
          <cell r="AZ294" t="str">
            <v>N/A</v>
          </cell>
          <cell r="BA294" t="e">
            <v>#VALUE!</v>
          </cell>
          <cell r="BB294" t="str">
            <v>N/A</v>
          </cell>
          <cell r="BC294" t="str">
            <v>N/A</v>
          </cell>
          <cell r="BD294" t="str">
            <v>N/A</v>
          </cell>
          <cell r="BE294" t="str">
            <v>N/A</v>
          </cell>
          <cell r="BF294" t="str">
            <v>N/A</v>
          </cell>
          <cell r="BG294" t="str">
            <v>N/A</v>
          </cell>
        </row>
        <row r="295">
          <cell r="A295">
            <v>36755</v>
          </cell>
          <cell r="B295" t="str">
            <v>N/A</v>
          </cell>
          <cell r="C295" t="str">
            <v>N/A</v>
          </cell>
          <cell r="D295" t="str">
            <v>N/A</v>
          </cell>
          <cell r="E295" t="str">
            <v>N/A</v>
          </cell>
          <cell r="F295" t="str">
            <v>N/A</v>
          </cell>
          <cell r="G295" t="str">
            <v>N/A</v>
          </cell>
          <cell r="H295" t="str">
            <v>N/A</v>
          </cell>
          <cell r="I295" t="str">
            <v>N/A</v>
          </cell>
          <cell r="J295" t="str">
            <v>N/A</v>
          </cell>
          <cell r="K295" t="str">
            <v>N/A</v>
          </cell>
          <cell r="L295" t="str">
            <v>N/A</v>
          </cell>
          <cell r="M295" t="str">
            <v>N/A</v>
          </cell>
          <cell r="N295" t="str">
            <v>N/A</v>
          </cell>
          <cell r="O295" t="str">
            <v>N/A</v>
          </cell>
          <cell r="P295" t="str">
            <v>N/A</v>
          </cell>
          <cell r="Q295" t="str">
            <v>N/A</v>
          </cell>
          <cell r="R295" t="str">
            <v>N/A</v>
          </cell>
          <cell r="S295" t="str">
            <v>N/A</v>
          </cell>
          <cell r="T295" t="str">
            <v>N/A</v>
          </cell>
          <cell r="U295" t="str">
            <v>N/A</v>
          </cell>
          <cell r="V295" t="str">
            <v>N/A</v>
          </cell>
          <cell r="W295" t="str">
            <v>N/A</v>
          </cell>
          <cell r="X295" t="str">
            <v>N/A</v>
          </cell>
          <cell r="Y295" t="str">
            <v>N/A</v>
          </cell>
          <cell r="Z295" t="str">
            <v>N/A</v>
          </cell>
          <cell r="AA295" t="str">
            <v>N/A</v>
          </cell>
          <cell r="AB295" t="str">
            <v>N/A</v>
          </cell>
          <cell r="AC295" t="str">
            <v>N/A</v>
          </cell>
          <cell r="AD295" t="str">
            <v>N/A</v>
          </cell>
          <cell r="AE295" t="str">
            <v>N/A</v>
          </cell>
          <cell r="AF295" t="str">
            <v>N/A</v>
          </cell>
          <cell r="AG295" t="str">
            <v>N/A</v>
          </cell>
          <cell r="AH295" t="str">
            <v>N/A</v>
          </cell>
          <cell r="AI295" t="str">
            <v>N/A</v>
          </cell>
          <cell r="AJ295" t="str">
            <v>N/A</v>
          </cell>
          <cell r="AK295" t="str">
            <v>N/A</v>
          </cell>
          <cell r="AL295" t="str">
            <v>N/A</v>
          </cell>
          <cell r="AM295" t="str">
            <v>N/A</v>
          </cell>
          <cell r="AN295" t="str">
            <v>N/A</v>
          </cell>
          <cell r="AO295" t="str">
            <v>N/A</v>
          </cell>
          <cell r="AP295" t="str">
            <v>N/A</v>
          </cell>
          <cell r="AQ295" t="str">
            <v>N/A</v>
          </cell>
          <cell r="AR295" t="str">
            <v>N/A</v>
          </cell>
          <cell r="AS295" t="str">
            <v>N/A</v>
          </cell>
          <cell r="AT295" t="str">
            <v>N/A</v>
          </cell>
          <cell r="AU295" t="str">
            <v>N/A</v>
          </cell>
          <cell r="AV295" t="str">
            <v>N/A</v>
          </cell>
          <cell r="AW295" t="str">
            <v>N/A</v>
          </cell>
          <cell r="AX295" t="str">
            <v>N/A</v>
          </cell>
          <cell r="AY295" t="str">
            <v>N/A</v>
          </cell>
          <cell r="AZ295" t="str">
            <v>N/A</v>
          </cell>
          <cell r="BA295" t="e">
            <v>#VALUE!</v>
          </cell>
          <cell r="BB295" t="str">
            <v>N/A</v>
          </cell>
          <cell r="BC295" t="str">
            <v>N/A</v>
          </cell>
          <cell r="BD295" t="str">
            <v>N/A</v>
          </cell>
          <cell r="BE295" t="str">
            <v>N/A</v>
          </cell>
          <cell r="BF295" t="str">
            <v>N/A</v>
          </cell>
          <cell r="BG295" t="str">
            <v>N/A</v>
          </cell>
        </row>
        <row r="296">
          <cell r="A296">
            <v>36756</v>
          </cell>
          <cell r="B296" t="str">
            <v>N/A</v>
          </cell>
          <cell r="C296" t="str">
            <v>N/A</v>
          </cell>
          <cell r="D296" t="str">
            <v>N/A</v>
          </cell>
          <cell r="E296" t="str">
            <v>N/A</v>
          </cell>
          <cell r="F296" t="str">
            <v>N/A</v>
          </cell>
          <cell r="G296" t="str">
            <v>N/A</v>
          </cell>
          <cell r="H296" t="str">
            <v>N/A</v>
          </cell>
          <cell r="I296" t="str">
            <v>N/A</v>
          </cell>
          <cell r="J296" t="str">
            <v>N/A</v>
          </cell>
          <cell r="K296" t="str">
            <v>N/A</v>
          </cell>
          <cell r="L296" t="str">
            <v>N/A</v>
          </cell>
          <cell r="M296" t="str">
            <v>N/A</v>
          </cell>
          <cell r="N296" t="str">
            <v>N/A</v>
          </cell>
          <cell r="O296" t="str">
            <v>N/A</v>
          </cell>
          <cell r="P296" t="str">
            <v>N/A</v>
          </cell>
          <cell r="Q296" t="str">
            <v>N/A</v>
          </cell>
          <cell r="R296" t="str">
            <v>N/A</v>
          </cell>
          <cell r="S296" t="str">
            <v>N/A</v>
          </cell>
          <cell r="T296" t="str">
            <v>N/A</v>
          </cell>
          <cell r="U296" t="str">
            <v>N/A</v>
          </cell>
          <cell r="V296" t="str">
            <v>N/A</v>
          </cell>
          <cell r="W296" t="str">
            <v>N/A</v>
          </cell>
          <cell r="X296" t="str">
            <v>N/A</v>
          </cell>
          <cell r="Y296" t="str">
            <v>N/A</v>
          </cell>
          <cell r="Z296" t="str">
            <v>N/A</v>
          </cell>
          <cell r="AA296" t="str">
            <v>N/A</v>
          </cell>
          <cell r="AB296" t="str">
            <v>N/A</v>
          </cell>
          <cell r="AC296" t="str">
            <v>N/A</v>
          </cell>
          <cell r="AD296" t="str">
            <v>N/A</v>
          </cell>
          <cell r="AE296" t="str">
            <v>N/A</v>
          </cell>
          <cell r="AF296" t="str">
            <v>N/A</v>
          </cell>
          <cell r="AG296" t="str">
            <v>N/A</v>
          </cell>
          <cell r="AH296" t="str">
            <v>N/A</v>
          </cell>
          <cell r="AI296" t="str">
            <v>N/A</v>
          </cell>
          <cell r="AJ296" t="str">
            <v>N/A</v>
          </cell>
          <cell r="AK296" t="str">
            <v>N/A</v>
          </cell>
          <cell r="AL296" t="str">
            <v>N/A</v>
          </cell>
          <cell r="AM296" t="str">
            <v>N/A</v>
          </cell>
          <cell r="AN296" t="str">
            <v>N/A</v>
          </cell>
          <cell r="AO296" t="str">
            <v>N/A</v>
          </cell>
          <cell r="AP296" t="str">
            <v>N/A</v>
          </cell>
          <cell r="AQ296" t="str">
            <v>N/A</v>
          </cell>
          <cell r="AR296" t="str">
            <v>N/A</v>
          </cell>
          <cell r="AS296" t="str">
            <v>N/A</v>
          </cell>
          <cell r="AT296" t="str">
            <v>N/A</v>
          </cell>
          <cell r="AU296" t="str">
            <v>N/A</v>
          </cell>
          <cell r="AV296" t="str">
            <v>N/A</v>
          </cell>
          <cell r="AW296" t="str">
            <v>N/A</v>
          </cell>
          <cell r="AX296" t="str">
            <v>N/A</v>
          </cell>
          <cell r="AY296" t="str">
            <v>N/A</v>
          </cell>
          <cell r="AZ296" t="str">
            <v>N/A</v>
          </cell>
          <cell r="BA296" t="e">
            <v>#VALUE!</v>
          </cell>
          <cell r="BB296" t="str">
            <v>N/A</v>
          </cell>
          <cell r="BC296" t="str">
            <v>N/A</v>
          </cell>
          <cell r="BD296" t="str">
            <v>N/A</v>
          </cell>
          <cell r="BE296" t="str">
            <v>N/A</v>
          </cell>
          <cell r="BF296" t="str">
            <v>N/A</v>
          </cell>
          <cell r="BG296" t="str">
            <v>N/A</v>
          </cell>
        </row>
        <row r="297">
          <cell r="A297">
            <v>36757</v>
          </cell>
          <cell r="B297" t="str">
            <v>N/A</v>
          </cell>
          <cell r="C297" t="str">
            <v>N/A</v>
          </cell>
          <cell r="D297" t="str">
            <v>N/A</v>
          </cell>
          <cell r="E297" t="str">
            <v>N/A</v>
          </cell>
          <cell r="F297" t="str">
            <v>N/A</v>
          </cell>
          <cell r="G297" t="str">
            <v>N/A</v>
          </cell>
          <cell r="H297" t="str">
            <v>N/A</v>
          </cell>
          <cell r="I297" t="str">
            <v>N/A</v>
          </cell>
          <cell r="J297" t="str">
            <v>N/A</v>
          </cell>
          <cell r="K297" t="str">
            <v>N/A</v>
          </cell>
          <cell r="L297" t="str">
            <v>N/A</v>
          </cell>
          <cell r="M297" t="str">
            <v>N/A</v>
          </cell>
          <cell r="N297" t="str">
            <v>N/A</v>
          </cell>
          <cell r="O297" t="str">
            <v>N/A</v>
          </cell>
          <cell r="P297" t="str">
            <v>N/A</v>
          </cell>
          <cell r="Q297" t="str">
            <v>N/A</v>
          </cell>
          <cell r="R297" t="str">
            <v>N/A</v>
          </cell>
          <cell r="S297" t="str">
            <v>N/A</v>
          </cell>
          <cell r="T297" t="str">
            <v>N/A</v>
          </cell>
          <cell r="U297" t="str">
            <v>N/A</v>
          </cell>
          <cell r="V297" t="str">
            <v>N/A</v>
          </cell>
          <cell r="W297" t="str">
            <v>N/A</v>
          </cell>
          <cell r="X297" t="str">
            <v>N/A</v>
          </cell>
          <cell r="Y297" t="str">
            <v>N/A</v>
          </cell>
          <cell r="Z297" t="str">
            <v>N/A</v>
          </cell>
          <cell r="AA297" t="str">
            <v>N/A</v>
          </cell>
          <cell r="AB297" t="str">
            <v>N/A</v>
          </cell>
          <cell r="AC297" t="str">
            <v>N/A</v>
          </cell>
          <cell r="AD297" t="str">
            <v>N/A</v>
          </cell>
          <cell r="AE297" t="str">
            <v>N/A</v>
          </cell>
          <cell r="AF297" t="str">
            <v>N/A</v>
          </cell>
          <cell r="AG297" t="str">
            <v>N/A</v>
          </cell>
          <cell r="AH297" t="str">
            <v>N/A</v>
          </cell>
          <cell r="AI297" t="str">
            <v>N/A</v>
          </cell>
          <cell r="AJ297" t="str">
            <v>N/A</v>
          </cell>
          <cell r="AK297" t="str">
            <v>N/A</v>
          </cell>
          <cell r="AL297" t="str">
            <v>N/A</v>
          </cell>
          <cell r="AM297" t="str">
            <v>N/A</v>
          </cell>
          <cell r="AN297" t="str">
            <v>N/A</v>
          </cell>
          <cell r="AO297" t="str">
            <v>N/A</v>
          </cell>
          <cell r="AP297" t="str">
            <v>N/A</v>
          </cell>
          <cell r="AQ297" t="str">
            <v>N/A</v>
          </cell>
          <cell r="AR297" t="str">
            <v>N/A</v>
          </cell>
          <cell r="AS297" t="str">
            <v>N/A</v>
          </cell>
          <cell r="AT297" t="str">
            <v>N/A</v>
          </cell>
          <cell r="AU297" t="str">
            <v>N/A</v>
          </cell>
          <cell r="AV297" t="str">
            <v>N/A</v>
          </cell>
          <cell r="AW297" t="str">
            <v>N/A</v>
          </cell>
          <cell r="AX297" t="str">
            <v>N/A</v>
          </cell>
          <cell r="AY297" t="str">
            <v>N/A</v>
          </cell>
          <cell r="AZ297" t="str">
            <v>N/A</v>
          </cell>
          <cell r="BA297" t="e">
            <v>#VALUE!</v>
          </cell>
          <cell r="BB297" t="str">
            <v>N/A</v>
          </cell>
          <cell r="BC297" t="str">
            <v>N/A</v>
          </cell>
          <cell r="BD297" t="str">
            <v>N/A</v>
          </cell>
          <cell r="BE297" t="str">
            <v>N/A</v>
          </cell>
          <cell r="BF297" t="str">
            <v>N/A</v>
          </cell>
          <cell r="BG297" t="str">
            <v>N/A</v>
          </cell>
        </row>
        <row r="298">
          <cell r="A298">
            <v>36758</v>
          </cell>
          <cell r="B298" t="str">
            <v>N/A</v>
          </cell>
          <cell r="C298" t="str">
            <v>N/A</v>
          </cell>
          <cell r="D298" t="str">
            <v>N/A</v>
          </cell>
          <cell r="E298" t="str">
            <v>N/A</v>
          </cell>
          <cell r="F298" t="str">
            <v>N/A</v>
          </cell>
          <cell r="G298" t="str">
            <v>N/A</v>
          </cell>
          <cell r="H298" t="str">
            <v>N/A</v>
          </cell>
          <cell r="I298" t="str">
            <v>N/A</v>
          </cell>
          <cell r="J298" t="str">
            <v>N/A</v>
          </cell>
          <cell r="K298" t="str">
            <v>N/A</v>
          </cell>
          <cell r="L298" t="str">
            <v>N/A</v>
          </cell>
          <cell r="M298" t="str">
            <v>N/A</v>
          </cell>
          <cell r="N298" t="str">
            <v>N/A</v>
          </cell>
          <cell r="O298" t="str">
            <v>N/A</v>
          </cell>
          <cell r="P298" t="str">
            <v>N/A</v>
          </cell>
          <cell r="Q298" t="str">
            <v>N/A</v>
          </cell>
          <cell r="R298" t="str">
            <v>N/A</v>
          </cell>
          <cell r="S298" t="str">
            <v>N/A</v>
          </cell>
          <cell r="T298" t="str">
            <v>N/A</v>
          </cell>
          <cell r="U298" t="str">
            <v>N/A</v>
          </cell>
          <cell r="V298" t="str">
            <v>N/A</v>
          </cell>
          <cell r="W298" t="str">
            <v>N/A</v>
          </cell>
          <cell r="X298" t="str">
            <v>N/A</v>
          </cell>
          <cell r="Y298" t="str">
            <v>N/A</v>
          </cell>
          <cell r="Z298" t="str">
            <v>N/A</v>
          </cell>
          <cell r="AA298" t="str">
            <v>N/A</v>
          </cell>
          <cell r="AB298" t="str">
            <v>N/A</v>
          </cell>
          <cell r="AC298" t="str">
            <v>N/A</v>
          </cell>
          <cell r="AD298" t="str">
            <v>N/A</v>
          </cell>
          <cell r="AE298" t="str">
            <v>N/A</v>
          </cell>
          <cell r="AF298" t="str">
            <v>N/A</v>
          </cell>
          <cell r="AG298" t="str">
            <v>N/A</v>
          </cell>
          <cell r="AH298" t="str">
            <v>N/A</v>
          </cell>
          <cell r="AI298" t="str">
            <v>N/A</v>
          </cell>
          <cell r="AJ298" t="str">
            <v>N/A</v>
          </cell>
          <cell r="AK298" t="str">
            <v>N/A</v>
          </cell>
          <cell r="AL298" t="str">
            <v>N/A</v>
          </cell>
          <cell r="AM298" t="str">
            <v>N/A</v>
          </cell>
          <cell r="AN298" t="str">
            <v>N/A</v>
          </cell>
          <cell r="AO298" t="str">
            <v>N/A</v>
          </cell>
          <cell r="AP298" t="str">
            <v>N/A</v>
          </cell>
          <cell r="AQ298" t="str">
            <v>N/A</v>
          </cell>
          <cell r="AR298" t="str">
            <v>N/A</v>
          </cell>
          <cell r="AS298" t="str">
            <v>N/A</v>
          </cell>
          <cell r="AT298" t="str">
            <v>N/A</v>
          </cell>
          <cell r="AU298" t="str">
            <v>N/A</v>
          </cell>
          <cell r="AV298" t="str">
            <v>N/A</v>
          </cell>
          <cell r="AW298" t="str">
            <v>N/A</v>
          </cell>
          <cell r="AX298" t="str">
            <v>N/A</v>
          </cell>
          <cell r="AY298" t="str">
            <v>N/A</v>
          </cell>
          <cell r="AZ298" t="str">
            <v>N/A</v>
          </cell>
          <cell r="BA298" t="e">
            <v>#VALUE!</v>
          </cell>
          <cell r="BB298" t="str">
            <v>N/A</v>
          </cell>
          <cell r="BC298" t="str">
            <v>N/A</v>
          </cell>
          <cell r="BD298" t="str">
            <v>N/A</v>
          </cell>
          <cell r="BE298" t="str">
            <v>N/A</v>
          </cell>
          <cell r="BF298" t="str">
            <v>N/A</v>
          </cell>
          <cell r="BG298" t="str">
            <v>N/A</v>
          </cell>
        </row>
        <row r="299">
          <cell r="A299">
            <v>36759</v>
          </cell>
          <cell r="B299" t="str">
            <v>N/A</v>
          </cell>
          <cell r="C299" t="str">
            <v>N/A</v>
          </cell>
          <cell r="D299" t="str">
            <v>N/A</v>
          </cell>
          <cell r="E299" t="str">
            <v>N/A</v>
          </cell>
          <cell r="F299" t="str">
            <v>N/A</v>
          </cell>
          <cell r="G299" t="str">
            <v>N/A</v>
          </cell>
          <cell r="H299" t="str">
            <v>N/A</v>
          </cell>
          <cell r="I299" t="str">
            <v>N/A</v>
          </cell>
          <cell r="J299" t="str">
            <v>N/A</v>
          </cell>
          <cell r="K299" t="str">
            <v>N/A</v>
          </cell>
          <cell r="L299" t="str">
            <v>N/A</v>
          </cell>
          <cell r="M299" t="str">
            <v>N/A</v>
          </cell>
          <cell r="N299" t="str">
            <v>N/A</v>
          </cell>
          <cell r="O299" t="str">
            <v>N/A</v>
          </cell>
          <cell r="P299" t="str">
            <v>N/A</v>
          </cell>
          <cell r="Q299" t="str">
            <v>N/A</v>
          </cell>
          <cell r="R299" t="str">
            <v>N/A</v>
          </cell>
          <cell r="S299" t="str">
            <v>N/A</v>
          </cell>
          <cell r="T299" t="str">
            <v>N/A</v>
          </cell>
          <cell r="U299" t="str">
            <v>N/A</v>
          </cell>
          <cell r="V299" t="str">
            <v>N/A</v>
          </cell>
          <cell r="W299" t="str">
            <v>N/A</v>
          </cell>
          <cell r="X299" t="str">
            <v>N/A</v>
          </cell>
          <cell r="Y299" t="str">
            <v>N/A</v>
          </cell>
          <cell r="Z299" t="str">
            <v>N/A</v>
          </cell>
          <cell r="AA299" t="str">
            <v>N/A</v>
          </cell>
          <cell r="AB299" t="str">
            <v>N/A</v>
          </cell>
          <cell r="AC299" t="str">
            <v>N/A</v>
          </cell>
          <cell r="AD299" t="str">
            <v>N/A</v>
          </cell>
          <cell r="AE299" t="str">
            <v>N/A</v>
          </cell>
          <cell r="AF299" t="str">
            <v>N/A</v>
          </cell>
          <cell r="AG299" t="str">
            <v>N/A</v>
          </cell>
          <cell r="AH299" t="str">
            <v>N/A</v>
          </cell>
          <cell r="AI299" t="str">
            <v>N/A</v>
          </cell>
          <cell r="AJ299" t="str">
            <v>N/A</v>
          </cell>
          <cell r="AK299" t="str">
            <v>N/A</v>
          </cell>
          <cell r="AL299" t="str">
            <v>N/A</v>
          </cell>
          <cell r="AM299" t="str">
            <v>N/A</v>
          </cell>
          <cell r="AN299" t="str">
            <v>N/A</v>
          </cell>
          <cell r="AO299" t="str">
            <v>N/A</v>
          </cell>
          <cell r="AP299" t="str">
            <v>N/A</v>
          </cell>
          <cell r="AQ299" t="str">
            <v>N/A</v>
          </cell>
          <cell r="AR299" t="str">
            <v>N/A</v>
          </cell>
          <cell r="AS299" t="str">
            <v>N/A</v>
          </cell>
          <cell r="AT299" t="str">
            <v>N/A</v>
          </cell>
          <cell r="AU299" t="str">
            <v>N/A</v>
          </cell>
          <cell r="AV299" t="str">
            <v>N/A</v>
          </cell>
          <cell r="AW299" t="str">
            <v>N/A</v>
          </cell>
          <cell r="AX299" t="str">
            <v>N/A</v>
          </cell>
          <cell r="AY299" t="str">
            <v>N/A</v>
          </cell>
          <cell r="AZ299" t="str">
            <v>N/A</v>
          </cell>
          <cell r="BA299" t="e">
            <v>#VALUE!</v>
          </cell>
          <cell r="BB299" t="str">
            <v>N/A</v>
          </cell>
          <cell r="BC299" t="str">
            <v>N/A</v>
          </cell>
          <cell r="BD299" t="str">
            <v>N/A</v>
          </cell>
          <cell r="BE299" t="str">
            <v>N/A</v>
          </cell>
          <cell r="BF299" t="str">
            <v>N/A</v>
          </cell>
          <cell r="BG299" t="str">
            <v>N/A</v>
          </cell>
        </row>
        <row r="300">
          <cell r="A300">
            <v>36760</v>
          </cell>
          <cell r="B300" t="str">
            <v>N/A</v>
          </cell>
          <cell r="C300" t="str">
            <v>N/A</v>
          </cell>
          <cell r="D300" t="str">
            <v>N/A</v>
          </cell>
          <cell r="E300" t="str">
            <v>N/A</v>
          </cell>
          <cell r="F300" t="str">
            <v>N/A</v>
          </cell>
          <cell r="G300" t="str">
            <v>N/A</v>
          </cell>
          <cell r="H300" t="str">
            <v>N/A</v>
          </cell>
          <cell r="I300" t="str">
            <v>N/A</v>
          </cell>
          <cell r="J300" t="str">
            <v>N/A</v>
          </cell>
          <cell r="K300" t="str">
            <v>N/A</v>
          </cell>
          <cell r="L300" t="str">
            <v>N/A</v>
          </cell>
          <cell r="M300" t="str">
            <v>N/A</v>
          </cell>
          <cell r="N300" t="str">
            <v>N/A</v>
          </cell>
          <cell r="O300" t="str">
            <v>N/A</v>
          </cell>
          <cell r="P300" t="str">
            <v>N/A</v>
          </cell>
          <cell r="Q300" t="str">
            <v>N/A</v>
          </cell>
          <cell r="R300" t="str">
            <v>N/A</v>
          </cell>
          <cell r="S300" t="str">
            <v>N/A</v>
          </cell>
          <cell r="T300" t="str">
            <v>N/A</v>
          </cell>
          <cell r="U300" t="str">
            <v>N/A</v>
          </cell>
          <cell r="V300" t="str">
            <v>N/A</v>
          </cell>
          <cell r="W300" t="str">
            <v>N/A</v>
          </cell>
          <cell r="X300" t="str">
            <v>N/A</v>
          </cell>
          <cell r="Y300" t="str">
            <v>N/A</v>
          </cell>
          <cell r="Z300" t="str">
            <v>N/A</v>
          </cell>
          <cell r="AA300" t="str">
            <v>N/A</v>
          </cell>
          <cell r="AB300" t="str">
            <v>N/A</v>
          </cell>
          <cell r="AC300" t="str">
            <v>N/A</v>
          </cell>
          <cell r="AD300" t="str">
            <v>N/A</v>
          </cell>
          <cell r="AE300" t="str">
            <v>N/A</v>
          </cell>
          <cell r="AF300" t="str">
            <v>N/A</v>
          </cell>
          <cell r="AG300" t="str">
            <v>N/A</v>
          </cell>
          <cell r="AH300" t="str">
            <v>N/A</v>
          </cell>
          <cell r="AI300" t="str">
            <v>N/A</v>
          </cell>
          <cell r="AJ300" t="str">
            <v>N/A</v>
          </cell>
          <cell r="AK300" t="str">
            <v>N/A</v>
          </cell>
          <cell r="AL300" t="str">
            <v>N/A</v>
          </cell>
          <cell r="AM300" t="str">
            <v>N/A</v>
          </cell>
          <cell r="AN300" t="str">
            <v>N/A</v>
          </cell>
          <cell r="AO300" t="str">
            <v>N/A</v>
          </cell>
          <cell r="AP300" t="str">
            <v>N/A</v>
          </cell>
          <cell r="AQ300" t="str">
            <v>N/A</v>
          </cell>
          <cell r="AR300" t="str">
            <v>N/A</v>
          </cell>
          <cell r="AS300" t="str">
            <v>N/A</v>
          </cell>
          <cell r="AT300" t="str">
            <v>N/A</v>
          </cell>
          <cell r="AU300" t="str">
            <v>N/A</v>
          </cell>
          <cell r="AV300" t="str">
            <v>N/A</v>
          </cell>
          <cell r="AW300" t="str">
            <v>N/A</v>
          </cell>
          <cell r="AX300" t="str">
            <v>N/A</v>
          </cell>
          <cell r="AY300" t="str">
            <v>N/A</v>
          </cell>
          <cell r="AZ300" t="str">
            <v>N/A</v>
          </cell>
          <cell r="BA300" t="e">
            <v>#VALUE!</v>
          </cell>
          <cell r="BB300" t="str">
            <v>N/A</v>
          </cell>
          <cell r="BC300" t="str">
            <v>N/A</v>
          </cell>
          <cell r="BD300" t="str">
            <v>N/A</v>
          </cell>
          <cell r="BE300" t="str">
            <v>N/A</v>
          </cell>
          <cell r="BF300" t="str">
            <v>N/A</v>
          </cell>
          <cell r="BG300" t="str">
            <v>N/A</v>
          </cell>
        </row>
        <row r="301">
          <cell r="A301">
            <v>36761</v>
          </cell>
          <cell r="B301" t="str">
            <v>N/A</v>
          </cell>
          <cell r="C301" t="str">
            <v>N/A</v>
          </cell>
          <cell r="D301" t="str">
            <v>N/A</v>
          </cell>
          <cell r="E301" t="str">
            <v>N/A</v>
          </cell>
          <cell r="F301" t="str">
            <v>N/A</v>
          </cell>
          <cell r="G301" t="str">
            <v>N/A</v>
          </cell>
          <cell r="H301" t="str">
            <v>N/A</v>
          </cell>
          <cell r="I301" t="str">
            <v>N/A</v>
          </cell>
          <cell r="J301" t="str">
            <v>N/A</v>
          </cell>
          <cell r="K301" t="str">
            <v>N/A</v>
          </cell>
          <cell r="L301" t="str">
            <v>N/A</v>
          </cell>
          <cell r="M301" t="str">
            <v>N/A</v>
          </cell>
          <cell r="N301" t="str">
            <v>N/A</v>
          </cell>
          <cell r="O301" t="str">
            <v>N/A</v>
          </cell>
          <cell r="P301" t="str">
            <v>N/A</v>
          </cell>
          <cell r="Q301" t="str">
            <v>N/A</v>
          </cell>
          <cell r="R301" t="str">
            <v>N/A</v>
          </cell>
          <cell r="S301" t="str">
            <v>N/A</v>
          </cell>
          <cell r="T301" t="str">
            <v>N/A</v>
          </cell>
          <cell r="U301" t="str">
            <v>N/A</v>
          </cell>
          <cell r="V301" t="str">
            <v>N/A</v>
          </cell>
          <cell r="W301" t="str">
            <v>N/A</v>
          </cell>
          <cell r="X301" t="str">
            <v>N/A</v>
          </cell>
          <cell r="Y301" t="str">
            <v>N/A</v>
          </cell>
          <cell r="Z301" t="str">
            <v>N/A</v>
          </cell>
          <cell r="AA301" t="str">
            <v>N/A</v>
          </cell>
          <cell r="AB301" t="str">
            <v>N/A</v>
          </cell>
          <cell r="AC301" t="str">
            <v>N/A</v>
          </cell>
          <cell r="AD301" t="str">
            <v>N/A</v>
          </cell>
          <cell r="AE301" t="str">
            <v>N/A</v>
          </cell>
          <cell r="AF301" t="str">
            <v>N/A</v>
          </cell>
          <cell r="AG301" t="str">
            <v>N/A</v>
          </cell>
          <cell r="AH301" t="str">
            <v>N/A</v>
          </cell>
          <cell r="AI301" t="str">
            <v>N/A</v>
          </cell>
          <cell r="AJ301" t="str">
            <v>N/A</v>
          </cell>
          <cell r="AK301" t="str">
            <v>N/A</v>
          </cell>
          <cell r="AL301" t="str">
            <v>N/A</v>
          </cell>
          <cell r="AM301" t="str">
            <v>N/A</v>
          </cell>
          <cell r="AN301" t="str">
            <v>N/A</v>
          </cell>
          <cell r="AO301" t="str">
            <v>N/A</v>
          </cell>
          <cell r="AP301" t="str">
            <v>N/A</v>
          </cell>
          <cell r="AQ301" t="str">
            <v>N/A</v>
          </cell>
          <cell r="AR301" t="str">
            <v>N/A</v>
          </cell>
          <cell r="AS301" t="str">
            <v>N/A</v>
          </cell>
          <cell r="AT301" t="str">
            <v>N/A</v>
          </cell>
          <cell r="AU301" t="str">
            <v>N/A</v>
          </cell>
          <cell r="AV301" t="str">
            <v>N/A</v>
          </cell>
          <cell r="AW301" t="str">
            <v>N/A</v>
          </cell>
          <cell r="AX301" t="str">
            <v>N/A</v>
          </cell>
          <cell r="AY301" t="str">
            <v>N/A</v>
          </cell>
          <cell r="AZ301" t="str">
            <v>N/A</v>
          </cell>
          <cell r="BA301" t="e">
            <v>#VALUE!</v>
          </cell>
          <cell r="BB301" t="str">
            <v>N/A</v>
          </cell>
          <cell r="BC301" t="str">
            <v>N/A</v>
          </cell>
          <cell r="BD301" t="str">
            <v>N/A</v>
          </cell>
          <cell r="BE301" t="str">
            <v>N/A</v>
          </cell>
          <cell r="BF301" t="str">
            <v>N/A</v>
          </cell>
          <cell r="BG301" t="str">
            <v>N/A</v>
          </cell>
        </row>
        <row r="302">
          <cell r="A302">
            <v>36762</v>
          </cell>
          <cell r="B302" t="str">
            <v>N/A</v>
          </cell>
          <cell r="C302" t="str">
            <v>N/A</v>
          </cell>
          <cell r="D302" t="str">
            <v>N/A</v>
          </cell>
          <cell r="E302" t="str">
            <v>N/A</v>
          </cell>
          <cell r="F302" t="str">
            <v>N/A</v>
          </cell>
          <cell r="G302" t="str">
            <v>N/A</v>
          </cell>
          <cell r="H302" t="str">
            <v>N/A</v>
          </cell>
          <cell r="I302" t="str">
            <v>N/A</v>
          </cell>
          <cell r="J302" t="str">
            <v>N/A</v>
          </cell>
          <cell r="K302" t="str">
            <v>N/A</v>
          </cell>
          <cell r="L302" t="str">
            <v>N/A</v>
          </cell>
          <cell r="M302" t="str">
            <v>N/A</v>
          </cell>
          <cell r="N302" t="str">
            <v>N/A</v>
          </cell>
          <cell r="O302" t="str">
            <v>N/A</v>
          </cell>
          <cell r="P302" t="str">
            <v>N/A</v>
          </cell>
          <cell r="Q302" t="str">
            <v>N/A</v>
          </cell>
          <cell r="R302" t="str">
            <v>N/A</v>
          </cell>
          <cell r="S302" t="str">
            <v>N/A</v>
          </cell>
          <cell r="T302" t="str">
            <v>N/A</v>
          </cell>
          <cell r="U302" t="str">
            <v>N/A</v>
          </cell>
          <cell r="V302" t="str">
            <v>N/A</v>
          </cell>
          <cell r="W302" t="str">
            <v>N/A</v>
          </cell>
          <cell r="X302" t="str">
            <v>N/A</v>
          </cell>
          <cell r="Y302" t="str">
            <v>N/A</v>
          </cell>
          <cell r="Z302" t="str">
            <v>N/A</v>
          </cell>
          <cell r="AA302" t="str">
            <v>N/A</v>
          </cell>
          <cell r="AB302" t="str">
            <v>N/A</v>
          </cell>
          <cell r="AC302" t="str">
            <v>N/A</v>
          </cell>
          <cell r="AD302" t="str">
            <v>N/A</v>
          </cell>
          <cell r="AE302" t="str">
            <v>N/A</v>
          </cell>
          <cell r="AF302" t="str">
            <v>N/A</v>
          </cell>
          <cell r="AG302" t="str">
            <v>N/A</v>
          </cell>
          <cell r="AH302" t="str">
            <v>N/A</v>
          </cell>
          <cell r="AI302" t="str">
            <v>N/A</v>
          </cell>
          <cell r="AJ302" t="str">
            <v>N/A</v>
          </cell>
          <cell r="AK302" t="str">
            <v>N/A</v>
          </cell>
          <cell r="AL302" t="str">
            <v>N/A</v>
          </cell>
          <cell r="AM302" t="str">
            <v>N/A</v>
          </cell>
          <cell r="AN302" t="str">
            <v>N/A</v>
          </cell>
          <cell r="AO302" t="str">
            <v>N/A</v>
          </cell>
          <cell r="AP302" t="str">
            <v>N/A</v>
          </cell>
          <cell r="AQ302" t="str">
            <v>N/A</v>
          </cell>
          <cell r="AR302" t="str">
            <v>N/A</v>
          </cell>
          <cell r="AS302" t="str">
            <v>N/A</v>
          </cell>
          <cell r="AT302" t="str">
            <v>N/A</v>
          </cell>
          <cell r="AU302" t="str">
            <v>N/A</v>
          </cell>
          <cell r="AV302" t="str">
            <v>N/A</v>
          </cell>
          <cell r="AW302" t="str">
            <v>N/A</v>
          </cell>
          <cell r="AX302" t="str">
            <v>N/A</v>
          </cell>
          <cell r="AY302" t="str">
            <v>N/A</v>
          </cell>
          <cell r="AZ302" t="str">
            <v>N/A</v>
          </cell>
          <cell r="BA302" t="e">
            <v>#VALUE!</v>
          </cell>
          <cell r="BB302" t="str">
            <v>N/A</v>
          </cell>
          <cell r="BC302" t="str">
            <v>N/A</v>
          </cell>
          <cell r="BD302" t="str">
            <v>N/A</v>
          </cell>
          <cell r="BE302" t="str">
            <v>N/A</v>
          </cell>
          <cell r="BF302" t="str">
            <v>N/A</v>
          </cell>
          <cell r="BG302" t="str">
            <v>N/A</v>
          </cell>
        </row>
        <row r="303">
          <cell r="A303">
            <v>36763</v>
          </cell>
          <cell r="B303" t="str">
            <v>N/A</v>
          </cell>
          <cell r="C303" t="str">
            <v>N/A</v>
          </cell>
          <cell r="D303" t="str">
            <v>N/A</v>
          </cell>
          <cell r="E303" t="str">
            <v>N/A</v>
          </cell>
          <cell r="F303" t="str">
            <v>N/A</v>
          </cell>
          <cell r="G303" t="str">
            <v>N/A</v>
          </cell>
          <cell r="H303" t="str">
            <v>N/A</v>
          </cell>
          <cell r="I303" t="str">
            <v>N/A</v>
          </cell>
          <cell r="J303" t="str">
            <v>N/A</v>
          </cell>
          <cell r="K303" t="str">
            <v>N/A</v>
          </cell>
          <cell r="L303" t="str">
            <v>N/A</v>
          </cell>
          <cell r="M303" t="str">
            <v>N/A</v>
          </cell>
          <cell r="N303" t="str">
            <v>N/A</v>
          </cell>
          <cell r="O303" t="str">
            <v>N/A</v>
          </cell>
          <cell r="P303" t="str">
            <v>N/A</v>
          </cell>
          <cell r="Q303" t="str">
            <v>N/A</v>
          </cell>
          <cell r="R303" t="str">
            <v>N/A</v>
          </cell>
          <cell r="S303" t="str">
            <v>N/A</v>
          </cell>
          <cell r="T303" t="str">
            <v>N/A</v>
          </cell>
          <cell r="U303" t="str">
            <v>N/A</v>
          </cell>
          <cell r="V303" t="str">
            <v>N/A</v>
          </cell>
          <cell r="W303" t="str">
            <v>N/A</v>
          </cell>
          <cell r="X303" t="str">
            <v>N/A</v>
          </cell>
          <cell r="Y303" t="str">
            <v>N/A</v>
          </cell>
          <cell r="Z303" t="str">
            <v>N/A</v>
          </cell>
          <cell r="AA303" t="str">
            <v>N/A</v>
          </cell>
          <cell r="AB303" t="str">
            <v>N/A</v>
          </cell>
          <cell r="AC303" t="str">
            <v>N/A</v>
          </cell>
          <cell r="AD303" t="str">
            <v>N/A</v>
          </cell>
          <cell r="AE303" t="str">
            <v>N/A</v>
          </cell>
          <cell r="AF303" t="str">
            <v>N/A</v>
          </cell>
          <cell r="AG303" t="str">
            <v>N/A</v>
          </cell>
          <cell r="AH303" t="str">
            <v>N/A</v>
          </cell>
          <cell r="AI303" t="str">
            <v>N/A</v>
          </cell>
          <cell r="AJ303" t="str">
            <v>N/A</v>
          </cell>
          <cell r="AK303" t="str">
            <v>N/A</v>
          </cell>
          <cell r="AL303" t="str">
            <v>N/A</v>
          </cell>
          <cell r="AM303" t="str">
            <v>N/A</v>
          </cell>
          <cell r="AN303" t="str">
            <v>N/A</v>
          </cell>
          <cell r="AO303" t="str">
            <v>N/A</v>
          </cell>
          <cell r="AP303" t="str">
            <v>N/A</v>
          </cell>
          <cell r="AQ303" t="str">
            <v>N/A</v>
          </cell>
          <cell r="AR303" t="str">
            <v>N/A</v>
          </cell>
          <cell r="AS303" t="str">
            <v>N/A</v>
          </cell>
          <cell r="AT303" t="str">
            <v>N/A</v>
          </cell>
          <cell r="AU303" t="str">
            <v>N/A</v>
          </cell>
          <cell r="AV303" t="str">
            <v>N/A</v>
          </cell>
          <cell r="AW303" t="str">
            <v>N/A</v>
          </cell>
          <cell r="AX303" t="str">
            <v>N/A</v>
          </cell>
          <cell r="AY303" t="str">
            <v>N/A</v>
          </cell>
          <cell r="AZ303" t="str">
            <v>N/A</v>
          </cell>
          <cell r="BA303" t="e">
            <v>#VALUE!</v>
          </cell>
          <cell r="BB303" t="str">
            <v>N/A</v>
          </cell>
          <cell r="BC303" t="str">
            <v>N/A</v>
          </cell>
          <cell r="BD303" t="str">
            <v>N/A</v>
          </cell>
          <cell r="BE303" t="str">
            <v>N/A</v>
          </cell>
          <cell r="BF303" t="str">
            <v>N/A</v>
          </cell>
          <cell r="BG303" t="str">
            <v>N/A</v>
          </cell>
        </row>
        <row r="304">
          <cell r="A304">
            <v>36764</v>
          </cell>
          <cell r="B304" t="str">
            <v>N/A</v>
          </cell>
          <cell r="C304" t="str">
            <v>N/A</v>
          </cell>
          <cell r="D304" t="str">
            <v>N/A</v>
          </cell>
          <cell r="E304" t="str">
            <v>N/A</v>
          </cell>
          <cell r="F304" t="str">
            <v>N/A</v>
          </cell>
          <cell r="G304" t="str">
            <v>N/A</v>
          </cell>
          <cell r="H304" t="str">
            <v>N/A</v>
          </cell>
          <cell r="I304" t="str">
            <v>N/A</v>
          </cell>
          <cell r="J304" t="str">
            <v>N/A</v>
          </cell>
          <cell r="K304" t="str">
            <v>N/A</v>
          </cell>
          <cell r="L304" t="str">
            <v>N/A</v>
          </cell>
          <cell r="M304" t="str">
            <v>N/A</v>
          </cell>
          <cell r="N304" t="str">
            <v>N/A</v>
          </cell>
          <cell r="O304" t="str">
            <v>N/A</v>
          </cell>
          <cell r="P304" t="str">
            <v>N/A</v>
          </cell>
          <cell r="Q304" t="str">
            <v>N/A</v>
          </cell>
          <cell r="R304" t="str">
            <v>N/A</v>
          </cell>
          <cell r="S304" t="str">
            <v>N/A</v>
          </cell>
          <cell r="T304" t="str">
            <v>N/A</v>
          </cell>
          <cell r="U304" t="str">
            <v>N/A</v>
          </cell>
          <cell r="V304" t="str">
            <v>N/A</v>
          </cell>
          <cell r="W304" t="str">
            <v>N/A</v>
          </cell>
          <cell r="X304" t="str">
            <v>N/A</v>
          </cell>
          <cell r="Y304" t="str">
            <v>N/A</v>
          </cell>
          <cell r="Z304" t="str">
            <v>N/A</v>
          </cell>
          <cell r="AA304" t="str">
            <v>N/A</v>
          </cell>
          <cell r="AB304" t="str">
            <v>N/A</v>
          </cell>
          <cell r="AC304" t="str">
            <v>N/A</v>
          </cell>
          <cell r="AD304" t="str">
            <v>N/A</v>
          </cell>
          <cell r="AE304" t="str">
            <v>N/A</v>
          </cell>
          <cell r="AF304" t="str">
            <v>N/A</v>
          </cell>
          <cell r="AG304" t="str">
            <v>N/A</v>
          </cell>
          <cell r="AH304" t="str">
            <v>N/A</v>
          </cell>
          <cell r="AI304" t="str">
            <v>N/A</v>
          </cell>
          <cell r="AJ304" t="str">
            <v>N/A</v>
          </cell>
          <cell r="AK304" t="str">
            <v>N/A</v>
          </cell>
          <cell r="AL304" t="str">
            <v>N/A</v>
          </cell>
          <cell r="AM304" t="str">
            <v>N/A</v>
          </cell>
          <cell r="AN304" t="str">
            <v>N/A</v>
          </cell>
          <cell r="AO304" t="str">
            <v>N/A</v>
          </cell>
          <cell r="AP304" t="str">
            <v>N/A</v>
          </cell>
          <cell r="AQ304" t="str">
            <v>N/A</v>
          </cell>
          <cell r="AR304" t="str">
            <v>N/A</v>
          </cell>
          <cell r="AS304" t="str">
            <v>N/A</v>
          </cell>
          <cell r="AT304" t="str">
            <v>N/A</v>
          </cell>
          <cell r="AU304" t="str">
            <v>N/A</v>
          </cell>
          <cell r="AV304" t="str">
            <v>N/A</v>
          </cell>
          <cell r="AW304" t="str">
            <v>N/A</v>
          </cell>
          <cell r="AX304" t="str">
            <v>N/A</v>
          </cell>
          <cell r="AY304" t="str">
            <v>N/A</v>
          </cell>
          <cell r="AZ304" t="str">
            <v>N/A</v>
          </cell>
          <cell r="BA304" t="e">
            <v>#VALUE!</v>
          </cell>
          <cell r="BB304" t="str">
            <v>N/A</v>
          </cell>
          <cell r="BC304" t="str">
            <v>N/A</v>
          </cell>
          <cell r="BD304" t="str">
            <v>N/A</v>
          </cell>
          <cell r="BE304" t="str">
            <v>N/A</v>
          </cell>
          <cell r="BF304" t="str">
            <v>N/A</v>
          </cell>
          <cell r="BG304" t="str">
            <v>N/A</v>
          </cell>
        </row>
        <row r="305">
          <cell r="A305">
            <v>36765</v>
          </cell>
          <cell r="B305" t="str">
            <v>N/A</v>
          </cell>
          <cell r="C305" t="str">
            <v>N/A</v>
          </cell>
          <cell r="D305" t="str">
            <v>N/A</v>
          </cell>
          <cell r="E305" t="str">
            <v>N/A</v>
          </cell>
          <cell r="F305" t="str">
            <v>N/A</v>
          </cell>
          <cell r="G305" t="str">
            <v>N/A</v>
          </cell>
          <cell r="H305" t="str">
            <v>N/A</v>
          </cell>
          <cell r="I305" t="str">
            <v>N/A</v>
          </cell>
          <cell r="J305" t="str">
            <v>N/A</v>
          </cell>
          <cell r="K305" t="str">
            <v>N/A</v>
          </cell>
          <cell r="L305" t="str">
            <v>N/A</v>
          </cell>
          <cell r="M305" t="str">
            <v>N/A</v>
          </cell>
          <cell r="N305" t="str">
            <v>N/A</v>
          </cell>
          <cell r="O305" t="str">
            <v>N/A</v>
          </cell>
          <cell r="P305" t="str">
            <v>N/A</v>
          </cell>
          <cell r="Q305" t="str">
            <v>N/A</v>
          </cell>
          <cell r="R305" t="str">
            <v>N/A</v>
          </cell>
          <cell r="S305" t="str">
            <v>N/A</v>
          </cell>
          <cell r="T305" t="str">
            <v>N/A</v>
          </cell>
          <cell r="U305" t="str">
            <v>N/A</v>
          </cell>
          <cell r="V305" t="str">
            <v>N/A</v>
          </cell>
          <cell r="W305" t="str">
            <v>N/A</v>
          </cell>
          <cell r="X305" t="str">
            <v>N/A</v>
          </cell>
          <cell r="Y305" t="str">
            <v>N/A</v>
          </cell>
          <cell r="Z305" t="str">
            <v>N/A</v>
          </cell>
          <cell r="AA305" t="str">
            <v>N/A</v>
          </cell>
          <cell r="AB305" t="str">
            <v>N/A</v>
          </cell>
          <cell r="AC305" t="str">
            <v>N/A</v>
          </cell>
          <cell r="AD305" t="str">
            <v>N/A</v>
          </cell>
          <cell r="AE305" t="str">
            <v>N/A</v>
          </cell>
          <cell r="AF305" t="str">
            <v>N/A</v>
          </cell>
          <cell r="AG305" t="str">
            <v>N/A</v>
          </cell>
          <cell r="AH305" t="str">
            <v>N/A</v>
          </cell>
          <cell r="AI305" t="str">
            <v>N/A</v>
          </cell>
          <cell r="AJ305" t="str">
            <v>N/A</v>
          </cell>
          <cell r="AK305" t="str">
            <v>N/A</v>
          </cell>
          <cell r="AL305" t="str">
            <v>N/A</v>
          </cell>
          <cell r="AM305" t="str">
            <v>N/A</v>
          </cell>
          <cell r="AN305" t="str">
            <v>N/A</v>
          </cell>
          <cell r="AO305" t="str">
            <v>N/A</v>
          </cell>
          <cell r="AP305" t="str">
            <v>N/A</v>
          </cell>
          <cell r="AQ305" t="str">
            <v>N/A</v>
          </cell>
          <cell r="AR305" t="str">
            <v>N/A</v>
          </cell>
          <cell r="AS305" t="str">
            <v>N/A</v>
          </cell>
          <cell r="AT305" t="str">
            <v>N/A</v>
          </cell>
          <cell r="AU305" t="str">
            <v>N/A</v>
          </cell>
          <cell r="AV305" t="str">
            <v>N/A</v>
          </cell>
          <cell r="AW305" t="str">
            <v>N/A</v>
          </cell>
          <cell r="AX305" t="str">
            <v>N/A</v>
          </cell>
          <cell r="AY305" t="str">
            <v>N/A</v>
          </cell>
          <cell r="AZ305" t="str">
            <v>N/A</v>
          </cell>
          <cell r="BA305" t="e">
            <v>#VALUE!</v>
          </cell>
          <cell r="BB305" t="str">
            <v>N/A</v>
          </cell>
          <cell r="BC305" t="str">
            <v>N/A</v>
          </cell>
          <cell r="BD305" t="str">
            <v>N/A</v>
          </cell>
          <cell r="BE305" t="str">
            <v>N/A</v>
          </cell>
          <cell r="BF305" t="str">
            <v>N/A</v>
          </cell>
          <cell r="BG305" t="str">
            <v>N/A</v>
          </cell>
        </row>
        <row r="306">
          <cell r="A306">
            <v>36766</v>
          </cell>
          <cell r="B306" t="str">
            <v>N/A</v>
          </cell>
          <cell r="C306" t="str">
            <v>N/A</v>
          </cell>
          <cell r="D306" t="str">
            <v>N/A</v>
          </cell>
          <cell r="E306" t="str">
            <v>N/A</v>
          </cell>
          <cell r="F306" t="str">
            <v>N/A</v>
          </cell>
          <cell r="G306" t="str">
            <v>N/A</v>
          </cell>
          <cell r="H306" t="str">
            <v>N/A</v>
          </cell>
          <cell r="I306" t="str">
            <v>N/A</v>
          </cell>
          <cell r="J306" t="str">
            <v>N/A</v>
          </cell>
          <cell r="K306" t="str">
            <v>N/A</v>
          </cell>
          <cell r="L306" t="str">
            <v>N/A</v>
          </cell>
          <cell r="M306" t="str">
            <v>N/A</v>
          </cell>
          <cell r="N306" t="str">
            <v>N/A</v>
          </cell>
          <cell r="O306" t="str">
            <v>N/A</v>
          </cell>
          <cell r="P306" t="str">
            <v>N/A</v>
          </cell>
          <cell r="Q306" t="str">
            <v>N/A</v>
          </cell>
          <cell r="R306" t="str">
            <v>N/A</v>
          </cell>
          <cell r="S306" t="str">
            <v>N/A</v>
          </cell>
          <cell r="T306" t="str">
            <v>N/A</v>
          </cell>
          <cell r="U306" t="str">
            <v>N/A</v>
          </cell>
          <cell r="V306" t="str">
            <v>N/A</v>
          </cell>
          <cell r="W306" t="str">
            <v>N/A</v>
          </cell>
          <cell r="X306" t="str">
            <v>N/A</v>
          </cell>
          <cell r="Y306" t="str">
            <v>N/A</v>
          </cell>
          <cell r="Z306" t="str">
            <v>N/A</v>
          </cell>
          <cell r="AA306" t="str">
            <v>N/A</v>
          </cell>
          <cell r="AB306" t="str">
            <v>N/A</v>
          </cell>
          <cell r="AC306" t="str">
            <v>N/A</v>
          </cell>
          <cell r="AD306" t="str">
            <v>N/A</v>
          </cell>
          <cell r="AE306" t="str">
            <v>N/A</v>
          </cell>
          <cell r="AF306" t="str">
            <v>N/A</v>
          </cell>
          <cell r="AG306" t="str">
            <v>N/A</v>
          </cell>
          <cell r="AH306" t="str">
            <v>N/A</v>
          </cell>
          <cell r="AI306" t="str">
            <v>N/A</v>
          </cell>
          <cell r="AJ306" t="str">
            <v>N/A</v>
          </cell>
          <cell r="AK306" t="str">
            <v>N/A</v>
          </cell>
          <cell r="AL306" t="str">
            <v>N/A</v>
          </cell>
          <cell r="AM306" t="str">
            <v>N/A</v>
          </cell>
          <cell r="AN306" t="str">
            <v>N/A</v>
          </cell>
          <cell r="AO306" t="str">
            <v>N/A</v>
          </cell>
          <cell r="AP306" t="str">
            <v>N/A</v>
          </cell>
          <cell r="AQ306" t="str">
            <v>N/A</v>
          </cell>
          <cell r="AR306" t="str">
            <v>N/A</v>
          </cell>
          <cell r="AS306" t="str">
            <v>N/A</v>
          </cell>
          <cell r="AT306" t="str">
            <v>N/A</v>
          </cell>
          <cell r="AU306" t="str">
            <v>N/A</v>
          </cell>
          <cell r="AV306" t="str">
            <v>N/A</v>
          </cell>
          <cell r="AW306" t="str">
            <v>N/A</v>
          </cell>
          <cell r="AX306" t="str">
            <v>N/A</v>
          </cell>
          <cell r="AY306" t="str">
            <v>N/A</v>
          </cell>
          <cell r="AZ306" t="str">
            <v>N/A</v>
          </cell>
          <cell r="BA306" t="e">
            <v>#VALUE!</v>
          </cell>
          <cell r="BB306" t="str">
            <v>N/A</v>
          </cell>
          <cell r="BC306" t="str">
            <v>N/A</v>
          </cell>
          <cell r="BD306" t="str">
            <v>N/A</v>
          </cell>
          <cell r="BE306" t="str">
            <v>N/A</v>
          </cell>
          <cell r="BF306" t="str">
            <v>N/A</v>
          </cell>
          <cell r="BG306" t="str">
            <v>N/A</v>
          </cell>
        </row>
        <row r="307">
          <cell r="A307">
            <v>36767</v>
          </cell>
          <cell r="B307" t="str">
            <v>N/A</v>
          </cell>
          <cell r="C307" t="str">
            <v>N/A</v>
          </cell>
          <cell r="D307" t="str">
            <v>N/A</v>
          </cell>
          <cell r="E307" t="str">
            <v>N/A</v>
          </cell>
          <cell r="F307" t="str">
            <v>N/A</v>
          </cell>
          <cell r="G307" t="str">
            <v>N/A</v>
          </cell>
          <cell r="H307" t="str">
            <v>N/A</v>
          </cell>
          <cell r="I307" t="str">
            <v>N/A</v>
          </cell>
          <cell r="J307" t="str">
            <v>N/A</v>
          </cell>
          <cell r="K307" t="str">
            <v>N/A</v>
          </cell>
          <cell r="L307" t="str">
            <v>N/A</v>
          </cell>
          <cell r="M307" t="str">
            <v>N/A</v>
          </cell>
          <cell r="N307" t="str">
            <v>N/A</v>
          </cell>
          <cell r="O307" t="str">
            <v>N/A</v>
          </cell>
          <cell r="P307" t="str">
            <v>N/A</v>
          </cell>
          <cell r="Q307" t="str">
            <v>N/A</v>
          </cell>
          <cell r="R307" t="str">
            <v>N/A</v>
          </cell>
          <cell r="S307" t="str">
            <v>N/A</v>
          </cell>
          <cell r="T307" t="str">
            <v>N/A</v>
          </cell>
          <cell r="U307" t="str">
            <v>N/A</v>
          </cell>
          <cell r="V307" t="str">
            <v>N/A</v>
          </cell>
          <cell r="W307" t="str">
            <v>N/A</v>
          </cell>
          <cell r="X307" t="str">
            <v>N/A</v>
          </cell>
          <cell r="Y307" t="str">
            <v>N/A</v>
          </cell>
          <cell r="Z307" t="str">
            <v>N/A</v>
          </cell>
          <cell r="AA307" t="str">
            <v>N/A</v>
          </cell>
          <cell r="AB307" t="str">
            <v>N/A</v>
          </cell>
          <cell r="AC307" t="str">
            <v>N/A</v>
          </cell>
          <cell r="AD307" t="str">
            <v>N/A</v>
          </cell>
          <cell r="AE307" t="str">
            <v>N/A</v>
          </cell>
          <cell r="AF307" t="str">
            <v>N/A</v>
          </cell>
          <cell r="AG307" t="str">
            <v>N/A</v>
          </cell>
          <cell r="AH307" t="str">
            <v>N/A</v>
          </cell>
          <cell r="AI307" t="str">
            <v>N/A</v>
          </cell>
          <cell r="AJ307" t="str">
            <v>N/A</v>
          </cell>
          <cell r="AK307" t="str">
            <v>N/A</v>
          </cell>
          <cell r="AL307" t="str">
            <v>N/A</v>
          </cell>
          <cell r="AM307" t="str">
            <v>N/A</v>
          </cell>
          <cell r="AN307" t="str">
            <v>N/A</v>
          </cell>
          <cell r="AO307" t="str">
            <v>N/A</v>
          </cell>
          <cell r="AP307" t="str">
            <v>N/A</v>
          </cell>
          <cell r="AQ307" t="str">
            <v>N/A</v>
          </cell>
          <cell r="AR307" t="str">
            <v>N/A</v>
          </cell>
          <cell r="AS307" t="str">
            <v>N/A</v>
          </cell>
          <cell r="AT307" t="str">
            <v>N/A</v>
          </cell>
          <cell r="AU307" t="str">
            <v>N/A</v>
          </cell>
          <cell r="AV307" t="str">
            <v>N/A</v>
          </cell>
          <cell r="AW307" t="str">
            <v>N/A</v>
          </cell>
          <cell r="AX307" t="str">
            <v>N/A</v>
          </cell>
          <cell r="AY307" t="str">
            <v>N/A</v>
          </cell>
          <cell r="AZ307" t="str">
            <v>N/A</v>
          </cell>
          <cell r="BA307" t="e">
            <v>#VALUE!</v>
          </cell>
          <cell r="BB307" t="str">
            <v>N/A</v>
          </cell>
          <cell r="BC307" t="str">
            <v>N/A</v>
          </cell>
          <cell r="BD307" t="str">
            <v>N/A</v>
          </cell>
          <cell r="BE307" t="str">
            <v>N/A</v>
          </cell>
          <cell r="BF307" t="str">
            <v>N/A</v>
          </cell>
          <cell r="BG307" t="str">
            <v>N/A</v>
          </cell>
        </row>
        <row r="308">
          <cell r="A308">
            <v>36768</v>
          </cell>
          <cell r="B308" t="str">
            <v>N/A</v>
          </cell>
          <cell r="C308" t="str">
            <v>N/A</v>
          </cell>
          <cell r="D308" t="str">
            <v>N/A</v>
          </cell>
          <cell r="E308" t="str">
            <v>N/A</v>
          </cell>
          <cell r="F308" t="str">
            <v>N/A</v>
          </cell>
          <cell r="G308" t="str">
            <v>N/A</v>
          </cell>
          <cell r="H308" t="str">
            <v>N/A</v>
          </cell>
          <cell r="I308" t="str">
            <v>N/A</v>
          </cell>
          <cell r="J308" t="str">
            <v>N/A</v>
          </cell>
          <cell r="K308" t="str">
            <v>N/A</v>
          </cell>
          <cell r="L308" t="str">
            <v>N/A</v>
          </cell>
          <cell r="M308" t="str">
            <v>N/A</v>
          </cell>
          <cell r="N308" t="str">
            <v>N/A</v>
          </cell>
          <cell r="O308" t="str">
            <v>N/A</v>
          </cell>
          <cell r="P308" t="str">
            <v>N/A</v>
          </cell>
          <cell r="Q308" t="str">
            <v>N/A</v>
          </cell>
          <cell r="R308" t="str">
            <v>N/A</v>
          </cell>
          <cell r="S308" t="str">
            <v>N/A</v>
          </cell>
          <cell r="T308" t="str">
            <v>N/A</v>
          </cell>
          <cell r="U308" t="str">
            <v>N/A</v>
          </cell>
          <cell r="V308" t="str">
            <v>N/A</v>
          </cell>
          <cell r="W308" t="str">
            <v>N/A</v>
          </cell>
          <cell r="X308" t="str">
            <v>N/A</v>
          </cell>
          <cell r="Y308" t="str">
            <v>N/A</v>
          </cell>
          <cell r="Z308" t="str">
            <v>N/A</v>
          </cell>
          <cell r="AA308" t="str">
            <v>N/A</v>
          </cell>
          <cell r="AB308" t="str">
            <v>N/A</v>
          </cell>
          <cell r="AC308" t="str">
            <v>N/A</v>
          </cell>
          <cell r="AD308" t="str">
            <v>N/A</v>
          </cell>
          <cell r="AE308" t="str">
            <v>N/A</v>
          </cell>
          <cell r="AF308" t="str">
            <v>N/A</v>
          </cell>
          <cell r="AG308" t="str">
            <v>N/A</v>
          </cell>
          <cell r="AH308" t="str">
            <v>N/A</v>
          </cell>
          <cell r="AI308" t="str">
            <v>N/A</v>
          </cell>
          <cell r="AJ308" t="str">
            <v>N/A</v>
          </cell>
          <cell r="AK308" t="str">
            <v>N/A</v>
          </cell>
          <cell r="AL308" t="str">
            <v>N/A</v>
          </cell>
          <cell r="AM308" t="str">
            <v>N/A</v>
          </cell>
          <cell r="AN308" t="str">
            <v>N/A</v>
          </cell>
          <cell r="AO308" t="str">
            <v>N/A</v>
          </cell>
          <cell r="AP308" t="str">
            <v>N/A</v>
          </cell>
          <cell r="AQ308" t="str">
            <v>N/A</v>
          </cell>
          <cell r="AR308" t="str">
            <v>N/A</v>
          </cell>
          <cell r="AS308" t="str">
            <v>N/A</v>
          </cell>
          <cell r="AT308" t="str">
            <v>N/A</v>
          </cell>
          <cell r="AU308" t="str">
            <v>N/A</v>
          </cell>
          <cell r="AV308" t="str">
            <v>N/A</v>
          </cell>
          <cell r="AW308" t="str">
            <v>N/A</v>
          </cell>
          <cell r="AX308" t="str">
            <v>N/A</v>
          </cell>
          <cell r="AY308" t="str">
            <v>N/A</v>
          </cell>
          <cell r="AZ308" t="str">
            <v>N/A</v>
          </cell>
          <cell r="BA308" t="e">
            <v>#VALUE!</v>
          </cell>
          <cell r="BB308" t="str">
            <v>N/A</v>
          </cell>
          <cell r="BC308" t="str">
            <v>N/A</v>
          </cell>
          <cell r="BD308" t="str">
            <v>N/A</v>
          </cell>
          <cell r="BE308" t="str">
            <v>N/A</v>
          </cell>
          <cell r="BF308" t="str">
            <v>N/A</v>
          </cell>
          <cell r="BG308" t="str">
            <v>N/A</v>
          </cell>
        </row>
        <row r="309">
          <cell r="A309">
            <v>36769</v>
          </cell>
          <cell r="B309" t="str">
            <v>N/A</v>
          </cell>
          <cell r="C309" t="str">
            <v>N/A</v>
          </cell>
          <cell r="D309" t="str">
            <v>N/A</v>
          </cell>
          <cell r="E309" t="str">
            <v>N/A</v>
          </cell>
          <cell r="F309" t="str">
            <v>N/A</v>
          </cell>
          <cell r="G309" t="str">
            <v>N/A</v>
          </cell>
          <cell r="H309" t="str">
            <v>N/A</v>
          </cell>
          <cell r="I309" t="str">
            <v>N/A</v>
          </cell>
          <cell r="J309" t="str">
            <v>N/A</v>
          </cell>
          <cell r="K309" t="str">
            <v>N/A</v>
          </cell>
          <cell r="L309" t="str">
            <v>N/A</v>
          </cell>
          <cell r="M309" t="str">
            <v>N/A</v>
          </cell>
          <cell r="N309" t="str">
            <v>N/A</v>
          </cell>
          <cell r="O309" t="str">
            <v>N/A</v>
          </cell>
          <cell r="P309" t="str">
            <v>N/A</v>
          </cell>
          <cell r="Q309" t="str">
            <v>N/A</v>
          </cell>
          <cell r="R309" t="str">
            <v>N/A</v>
          </cell>
          <cell r="S309" t="str">
            <v>N/A</v>
          </cell>
          <cell r="T309" t="str">
            <v>N/A</v>
          </cell>
          <cell r="U309" t="str">
            <v>N/A</v>
          </cell>
          <cell r="V309" t="str">
            <v>N/A</v>
          </cell>
          <cell r="W309" t="str">
            <v>N/A</v>
          </cell>
          <cell r="X309" t="str">
            <v>N/A</v>
          </cell>
          <cell r="Y309" t="str">
            <v>N/A</v>
          </cell>
          <cell r="Z309" t="str">
            <v>N/A</v>
          </cell>
          <cell r="AA309" t="str">
            <v>N/A</v>
          </cell>
          <cell r="AB309" t="str">
            <v>N/A</v>
          </cell>
          <cell r="AC309" t="str">
            <v>N/A</v>
          </cell>
          <cell r="AD309" t="str">
            <v>N/A</v>
          </cell>
          <cell r="AE309" t="str">
            <v>N/A</v>
          </cell>
          <cell r="AF309" t="str">
            <v>N/A</v>
          </cell>
          <cell r="AG309" t="str">
            <v>N/A</v>
          </cell>
          <cell r="AH309" t="str">
            <v>N/A</v>
          </cell>
          <cell r="AI309" t="str">
            <v>N/A</v>
          </cell>
          <cell r="AJ309" t="str">
            <v>N/A</v>
          </cell>
          <cell r="AK309" t="str">
            <v>N/A</v>
          </cell>
          <cell r="AL309" t="str">
            <v>N/A</v>
          </cell>
          <cell r="AM309" t="str">
            <v>N/A</v>
          </cell>
          <cell r="AN309" t="str">
            <v>N/A</v>
          </cell>
          <cell r="AO309" t="str">
            <v>N/A</v>
          </cell>
          <cell r="AP309" t="str">
            <v>N/A</v>
          </cell>
          <cell r="AQ309" t="str">
            <v>N/A</v>
          </cell>
          <cell r="AR309" t="str">
            <v>N/A</v>
          </cell>
          <cell r="AS309" t="str">
            <v>N/A</v>
          </cell>
          <cell r="AT309" t="str">
            <v>N/A</v>
          </cell>
          <cell r="AU309" t="str">
            <v>N/A</v>
          </cell>
          <cell r="AV309" t="str">
            <v>N/A</v>
          </cell>
          <cell r="AW309" t="str">
            <v>N/A</v>
          </cell>
          <cell r="AX309" t="str">
            <v>N/A</v>
          </cell>
          <cell r="AY309" t="str">
            <v>N/A</v>
          </cell>
          <cell r="AZ309" t="str">
            <v>N/A</v>
          </cell>
          <cell r="BA309" t="e">
            <v>#VALUE!</v>
          </cell>
          <cell r="BB309" t="str">
            <v>N/A</v>
          </cell>
          <cell r="BC309" t="str">
            <v>N/A</v>
          </cell>
          <cell r="BD309" t="str">
            <v>N/A</v>
          </cell>
          <cell r="BE309" t="str">
            <v>N/A</v>
          </cell>
          <cell r="BF309" t="str">
            <v>N/A</v>
          </cell>
          <cell r="BG309" t="str">
            <v>N/A</v>
          </cell>
        </row>
        <row r="310">
          <cell r="A310">
            <v>36770</v>
          </cell>
          <cell r="B310" t="str">
            <v>N/A</v>
          </cell>
          <cell r="C310" t="str">
            <v>N/A</v>
          </cell>
          <cell r="D310" t="str">
            <v>N/A</v>
          </cell>
          <cell r="E310" t="str">
            <v>N/A</v>
          </cell>
          <cell r="F310" t="str">
            <v>N/A</v>
          </cell>
          <cell r="G310" t="str">
            <v>N/A</v>
          </cell>
          <cell r="H310" t="str">
            <v>N/A</v>
          </cell>
          <cell r="I310" t="str">
            <v>N/A</v>
          </cell>
          <cell r="J310" t="str">
            <v>N/A</v>
          </cell>
          <cell r="K310" t="str">
            <v>N/A</v>
          </cell>
          <cell r="L310" t="str">
            <v>N/A</v>
          </cell>
          <cell r="M310" t="str">
            <v>N/A</v>
          </cell>
          <cell r="N310" t="str">
            <v>N/A</v>
          </cell>
          <cell r="O310" t="str">
            <v>N/A</v>
          </cell>
          <cell r="P310" t="str">
            <v>N/A</v>
          </cell>
          <cell r="Q310" t="str">
            <v>N/A</v>
          </cell>
          <cell r="R310" t="str">
            <v>N/A</v>
          </cell>
          <cell r="S310" t="str">
            <v>N/A</v>
          </cell>
          <cell r="T310" t="str">
            <v>N/A</v>
          </cell>
          <cell r="U310" t="str">
            <v>N/A</v>
          </cell>
          <cell r="V310" t="str">
            <v>N/A</v>
          </cell>
          <cell r="W310" t="str">
            <v>N/A</v>
          </cell>
          <cell r="X310" t="str">
            <v>N/A</v>
          </cell>
          <cell r="Y310" t="str">
            <v>N/A</v>
          </cell>
          <cell r="Z310" t="str">
            <v>N/A</v>
          </cell>
          <cell r="AA310" t="str">
            <v>N/A</v>
          </cell>
          <cell r="AB310" t="str">
            <v>N/A</v>
          </cell>
          <cell r="AC310" t="str">
            <v>N/A</v>
          </cell>
          <cell r="AD310" t="str">
            <v>N/A</v>
          </cell>
          <cell r="AE310" t="str">
            <v>N/A</v>
          </cell>
          <cell r="AF310" t="str">
            <v>N/A</v>
          </cell>
          <cell r="AG310" t="str">
            <v>N/A</v>
          </cell>
          <cell r="AH310" t="str">
            <v>N/A</v>
          </cell>
          <cell r="AI310" t="str">
            <v>N/A</v>
          </cell>
          <cell r="AJ310" t="str">
            <v>N/A</v>
          </cell>
          <cell r="AK310" t="str">
            <v>N/A</v>
          </cell>
          <cell r="AL310" t="str">
            <v>N/A</v>
          </cell>
          <cell r="AM310" t="str">
            <v>N/A</v>
          </cell>
          <cell r="AN310" t="str">
            <v>N/A</v>
          </cell>
          <cell r="AO310" t="str">
            <v>N/A</v>
          </cell>
          <cell r="AP310" t="str">
            <v>N/A</v>
          </cell>
          <cell r="AQ310" t="str">
            <v>N/A</v>
          </cell>
          <cell r="AR310" t="str">
            <v>N/A</v>
          </cell>
          <cell r="AS310" t="str">
            <v>N/A</v>
          </cell>
          <cell r="AT310" t="str">
            <v>N/A</v>
          </cell>
          <cell r="AU310" t="str">
            <v>N/A</v>
          </cell>
          <cell r="AV310" t="str">
            <v>N/A</v>
          </cell>
          <cell r="AW310" t="str">
            <v>N/A</v>
          </cell>
          <cell r="AX310" t="str">
            <v>N/A</v>
          </cell>
          <cell r="AY310" t="str">
            <v>N/A</v>
          </cell>
          <cell r="AZ310" t="str">
            <v>N/A</v>
          </cell>
          <cell r="BA310" t="e">
            <v>#VALUE!</v>
          </cell>
          <cell r="BB310" t="str">
            <v>N/A</v>
          </cell>
          <cell r="BC310" t="str">
            <v>N/A</v>
          </cell>
          <cell r="BD310" t="str">
            <v>N/A</v>
          </cell>
          <cell r="BE310" t="str">
            <v>N/A</v>
          </cell>
          <cell r="BF310" t="str">
            <v>N/A</v>
          </cell>
          <cell r="BG310" t="str">
            <v>N/A</v>
          </cell>
        </row>
        <row r="311">
          <cell r="A311">
            <v>36771</v>
          </cell>
          <cell r="B311" t="str">
            <v>N/A</v>
          </cell>
          <cell r="C311" t="str">
            <v>N/A</v>
          </cell>
          <cell r="D311" t="str">
            <v>N/A</v>
          </cell>
          <cell r="E311" t="str">
            <v>N/A</v>
          </cell>
          <cell r="F311" t="str">
            <v>N/A</v>
          </cell>
          <cell r="G311" t="str">
            <v>N/A</v>
          </cell>
          <cell r="H311" t="str">
            <v>N/A</v>
          </cell>
          <cell r="I311" t="str">
            <v>N/A</v>
          </cell>
          <cell r="J311" t="str">
            <v>N/A</v>
          </cell>
          <cell r="K311" t="str">
            <v>N/A</v>
          </cell>
          <cell r="L311" t="str">
            <v>N/A</v>
          </cell>
          <cell r="M311" t="str">
            <v>N/A</v>
          </cell>
          <cell r="N311" t="str">
            <v>N/A</v>
          </cell>
          <cell r="O311" t="str">
            <v>N/A</v>
          </cell>
          <cell r="P311" t="str">
            <v>N/A</v>
          </cell>
          <cell r="Q311" t="str">
            <v>N/A</v>
          </cell>
          <cell r="R311" t="str">
            <v>N/A</v>
          </cell>
          <cell r="S311" t="str">
            <v>N/A</v>
          </cell>
          <cell r="T311" t="str">
            <v>N/A</v>
          </cell>
          <cell r="U311" t="str">
            <v>N/A</v>
          </cell>
          <cell r="V311" t="str">
            <v>N/A</v>
          </cell>
          <cell r="W311" t="str">
            <v>N/A</v>
          </cell>
          <cell r="X311" t="str">
            <v>N/A</v>
          </cell>
          <cell r="Y311" t="str">
            <v>N/A</v>
          </cell>
          <cell r="Z311" t="str">
            <v>N/A</v>
          </cell>
          <cell r="AA311" t="str">
            <v>N/A</v>
          </cell>
          <cell r="AB311" t="str">
            <v>N/A</v>
          </cell>
          <cell r="AC311" t="str">
            <v>N/A</v>
          </cell>
          <cell r="AD311" t="str">
            <v>N/A</v>
          </cell>
          <cell r="AE311" t="str">
            <v>N/A</v>
          </cell>
          <cell r="AF311" t="str">
            <v>N/A</v>
          </cell>
          <cell r="AG311" t="str">
            <v>N/A</v>
          </cell>
          <cell r="AH311" t="str">
            <v>N/A</v>
          </cell>
          <cell r="AI311" t="str">
            <v>N/A</v>
          </cell>
          <cell r="AJ311" t="str">
            <v>N/A</v>
          </cell>
          <cell r="AK311" t="str">
            <v>N/A</v>
          </cell>
          <cell r="AL311" t="str">
            <v>N/A</v>
          </cell>
          <cell r="AM311" t="str">
            <v>N/A</v>
          </cell>
          <cell r="AN311" t="str">
            <v>N/A</v>
          </cell>
          <cell r="AO311" t="str">
            <v>N/A</v>
          </cell>
          <cell r="AP311" t="str">
            <v>N/A</v>
          </cell>
          <cell r="AQ311" t="str">
            <v>N/A</v>
          </cell>
          <cell r="AR311" t="str">
            <v>N/A</v>
          </cell>
          <cell r="AS311" t="str">
            <v>N/A</v>
          </cell>
          <cell r="AT311" t="str">
            <v>N/A</v>
          </cell>
          <cell r="AU311" t="str">
            <v>N/A</v>
          </cell>
          <cell r="AV311" t="str">
            <v>N/A</v>
          </cell>
          <cell r="AW311" t="str">
            <v>N/A</v>
          </cell>
          <cell r="AX311" t="str">
            <v>N/A</v>
          </cell>
          <cell r="AY311" t="str">
            <v>N/A</v>
          </cell>
          <cell r="AZ311" t="str">
            <v>N/A</v>
          </cell>
          <cell r="BA311" t="e">
            <v>#VALUE!</v>
          </cell>
          <cell r="BB311" t="str">
            <v>N/A</v>
          </cell>
          <cell r="BC311" t="str">
            <v>N/A</v>
          </cell>
          <cell r="BD311" t="str">
            <v>N/A</v>
          </cell>
          <cell r="BE311" t="str">
            <v>N/A</v>
          </cell>
          <cell r="BF311" t="str">
            <v>N/A</v>
          </cell>
          <cell r="BG311" t="str">
            <v>N/A</v>
          </cell>
        </row>
        <row r="312">
          <cell r="A312">
            <v>36772</v>
          </cell>
          <cell r="B312" t="str">
            <v>N/A</v>
          </cell>
          <cell r="C312" t="str">
            <v>N/A</v>
          </cell>
          <cell r="D312" t="str">
            <v>N/A</v>
          </cell>
          <cell r="E312" t="str">
            <v>N/A</v>
          </cell>
          <cell r="F312" t="str">
            <v>N/A</v>
          </cell>
          <cell r="G312" t="str">
            <v>N/A</v>
          </cell>
          <cell r="H312" t="str">
            <v>N/A</v>
          </cell>
          <cell r="I312" t="str">
            <v>N/A</v>
          </cell>
          <cell r="J312" t="str">
            <v>N/A</v>
          </cell>
          <cell r="K312" t="str">
            <v>N/A</v>
          </cell>
          <cell r="L312" t="str">
            <v>N/A</v>
          </cell>
          <cell r="M312" t="str">
            <v>N/A</v>
          </cell>
          <cell r="N312" t="str">
            <v>N/A</v>
          </cell>
          <cell r="O312" t="str">
            <v>N/A</v>
          </cell>
          <cell r="P312" t="str">
            <v>N/A</v>
          </cell>
          <cell r="Q312" t="str">
            <v>N/A</v>
          </cell>
          <cell r="R312" t="str">
            <v>N/A</v>
          </cell>
          <cell r="S312" t="str">
            <v>N/A</v>
          </cell>
          <cell r="T312" t="str">
            <v>N/A</v>
          </cell>
          <cell r="U312" t="str">
            <v>N/A</v>
          </cell>
          <cell r="V312" t="str">
            <v>N/A</v>
          </cell>
          <cell r="W312" t="str">
            <v>N/A</v>
          </cell>
          <cell r="X312" t="str">
            <v>N/A</v>
          </cell>
          <cell r="Y312" t="str">
            <v>N/A</v>
          </cell>
          <cell r="Z312" t="str">
            <v>N/A</v>
          </cell>
          <cell r="AA312" t="str">
            <v>N/A</v>
          </cell>
          <cell r="AB312" t="str">
            <v>N/A</v>
          </cell>
          <cell r="AC312" t="str">
            <v>N/A</v>
          </cell>
          <cell r="AD312" t="str">
            <v>N/A</v>
          </cell>
          <cell r="AE312" t="str">
            <v>N/A</v>
          </cell>
          <cell r="AF312" t="str">
            <v>N/A</v>
          </cell>
          <cell r="AG312" t="str">
            <v>N/A</v>
          </cell>
          <cell r="AH312" t="str">
            <v>N/A</v>
          </cell>
          <cell r="AI312" t="str">
            <v>N/A</v>
          </cell>
          <cell r="AJ312" t="str">
            <v>N/A</v>
          </cell>
          <cell r="AK312" t="str">
            <v>N/A</v>
          </cell>
          <cell r="AL312" t="str">
            <v>N/A</v>
          </cell>
          <cell r="AM312" t="str">
            <v>N/A</v>
          </cell>
          <cell r="AN312" t="str">
            <v>N/A</v>
          </cell>
          <cell r="AO312" t="str">
            <v>N/A</v>
          </cell>
          <cell r="AP312" t="str">
            <v>N/A</v>
          </cell>
          <cell r="AQ312" t="str">
            <v>N/A</v>
          </cell>
          <cell r="AR312" t="str">
            <v>N/A</v>
          </cell>
          <cell r="AS312" t="str">
            <v>N/A</v>
          </cell>
          <cell r="AT312" t="str">
            <v>N/A</v>
          </cell>
          <cell r="AU312" t="str">
            <v>N/A</v>
          </cell>
          <cell r="AV312" t="str">
            <v>N/A</v>
          </cell>
          <cell r="AW312" t="str">
            <v>N/A</v>
          </cell>
          <cell r="AX312" t="str">
            <v>N/A</v>
          </cell>
          <cell r="AY312" t="str">
            <v>N/A</v>
          </cell>
          <cell r="AZ312" t="str">
            <v>N/A</v>
          </cell>
          <cell r="BA312" t="e">
            <v>#VALUE!</v>
          </cell>
          <cell r="BB312" t="str">
            <v>N/A</v>
          </cell>
          <cell r="BC312" t="str">
            <v>N/A</v>
          </cell>
          <cell r="BD312" t="str">
            <v>N/A</v>
          </cell>
          <cell r="BE312" t="str">
            <v>N/A</v>
          </cell>
          <cell r="BF312" t="str">
            <v>N/A</v>
          </cell>
          <cell r="BG312" t="str">
            <v>N/A</v>
          </cell>
        </row>
        <row r="313">
          <cell r="A313">
            <v>36773</v>
          </cell>
          <cell r="B313" t="str">
            <v>N/A</v>
          </cell>
          <cell r="C313" t="str">
            <v>N/A</v>
          </cell>
          <cell r="D313" t="str">
            <v>N/A</v>
          </cell>
          <cell r="E313" t="str">
            <v>N/A</v>
          </cell>
          <cell r="F313" t="str">
            <v>N/A</v>
          </cell>
          <cell r="G313" t="str">
            <v>N/A</v>
          </cell>
          <cell r="H313" t="str">
            <v>N/A</v>
          </cell>
          <cell r="I313" t="str">
            <v>N/A</v>
          </cell>
          <cell r="J313" t="str">
            <v>N/A</v>
          </cell>
          <cell r="K313" t="str">
            <v>N/A</v>
          </cell>
          <cell r="L313" t="str">
            <v>N/A</v>
          </cell>
          <cell r="M313" t="str">
            <v>N/A</v>
          </cell>
          <cell r="N313" t="str">
            <v>N/A</v>
          </cell>
          <cell r="O313" t="str">
            <v>N/A</v>
          </cell>
          <cell r="P313" t="str">
            <v>N/A</v>
          </cell>
          <cell r="Q313" t="str">
            <v>N/A</v>
          </cell>
          <cell r="R313" t="str">
            <v>N/A</v>
          </cell>
          <cell r="S313" t="str">
            <v>N/A</v>
          </cell>
          <cell r="T313" t="str">
            <v>N/A</v>
          </cell>
          <cell r="U313" t="str">
            <v>N/A</v>
          </cell>
          <cell r="V313" t="str">
            <v>N/A</v>
          </cell>
          <cell r="W313" t="str">
            <v>N/A</v>
          </cell>
          <cell r="X313" t="str">
            <v>N/A</v>
          </cell>
          <cell r="Y313" t="str">
            <v>N/A</v>
          </cell>
          <cell r="Z313" t="str">
            <v>N/A</v>
          </cell>
          <cell r="AA313" t="str">
            <v>N/A</v>
          </cell>
          <cell r="AB313" t="str">
            <v>N/A</v>
          </cell>
          <cell r="AC313" t="str">
            <v>N/A</v>
          </cell>
          <cell r="AD313" t="str">
            <v>N/A</v>
          </cell>
          <cell r="AE313" t="str">
            <v>N/A</v>
          </cell>
          <cell r="AF313" t="str">
            <v>N/A</v>
          </cell>
          <cell r="AG313" t="str">
            <v>N/A</v>
          </cell>
          <cell r="AH313" t="str">
            <v>N/A</v>
          </cell>
          <cell r="AI313" t="str">
            <v>N/A</v>
          </cell>
          <cell r="AJ313" t="str">
            <v>N/A</v>
          </cell>
          <cell r="AK313" t="str">
            <v>N/A</v>
          </cell>
          <cell r="AL313" t="str">
            <v>N/A</v>
          </cell>
          <cell r="AM313" t="str">
            <v>N/A</v>
          </cell>
          <cell r="AN313" t="str">
            <v>N/A</v>
          </cell>
          <cell r="AO313" t="str">
            <v>N/A</v>
          </cell>
          <cell r="AP313" t="str">
            <v>N/A</v>
          </cell>
          <cell r="AQ313" t="str">
            <v>N/A</v>
          </cell>
          <cell r="AR313" t="str">
            <v>N/A</v>
          </cell>
          <cell r="AS313" t="str">
            <v>N/A</v>
          </cell>
          <cell r="AT313" t="str">
            <v>N/A</v>
          </cell>
          <cell r="AU313" t="str">
            <v>N/A</v>
          </cell>
          <cell r="AV313" t="str">
            <v>N/A</v>
          </cell>
          <cell r="AW313" t="str">
            <v>N/A</v>
          </cell>
          <cell r="AX313" t="str">
            <v>N/A</v>
          </cell>
          <cell r="AY313" t="str">
            <v>N/A</v>
          </cell>
          <cell r="AZ313" t="str">
            <v>N/A</v>
          </cell>
          <cell r="BA313" t="e">
            <v>#VALUE!</v>
          </cell>
          <cell r="BB313" t="str">
            <v>N/A</v>
          </cell>
          <cell r="BC313" t="str">
            <v>N/A</v>
          </cell>
          <cell r="BD313" t="str">
            <v>N/A</v>
          </cell>
          <cell r="BE313" t="str">
            <v>N/A</v>
          </cell>
          <cell r="BF313" t="str">
            <v>N/A</v>
          </cell>
          <cell r="BG313" t="str">
            <v>N/A</v>
          </cell>
        </row>
        <row r="314">
          <cell r="A314">
            <v>36774</v>
          </cell>
          <cell r="B314" t="str">
            <v>N/A</v>
          </cell>
          <cell r="C314" t="str">
            <v>N/A</v>
          </cell>
          <cell r="D314" t="str">
            <v>N/A</v>
          </cell>
          <cell r="E314" t="str">
            <v>N/A</v>
          </cell>
          <cell r="F314" t="str">
            <v>N/A</v>
          </cell>
          <cell r="G314" t="str">
            <v>N/A</v>
          </cell>
          <cell r="H314" t="str">
            <v>N/A</v>
          </cell>
          <cell r="I314" t="str">
            <v>N/A</v>
          </cell>
          <cell r="J314" t="str">
            <v>N/A</v>
          </cell>
          <cell r="K314" t="str">
            <v>N/A</v>
          </cell>
          <cell r="L314" t="str">
            <v>N/A</v>
          </cell>
          <cell r="M314" t="str">
            <v>N/A</v>
          </cell>
          <cell r="N314" t="str">
            <v>N/A</v>
          </cell>
          <cell r="O314" t="str">
            <v>N/A</v>
          </cell>
          <cell r="P314" t="str">
            <v>N/A</v>
          </cell>
          <cell r="Q314" t="str">
            <v>N/A</v>
          </cell>
          <cell r="R314" t="str">
            <v>N/A</v>
          </cell>
          <cell r="S314" t="str">
            <v>N/A</v>
          </cell>
          <cell r="T314" t="str">
            <v>N/A</v>
          </cell>
          <cell r="U314" t="str">
            <v>N/A</v>
          </cell>
          <cell r="V314" t="str">
            <v>N/A</v>
          </cell>
          <cell r="W314" t="str">
            <v>N/A</v>
          </cell>
          <cell r="X314" t="str">
            <v>N/A</v>
          </cell>
          <cell r="Y314" t="str">
            <v>N/A</v>
          </cell>
          <cell r="Z314" t="str">
            <v>N/A</v>
          </cell>
          <cell r="AA314" t="str">
            <v>N/A</v>
          </cell>
          <cell r="AB314" t="str">
            <v>N/A</v>
          </cell>
          <cell r="AC314" t="str">
            <v>N/A</v>
          </cell>
          <cell r="AD314" t="str">
            <v>N/A</v>
          </cell>
          <cell r="AE314" t="str">
            <v>N/A</v>
          </cell>
          <cell r="AF314" t="str">
            <v>N/A</v>
          </cell>
          <cell r="AG314" t="str">
            <v>N/A</v>
          </cell>
          <cell r="AH314" t="str">
            <v>N/A</v>
          </cell>
          <cell r="AI314" t="str">
            <v>N/A</v>
          </cell>
          <cell r="AJ314" t="str">
            <v>N/A</v>
          </cell>
          <cell r="AK314" t="str">
            <v>N/A</v>
          </cell>
          <cell r="AL314" t="str">
            <v>N/A</v>
          </cell>
          <cell r="AM314" t="str">
            <v>N/A</v>
          </cell>
          <cell r="AN314" t="str">
            <v>N/A</v>
          </cell>
          <cell r="AO314" t="str">
            <v>N/A</v>
          </cell>
          <cell r="AP314" t="str">
            <v>N/A</v>
          </cell>
          <cell r="AQ314" t="str">
            <v>N/A</v>
          </cell>
          <cell r="AR314" t="str">
            <v>N/A</v>
          </cell>
          <cell r="AS314" t="str">
            <v>N/A</v>
          </cell>
          <cell r="AT314" t="str">
            <v>N/A</v>
          </cell>
          <cell r="AU314" t="str">
            <v>N/A</v>
          </cell>
          <cell r="AV314" t="str">
            <v>N/A</v>
          </cell>
          <cell r="AW314" t="str">
            <v>N/A</v>
          </cell>
          <cell r="AX314" t="str">
            <v>N/A</v>
          </cell>
          <cell r="AY314" t="str">
            <v>N/A</v>
          </cell>
          <cell r="AZ314" t="str">
            <v>N/A</v>
          </cell>
          <cell r="BA314" t="e">
            <v>#VALUE!</v>
          </cell>
          <cell r="BB314" t="str">
            <v>N/A</v>
          </cell>
          <cell r="BC314" t="str">
            <v>N/A</v>
          </cell>
          <cell r="BD314" t="str">
            <v>N/A</v>
          </cell>
          <cell r="BE314" t="str">
            <v>N/A</v>
          </cell>
          <cell r="BF314" t="str">
            <v>N/A</v>
          </cell>
          <cell r="BG314" t="str">
            <v>N/A</v>
          </cell>
        </row>
        <row r="315">
          <cell r="A315">
            <v>36775</v>
          </cell>
          <cell r="B315" t="str">
            <v>N/A</v>
          </cell>
          <cell r="C315" t="str">
            <v>N/A</v>
          </cell>
          <cell r="D315" t="str">
            <v>N/A</v>
          </cell>
          <cell r="E315" t="str">
            <v>N/A</v>
          </cell>
          <cell r="F315" t="str">
            <v>N/A</v>
          </cell>
          <cell r="G315" t="str">
            <v>N/A</v>
          </cell>
          <cell r="H315" t="str">
            <v>N/A</v>
          </cell>
          <cell r="I315" t="str">
            <v>N/A</v>
          </cell>
          <cell r="J315" t="str">
            <v>N/A</v>
          </cell>
          <cell r="K315" t="str">
            <v>N/A</v>
          </cell>
          <cell r="L315" t="str">
            <v>N/A</v>
          </cell>
          <cell r="M315" t="str">
            <v>N/A</v>
          </cell>
          <cell r="N315" t="str">
            <v>N/A</v>
          </cell>
          <cell r="O315" t="str">
            <v>N/A</v>
          </cell>
          <cell r="P315" t="str">
            <v>N/A</v>
          </cell>
          <cell r="Q315" t="str">
            <v>N/A</v>
          </cell>
          <cell r="R315" t="str">
            <v>N/A</v>
          </cell>
          <cell r="S315" t="str">
            <v>N/A</v>
          </cell>
          <cell r="T315" t="str">
            <v>N/A</v>
          </cell>
          <cell r="U315" t="str">
            <v>N/A</v>
          </cell>
          <cell r="V315" t="str">
            <v>N/A</v>
          </cell>
          <cell r="W315" t="str">
            <v>N/A</v>
          </cell>
          <cell r="X315" t="str">
            <v>N/A</v>
          </cell>
          <cell r="Y315" t="str">
            <v>N/A</v>
          </cell>
          <cell r="Z315" t="str">
            <v>N/A</v>
          </cell>
          <cell r="AA315" t="str">
            <v>N/A</v>
          </cell>
          <cell r="AB315" t="str">
            <v>N/A</v>
          </cell>
          <cell r="AC315" t="str">
            <v>N/A</v>
          </cell>
          <cell r="AD315" t="str">
            <v>N/A</v>
          </cell>
          <cell r="AE315" t="str">
            <v>N/A</v>
          </cell>
          <cell r="AF315" t="str">
            <v>N/A</v>
          </cell>
          <cell r="AG315" t="str">
            <v>N/A</v>
          </cell>
          <cell r="AH315" t="str">
            <v>N/A</v>
          </cell>
          <cell r="AI315" t="str">
            <v>N/A</v>
          </cell>
          <cell r="AJ315" t="str">
            <v>N/A</v>
          </cell>
          <cell r="AK315" t="str">
            <v>N/A</v>
          </cell>
          <cell r="AL315" t="str">
            <v>N/A</v>
          </cell>
          <cell r="AM315" t="str">
            <v>N/A</v>
          </cell>
          <cell r="AN315" t="str">
            <v>N/A</v>
          </cell>
          <cell r="AO315" t="str">
            <v>N/A</v>
          </cell>
          <cell r="AP315" t="str">
            <v>N/A</v>
          </cell>
          <cell r="AQ315" t="str">
            <v>N/A</v>
          </cell>
          <cell r="AR315" t="str">
            <v>N/A</v>
          </cell>
          <cell r="AS315" t="str">
            <v>N/A</v>
          </cell>
          <cell r="AT315" t="str">
            <v>N/A</v>
          </cell>
          <cell r="AU315" t="str">
            <v>N/A</v>
          </cell>
          <cell r="AV315" t="str">
            <v>N/A</v>
          </cell>
          <cell r="AW315" t="str">
            <v>N/A</v>
          </cell>
          <cell r="AX315" t="str">
            <v>N/A</v>
          </cell>
          <cell r="AY315" t="str">
            <v>N/A</v>
          </cell>
          <cell r="AZ315" t="str">
            <v>N/A</v>
          </cell>
          <cell r="BA315" t="e">
            <v>#VALUE!</v>
          </cell>
          <cell r="BB315" t="str">
            <v>N/A</v>
          </cell>
          <cell r="BC315" t="str">
            <v>N/A</v>
          </cell>
          <cell r="BD315" t="str">
            <v>N/A</v>
          </cell>
          <cell r="BE315" t="str">
            <v>N/A</v>
          </cell>
          <cell r="BF315" t="str">
            <v>N/A</v>
          </cell>
          <cell r="BG315" t="str">
            <v>N/A</v>
          </cell>
        </row>
        <row r="316">
          <cell r="A316">
            <v>36776</v>
          </cell>
          <cell r="B316" t="str">
            <v>N/A</v>
          </cell>
          <cell r="C316" t="str">
            <v>N/A</v>
          </cell>
          <cell r="D316" t="str">
            <v>N/A</v>
          </cell>
          <cell r="E316" t="str">
            <v>N/A</v>
          </cell>
          <cell r="F316" t="str">
            <v>N/A</v>
          </cell>
          <cell r="G316" t="str">
            <v>N/A</v>
          </cell>
          <cell r="H316" t="str">
            <v>N/A</v>
          </cell>
          <cell r="I316" t="str">
            <v>N/A</v>
          </cell>
          <cell r="J316" t="str">
            <v>N/A</v>
          </cell>
          <cell r="K316" t="str">
            <v>N/A</v>
          </cell>
          <cell r="L316" t="str">
            <v>N/A</v>
          </cell>
          <cell r="M316" t="str">
            <v>N/A</v>
          </cell>
          <cell r="N316" t="str">
            <v>N/A</v>
          </cell>
          <cell r="O316" t="str">
            <v>N/A</v>
          </cell>
          <cell r="P316" t="str">
            <v>N/A</v>
          </cell>
          <cell r="Q316" t="str">
            <v>N/A</v>
          </cell>
          <cell r="R316" t="str">
            <v>N/A</v>
          </cell>
          <cell r="S316" t="str">
            <v>N/A</v>
          </cell>
          <cell r="T316" t="str">
            <v>N/A</v>
          </cell>
          <cell r="U316" t="str">
            <v>N/A</v>
          </cell>
          <cell r="V316" t="str">
            <v>N/A</v>
          </cell>
          <cell r="W316" t="str">
            <v>N/A</v>
          </cell>
          <cell r="X316" t="str">
            <v>N/A</v>
          </cell>
          <cell r="Y316" t="str">
            <v>N/A</v>
          </cell>
          <cell r="Z316" t="str">
            <v>N/A</v>
          </cell>
          <cell r="AA316" t="str">
            <v>N/A</v>
          </cell>
          <cell r="AB316" t="str">
            <v>N/A</v>
          </cell>
          <cell r="AC316" t="str">
            <v>N/A</v>
          </cell>
          <cell r="AD316" t="str">
            <v>N/A</v>
          </cell>
          <cell r="AE316" t="str">
            <v>N/A</v>
          </cell>
          <cell r="AF316" t="str">
            <v>N/A</v>
          </cell>
          <cell r="AG316" t="str">
            <v>N/A</v>
          </cell>
          <cell r="AH316" t="str">
            <v>N/A</v>
          </cell>
          <cell r="AI316" t="str">
            <v>N/A</v>
          </cell>
          <cell r="AJ316" t="str">
            <v>N/A</v>
          </cell>
          <cell r="AK316" t="str">
            <v>N/A</v>
          </cell>
          <cell r="AL316" t="str">
            <v>N/A</v>
          </cell>
          <cell r="AM316" t="str">
            <v>N/A</v>
          </cell>
          <cell r="AN316" t="str">
            <v>N/A</v>
          </cell>
          <cell r="AO316" t="str">
            <v>N/A</v>
          </cell>
          <cell r="AP316" t="str">
            <v>N/A</v>
          </cell>
          <cell r="AQ316" t="str">
            <v>N/A</v>
          </cell>
          <cell r="AR316" t="str">
            <v>N/A</v>
          </cell>
          <cell r="AS316" t="str">
            <v>N/A</v>
          </cell>
          <cell r="AT316" t="str">
            <v>N/A</v>
          </cell>
          <cell r="AU316" t="str">
            <v>N/A</v>
          </cell>
          <cell r="AV316" t="str">
            <v>N/A</v>
          </cell>
          <cell r="AW316" t="str">
            <v>N/A</v>
          </cell>
          <cell r="AX316" t="str">
            <v>N/A</v>
          </cell>
          <cell r="AY316" t="str">
            <v>N/A</v>
          </cell>
          <cell r="AZ316" t="str">
            <v>N/A</v>
          </cell>
          <cell r="BA316" t="e">
            <v>#VALUE!</v>
          </cell>
          <cell r="BB316" t="str">
            <v>N/A</v>
          </cell>
          <cell r="BC316" t="str">
            <v>N/A</v>
          </cell>
          <cell r="BD316" t="str">
            <v>N/A</v>
          </cell>
          <cell r="BE316" t="str">
            <v>N/A</v>
          </cell>
          <cell r="BF316" t="str">
            <v>N/A</v>
          </cell>
          <cell r="BG316" t="str">
            <v>N/A</v>
          </cell>
        </row>
        <row r="317">
          <cell r="A317">
            <v>36777</v>
          </cell>
          <cell r="B317" t="str">
            <v>N/A</v>
          </cell>
          <cell r="C317" t="str">
            <v>N/A</v>
          </cell>
          <cell r="D317" t="str">
            <v>N/A</v>
          </cell>
          <cell r="E317" t="str">
            <v>N/A</v>
          </cell>
          <cell r="F317" t="str">
            <v>N/A</v>
          </cell>
          <cell r="G317" t="str">
            <v>N/A</v>
          </cell>
          <cell r="H317" t="str">
            <v>N/A</v>
          </cell>
          <cell r="I317" t="str">
            <v>N/A</v>
          </cell>
          <cell r="J317" t="str">
            <v>N/A</v>
          </cell>
          <cell r="K317" t="str">
            <v>N/A</v>
          </cell>
          <cell r="L317" t="str">
            <v>N/A</v>
          </cell>
          <cell r="M317" t="str">
            <v>N/A</v>
          </cell>
          <cell r="N317" t="str">
            <v>N/A</v>
          </cell>
          <cell r="O317" t="str">
            <v>N/A</v>
          </cell>
          <cell r="P317" t="str">
            <v>N/A</v>
          </cell>
          <cell r="Q317" t="str">
            <v>N/A</v>
          </cell>
          <cell r="R317" t="str">
            <v>N/A</v>
          </cell>
          <cell r="S317" t="str">
            <v>N/A</v>
          </cell>
          <cell r="T317" t="str">
            <v>N/A</v>
          </cell>
          <cell r="U317" t="str">
            <v>N/A</v>
          </cell>
          <cell r="V317" t="str">
            <v>N/A</v>
          </cell>
          <cell r="W317" t="str">
            <v>N/A</v>
          </cell>
          <cell r="X317" t="str">
            <v>N/A</v>
          </cell>
          <cell r="Y317" t="str">
            <v>N/A</v>
          </cell>
          <cell r="Z317" t="str">
            <v>N/A</v>
          </cell>
          <cell r="AA317" t="str">
            <v>N/A</v>
          </cell>
          <cell r="AB317" t="str">
            <v>N/A</v>
          </cell>
          <cell r="AC317" t="str">
            <v>N/A</v>
          </cell>
          <cell r="AD317" t="str">
            <v>N/A</v>
          </cell>
          <cell r="AE317" t="str">
            <v>N/A</v>
          </cell>
          <cell r="AF317" t="str">
            <v>N/A</v>
          </cell>
          <cell r="AG317" t="str">
            <v>N/A</v>
          </cell>
          <cell r="AH317" t="str">
            <v>N/A</v>
          </cell>
          <cell r="AI317" t="str">
            <v>N/A</v>
          </cell>
          <cell r="AJ317" t="str">
            <v>N/A</v>
          </cell>
          <cell r="AK317" t="str">
            <v>N/A</v>
          </cell>
          <cell r="AL317" t="str">
            <v>N/A</v>
          </cell>
          <cell r="AM317" t="str">
            <v>N/A</v>
          </cell>
          <cell r="AN317" t="str">
            <v>N/A</v>
          </cell>
          <cell r="AO317" t="str">
            <v>N/A</v>
          </cell>
          <cell r="AP317" t="str">
            <v>N/A</v>
          </cell>
          <cell r="AQ317" t="str">
            <v>N/A</v>
          </cell>
          <cell r="AR317" t="str">
            <v>N/A</v>
          </cell>
          <cell r="AS317" t="str">
            <v>N/A</v>
          </cell>
          <cell r="AT317" t="str">
            <v>N/A</v>
          </cell>
          <cell r="AU317" t="str">
            <v>N/A</v>
          </cell>
          <cell r="AV317" t="str">
            <v>N/A</v>
          </cell>
          <cell r="AW317" t="str">
            <v>N/A</v>
          </cell>
          <cell r="AX317" t="str">
            <v>N/A</v>
          </cell>
          <cell r="AY317" t="str">
            <v>N/A</v>
          </cell>
          <cell r="AZ317" t="str">
            <v>N/A</v>
          </cell>
          <cell r="BA317" t="e">
            <v>#VALUE!</v>
          </cell>
          <cell r="BB317" t="str">
            <v>N/A</v>
          </cell>
          <cell r="BC317" t="str">
            <v>N/A</v>
          </cell>
          <cell r="BD317" t="str">
            <v>N/A</v>
          </cell>
          <cell r="BE317" t="str">
            <v>N/A</v>
          </cell>
          <cell r="BF317" t="str">
            <v>N/A</v>
          </cell>
          <cell r="BG317" t="str">
            <v>N/A</v>
          </cell>
        </row>
        <row r="318">
          <cell r="A318">
            <v>36778</v>
          </cell>
          <cell r="B318" t="str">
            <v>N/A</v>
          </cell>
          <cell r="C318" t="str">
            <v>N/A</v>
          </cell>
          <cell r="D318" t="str">
            <v>N/A</v>
          </cell>
          <cell r="E318" t="str">
            <v>N/A</v>
          </cell>
          <cell r="F318" t="str">
            <v>N/A</v>
          </cell>
          <cell r="G318" t="str">
            <v>N/A</v>
          </cell>
          <cell r="H318" t="str">
            <v>N/A</v>
          </cell>
          <cell r="I318" t="str">
            <v>N/A</v>
          </cell>
          <cell r="J318" t="str">
            <v>N/A</v>
          </cell>
          <cell r="K318" t="str">
            <v>N/A</v>
          </cell>
          <cell r="L318" t="str">
            <v>N/A</v>
          </cell>
          <cell r="M318" t="str">
            <v>N/A</v>
          </cell>
          <cell r="N318" t="str">
            <v>N/A</v>
          </cell>
          <cell r="O318" t="str">
            <v>N/A</v>
          </cell>
          <cell r="P318" t="str">
            <v>N/A</v>
          </cell>
          <cell r="Q318" t="str">
            <v>N/A</v>
          </cell>
          <cell r="R318" t="str">
            <v>N/A</v>
          </cell>
          <cell r="S318" t="str">
            <v>N/A</v>
          </cell>
          <cell r="T318" t="str">
            <v>N/A</v>
          </cell>
          <cell r="U318" t="str">
            <v>N/A</v>
          </cell>
          <cell r="V318" t="str">
            <v>N/A</v>
          </cell>
          <cell r="W318" t="str">
            <v>N/A</v>
          </cell>
          <cell r="X318" t="str">
            <v>N/A</v>
          </cell>
          <cell r="Y318" t="str">
            <v>N/A</v>
          </cell>
          <cell r="Z318" t="str">
            <v>N/A</v>
          </cell>
          <cell r="AA318" t="str">
            <v>N/A</v>
          </cell>
          <cell r="AB318" t="str">
            <v>N/A</v>
          </cell>
          <cell r="AC318" t="str">
            <v>N/A</v>
          </cell>
          <cell r="AD318" t="str">
            <v>N/A</v>
          </cell>
          <cell r="AE318" t="str">
            <v>N/A</v>
          </cell>
          <cell r="AF318" t="str">
            <v>N/A</v>
          </cell>
          <cell r="AG318" t="str">
            <v>N/A</v>
          </cell>
          <cell r="AH318" t="str">
            <v>N/A</v>
          </cell>
          <cell r="AI318" t="str">
            <v>N/A</v>
          </cell>
          <cell r="AJ318" t="str">
            <v>N/A</v>
          </cell>
          <cell r="AK318" t="str">
            <v>N/A</v>
          </cell>
          <cell r="AL318" t="str">
            <v>N/A</v>
          </cell>
          <cell r="AM318" t="str">
            <v>N/A</v>
          </cell>
          <cell r="AN318" t="str">
            <v>N/A</v>
          </cell>
          <cell r="AO318" t="str">
            <v>N/A</v>
          </cell>
          <cell r="AP318" t="str">
            <v>N/A</v>
          </cell>
          <cell r="AQ318" t="str">
            <v>N/A</v>
          </cell>
          <cell r="AR318" t="str">
            <v>N/A</v>
          </cell>
          <cell r="AS318" t="str">
            <v>N/A</v>
          </cell>
          <cell r="AT318" t="str">
            <v>N/A</v>
          </cell>
          <cell r="AU318" t="str">
            <v>N/A</v>
          </cell>
          <cell r="AV318" t="str">
            <v>N/A</v>
          </cell>
          <cell r="AW318" t="str">
            <v>N/A</v>
          </cell>
          <cell r="AX318" t="str">
            <v>N/A</v>
          </cell>
          <cell r="AY318" t="str">
            <v>N/A</v>
          </cell>
          <cell r="AZ318" t="str">
            <v>N/A</v>
          </cell>
          <cell r="BA318" t="e">
            <v>#VALUE!</v>
          </cell>
          <cell r="BB318" t="str">
            <v>N/A</v>
          </cell>
          <cell r="BC318" t="str">
            <v>N/A</v>
          </cell>
          <cell r="BD318" t="str">
            <v>N/A</v>
          </cell>
          <cell r="BE318" t="str">
            <v>N/A</v>
          </cell>
          <cell r="BF318" t="str">
            <v>N/A</v>
          </cell>
          <cell r="BG318" t="str">
            <v>N/A</v>
          </cell>
        </row>
        <row r="319">
          <cell r="A319">
            <v>36779</v>
          </cell>
          <cell r="B319" t="str">
            <v>N/A</v>
          </cell>
          <cell r="C319" t="str">
            <v>N/A</v>
          </cell>
          <cell r="D319" t="str">
            <v>N/A</v>
          </cell>
          <cell r="E319" t="str">
            <v>N/A</v>
          </cell>
          <cell r="F319" t="str">
            <v>N/A</v>
          </cell>
          <cell r="G319" t="str">
            <v>N/A</v>
          </cell>
          <cell r="H319" t="str">
            <v>N/A</v>
          </cell>
          <cell r="I319" t="str">
            <v>N/A</v>
          </cell>
          <cell r="J319" t="str">
            <v>N/A</v>
          </cell>
          <cell r="K319" t="str">
            <v>N/A</v>
          </cell>
          <cell r="L319" t="str">
            <v>N/A</v>
          </cell>
          <cell r="M319" t="str">
            <v>N/A</v>
          </cell>
          <cell r="N319" t="str">
            <v>N/A</v>
          </cell>
          <cell r="O319" t="str">
            <v>N/A</v>
          </cell>
          <cell r="P319" t="str">
            <v>N/A</v>
          </cell>
          <cell r="Q319" t="str">
            <v>N/A</v>
          </cell>
          <cell r="R319" t="str">
            <v>N/A</v>
          </cell>
          <cell r="S319" t="str">
            <v>N/A</v>
          </cell>
          <cell r="T319" t="str">
            <v>N/A</v>
          </cell>
          <cell r="U319" t="str">
            <v>N/A</v>
          </cell>
          <cell r="V319" t="str">
            <v>N/A</v>
          </cell>
          <cell r="W319" t="str">
            <v>N/A</v>
          </cell>
          <cell r="X319" t="str">
            <v>N/A</v>
          </cell>
          <cell r="Y319" t="str">
            <v>N/A</v>
          </cell>
          <cell r="Z319" t="str">
            <v>N/A</v>
          </cell>
          <cell r="AA319" t="str">
            <v>N/A</v>
          </cell>
          <cell r="AB319" t="str">
            <v>N/A</v>
          </cell>
          <cell r="AC319" t="str">
            <v>N/A</v>
          </cell>
          <cell r="AD319" t="str">
            <v>N/A</v>
          </cell>
          <cell r="AE319" t="str">
            <v>N/A</v>
          </cell>
          <cell r="AF319" t="str">
            <v>N/A</v>
          </cell>
          <cell r="AG319" t="str">
            <v>N/A</v>
          </cell>
          <cell r="AH319" t="str">
            <v>N/A</v>
          </cell>
          <cell r="AI319" t="str">
            <v>N/A</v>
          </cell>
          <cell r="AJ319" t="str">
            <v>N/A</v>
          </cell>
          <cell r="AK319" t="str">
            <v>N/A</v>
          </cell>
          <cell r="AL319" t="str">
            <v>N/A</v>
          </cell>
          <cell r="AM319" t="str">
            <v>N/A</v>
          </cell>
          <cell r="AN319" t="str">
            <v>N/A</v>
          </cell>
          <cell r="AO319" t="str">
            <v>N/A</v>
          </cell>
          <cell r="AP319" t="str">
            <v>N/A</v>
          </cell>
          <cell r="AQ319" t="str">
            <v>N/A</v>
          </cell>
          <cell r="AR319" t="str">
            <v>N/A</v>
          </cell>
          <cell r="AS319" t="str">
            <v>N/A</v>
          </cell>
          <cell r="AT319" t="str">
            <v>N/A</v>
          </cell>
          <cell r="AU319" t="str">
            <v>N/A</v>
          </cell>
          <cell r="AV319" t="str">
            <v>N/A</v>
          </cell>
          <cell r="AW319" t="str">
            <v>N/A</v>
          </cell>
          <cell r="AX319" t="str">
            <v>N/A</v>
          </cell>
          <cell r="AY319" t="str">
            <v>N/A</v>
          </cell>
          <cell r="AZ319" t="str">
            <v>N/A</v>
          </cell>
          <cell r="BA319" t="e">
            <v>#VALUE!</v>
          </cell>
          <cell r="BB319" t="str">
            <v>N/A</v>
          </cell>
          <cell r="BC319" t="str">
            <v>N/A</v>
          </cell>
          <cell r="BD319" t="str">
            <v>N/A</v>
          </cell>
          <cell r="BE319" t="str">
            <v>N/A</v>
          </cell>
          <cell r="BF319" t="str">
            <v>N/A</v>
          </cell>
          <cell r="BG319" t="str">
            <v>N/A</v>
          </cell>
        </row>
        <row r="320">
          <cell r="A320">
            <v>36780</v>
          </cell>
          <cell r="B320" t="str">
            <v>N/A</v>
          </cell>
          <cell r="C320" t="str">
            <v>N/A</v>
          </cell>
          <cell r="D320" t="str">
            <v>N/A</v>
          </cell>
          <cell r="E320" t="str">
            <v>N/A</v>
          </cell>
          <cell r="F320" t="str">
            <v>N/A</v>
          </cell>
          <cell r="G320" t="str">
            <v>N/A</v>
          </cell>
          <cell r="H320" t="str">
            <v>N/A</v>
          </cell>
          <cell r="I320" t="str">
            <v>N/A</v>
          </cell>
          <cell r="J320" t="str">
            <v>N/A</v>
          </cell>
          <cell r="K320" t="str">
            <v>N/A</v>
          </cell>
          <cell r="L320" t="str">
            <v>N/A</v>
          </cell>
          <cell r="M320" t="str">
            <v>N/A</v>
          </cell>
          <cell r="N320" t="str">
            <v>N/A</v>
          </cell>
          <cell r="O320" t="str">
            <v>N/A</v>
          </cell>
          <cell r="P320" t="str">
            <v>N/A</v>
          </cell>
          <cell r="Q320" t="str">
            <v>N/A</v>
          </cell>
          <cell r="R320" t="str">
            <v>N/A</v>
          </cell>
          <cell r="S320" t="str">
            <v>N/A</v>
          </cell>
          <cell r="T320" t="str">
            <v>N/A</v>
          </cell>
          <cell r="U320" t="str">
            <v>N/A</v>
          </cell>
          <cell r="V320" t="str">
            <v>N/A</v>
          </cell>
          <cell r="W320" t="str">
            <v>N/A</v>
          </cell>
          <cell r="X320" t="str">
            <v>N/A</v>
          </cell>
          <cell r="Y320" t="str">
            <v>N/A</v>
          </cell>
          <cell r="Z320" t="str">
            <v>N/A</v>
          </cell>
          <cell r="AA320" t="str">
            <v>N/A</v>
          </cell>
          <cell r="AB320" t="str">
            <v>N/A</v>
          </cell>
          <cell r="AC320" t="str">
            <v>N/A</v>
          </cell>
          <cell r="AD320" t="str">
            <v>N/A</v>
          </cell>
          <cell r="AE320" t="str">
            <v>N/A</v>
          </cell>
          <cell r="AF320" t="str">
            <v>N/A</v>
          </cell>
          <cell r="AG320" t="str">
            <v>N/A</v>
          </cell>
          <cell r="AH320" t="str">
            <v>N/A</v>
          </cell>
          <cell r="AI320" t="str">
            <v>N/A</v>
          </cell>
          <cell r="AJ320" t="str">
            <v>N/A</v>
          </cell>
          <cell r="AK320" t="str">
            <v>N/A</v>
          </cell>
          <cell r="AL320" t="str">
            <v>N/A</v>
          </cell>
          <cell r="AM320" t="str">
            <v>N/A</v>
          </cell>
          <cell r="AN320" t="str">
            <v>N/A</v>
          </cell>
          <cell r="AO320" t="str">
            <v>N/A</v>
          </cell>
          <cell r="AP320" t="str">
            <v>N/A</v>
          </cell>
          <cell r="AQ320" t="str">
            <v>N/A</v>
          </cell>
          <cell r="AR320" t="str">
            <v>N/A</v>
          </cell>
          <cell r="AS320" t="str">
            <v>N/A</v>
          </cell>
          <cell r="AT320" t="str">
            <v>N/A</v>
          </cell>
          <cell r="AU320" t="str">
            <v>N/A</v>
          </cell>
          <cell r="AV320" t="str">
            <v>N/A</v>
          </cell>
          <cell r="AW320" t="str">
            <v>N/A</v>
          </cell>
          <cell r="AX320" t="str">
            <v>N/A</v>
          </cell>
          <cell r="AY320" t="str">
            <v>N/A</v>
          </cell>
          <cell r="AZ320" t="str">
            <v>N/A</v>
          </cell>
          <cell r="BA320" t="e">
            <v>#VALUE!</v>
          </cell>
          <cell r="BB320" t="str">
            <v>N/A</v>
          </cell>
          <cell r="BC320" t="str">
            <v>N/A</v>
          </cell>
          <cell r="BD320" t="str">
            <v>N/A</v>
          </cell>
          <cell r="BE320" t="str">
            <v>N/A</v>
          </cell>
          <cell r="BF320" t="str">
            <v>N/A</v>
          </cell>
          <cell r="BG320" t="str">
            <v>N/A</v>
          </cell>
        </row>
        <row r="321">
          <cell r="A321">
            <v>36781</v>
          </cell>
          <cell r="B321" t="str">
            <v>N/A</v>
          </cell>
          <cell r="C321" t="str">
            <v>N/A</v>
          </cell>
          <cell r="D321" t="str">
            <v>N/A</v>
          </cell>
          <cell r="E321" t="str">
            <v>N/A</v>
          </cell>
          <cell r="F321" t="str">
            <v>N/A</v>
          </cell>
          <cell r="G321" t="str">
            <v>N/A</v>
          </cell>
          <cell r="H321" t="str">
            <v>N/A</v>
          </cell>
          <cell r="I321" t="str">
            <v>N/A</v>
          </cell>
          <cell r="J321" t="str">
            <v>N/A</v>
          </cell>
          <cell r="K321" t="str">
            <v>N/A</v>
          </cell>
          <cell r="L321" t="str">
            <v>N/A</v>
          </cell>
          <cell r="M321" t="str">
            <v>N/A</v>
          </cell>
          <cell r="N321" t="str">
            <v>N/A</v>
          </cell>
          <cell r="O321" t="str">
            <v>N/A</v>
          </cell>
          <cell r="P321" t="str">
            <v>N/A</v>
          </cell>
          <cell r="Q321" t="str">
            <v>N/A</v>
          </cell>
          <cell r="R321" t="str">
            <v>N/A</v>
          </cell>
          <cell r="S321" t="str">
            <v>N/A</v>
          </cell>
          <cell r="T321" t="str">
            <v>N/A</v>
          </cell>
          <cell r="U321" t="str">
            <v>N/A</v>
          </cell>
          <cell r="V321" t="str">
            <v>N/A</v>
          </cell>
          <cell r="W321" t="str">
            <v>N/A</v>
          </cell>
          <cell r="X321" t="str">
            <v>N/A</v>
          </cell>
          <cell r="Y321" t="str">
            <v>N/A</v>
          </cell>
          <cell r="Z321" t="str">
            <v>N/A</v>
          </cell>
          <cell r="AA321" t="str">
            <v>N/A</v>
          </cell>
          <cell r="AB321" t="str">
            <v>N/A</v>
          </cell>
          <cell r="AC321" t="str">
            <v>N/A</v>
          </cell>
          <cell r="AD321" t="str">
            <v>N/A</v>
          </cell>
          <cell r="AE321" t="str">
            <v>N/A</v>
          </cell>
          <cell r="AF321" t="str">
            <v>N/A</v>
          </cell>
          <cell r="AG321" t="str">
            <v>N/A</v>
          </cell>
          <cell r="AH321" t="str">
            <v>N/A</v>
          </cell>
          <cell r="AI321" t="str">
            <v>N/A</v>
          </cell>
          <cell r="AJ321" t="str">
            <v>N/A</v>
          </cell>
          <cell r="AK321" t="str">
            <v>N/A</v>
          </cell>
          <cell r="AL321" t="str">
            <v>N/A</v>
          </cell>
          <cell r="AM321" t="str">
            <v>N/A</v>
          </cell>
          <cell r="AN321" t="str">
            <v>N/A</v>
          </cell>
          <cell r="AO321" t="str">
            <v>N/A</v>
          </cell>
          <cell r="AP321" t="str">
            <v>N/A</v>
          </cell>
          <cell r="AQ321" t="str">
            <v>N/A</v>
          </cell>
          <cell r="AR321" t="str">
            <v>N/A</v>
          </cell>
          <cell r="AS321" t="str">
            <v>N/A</v>
          </cell>
          <cell r="AT321" t="str">
            <v>N/A</v>
          </cell>
          <cell r="AU321" t="str">
            <v>N/A</v>
          </cell>
          <cell r="AV321" t="str">
            <v>N/A</v>
          </cell>
          <cell r="AW321" t="str">
            <v>N/A</v>
          </cell>
          <cell r="AX321" t="str">
            <v>N/A</v>
          </cell>
          <cell r="AY321" t="str">
            <v>N/A</v>
          </cell>
          <cell r="AZ321" t="str">
            <v>N/A</v>
          </cell>
          <cell r="BA321" t="e">
            <v>#VALUE!</v>
          </cell>
          <cell r="BB321" t="str">
            <v>N/A</v>
          </cell>
          <cell r="BC321" t="str">
            <v>N/A</v>
          </cell>
          <cell r="BD321" t="str">
            <v>N/A</v>
          </cell>
          <cell r="BE321" t="str">
            <v>N/A</v>
          </cell>
          <cell r="BF321" t="str">
            <v>N/A</v>
          </cell>
          <cell r="BG321" t="str">
            <v>N/A</v>
          </cell>
        </row>
        <row r="322">
          <cell r="A322">
            <v>36782</v>
          </cell>
          <cell r="B322" t="str">
            <v>N/A</v>
          </cell>
          <cell r="C322" t="str">
            <v>N/A</v>
          </cell>
          <cell r="D322" t="str">
            <v>N/A</v>
          </cell>
          <cell r="E322" t="str">
            <v>N/A</v>
          </cell>
          <cell r="F322" t="str">
            <v>N/A</v>
          </cell>
          <cell r="G322" t="str">
            <v>N/A</v>
          </cell>
          <cell r="H322" t="str">
            <v>N/A</v>
          </cell>
          <cell r="I322" t="str">
            <v>N/A</v>
          </cell>
          <cell r="J322" t="str">
            <v>N/A</v>
          </cell>
          <cell r="K322" t="str">
            <v>N/A</v>
          </cell>
          <cell r="L322" t="str">
            <v>N/A</v>
          </cell>
          <cell r="M322" t="str">
            <v>N/A</v>
          </cell>
          <cell r="N322" t="str">
            <v>N/A</v>
          </cell>
          <cell r="O322" t="str">
            <v>N/A</v>
          </cell>
          <cell r="P322" t="str">
            <v>N/A</v>
          </cell>
          <cell r="Q322" t="str">
            <v>N/A</v>
          </cell>
          <cell r="R322" t="str">
            <v>N/A</v>
          </cell>
          <cell r="S322" t="str">
            <v>N/A</v>
          </cell>
          <cell r="T322" t="str">
            <v>N/A</v>
          </cell>
          <cell r="U322" t="str">
            <v>N/A</v>
          </cell>
          <cell r="V322" t="str">
            <v>N/A</v>
          </cell>
          <cell r="W322" t="str">
            <v>N/A</v>
          </cell>
          <cell r="X322" t="str">
            <v>N/A</v>
          </cell>
          <cell r="Y322" t="str">
            <v>N/A</v>
          </cell>
          <cell r="Z322" t="str">
            <v>N/A</v>
          </cell>
          <cell r="AA322" t="str">
            <v>N/A</v>
          </cell>
          <cell r="AB322" t="str">
            <v>N/A</v>
          </cell>
          <cell r="AC322" t="str">
            <v>N/A</v>
          </cell>
          <cell r="AD322" t="str">
            <v>N/A</v>
          </cell>
          <cell r="AE322" t="str">
            <v>N/A</v>
          </cell>
          <cell r="AF322" t="str">
            <v>N/A</v>
          </cell>
          <cell r="AG322" t="str">
            <v>N/A</v>
          </cell>
          <cell r="AH322" t="str">
            <v>N/A</v>
          </cell>
          <cell r="AI322" t="str">
            <v>N/A</v>
          </cell>
          <cell r="AJ322" t="str">
            <v>N/A</v>
          </cell>
          <cell r="AK322" t="str">
            <v>N/A</v>
          </cell>
          <cell r="AL322" t="str">
            <v>N/A</v>
          </cell>
          <cell r="AM322" t="str">
            <v>N/A</v>
          </cell>
          <cell r="AN322" t="str">
            <v>N/A</v>
          </cell>
          <cell r="AO322" t="str">
            <v>N/A</v>
          </cell>
          <cell r="AP322" t="str">
            <v>N/A</v>
          </cell>
          <cell r="AQ322" t="str">
            <v>N/A</v>
          </cell>
          <cell r="AR322" t="str">
            <v>N/A</v>
          </cell>
          <cell r="AS322" t="str">
            <v>N/A</v>
          </cell>
          <cell r="AT322" t="str">
            <v>N/A</v>
          </cell>
          <cell r="AU322" t="str">
            <v>N/A</v>
          </cell>
          <cell r="AV322" t="str">
            <v>N/A</v>
          </cell>
          <cell r="AW322" t="str">
            <v>N/A</v>
          </cell>
          <cell r="AX322" t="str">
            <v>N/A</v>
          </cell>
          <cell r="AY322" t="str">
            <v>N/A</v>
          </cell>
          <cell r="AZ322" t="str">
            <v>N/A</v>
          </cell>
          <cell r="BA322" t="e">
            <v>#VALUE!</v>
          </cell>
          <cell r="BB322" t="str">
            <v>N/A</v>
          </cell>
          <cell r="BC322" t="str">
            <v>N/A</v>
          </cell>
          <cell r="BD322" t="str">
            <v>N/A</v>
          </cell>
          <cell r="BE322" t="str">
            <v>N/A</v>
          </cell>
          <cell r="BF322" t="str">
            <v>N/A</v>
          </cell>
          <cell r="BG322" t="str">
            <v>N/A</v>
          </cell>
        </row>
        <row r="323">
          <cell r="A323">
            <v>36783</v>
          </cell>
          <cell r="B323" t="str">
            <v>N/A</v>
          </cell>
          <cell r="C323" t="str">
            <v>N/A</v>
          </cell>
          <cell r="D323" t="str">
            <v>N/A</v>
          </cell>
          <cell r="E323" t="str">
            <v>N/A</v>
          </cell>
          <cell r="F323" t="str">
            <v>N/A</v>
          </cell>
          <cell r="G323" t="str">
            <v>N/A</v>
          </cell>
          <cell r="H323" t="str">
            <v>N/A</v>
          </cell>
          <cell r="I323" t="str">
            <v>N/A</v>
          </cell>
          <cell r="J323" t="str">
            <v>N/A</v>
          </cell>
          <cell r="K323" t="str">
            <v>N/A</v>
          </cell>
          <cell r="L323" t="str">
            <v>N/A</v>
          </cell>
          <cell r="M323" t="str">
            <v>N/A</v>
          </cell>
          <cell r="N323" t="str">
            <v>N/A</v>
          </cell>
          <cell r="O323" t="str">
            <v>N/A</v>
          </cell>
          <cell r="P323" t="str">
            <v>N/A</v>
          </cell>
          <cell r="Q323" t="str">
            <v>N/A</v>
          </cell>
          <cell r="R323" t="str">
            <v>N/A</v>
          </cell>
          <cell r="S323" t="str">
            <v>N/A</v>
          </cell>
          <cell r="T323" t="str">
            <v>N/A</v>
          </cell>
          <cell r="U323" t="str">
            <v>N/A</v>
          </cell>
          <cell r="V323" t="str">
            <v>N/A</v>
          </cell>
          <cell r="W323" t="str">
            <v>N/A</v>
          </cell>
          <cell r="X323" t="str">
            <v>N/A</v>
          </cell>
          <cell r="Y323" t="str">
            <v>N/A</v>
          </cell>
          <cell r="Z323" t="str">
            <v>N/A</v>
          </cell>
          <cell r="AA323" t="str">
            <v>N/A</v>
          </cell>
          <cell r="AB323" t="str">
            <v>N/A</v>
          </cell>
          <cell r="AC323" t="str">
            <v>N/A</v>
          </cell>
          <cell r="AD323" t="str">
            <v>N/A</v>
          </cell>
          <cell r="AE323" t="str">
            <v>N/A</v>
          </cell>
          <cell r="AF323" t="str">
            <v>N/A</v>
          </cell>
          <cell r="AG323" t="str">
            <v>N/A</v>
          </cell>
          <cell r="AH323" t="str">
            <v>N/A</v>
          </cell>
          <cell r="AI323" t="str">
            <v>N/A</v>
          </cell>
          <cell r="AJ323" t="str">
            <v>N/A</v>
          </cell>
          <cell r="AK323" t="str">
            <v>N/A</v>
          </cell>
          <cell r="AL323" t="str">
            <v>N/A</v>
          </cell>
          <cell r="AM323" t="str">
            <v>N/A</v>
          </cell>
          <cell r="AN323" t="str">
            <v>N/A</v>
          </cell>
          <cell r="AO323" t="str">
            <v>N/A</v>
          </cell>
          <cell r="AP323" t="str">
            <v>N/A</v>
          </cell>
          <cell r="AQ323" t="str">
            <v>N/A</v>
          </cell>
          <cell r="AR323" t="str">
            <v>N/A</v>
          </cell>
          <cell r="AS323" t="str">
            <v>N/A</v>
          </cell>
          <cell r="AT323" t="str">
            <v>N/A</v>
          </cell>
          <cell r="AU323" t="str">
            <v>N/A</v>
          </cell>
          <cell r="AV323" t="str">
            <v>N/A</v>
          </cell>
          <cell r="AW323" t="str">
            <v>N/A</v>
          </cell>
          <cell r="AX323" t="str">
            <v>N/A</v>
          </cell>
          <cell r="AY323" t="str">
            <v>N/A</v>
          </cell>
          <cell r="AZ323" t="str">
            <v>N/A</v>
          </cell>
          <cell r="BA323" t="e">
            <v>#VALUE!</v>
          </cell>
          <cell r="BB323" t="str">
            <v>N/A</v>
          </cell>
          <cell r="BC323" t="str">
            <v>N/A</v>
          </cell>
          <cell r="BD323" t="str">
            <v>N/A</v>
          </cell>
          <cell r="BE323" t="str">
            <v>N/A</v>
          </cell>
          <cell r="BF323" t="str">
            <v>N/A</v>
          </cell>
          <cell r="BG323" t="str">
            <v>N/A</v>
          </cell>
        </row>
        <row r="324">
          <cell r="A324">
            <v>36784</v>
          </cell>
          <cell r="B324" t="str">
            <v>N/A</v>
          </cell>
          <cell r="C324" t="str">
            <v>N/A</v>
          </cell>
          <cell r="D324" t="str">
            <v>N/A</v>
          </cell>
          <cell r="E324" t="str">
            <v>N/A</v>
          </cell>
          <cell r="F324" t="str">
            <v>N/A</v>
          </cell>
          <cell r="G324" t="str">
            <v>N/A</v>
          </cell>
          <cell r="H324" t="str">
            <v>N/A</v>
          </cell>
          <cell r="I324" t="str">
            <v>N/A</v>
          </cell>
          <cell r="J324" t="str">
            <v>N/A</v>
          </cell>
          <cell r="K324" t="str">
            <v>N/A</v>
          </cell>
          <cell r="L324" t="str">
            <v>N/A</v>
          </cell>
          <cell r="M324" t="str">
            <v>N/A</v>
          </cell>
          <cell r="N324" t="str">
            <v>N/A</v>
          </cell>
          <cell r="O324" t="str">
            <v>N/A</v>
          </cell>
          <cell r="P324" t="str">
            <v>N/A</v>
          </cell>
          <cell r="Q324" t="str">
            <v>N/A</v>
          </cell>
          <cell r="R324" t="str">
            <v>N/A</v>
          </cell>
          <cell r="S324" t="str">
            <v>N/A</v>
          </cell>
          <cell r="T324" t="str">
            <v>N/A</v>
          </cell>
          <cell r="U324" t="str">
            <v>N/A</v>
          </cell>
          <cell r="V324" t="str">
            <v>N/A</v>
          </cell>
          <cell r="W324" t="str">
            <v>N/A</v>
          </cell>
          <cell r="X324" t="str">
            <v>N/A</v>
          </cell>
          <cell r="Y324" t="str">
            <v>N/A</v>
          </cell>
          <cell r="Z324" t="str">
            <v>N/A</v>
          </cell>
          <cell r="AA324" t="str">
            <v>N/A</v>
          </cell>
          <cell r="AB324" t="str">
            <v>N/A</v>
          </cell>
          <cell r="AC324" t="str">
            <v>N/A</v>
          </cell>
          <cell r="AD324" t="str">
            <v>N/A</v>
          </cell>
          <cell r="AE324" t="str">
            <v>N/A</v>
          </cell>
          <cell r="AF324" t="str">
            <v>N/A</v>
          </cell>
          <cell r="AG324" t="str">
            <v>N/A</v>
          </cell>
          <cell r="AH324" t="str">
            <v>N/A</v>
          </cell>
          <cell r="AI324" t="str">
            <v>N/A</v>
          </cell>
          <cell r="AJ324" t="str">
            <v>N/A</v>
          </cell>
          <cell r="AK324" t="str">
            <v>N/A</v>
          </cell>
          <cell r="AL324" t="str">
            <v>N/A</v>
          </cell>
          <cell r="AM324" t="str">
            <v>N/A</v>
          </cell>
          <cell r="AN324" t="str">
            <v>N/A</v>
          </cell>
          <cell r="AO324" t="str">
            <v>N/A</v>
          </cell>
          <cell r="AP324" t="str">
            <v>N/A</v>
          </cell>
          <cell r="AQ324" t="str">
            <v>N/A</v>
          </cell>
          <cell r="AR324" t="str">
            <v>N/A</v>
          </cell>
          <cell r="AS324" t="str">
            <v>N/A</v>
          </cell>
          <cell r="AT324" t="str">
            <v>N/A</v>
          </cell>
          <cell r="AU324" t="str">
            <v>N/A</v>
          </cell>
          <cell r="AV324" t="str">
            <v>N/A</v>
          </cell>
          <cell r="AW324" t="str">
            <v>N/A</v>
          </cell>
          <cell r="AX324" t="str">
            <v>N/A</v>
          </cell>
          <cell r="AY324" t="str">
            <v>N/A</v>
          </cell>
          <cell r="AZ324" t="str">
            <v>N/A</v>
          </cell>
          <cell r="BA324" t="e">
            <v>#VALUE!</v>
          </cell>
          <cell r="BB324" t="str">
            <v>N/A</v>
          </cell>
          <cell r="BC324" t="str">
            <v>N/A</v>
          </cell>
          <cell r="BD324" t="str">
            <v>N/A</v>
          </cell>
          <cell r="BE324" t="str">
            <v>N/A</v>
          </cell>
          <cell r="BF324" t="str">
            <v>N/A</v>
          </cell>
          <cell r="BG324" t="str">
            <v>N/A</v>
          </cell>
        </row>
        <row r="325">
          <cell r="A325">
            <v>36785</v>
          </cell>
          <cell r="B325" t="str">
            <v>N/A</v>
          </cell>
          <cell r="C325" t="str">
            <v>N/A</v>
          </cell>
          <cell r="D325" t="str">
            <v>N/A</v>
          </cell>
          <cell r="E325" t="str">
            <v>N/A</v>
          </cell>
          <cell r="F325" t="str">
            <v>N/A</v>
          </cell>
          <cell r="G325" t="str">
            <v>N/A</v>
          </cell>
          <cell r="H325" t="str">
            <v>N/A</v>
          </cell>
          <cell r="I325" t="str">
            <v>N/A</v>
          </cell>
          <cell r="J325" t="str">
            <v>N/A</v>
          </cell>
          <cell r="K325" t="str">
            <v>N/A</v>
          </cell>
          <cell r="L325" t="str">
            <v>N/A</v>
          </cell>
          <cell r="M325" t="str">
            <v>N/A</v>
          </cell>
          <cell r="N325" t="str">
            <v>N/A</v>
          </cell>
          <cell r="O325" t="str">
            <v>N/A</v>
          </cell>
          <cell r="P325" t="str">
            <v>N/A</v>
          </cell>
          <cell r="Q325" t="str">
            <v>N/A</v>
          </cell>
          <cell r="R325" t="str">
            <v>N/A</v>
          </cell>
          <cell r="S325" t="str">
            <v>N/A</v>
          </cell>
          <cell r="T325" t="str">
            <v>N/A</v>
          </cell>
          <cell r="U325" t="str">
            <v>N/A</v>
          </cell>
          <cell r="V325" t="str">
            <v>N/A</v>
          </cell>
          <cell r="W325" t="str">
            <v>N/A</v>
          </cell>
          <cell r="X325" t="str">
            <v>N/A</v>
          </cell>
          <cell r="Y325" t="str">
            <v>N/A</v>
          </cell>
          <cell r="Z325" t="str">
            <v>N/A</v>
          </cell>
          <cell r="AA325" t="str">
            <v>N/A</v>
          </cell>
          <cell r="AB325" t="str">
            <v>N/A</v>
          </cell>
          <cell r="AC325" t="str">
            <v>N/A</v>
          </cell>
          <cell r="AD325" t="str">
            <v>N/A</v>
          </cell>
          <cell r="AE325" t="str">
            <v>N/A</v>
          </cell>
          <cell r="AF325" t="str">
            <v>N/A</v>
          </cell>
          <cell r="AG325" t="str">
            <v>N/A</v>
          </cell>
          <cell r="AH325" t="str">
            <v>N/A</v>
          </cell>
          <cell r="AI325" t="str">
            <v>N/A</v>
          </cell>
          <cell r="AJ325" t="str">
            <v>N/A</v>
          </cell>
          <cell r="AK325" t="str">
            <v>N/A</v>
          </cell>
          <cell r="AL325" t="str">
            <v>N/A</v>
          </cell>
          <cell r="AM325" t="str">
            <v>N/A</v>
          </cell>
          <cell r="AN325" t="str">
            <v>N/A</v>
          </cell>
          <cell r="AO325" t="str">
            <v>N/A</v>
          </cell>
          <cell r="AP325" t="str">
            <v>N/A</v>
          </cell>
          <cell r="AQ325" t="str">
            <v>N/A</v>
          </cell>
          <cell r="AR325" t="str">
            <v>N/A</v>
          </cell>
          <cell r="AS325" t="str">
            <v>N/A</v>
          </cell>
          <cell r="AT325" t="str">
            <v>N/A</v>
          </cell>
          <cell r="AU325" t="str">
            <v>N/A</v>
          </cell>
          <cell r="AV325" t="str">
            <v>N/A</v>
          </cell>
          <cell r="AW325" t="str">
            <v>N/A</v>
          </cell>
          <cell r="AX325" t="str">
            <v>N/A</v>
          </cell>
          <cell r="AY325" t="str">
            <v>N/A</v>
          </cell>
          <cell r="AZ325" t="str">
            <v>N/A</v>
          </cell>
          <cell r="BA325" t="e">
            <v>#VALUE!</v>
          </cell>
          <cell r="BB325" t="str">
            <v>N/A</v>
          </cell>
          <cell r="BC325" t="str">
            <v>N/A</v>
          </cell>
          <cell r="BD325" t="str">
            <v>N/A</v>
          </cell>
          <cell r="BE325" t="str">
            <v>N/A</v>
          </cell>
          <cell r="BF325" t="str">
            <v>N/A</v>
          </cell>
          <cell r="BG325" t="str">
            <v>N/A</v>
          </cell>
        </row>
        <row r="326">
          <cell r="A326">
            <v>36786</v>
          </cell>
          <cell r="B326" t="str">
            <v>N/A</v>
          </cell>
          <cell r="C326" t="str">
            <v>N/A</v>
          </cell>
          <cell r="D326" t="str">
            <v>N/A</v>
          </cell>
          <cell r="E326" t="str">
            <v>N/A</v>
          </cell>
          <cell r="F326" t="str">
            <v>N/A</v>
          </cell>
          <cell r="G326" t="str">
            <v>N/A</v>
          </cell>
          <cell r="H326" t="str">
            <v>N/A</v>
          </cell>
          <cell r="I326" t="str">
            <v>N/A</v>
          </cell>
          <cell r="J326" t="str">
            <v>N/A</v>
          </cell>
          <cell r="K326" t="str">
            <v>N/A</v>
          </cell>
          <cell r="L326" t="str">
            <v>N/A</v>
          </cell>
          <cell r="M326" t="str">
            <v>N/A</v>
          </cell>
          <cell r="N326" t="str">
            <v>N/A</v>
          </cell>
          <cell r="O326" t="str">
            <v>N/A</v>
          </cell>
          <cell r="P326" t="str">
            <v>N/A</v>
          </cell>
          <cell r="Q326" t="str">
            <v>N/A</v>
          </cell>
          <cell r="R326" t="str">
            <v>N/A</v>
          </cell>
          <cell r="S326" t="str">
            <v>N/A</v>
          </cell>
          <cell r="T326" t="str">
            <v>N/A</v>
          </cell>
          <cell r="U326" t="str">
            <v>N/A</v>
          </cell>
          <cell r="V326" t="str">
            <v>N/A</v>
          </cell>
          <cell r="W326" t="str">
            <v>N/A</v>
          </cell>
          <cell r="X326" t="str">
            <v>N/A</v>
          </cell>
          <cell r="Y326" t="str">
            <v>N/A</v>
          </cell>
          <cell r="Z326" t="str">
            <v>N/A</v>
          </cell>
          <cell r="AA326" t="str">
            <v>N/A</v>
          </cell>
          <cell r="AB326" t="str">
            <v>N/A</v>
          </cell>
          <cell r="AC326" t="str">
            <v>N/A</v>
          </cell>
          <cell r="AD326" t="str">
            <v>N/A</v>
          </cell>
          <cell r="AE326" t="str">
            <v>N/A</v>
          </cell>
          <cell r="AF326" t="str">
            <v>N/A</v>
          </cell>
          <cell r="AG326" t="str">
            <v>N/A</v>
          </cell>
          <cell r="AH326" t="str">
            <v>N/A</v>
          </cell>
          <cell r="AI326" t="str">
            <v>N/A</v>
          </cell>
          <cell r="AJ326" t="str">
            <v>N/A</v>
          </cell>
          <cell r="AK326" t="str">
            <v>N/A</v>
          </cell>
          <cell r="AL326" t="str">
            <v>N/A</v>
          </cell>
          <cell r="AM326" t="str">
            <v>N/A</v>
          </cell>
          <cell r="AN326" t="str">
            <v>N/A</v>
          </cell>
          <cell r="AO326" t="str">
            <v>N/A</v>
          </cell>
          <cell r="AP326" t="str">
            <v>N/A</v>
          </cell>
          <cell r="AQ326" t="str">
            <v>N/A</v>
          </cell>
          <cell r="AR326" t="str">
            <v>N/A</v>
          </cell>
          <cell r="AS326" t="str">
            <v>N/A</v>
          </cell>
          <cell r="AT326" t="str">
            <v>N/A</v>
          </cell>
          <cell r="AU326" t="str">
            <v>N/A</v>
          </cell>
          <cell r="AV326" t="str">
            <v>N/A</v>
          </cell>
          <cell r="AW326" t="str">
            <v>N/A</v>
          </cell>
          <cell r="AX326" t="str">
            <v>N/A</v>
          </cell>
          <cell r="AY326" t="str">
            <v>N/A</v>
          </cell>
          <cell r="AZ326" t="str">
            <v>N/A</v>
          </cell>
          <cell r="BA326" t="e">
            <v>#VALUE!</v>
          </cell>
          <cell r="BB326" t="str">
            <v>N/A</v>
          </cell>
          <cell r="BC326" t="str">
            <v>N/A</v>
          </cell>
          <cell r="BD326" t="str">
            <v>N/A</v>
          </cell>
          <cell r="BE326" t="str">
            <v>N/A</v>
          </cell>
          <cell r="BF326" t="str">
            <v>N/A</v>
          </cell>
          <cell r="BG326" t="str">
            <v>N/A</v>
          </cell>
        </row>
        <row r="327">
          <cell r="A327">
            <v>36787</v>
          </cell>
          <cell r="B327" t="str">
            <v>N/A</v>
          </cell>
          <cell r="C327" t="str">
            <v>N/A</v>
          </cell>
          <cell r="D327" t="str">
            <v>N/A</v>
          </cell>
          <cell r="E327" t="str">
            <v>N/A</v>
          </cell>
          <cell r="F327" t="str">
            <v>N/A</v>
          </cell>
          <cell r="G327" t="str">
            <v>N/A</v>
          </cell>
          <cell r="H327" t="str">
            <v>N/A</v>
          </cell>
          <cell r="I327" t="str">
            <v>N/A</v>
          </cell>
          <cell r="J327" t="str">
            <v>N/A</v>
          </cell>
          <cell r="K327" t="str">
            <v>N/A</v>
          </cell>
          <cell r="L327" t="str">
            <v>N/A</v>
          </cell>
          <cell r="M327" t="str">
            <v>N/A</v>
          </cell>
          <cell r="N327" t="str">
            <v>N/A</v>
          </cell>
          <cell r="O327" t="str">
            <v>N/A</v>
          </cell>
          <cell r="P327" t="str">
            <v>N/A</v>
          </cell>
          <cell r="Q327" t="str">
            <v>N/A</v>
          </cell>
          <cell r="R327" t="str">
            <v>N/A</v>
          </cell>
          <cell r="S327" t="str">
            <v>N/A</v>
          </cell>
          <cell r="T327" t="str">
            <v>N/A</v>
          </cell>
          <cell r="U327" t="str">
            <v>N/A</v>
          </cell>
          <cell r="V327" t="str">
            <v>N/A</v>
          </cell>
          <cell r="W327" t="str">
            <v>N/A</v>
          </cell>
          <cell r="X327" t="str">
            <v>N/A</v>
          </cell>
          <cell r="Y327" t="str">
            <v>N/A</v>
          </cell>
          <cell r="Z327" t="str">
            <v>N/A</v>
          </cell>
          <cell r="AA327" t="str">
            <v>N/A</v>
          </cell>
          <cell r="AB327" t="str">
            <v>N/A</v>
          </cell>
          <cell r="AC327" t="str">
            <v>N/A</v>
          </cell>
          <cell r="AD327" t="str">
            <v>N/A</v>
          </cell>
          <cell r="AE327" t="str">
            <v>N/A</v>
          </cell>
          <cell r="AF327" t="str">
            <v>N/A</v>
          </cell>
          <cell r="AG327" t="str">
            <v>N/A</v>
          </cell>
          <cell r="AH327" t="str">
            <v>N/A</v>
          </cell>
          <cell r="AI327" t="str">
            <v>N/A</v>
          </cell>
          <cell r="AJ327" t="str">
            <v>N/A</v>
          </cell>
          <cell r="AK327" t="str">
            <v>N/A</v>
          </cell>
          <cell r="AL327" t="str">
            <v>N/A</v>
          </cell>
          <cell r="AM327" t="str">
            <v>N/A</v>
          </cell>
          <cell r="AN327" t="str">
            <v>N/A</v>
          </cell>
          <cell r="AO327" t="str">
            <v>N/A</v>
          </cell>
          <cell r="AP327" t="str">
            <v>N/A</v>
          </cell>
          <cell r="AQ327" t="str">
            <v>N/A</v>
          </cell>
          <cell r="AR327" t="str">
            <v>N/A</v>
          </cell>
          <cell r="AS327" t="str">
            <v>N/A</v>
          </cell>
          <cell r="AT327" t="str">
            <v>N/A</v>
          </cell>
          <cell r="AU327" t="str">
            <v>N/A</v>
          </cell>
          <cell r="AV327" t="str">
            <v>N/A</v>
          </cell>
          <cell r="AW327" t="str">
            <v>N/A</v>
          </cell>
          <cell r="AX327" t="str">
            <v>N/A</v>
          </cell>
          <cell r="AY327" t="str">
            <v>N/A</v>
          </cell>
          <cell r="AZ327" t="str">
            <v>N/A</v>
          </cell>
          <cell r="BA327" t="e">
            <v>#VALUE!</v>
          </cell>
          <cell r="BB327" t="str">
            <v>N/A</v>
          </cell>
          <cell r="BC327" t="str">
            <v>N/A</v>
          </cell>
          <cell r="BD327" t="str">
            <v>N/A</v>
          </cell>
          <cell r="BE327" t="str">
            <v>N/A</v>
          </cell>
          <cell r="BF327" t="str">
            <v>N/A</v>
          </cell>
          <cell r="BG327" t="str">
            <v>N/A</v>
          </cell>
        </row>
        <row r="328">
          <cell r="A328">
            <v>36788</v>
          </cell>
          <cell r="B328" t="str">
            <v>N/A</v>
          </cell>
          <cell r="C328" t="str">
            <v>N/A</v>
          </cell>
          <cell r="D328" t="str">
            <v>N/A</v>
          </cell>
          <cell r="E328" t="str">
            <v>N/A</v>
          </cell>
          <cell r="F328" t="str">
            <v>N/A</v>
          </cell>
          <cell r="G328" t="str">
            <v>N/A</v>
          </cell>
          <cell r="H328" t="str">
            <v>N/A</v>
          </cell>
          <cell r="I328" t="str">
            <v>N/A</v>
          </cell>
          <cell r="J328" t="str">
            <v>N/A</v>
          </cell>
          <cell r="K328" t="str">
            <v>N/A</v>
          </cell>
          <cell r="L328" t="str">
            <v>N/A</v>
          </cell>
          <cell r="M328" t="str">
            <v>N/A</v>
          </cell>
          <cell r="N328" t="str">
            <v>N/A</v>
          </cell>
          <cell r="O328" t="str">
            <v>N/A</v>
          </cell>
          <cell r="P328" t="str">
            <v>N/A</v>
          </cell>
          <cell r="Q328" t="str">
            <v>N/A</v>
          </cell>
          <cell r="R328" t="str">
            <v>N/A</v>
          </cell>
          <cell r="S328" t="str">
            <v>N/A</v>
          </cell>
          <cell r="T328" t="str">
            <v>N/A</v>
          </cell>
          <cell r="U328" t="str">
            <v>N/A</v>
          </cell>
          <cell r="V328" t="str">
            <v>N/A</v>
          </cell>
          <cell r="W328" t="str">
            <v>N/A</v>
          </cell>
          <cell r="X328" t="str">
            <v>N/A</v>
          </cell>
          <cell r="Y328" t="str">
            <v>N/A</v>
          </cell>
          <cell r="Z328" t="str">
            <v>N/A</v>
          </cell>
          <cell r="AA328" t="str">
            <v>N/A</v>
          </cell>
          <cell r="AB328" t="str">
            <v>N/A</v>
          </cell>
          <cell r="AC328" t="str">
            <v>N/A</v>
          </cell>
          <cell r="AD328" t="str">
            <v>N/A</v>
          </cell>
          <cell r="AE328" t="str">
            <v>N/A</v>
          </cell>
          <cell r="AF328" t="str">
            <v>N/A</v>
          </cell>
          <cell r="AG328" t="str">
            <v>N/A</v>
          </cell>
          <cell r="AH328" t="str">
            <v>N/A</v>
          </cell>
          <cell r="AI328" t="str">
            <v>N/A</v>
          </cell>
          <cell r="AJ328" t="str">
            <v>N/A</v>
          </cell>
          <cell r="AK328" t="str">
            <v>N/A</v>
          </cell>
          <cell r="AL328" t="str">
            <v>N/A</v>
          </cell>
          <cell r="AM328" t="str">
            <v>N/A</v>
          </cell>
          <cell r="AN328" t="str">
            <v>N/A</v>
          </cell>
          <cell r="AO328" t="str">
            <v>N/A</v>
          </cell>
          <cell r="AP328" t="str">
            <v>N/A</v>
          </cell>
          <cell r="AQ328" t="str">
            <v>N/A</v>
          </cell>
          <cell r="AR328" t="str">
            <v>N/A</v>
          </cell>
          <cell r="AS328" t="str">
            <v>N/A</v>
          </cell>
          <cell r="AT328" t="str">
            <v>N/A</v>
          </cell>
          <cell r="AU328" t="str">
            <v>N/A</v>
          </cell>
          <cell r="AV328" t="str">
            <v>N/A</v>
          </cell>
          <cell r="AW328" t="str">
            <v>N/A</v>
          </cell>
          <cell r="AX328" t="str">
            <v>N/A</v>
          </cell>
          <cell r="AY328" t="str">
            <v>N/A</v>
          </cell>
          <cell r="AZ328" t="str">
            <v>N/A</v>
          </cell>
          <cell r="BA328" t="e">
            <v>#VALUE!</v>
          </cell>
          <cell r="BB328" t="str">
            <v>N/A</v>
          </cell>
          <cell r="BC328" t="str">
            <v>N/A</v>
          </cell>
          <cell r="BD328" t="str">
            <v>N/A</v>
          </cell>
          <cell r="BE328" t="str">
            <v>N/A</v>
          </cell>
          <cell r="BF328" t="str">
            <v>N/A</v>
          </cell>
          <cell r="BG328" t="str">
            <v>N/A</v>
          </cell>
        </row>
        <row r="329">
          <cell r="A329">
            <v>36789</v>
          </cell>
          <cell r="B329" t="str">
            <v>N/A</v>
          </cell>
          <cell r="C329" t="str">
            <v>N/A</v>
          </cell>
          <cell r="D329" t="str">
            <v>N/A</v>
          </cell>
          <cell r="E329" t="str">
            <v>N/A</v>
          </cell>
          <cell r="F329" t="str">
            <v>N/A</v>
          </cell>
          <cell r="G329" t="str">
            <v>N/A</v>
          </cell>
          <cell r="H329" t="str">
            <v>N/A</v>
          </cell>
          <cell r="I329" t="str">
            <v>N/A</v>
          </cell>
          <cell r="J329" t="str">
            <v>N/A</v>
          </cell>
          <cell r="K329" t="str">
            <v>N/A</v>
          </cell>
          <cell r="L329" t="str">
            <v>N/A</v>
          </cell>
          <cell r="M329" t="str">
            <v>N/A</v>
          </cell>
          <cell r="N329" t="str">
            <v>N/A</v>
          </cell>
          <cell r="O329" t="str">
            <v>N/A</v>
          </cell>
          <cell r="P329" t="str">
            <v>N/A</v>
          </cell>
          <cell r="Q329" t="str">
            <v>N/A</v>
          </cell>
          <cell r="R329" t="str">
            <v>N/A</v>
          </cell>
          <cell r="S329" t="str">
            <v>N/A</v>
          </cell>
          <cell r="T329" t="str">
            <v>N/A</v>
          </cell>
          <cell r="U329" t="str">
            <v>N/A</v>
          </cell>
          <cell r="V329" t="str">
            <v>N/A</v>
          </cell>
          <cell r="W329" t="str">
            <v>N/A</v>
          </cell>
          <cell r="X329" t="str">
            <v>N/A</v>
          </cell>
          <cell r="Y329" t="str">
            <v>N/A</v>
          </cell>
          <cell r="Z329" t="str">
            <v>N/A</v>
          </cell>
          <cell r="AA329" t="str">
            <v>N/A</v>
          </cell>
          <cell r="AB329" t="str">
            <v>N/A</v>
          </cell>
          <cell r="AC329" t="str">
            <v>N/A</v>
          </cell>
          <cell r="AD329" t="str">
            <v>N/A</v>
          </cell>
          <cell r="AE329" t="str">
            <v>N/A</v>
          </cell>
          <cell r="AF329" t="str">
            <v>N/A</v>
          </cell>
          <cell r="AG329" t="str">
            <v>N/A</v>
          </cell>
          <cell r="AH329" t="str">
            <v>N/A</v>
          </cell>
          <cell r="AI329" t="str">
            <v>N/A</v>
          </cell>
          <cell r="AJ329" t="str">
            <v>N/A</v>
          </cell>
          <cell r="AK329" t="str">
            <v>N/A</v>
          </cell>
          <cell r="AL329" t="str">
            <v>N/A</v>
          </cell>
          <cell r="AM329" t="str">
            <v>N/A</v>
          </cell>
          <cell r="AN329" t="str">
            <v>N/A</v>
          </cell>
          <cell r="AO329" t="str">
            <v>N/A</v>
          </cell>
          <cell r="AP329" t="str">
            <v>N/A</v>
          </cell>
          <cell r="AQ329" t="str">
            <v>N/A</v>
          </cell>
          <cell r="AR329" t="str">
            <v>N/A</v>
          </cell>
          <cell r="AS329" t="str">
            <v>N/A</v>
          </cell>
          <cell r="AT329" t="str">
            <v>N/A</v>
          </cell>
          <cell r="AU329" t="str">
            <v>N/A</v>
          </cell>
          <cell r="AV329" t="str">
            <v>N/A</v>
          </cell>
          <cell r="AW329" t="str">
            <v>N/A</v>
          </cell>
          <cell r="AX329" t="str">
            <v>N/A</v>
          </cell>
          <cell r="AY329" t="str">
            <v>N/A</v>
          </cell>
          <cell r="AZ329" t="str">
            <v>N/A</v>
          </cell>
          <cell r="BA329" t="e">
            <v>#VALUE!</v>
          </cell>
          <cell r="BB329" t="str">
            <v>N/A</v>
          </cell>
          <cell r="BC329" t="str">
            <v>N/A</v>
          </cell>
          <cell r="BD329" t="str">
            <v>N/A</v>
          </cell>
          <cell r="BE329" t="str">
            <v>N/A</v>
          </cell>
          <cell r="BF329" t="str">
            <v>N/A</v>
          </cell>
          <cell r="BG329" t="str">
            <v>N/A</v>
          </cell>
        </row>
        <row r="330">
          <cell r="A330">
            <v>36790</v>
          </cell>
          <cell r="B330" t="str">
            <v>N/A</v>
          </cell>
          <cell r="C330" t="str">
            <v>N/A</v>
          </cell>
          <cell r="D330" t="str">
            <v>N/A</v>
          </cell>
          <cell r="E330" t="str">
            <v>N/A</v>
          </cell>
          <cell r="F330" t="str">
            <v>N/A</v>
          </cell>
          <cell r="G330" t="str">
            <v>N/A</v>
          </cell>
          <cell r="H330" t="str">
            <v>N/A</v>
          </cell>
          <cell r="I330" t="str">
            <v>N/A</v>
          </cell>
          <cell r="J330" t="str">
            <v>N/A</v>
          </cell>
          <cell r="K330" t="str">
            <v>N/A</v>
          </cell>
          <cell r="L330" t="str">
            <v>N/A</v>
          </cell>
          <cell r="M330" t="str">
            <v>N/A</v>
          </cell>
          <cell r="N330" t="str">
            <v>N/A</v>
          </cell>
          <cell r="O330" t="str">
            <v>N/A</v>
          </cell>
          <cell r="P330" t="str">
            <v>N/A</v>
          </cell>
          <cell r="Q330" t="str">
            <v>N/A</v>
          </cell>
          <cell r="R330" t="str">
            <v>N/A</v>
          </cell>
          <cell r="S330" t="str">
            <v>N/A</v>
          </cell>
          <cell r="T330" t="str">
            <v>N/A</v>
          </cell>
          <cell r="U330" t="str">
            <v>N/A</v>
          </cell>
          <cell r="V330" t="str">
            <v>N/A</v>
          </cell>
          <cell r="W330" t="str">
            <v>N/A</v>
          </cell>
          <cell r="X330" t="str">
            <v>N/A</v>
          </cell>
          <cell r="Y330" t="str">
            <v>N/A</v>
          </cell>
          <cell r="Z330" t="str">
            <v>N/A</v>
          </cell>
          <cell r="AA330" t="str">
            <v>N/A</v>
          </cell>
          <cell r="AB330" t="str">
            <v>N/A</v>
          </cell>
          <cell r="AC330" t="str">
            <v>N/A</v>
          </cell>
          <cell r="AD330" t="str">
            <v>N/A</v>
          </cell>
          <cell r="AE330" t="str">
            <v>N/A</v>
          </cell>
          <cell r="AF330" t="str">
            <v>N/A</v>
          </cell>
          <cell r="AG330" t="str">
            <v>N/A</v>
          </cell>
          <cell r="AH330" t="str">
            <v>N/A</v>
          </cell>
          <cell r="AI330" t="str">
            <v>N/A</v>
          </cell>
          <cell r="AJ330" t="str">
            <v>N/A</v>
          </cell>
          <cell r="AK330" t="str">
            <v>N/A</v>
          </cell>
          <cell r="AL330" t="str">
            <v>N/A</v>
          </cell>
          <cell r="AM330" t="str">
            <v>N/A</v>
          </cell>
          <cell r="AN330" t="str">
            <v>N/A</v>
          </cell>
          <cell r="AO330" t="str">
            <v>N/A</v>
          </cell>
          <cell r="AP330" t="str">
            <v>N/A</v>
          </cell>
          <cell r="AQ330" t="str">
            <v>N/A</v>
          </cell>
          <cell r="AR330" t="str">
            <v>N/A</v>
          </cell>
          <cell r="AS330" t="str">
            <v>N/A</v>
          </cell>
          <cell r="AT330" t="str">
            <v>N/A</v>
          </cell>
          <cell r="AU330" t="str">
            <v>N/A</v>
          </cell>
          <cell r="AV330" t="str">
            <v>N/A</v>
          </cell>
          <cell r="AW330" t="str">
            <v>N/A</v>
          </cell>
          <cell r="AX330" t="str">
            <v>N/A</v>
          </cell>
          <cell r="AY330" t="str">
            <v>N/A</v>
          </cell>
          <cell r="AZ330" t="str">
            <v>N/A</v>
          </cell>
          <cell r="BA330" t="e">
            <v>#VALUE!</v>
          </cell>
          <cell r="BB330" t="str">
            <v>N/A</v>
          </cell>
          <cell r="BC330" t="str">
            <v>N/A</v>
          </cell>
          <cell r="BD330" t="str">
            <v>N/A</v>
          </cell>
          <cell r="BE330" t="str">
            <v>N/A</v>
          </cell>
          <cell r="BF330" t="str">
            <v>N/A</v>
          </cell>
          <cell r="BG330" t="str">
            <v>N/A</v>
          </cell>
        </row>
        <row r="331">
          <cell r="A331">
            <v>36791</v>
          </cell>
          <cell r="B331" t="str">
            <v>N/A</v>
          </cell>
          <cell r="C331" t="str">
            <v>N/A</v>
          </cell>
          <cell r="D331" t="str">
            <v>N/A</v>
          </cell>
          <cell r="E331" t="str">
            <v>N/A</v>
          </cell>
          <cell r="F331" t="str">
            <v>N/A</v>
          </cell>
          <cell r="G331" t="str">
            <v>N/A</v>
          </cell>
          <cell r="H331" t="str">
            <v>N/A</v>
          </cell>
          <cell r="I331" t="str">
            <v>N/A</v>
          </cell>
          <cell r="J331" t="str">
            <v>N/A</v>
          </cell>
          <cell r="K331" t="str">
            <v>N/A</v>
          </cell>
          <cell r="L331" t="str">
            <v>N/A</v>
          </cell>
          <cell r="M331" t="str">
            <v>N/A</v>
          </cell>
          <cell r="N331" t="str">
            <v>N/A</v>
          </cell>
          <cell r="O331" t="str">
            <v>N/A</v>
          </cell>
          <cell r="P331" t="str">
            <v>N/A</v>
          </cell>
          <cell r="Q331" t="str">
            <v>N/A</v>
          </cell>
          <cell r="R331" t="str">
            <v>N/A</v>
          </cell>
          <cell r="S331" t="str">
            <v>N/A</v>
          </cell>
          <cell r="T331" t="str">
            <v>N/A</v>
          </cell>
          <cell r="U331" t="str">
            <v>N/A</v>
          </cell>
          <cell r="V331" t="str">
            <v>N/A</v>
          </cell>
          <cell r="W331" t="str">
            <v>N/A</v>
          </cell>
          <cell r="X331" t="str">
            <v>N/A</v>
          </cell>
          <cell r="Y331" t="str">
            <v>N/A</v>
          </cell>
          <cell r="Z331" t="str">
            <v>N/A</v>
          </cell>
          <cell r="AA331" t="str">
            <v>N/A</v>
          </cell>
          <cell r="AB331" t="str">
            <v>N/A</v>
          </cell>
          <cell r="AC331" t="str">
            <v>N/A</v>
          </cell>
          <cell r="AD331" t="str">
            <v>N/A</v>
          </cell>
          <cell r="AE331" t="str">
            <v>N/A</v>
          </cell>
          <cell r="AF331" t="str">
            <v>N/A</v>
          </cell>
          <cell r="AG331" t="str">
            <v>N/A</v>
          </cell>
          <cell r="AH331" t="str">
            <v>N/A</v>
          </cell>
          <cell r="AI331" t="str">
            <v>N/A</v>
          </cell>
          <cell r="AJ331" t="str">
            <v>N/A</v>
          </cell>
          <cell r="AK331" t="str">
            <v>N/A</v>
          </cell>
          <cell r="AL331" t="str">
            <v>N/A</v>
          </cell>
          <cell r="AM331" t="str">
            <v>N/A</v>
          </cell>
          <cell r="AN331" t="str">
            <v>N/A</v>
          </cell>
          <cell r="AO331" t="str">
            <v>N/A</v>
          </cell>
          <cell r="AP331" t="str">
            <v>N/A</v>
          </cell>
          <cell r="AQ331" t="str">
            <v>N/A</v>
          </cell>
          <cell r="AR331" t="str">
            <v>N/A</v>
          </cell>
          <cell r="AS331" t="str">
            <v>N/A</v>
          </cell>
          <cell r="AT331" t="str">
            <v>N/A</v>
          </cell>
          <cell r="AU331" t="str">
            <v>N/A</v>
          </cell>
          <cell r="AV331" t="str">
            <v>N/A</v>
          </cell>
          <cell r="AW331" t="str">
            <v>N/A</v>
          </cell>
          <cell r="AX331" t="str">
            <v>N/A</v>
          </cell>
          <cell r="AY331" t="str">
            <v>N/A</v>
          </cell>
          <cell r="AZ331" t="str">
            <v>N/A</v>
          </cell>
          <cell r="BA331" t="e">
            <v>#VALUE!</v>
          </cell>
          <cell r="BB331" t="str">
            <v>N/A</v>
          </cell>
          <cell r="BC331" t="str">
            <v>N/A</v>
          </cell>
          <cell r="BD331" t="str">
            <v>N/A</v>
          </cell>
          <cell r="BE331" t="str">
            <v>N/A</v>
          </cell>
          <cell r="BF331" t="str">
            <v>N/A</v>
          </cell>
          <cell r="BG331" t="str">
            <v>N/A</v>
          </cell>
        </row>
        <row r="332">
          <cell r="A332">
            <v>36792</v>
          </cell>
          <cell r="B332" t="str">
            <v>N/A</v>
          </cell>
          <cell r="C332" t="str">
            <v>N/A</v>
          </cell>
          <cell r="D332" t="str">
            <v>N/A</v>
          </cell>
          <cell r="E332" t="str">
            <v>N/A</v>
          </cell>
          <cell r="F332" t="str">
            <v>N/A</v>
          </cell>
          <cell r="G332" t="str">
            <v>N/A</v>
          </cell>
          <cell r="H332" t="str">
            <v>N/A</v>
          </cell>
          <cell r="I332" t="str">
            <v>N/A</v>
          </cell>
          <cell r="J332" t="str">
            <v>N/A</v>
          </cell>
          <cell r="K332" t="str">
            <v>N/A</v>
          </cell>
          <cell r="L332" t="str">
            <v>N/A</v>
          </cell>
          <cell r="M332" t="str">
            <v>N/A</v>
          </cell>
          <cell r="N332" t="str">
            <v>N/A</v>
          </cell>
          <cell r="O332" t="str">
            <v>N/A</v>
          </cell>
          <cell r="P332" t="str">
            <v>N/A</v>
          </cell>
          <cell r="Q332" t="str">
            <v>N/A</v>
          </cell>
          <cell r="R332" t="str">
            <v>N/A</v>
          </cell>
          <cell r="S332" t="str">
            <v>N/A</v>
          </cell>
          <cell r="T332" t="str">
            <v>N/A</v>
          </cell>
          <cell r="U332" t="str">
            <v>N/A</v>
          </cell>
          <cell r="V332" t="str">
            <v>N/A</v>
          </cell>
          <cell r="W332" t="str">
            <v>N/A</v>
          </cell>
          <cell r="X332" t="str">
            <v>N/A</v>
          </cell>
          <cell r="Y332" t="str">
            <v>N/A</v>
          </cell>
          <cell r="Z332" t="str">
            <v>N/A</v>
          </cell>
          <cell r="AA332" t="str">
            <v>N/A</v>
          </cell>
          <cell r="AB332" t="str">
            <v>N/A</v>
          </cell>
          <cell r="AC332" t="str">
            <v>N/A</v>
          </cell>
          <cell r="AD332" t="str">
            <v>N/A</v>
          </cell>
          <cell r="AE332" t="str">
            <v>N/A</v>
          </cell>
          <cell r="AF332" t="str">
            <v>N/A</v>
          </cell>
          <cell r="AG332" t="str">
            <v>N/A</v>
          </cell>
          <cell r="AH332" t="str">
            <v>N/A</v>
          </cell>
          <cell r="AI332" t="str">
            <v>N/A</v>
          </cell>
          <cell r="AJ332" t="str">
            <v>N/A</v>
          </cell>
          <cell r="AK332" t="str">
            <v>N/A</v>
          </cell>
          <cell r="AL332" t="str">
            <v>N/A</v>
          </cell>
          <cell r="AM332" t="str">
            <v>N/A</v>
          </cell>
          <cell r="AN332" t="str">
            <v>N/A</v>
          </cell>
          <cell r="AO332" t="str">
            <v>N/A</v>
          </cell>
          <cell r="AP332" t="str">
            <v>N/A</v>
          </cell>
          <cell r="AQ332" t="str">
            <v>N/A</v>
          </cell>
          <cell r="AR332" t="str">
            <v>N/A</v>
          </cell>
          <cell r="AS332" t="str">
            <v>N/A</v>
          </cell>
          <cell r="AT332" t="str">
            <v>N/A</v>
          </cell>
          <cell r="AU332" t="str">
            <v>N/A</v>
          </cell>
          <cell r="AV332" t="str">
            <v>N/A</v>
          </cell>
          <cell r="AW332" t="str">
            <v>N/A</v>
          </cell>
          <cell r="AX332" t="str">
            <v>N/A</v>
          </cell>
          <cell r="AY332" t="str">
            <v>N/A</v>
          </cell>
          <cell r="AZ332" t="str">
            <v>N/A</v>
          </cell>
          <cell r="BA332" t="e">
            <v>#VALUE!</v>
          </cell>
          <cell r="BB332" t="str">
            <v>N/A</v>
          </cell>
          <cell r="BC332" t="str">
            <v>N/A</v>
          </cell>
          <cell r="BD332" t="str">
            <v>N/A</v>
          </cell>
          <cell r="BE332" t="str">
            <v>N/A</v>
          </cell>
          <cell r="BF332" t="str">
            <v>N/A</v>
          </cell>
          <cell r="BG332" t="str">
            <v>N/A</v>
          </cell>
        </row>
        <row r="333">
          <cell r="A333">
            <v>36793</v>
          </cell>
          <cell r="B333" t="str">
            <v>N/A</v>
          </cell>
          <cell r="C333" t="str">
            <v>N/A</v>
          </cell>
          <cell r="D333" t="str">
            <v>N/A</v>
          </cell>
          <cell r="E333" t="str">
            <v>N/A</v>
          </cell>
          <cell r="F333" t="str">
            <v>N/A</v>
          </cell>
          <cell r="G333" t="str">
            <v>N/A</v>
          </cell>
          <cell r="H333" t="str">
            <v>N/A</v>
          </cell>
          <cell r="I333" t="str">
            <v>N/A</v>
          </cell>
          <cell r="J333" t="str">
            <v>N/A</v>
          </cell>
          <cell r="K333" t="str">
            <v>N/A</v>
          </cell>
          <cell r="L333" t="str">
            <v>N/A</v>
          </cell>
          <cell r="M333" t="str">
            <v>N/A</v>
          </cell>
          <cell r="N333" t="str">
            <v>N/A</v>
          </cell>
          <cell r="O333" t="str">
            <v>N/A</v>
          </cell>
          <cell r="P333" t="str">
            <v>N/A</v>
          </cell>
          <cell r="Q333" t="str">
            <v>N/A</v>
          </cell>
          <cell r="R333" t="str">
            <v>N/A</v>
          </cell>
          <cell r="S333" t="str">
            <v>N/A</v>
          </cell>
          <cell r="T333" t="str">
            <v>N/A</v>
          </cell>
          <cell r="U333" t="str">
            <v>N/A</v>
          </cell>
          <cell r="V333" t="str">
            <v>N/A</v>
          </cell>
          <cell r="W333" t="str">
            <v>N/A</v>
          </cell>
          <cell r="X333" t="str">
            <v>N/A</v>
          </cell>
          <cell r="Y333" t="str">
            <v>N/A</v>
          </cell>
          <cell r="Z333" t="str">
            <v>N/A</v>
          </cell>
          <cell r="AA333" t="str">
            <v>N/A</v>
          </cell>
          <cell r="AB333" t="str">
            <v>N/A</v>
          </cell>
          <cell r="AC333" t="str">
            <v>N/A</v>
          </cell>
          <cell r="AD333" t="str">
            <v>N/A</v>
          </cell>
          <cell r="AE333" t="str">
            <v>N/A</v>
          </cell>
          <cell r="AF333" t="str">
            <v>N/A</v>
          </cell>
          <cell r="AG333" t="str">
            <v>N/A</v>
          </cell>
          <cell r="AH333" t="str">
            <v>N/A</v>
          </cell>
          <cell r="AI333" t="str">
            <v>N/A</v>
          </cell>
          <cell r="AJ333" t="str">
            <v>N/A</v>
          </cell>
          <cell r="AK333" t="str">
            <v>N/A</v>
          </cell>
          <cell r="AL333" t="str">
            <v>N/A</v>
          </cell>
          <cell r="AM333" t="str">
            <v>N/A</v>
          </cell>
          <cell r="AN333" t="str">
            <v>N/A</v>
          </cell>
          <cell r="AO333" t="str">
            <v>N/A</v>
          </cell>
          <cell r="AP333" t="str">
            <v>N/A</v>
          </cell>
          <cell r="AQ333" t="str">
            <v>N/A</v>
          </cell>
          <cell r="AR333" t="str">
            <v>N/A</v>
          </cell>
          <cell r="AS333" t="str">
            <v>N/A</v>
          </cell>
          <cell r="AT333" t="str">
            <v>N/A</v>
          </cell>
          <cell r="AU333" t="str">
            <v>N/A</v>
          </cell>
          <cell r="AV333" t="str">
            <v>N/A</v>
          </cell>
          <cell r="AW333" t="str">
            <v>N/A</v>
          </cell>
          <cell r="AX333" t="str">
            <v>N/A</v>
          </cell>
          <cell r="AY333" t="str">
            <v>N/A</v>
          </cell>
          <cell r="AZ333" t="str">
            <v>N/A</v>
          </cell>
          <cell r="BA333" t="e">
            <v>#VALUE!</v>
          </cell>
          <cell r="BB333" t="str">
            <v>N/A</v>
          </cell>
          <cell r="BC333" t="str">
            <v>N/A</v>
          </cell>
          <cell r="BD333" t="str">
            <v>N/A</v>
          </cell>
          <cell r="BE333" t="str">
            <v>N/A</v>
          </cell>
          <cell r="BF333" t="str">
            <v>N/A</v>
          </cell>
          <cell r="BG333" t="str">
            <v>N/A</v>
          </cell>
        </row>
        <row r="334">
          <cell r="A334">
            <v>36794</v>
          </cell>
          <cell r="B334" t="str">
            <v>N/A</v>
          </cell>
          <cell r="C334" t="str">
            <v>N/A</v>
          </cell>
          <cell r="D334" t="str">
            <v>N/A</v>
          </cell>
          <cell r="E334" t="str">
            <v>N/A</v>
          </cell>
          <cell r="F334" t="str">
            <v>N/A</v>
          </cell>
          <cell r="G334" t="str">
            <v>N/A</v>
          </cell>
          <cell r="H334" t="str">
            <v>N/A</v>
          </cell>
          <cell r="I334" t="str">
            <v>N/A</v>
          </cell>
          <cell r="J334" t="str">
            <v>N/A</v>
          </cell>
          <cell r="K334" t="str">
            <v>N/A</v>
          </cell>
          <cell r="L334" t="str">
            <v>N/A</v>
          </cell>
          <cell r="M334" t="str">
            <v>N/A</v>
          </cell>
          <cell r="N334" t="str">
            <v>N/A</v>
          </cell>
          <cell r="O334" t="str">
            <v>N/A</v>
          </cell>
          <cell r="P334" t="str">
            <v>N/A</v>
          </cell>
          <cell r="Q334" t="str">
            <v>N/A</v>
          </cell>
          <cell r="R334" t="str">
            <v>N/A</v>
          </cell>
          <cell r="S334" t="str">
            <v>N/A</v>
          </cell>
          <cell r="T334" t="str">
            <v>N/A</v>
          </cell>
          <cell r="U334" t="str">
            <v>N/A</v>
          </cell>
          <cell r="V334" t="str">
            <v>N/A</v>
          </cell>
          <cell r="W334" t="str">
            <v>N/A</v>
          </cell>
          <cell r="X334" t="str">
            <v>N/A</v>
          </cell>
          <cell r="Y334" t="str">
            <v>N/A</v>
          </cell>
          <cell r="Z334" t="str">
            <v>N/A</v>
          </cell>
          <cell r="AA334" t="str">
            <v>N/A</v>
          </cell>
          <cell r="AB334" t="str">
            <v>N/A</v>
          </cell>
          <cell r="AC334" t="str">
            <v>N/A</v>
          </cell>
          <cell r="AD334" t="str">
            <v>N/A</v>
          </cell>
          <cell r="AE334" t="str">
            <v>N/A</v>
          </cell>
          <cell r="AF334" t="str">
            <v>N/A</v>
          </cell>
          <cell r="AG334" t="str">
            <v>N/A</v>
          </cell>
          <cell r="AH334" t="str">
            <v>N/A</v>
          </cell>
          <cell r="AI334" t="str">
            <v>N/A</v>
          </cell>
          <cell r="AJ334" t="str">
            <v>N/A</v>
          </cell>
          <cell r="AK334" t="str">
            <v>N/A</v>
          </cell>
          <cell r="AL334" t="str">
            <v>N/A</v>
          </cell>
          <cell r="AM334" t="str">
            <v>N/A</v>
          </cell>
          <cell r="AN334" t="str">
            <v>N/A</v>
          </cell>
          <cell r="AO334" t="str">
            <v>N/A</v>
          </cell>
          <cell r="AP334" t="str">
            <v>N/A</v>
          </cell>
          <cell r="AQ334" t="str">
            <v>N/A</v>
          </cell>
          <cell r="AR334" t="str">
            <v>N/A</v>
          </cell>
          <cell r="AS334" t="str">
            <v>N/A</v>
          </cell>
          <cell r="AT334" t="str">
            <v>N/A</v>
          </cell>
          <cell r="AU334" t="str">
            <v>N/A</v>
          </cell>
          <cell r="AV334" t="str">
            <v>N/A</v>
          </cell>
          <cell r="AW334" t="str">
            <v>N/A</v>
          </cell>
          <cell r="AX334" t="str">
            <v>N/A</v>
          </cell>
          <cell r="AY334" t="str">
            <v>N/A</v>
          </cell>
          <cell r="AZ334" t="str">
            <v>N/A</v>
          </cell>
          <cell r="BA334" t="e">
            <v>#VALUE!</v>
          </cell>
          <cell r="BB334" t="str">
            <v>N/A</v>
          </cell>
          <cell r="BC334" t="str">
            <v>N/A</v>
          </cell>
          <cell r="BD334" t="str">
            <v>N/A</v>
          </cell>
          <cell r="BE334" t="str">
            <v>N/A</v>
          </cell>
          <cell r="BF334" t="str">
            <v>N/A</v>
          </cell>
          <cell r="BG334" t="str">
            <v>N/A</v>
          </cell>
        </row>
        <row r="335">
          <cell r="A335">
            <v>36795</v>
          </cell>
          <cell r="B335" t="str">
            <v>N/A</v>
          </cell>
          <cell r="C335" t="str">
            <v>N/A</v>
          </cell>
          <cell r="D335" t="str">
            <v>N/A</v>
          </cell>
          <cell r="E335" t="str">
            <v>N/A</v>
          </cell>
          <cell r="F335" t="str">
            <v>N/A</v>
          </cell>
          <cell r="G335" t="str">
            <v>N/A</v>
          </cell>
          <cell r="H335" t="str">
            <v>N/A</v>
          </cell>
          <cell r="I335" t="str">
            <v>N/A</v>
          </cell>
          <cell r="J335" t="str">
            <v>N/A</v>
          </cell>
          <cell r="K335" t="str">
            <v>N/A</v>
          </cell>
          <cell r="L335" t="str">
            <v>N/A</v>
          </cell>
          <cell r="M335" t="str">
            <v>N/A</v>
          </cell>
          <cell r="N335" t="str">
            <v>N/A</v>
          </cell>
          <cell r="O335" t="str">
            <v>N/A</v>
          </cell>
          <cell r="P335" t="str">
            <v>N/A</v>
          </cell>
          <cell r="Q335" t="str">
            <v>N/A</v>
          </cell>
          <cell r="R335" t="str">
            <v>N/A</v>
          </cell>
          <cell r="S335" t="str">
            <v>N/A</v>
          </cell>
          <cell r="T335" t="str">
            <v>N/A</v>
          </cell>
          <cell r="U335" t="str">
            <v>N/A</v>
          </cell>
          <cell r="V335" t="str">
            <v>N/A</v>
          </cell>
          <cell r="W335" t="str">
            <v>N/A</v>
          </cell>
          <cell r="X335" t="str">
            <v>N/A</v>
          </cell>
          <cell r="Y335" t="str">
            <v>N/A</v>
          </cell>
          <cell r="Z335" t="str">
            <v>N/A</v>
          </cell>
          <cell r="AA335" t="str">
            <v>N/A</v>
          </cell>
          <cell r="AB335" t="str">
            <v>N/A</v>
          </cell>
          <cell r="AC335" t="str">
            <v>N/A</v>
          </cell>
          <cell r="AD335" t="str">
            <v>N/A</v>
          </cell>
          <cell r="AE335" t="str">
            <v>N/A</v>
          </cell>
          <cell r="AF335" t="str">
            <v>N/A</v>
          </cell>
          <cell r="AG335" t="str">
            <v>N/A</v>
          </cell>
          <cell r="AH335" t="str">
            <v>N/A</v>
          </cell>
          <cell r="AI335" t="str">
            <v>N/A</v>
          </cell>
          <cell r="AJ335" t="str">
            <v>N/A</v>
          </cell>
          <cell r="AK335" t="str">
            <v>N/A</v>
          </cell>
          <cell r="AL335" t="str">
            <v>N/A</v>
          </cell>
          <cell r="AM335" t="str">
            <v>N/A</v>
          </cell>
          <cell r="AN335" t="str">
            <v>N/A</v>
          </cell>
          <cell r="AO335" t="str">
            <v>N/A</v>
          </cell>
          <cell r="AP335" t="str">
            <v>N/A</v>
          </cell>
          <cell r="AQ335" t="str">
            <v>N/A</v>
          </cell>
          <cell r="AR335" t="str">
            <v>N/A</v>
          </cell>
          <cell r="AS335" t="str">
            <v>N/A</v>
          </cell>
          <cell r="AT335" t="str">
            <v>N/A</v>
          </cell>
          <cell r="AU335" t="str">
            <v>N/A</v>
          </cell>
          <cell r="AV335" t="str">
            <v>N/A</v>
          </cell>
          <cell r="AW335" t="str">
            <v>N/A</v>
          </cell>
          <cell r="AX335" t="str">
            <v>N/A</v>
          </cell>
          <cell r="AY335" t="str">
            <v>N/A</v>
          </cell>
          <cell r="AZ335" t="str">
            <v>N/A</v>
          </cell>
          <cell r="BA335" t="e">
            <v>#VALUE!</v>
          </cell>
          <cell r="BB335" t="str">
            <v>N/A</v>
          </cell>
          <cell r="BC335" t="str">
            <v>N/A</v>
          </cell>
          <cell r="BD335" t="str">
            <v>N/A</v>
          </cell>
          <cell r="BE335" t="str">
            <v>N/A</v>
          </cell>
          <cell r="BF335" t="str">
            <v>N/A</v>
          </cell>
          <cell r="BG335" t="str">
            <v>N/A</v>
          </cell>
        </row>
        <row r="336">
          <cell r="A336">
            <v>36796</v>
          </cell>
          <cell r="B336" t="str">
            <v>N/A</v>
          </cell>
          <cell r="C336" t="str">
            <v>N/A</v>
          </cell>
          <cell r="D336" t="str">
            <v>N/A</v>
          </cell>
          <cell r="E336" t="str">
            <v>N/A</v>
          </cell>
          <cell r="F336" t="str">
            <v>N/A</v>
          </cell>
          <cell r="G336" t="str">
            <v>N/A</v>
          </cell>
          <cell r="H336" t="str">
            <v>N/A</v>
          </cell>
          <cell r="I336" t="str">
            <v>N/A</v>
          </cell>
          <cell r="J336" t="str">
            <v>N/A</v>
          </cell>
          <cell r="K336" t="str">
            <v>N/A</v>
          </cell>
          <cell r="L336" t="str">
            <v>N/A</v>
          </cell>
          <cell r="M336" t="str">
            <v>N/A</v>
          </cell>
          <cell r="N336" t="str">
            <v>N/A</v>
          </cell>
          <cell r="O336" t="str">
            <v>N/A</v>
          </cell>
          <cell r="P336" t="str">
            <v>N/A</v>
          </cell>
          <cell r="Q336" t="str">
            <v>N/A</v>
          </cell>
          <cell r="R336" t="str">
            <v>N/A</v>
          </cell>
          <cell r="S336" t="str">
            <v>N/A</v>
          </cell>
          <cell r="T336" t="str">
            <v>N/A</v>
          </cell>
          <cell r="U336" t="str">
            <v>N/A</v>
          </cell>
          <cell r="V336" t="str">
            <v>N/A</v>
          </cell>
          <cell r="W336" t="str">
            <v>N/A</v>
          </cell>
          <cell r="X336" t="str">
            <v>N/A</v>
          </cell>
          <cell r="Y336" t="str">
            <v>N/A</v>
          </cell>
          <cell r="Z336" t="str">
            <v>N/A</v>
          </cell>
          <cell r="AA336" t="str">
            <v>N/A</v>
          </cell>
          <cell r="AB336" t="str">
            <v>N/A</v>
          </cell>
          <cell r="AC336" t="str">
            <v>N/A</v>
          </cell>
          <cell r="AD336" t="str">
            <v>N/A</v>
          </cell>
          <cell r="AE336" t="str">
            <v>N/A</v>
          </cell>
          <cell r="AF336" t="str">
            <v>N/A</v>
          </cell>
          <cell r="AG336" t="str">
            <v>N/A</v>
          </cell>
          <cell r="AH336" t="str">
            <v>N/A</v>
          </cell>
          <cell r="AI336" t="str">
            <v>N/A</v>
          </cell>
          <cell r="AJ336" t="str">
            <v>N/A</v>
          </cell>
          <cell r="AK336" t="str">
            <v>N/A</v>
          </cell>
          <cell r="AL336" t="str">
            <v>N/A</v>
          </cell>
          <cell r="AM336" t="str">
            <v>N/A</v>
          </cell>
          <cell r="AN336" t="str">
            <v>N/A</v>
          </cell>
          <cell r="AO336" t="str">
            <v>N/A</v>
          </cell>
          <cell r="AP336" t="str">
            <v>N/A</v>
          </cell>
          <cell r="AQ336" t="str">
            <v>N/A</v>
          </cell>
          <cell r="AR336" t="str">
            <v>N/A</v>
          </cell>
          <cell r="AS336" t="str">
            <v>N/A</v>
          </cell>
          <cell r="AT336" t="str">
            <v>N/A</v>
          </cell>
          <cell r="AU336" t="str">
            <v>N/A</v>
          </cell>
          <cell r="AV336" t="str">
            <v>N/A</v>
          </cell>
          <cell r="AW336" t="str">
            <v>N/A</v>
          </cell>
          <cell r="AX336" t="str">
            <v>N/A</v>
          </cell>
          <cell r="AY336" t="str">
            <v>N/A</v>
          </cell>
          <cell r="AZ336" t="str">
            <v>N/A</v>
          </cell>
          <cell r="BA336" t="e">
            <v>#VALUE!</v>
          </cell>
          <cell r="BB336" t="str">
            <v>N/A</v>
          </cell>
          <cell r="BC336" t="str">
            <v>N/A</v>
          </cell>
          <cell r="BD336" t="str">
            <v>N/A</v>
          </cell>
          <cell r="BE336" t="str">
            <v>N/A</v>
          </cell>
          <cell r="BF336" t="str">
            <v>N/A</v>
          </cell>
          <cell r="BG336" t="str">
            <v>N/A</v>
          </cell>
        </row>
        <row r="337">
          <cell r="A337">
            <v>36797</v>
          </cell>
          <cell r="B337" t="str">
            <v>N/A</v>
          </cell>
          <cell r="C337" t="str">
            <v>N/A</v>
          </cell>
          <cell r="D337" t="str">
            <v>N/A</v>
          </cell>
          <cell r="E337" t="str">
            <v>N/A</v>
          </cell>
          <cell r="F337" t="str">
            <v>N/A</v>
          </cell>
          <cell r="G337" t="str">
            <v>N/A</v>
          </cell>
          <cell r="H337" t="str">
            <v>N/A</v>
          </cell>
          <cell r="I337" t="str">
            <v>N/A</v>
          </cell>
          <cell r="J337" t="str">
            <v>N/A</v>
          </cell>
          <cell r="K337" t="str">
            <v>N/A</v>
          </cell>
          <cell r="L337" t="str">
            <v>N/A</v>
          </cell>
          <cell r="M337" t="str">
            <v>N/A</v>
          </cell>
          <cell r="N337" t="str">
            <v>N/A</v>
          </cell>
          <cell r="O337" t="str">
            <v>N/A</v>
          </cell>
          <cell r="P337" t="str">
            <v>N/A</v>
          </cell>
          <cell r="Q337" t="str">
            <v>N/A</v>
          </cell>
          <cell r="R337" t="str">
            <v>N/A</v>
          </cell>
          <cell r="S337" t="str">
            <v>N/A</v>
          </cell>
          <cell r="T337" t="str">
            <v>N/A</v>
          </cell>
          <cell r="U337" t="str">
            <v>N/A</v>
          </cell>
          <cell r="V337" t="str">
            <v>N/A</v>
          </cell>
          <cell r="W337" t="str">
            <v>N/A</v>
          </cell>
          <cell r="X337" t="str">
            <v>N/A</v>
          </cell>
          <cell r="Y337" t="str">
            <v>N/A</v>
          </cell>
          <cell r="Z337" t="str">
            <v>N/A</v>
          </cell>
          <cell r="AA337" t="str">
            <v>N/A</v>
          </cell>
          <cell r="AB337" t="str">
            <v>N/A</v>
          </cell>
          <cell r="AC337" t="str">
            <v>N/A</v>
          </cell>
          <cell r="AD337" t="str">
            <v>N/A</v>
          </cell>
          <cell r="AE337" t="str">
            <v>N/A</v>
          </cell>
          <cell r="AF337" t="str">
            <v>N/A</v>
          </cell>
          <cell r="AG337" t="str">
            <v>N/A</v>
          </cell>
          <cell r="AH337" t="str">
            <v>N/A</v>
          </cell>
          <cell r="AI337" t="str">
            <v>N/A</v>
          </cell>
          <cell r="AJ337" t="str">
            <v>N/A</v>
          </cell>
          <cell r="AK337" t="str">
            <v>N/A</v>
          </cell>
          <cell r="AL337" t="str">
            <v>N/A</v>
          </cell>
          <cell r="AM337" t="str">
            <v>N/A</v>
          </cell>
          <cell r="AN337" t="str">
            <v>N/A</v>
          </cell>
          <cell r="AO337" t="str">
            <v>N/A</v>
          </cell>
          <cell r="AP337" t="str">
            <v>N/A</v>
          </cell>
          <cell r="AQ337" t="str">
            <v>N/A</v>
          </cell>
          <cell r="AR337" t="str">
            <v>N/A</v>
          </cell>
          <cell r="AS337" t="str">
            <v>N/A</v>
          </cell>
          <cell r="AT337" t="str">
            <v>N/A</v>
          </cell>
          <cell r="AU337" t="str">
            <v>N/A</v>
          </cell>
          <cell r="AV337" t="str">
            <v>N/A</v>
          </cell>
          <cell r="AW337" t="str">
            <v>N/A</v>
          </cell>
          <cell r="AX337" t="str">
            <v>N/A</v>
          </cell>
          <cell r="AY337" t="str">
            <v>N/A</v>
          </cell>
          <cell r="AZ337" t="str">
            <v>N/A</v>
          </cell>
          <cell r="BA337" t="e">
            <v>#VALUE!</v>
          </cell>
          <cell r="BB337" t="str">
            <v>N/A</v>
          </cell>
          <cell r="BC337" t="str">
            <v>N/A</v>
          </cell>
          <cell r="BD337" t="str">
            <v>N/A</v>
          </cell>
          <cell r="BE337" t="str">
            <v>N/A</v>
          </cell>
          <cell r="BF337" t="str">
            <v>N/A</v>
          </cell>
          <cell r="BG337" t="str">
            <v>N/A</v>
          </cell>
        </row>
        <row r="338">
          <cell r="A338">
            <v>36798</v>
          </cell>
          <cell r="B338" t="str">
            <v>N/A</v>
          </cell>
          <cell r="C338" t="str">
            <v>N/A</v>
          </cell>
          <cell r="D338" t="str">
            <v>N/A</v>
          </cell>
          <cell r="E338" t="str">
            <v>N/A</v>
          </cell>
          <cell r="F338" t="str">
            <v>N/A</v>
          </cell>
          <cell r="G338" t="str">
            <v>N/A</v>
          </cell>
          <cell r="H338" t="str">
            <v>N/A</v>
          </cell>
          <cell r="I338" t="str">
            <v>N/A</v>
          </cell>
          <cell r="J338" t="str">
            <v>N/A</v>
          </cell>
          <cell r="K338" t="str">
            <v>N/A</v>
          </cell>
          <cell r="L338" t="str">
            <v>N/A</v>
          </cell>
          <cell r="M338" t="str">
            <v>N/A</v>
          </cell>
          <cell r="N338" t="str">
            <v>N/A</v>
          </cell>
          <cell r="O338" t="str">
            <v>N/A</v>
          </cell>
          <cell r="P338" t="str">
            <v>N/A</v>
          </cell>
          <cell r="Q338" t="str">
            <v>N/A</v>
          </cell>
          <cell r="R338" t="str">
            <v>N/A</v>
          </cell>
          <cell r="S338" t="str">
            <v>N/A</v>
          </cell>
          <cell r="T338" t="str">
            <v>N/A</v>
          </cell>
          <cell r="U338" t="str">
            <v>N/A</v>
          </cell>
          <cell r="V338" t="str">
            <v>N/A</v>
          </cell>
          <cell r="W338" t="str">
            <v>N/A</v>
          </cell>
          <cell r="X338" t="str">
            <v>N/A</v>
          </cell>
          <cell r="Y338" t="str">
            <v>N/A</v>
          </cell>
          <cell r="Z338" t="str">
            <v>N/A</v>
          </cell>
          <cell r="AA338" t="str">
            <v>N/A</v>
          </cell>
          <cell r="AB338" t="str">
            <v>N/A</v>
          </cell>
          <cell r="AC338" t="str">
            <v>N/A</v>
          </cell>
          <cell r="AD338" t="str">
            <v>N/A</v>
          </cell>
          <cell r="AE338" t="str">
            <v>N/A</v>
          </cell>
          <cell r="AF338" t="str">
            <v>N/A</v>
          </cell>
          <cell r="AG338" t="str">
            <v>N/A</v>
          </cell>
          <cell r="AH338" t="str">
            <v>N/A</v>
          </cell>
          <cell r="AI338" t="str">
            <v>N/A</v>
          </cell>
          <cell r="AJ338" t="str">
            <v>N/A</v>
          </cell>
          <cell r="AK338" t="str">
            <v>N/A</v>
          </cell>
          <cell r="AL338" t="str">
            <v>N/A</v>
          </cell>
          <cell r="AM338" t="str">
            <v>N/A</v>
          </cell>
          <cell r="AN338" t="str">
            <v>N/A</v>
          </cell>
          <cell r="AO338" t="str">
            <v>N/A</v>
          </cell>
          <cell r="AP338" t="str">
            <v>N/A</v>
          </cell>
          <cell r="AQ338" t="str">
            <v>N/A</v>
          </cell>
          <cell r="AR338" t="str">
            <v>N/A</v>
          </cell>
          <cell r="AS338" t="str">
            <v>N/A</v>
          </cell>
          <cell r="AT338" t="str">
            <v>N/A</v>
          </cell>
          <cell r="AU338" t="str">
            <v>N/A</v>
          </cell>
          <cell r="AV338" t="str">
            <v>N/A</v>
          </cell>
          <cell r="AW338" t="str">
            <v>N/A</v>
          </cell>
          <cell r="AX338" t="str">
            <v>N/A</v>
          </cell>
          <cell r="AY338" t="str">
            <v>N/A</v>
          </cell>
          <cell r="AZ338" t="str">
            <v>N/A</v>
          </cell>
          <cell r="BA338" t="e">
            <v>#VALUE!</v>
          </cell>
          <cell r="BB338" t="str">
            <v>N/A</v>
          </cell>
          <cell r="BC338" t="str">
            <v>N/A</v>
          </cell>
          <cell r="BD338" t="str">
            <v>N/A</v>
          </cell>
          <cell r="BE338" t="str">
            <v>N/A</v>
          </cell>
          <cell r="BF338" t="str">
            <v>N/A</v>
          </cell>
          <cell r="BG338" t="str">
            <v>N/A</v>
          </cell>
        </row>
        <row r="339">
          <cell r="A339">
            <v>36799</v>
          </cell>
          <cell r="B339" t="str">
            <v>N/A</v>
          </cell>
          <cell r="C339" t="str">
            <v>N/A</v>
          </cell>
          <cell r="D339" t="str">
            <v>N/A</v>
          </cell>
          <cell r="E339" t="str">
            <v>N/A</v>
          </cell>
          <cell r="F339" t="str">
            <v>N/A</v>
          </cell>
          <cell r="G339" t="str">
            <v>N/A</v>
          </cell>
          <cell r="H339" t="str">
            <v>N/A</v>
          </cell>
          <cell r="I339" t="str">
            <v>N/A</v>
          </cell>
          <cell r="J339" t="str">
            <v>N/A</v>
          </cell>
          <cell r="K339" t="str">
            <v>N/A</v>
          </cell>
          <cell r="L339" t="str">
            <v>N/A</v>
          </cell>
          <cell r="M339" t="str">
            <v>N/A</v>
          </cell>
          <cell r="N339" t="str">
            <v>N/A</v>
          </cell>
          <cell r="O339" t="str">
            <v>N/A</v>
          </cell>
          <cell r="P339" t="str">
            <v>N/A</v>
          </cell>
          <cell r="Q339" t="str">
            <v>N/A</v>
          </cell>
          <cell r="R339" t="str">
            <v>N/A</v>
          </cell>
          <cell r="S339" t="str">
            <v>N/A</v>
          </cell>
          <cell r="T339" t="str">
            <v>N/A</v>
          </cell>
          <cell r="U339" t="str">
            <v>N/A</v>
          </cell>
          <cell r="V339" t="str">
            <v>N/A</v>
          </cell>
          <cell r="W339" t="str">
            <v>N/A</v>
          </cell>
          <cell r="X339" t="str">
            <v>N/A</v>
          </cell>
          <cell r="Y339" t="str">
            <v>N/A</v>
          </cell>
          <cell r="Z339" t="str">
            <v>N/A</v>
          </cell>
          <cell r="AA339" t="str">
            <v>N/A</v>
          </cell>
          <cell r="AB339" t="str">
            <v>N/A</v>
          </cell>
          <cell r="AC339" t="str">
            <v>N/A</v>
          </cell>
          <cell r="AD339" t="str">
            <v>N/A</v>
          </cell>
          <cell r="AE339" t="str">
            <v>N/A</v>
          </cell>
          <cell r="AF339" t="str">
            <v>N/A</v>
          </cell>
          <cell r="AG339" t="str">
            <v>N/A</v>
          </cell>
          <cell r="AH339" t="str">
            <v>N/A</v>
          </cell>
          <cell r="AI339" t="str">
            <v>N/A</v>
          </cell>
          <cell r="AJ339" t="str">
            <v>N/A</v>
          </cell>
          <cell r="AK339" t="str">
            <v>N/A</v>
          </cell>
          <cell r="AL339" t="str">
            <v>N/A</v>
          </cell>
          <cell r="AM339" t="str">
            <v>N/A</v>
          </cell>
          <cell r="AN339" t="str">
            <v>N/A</v>
          </cell>
          <cell r="AO339" t="str">
            <v>N/A</v>
          </cell>
          <cell r="AP339" t="str">
            <v>N/A</v>
          </cell>
          <cell r="AQ339" t="str">
            <v>N/A</v>
          </cell>
          <cell r="AR339" t="str">
            <v>N/A</v>
          </cell>
          <cell r="AS339" t="str">
            <v>N/A</v>
          </cell>
          <cell r="AT339" t="str">
            <v>N/A</v>
          </cell>
          <cell r="AU339" t="str">
            <v>N/A</v>
          </cell>
          <cell r="AV339" t="str">
            <v>N/A</v>
          </cell>
          <cell r="AW339" t="str">
            <v>N/A</v>
          </cell>
          <cell r="AX339" t="str">
            <v>N/A</v>
          </cell>
          <cell r="AY339" t="str">
            <v>N/A</v>
          </cell>
          <cell r="AZ339" t="str">
            <v>N/A</v>
          </cell>
          <cell r="BA339" t="e">
            <v>#VALUE!</v>
          </cell>
          <cell r="BB339" t="str">
            <v>N/A</v>
          </cell>
          <cell r="BC339" t="str">
            <v>N/A</v>
          </cell>
          <cell r="BD339" t="str">
            <v>N/A</v>
          </cell>
          <cell r="BE339" t="str">
            <v>N/A</v>
          </cell>
          <cell r="BF339" t="str">
            <v>N/A</v>
          </cell>
          <cell r="BG339" t="str">
            <v>N/A</v>
          </cell>
        </row>
        <row r="340">
          <cell r="A340">
            <v>36800</v>
          </cell>
          <cell r="B340" t="str">
            <v>N/A</v>
          </cell>
          <cell r="C340" t="str">
            <v>N/A</v>
          </cell>
          <cell r="D340" t="str">
            <v>N/A</v>
          </cell>
          <cell r="E340" t="str">
            <v>N/A</v>
          </cell>
          <cell r="F340" t="str">
            <v>N/A</v>
          </cell>
          <cell r="G340" t="str">
            <v>N/A</v>
          </cell>
          <cell r="H340" t="str">
            <v>N/A</v>
          </cell>
          <cell r="I340" t="str">
            <v>N/A</v>
          </cell>
          <cell r="J340" t="str">
            <v>N/A</v>
          </cell>
          <cell r="K340" t="str">
            <v>N/A</v>
          </cell>
          <cell r="L340" t="str">
            <v>N/A</v>
          </cell>
          <cell r="M340" t="str">
            <v>N/A</v>
          </cell>
          <cell r="N340" t="str">
            <v>N/A</v>
          </cell>
          <cell r="O340" t="str">
            <v>N/A</v>
          </cell>
          <cell r="P340" t="str">
            <v>N/A</v>
          </cell>
          <cell r="Q340" t="str">
            <v>N/A</v>
          </cell>
          <cell r="R340" t="str">
            <v>N/A</v>
          </cell>
          <cell r="S340" t="str">
            <v>N/A</v>
          </cell>
          <cell r="T340" t="str">
            <v>N/A</v>
          </cell>
          <cell r="U340" t="str">
            <v>N/A</v>
          </cell>
          <cell r="V340" t="str">
            <v>N/A</v>
          </cell>
          <cell r="W340" t="str">
            <v>N/A</v>
          </cell>
          <cell r="X340" t="str">
            <v>N/A</v>
          </cell>
          <cell r="Y340" t="str">
            <v>N/A</v>
          </cell>
          <cell r="Z340" t="str">
            <v>N/A</v>
          </cell>
          <cell r="AA340" t="str">
            <v>N/A</v>
          </cell>
          <cell r="AB340" t="str">
            <v>N/A</v>
          </cell>
          <cell r="AC340" t="str">
            <v>N/A</v>
          </cell>
          <cell r="AD340" t="str">
            <v>N/A</v>
          </cell>
          <cell r="AE340" t="str">
            <v>N/A</v>
          </cell>
          <cell r="AF340" t="str">
            <v>N/A</v>
          </cell>
          <cell r="AG340" t="str">
            <v>N/A</v>
          </cell>
          <cell r="AH340" t="str">
            <v>N/A</v>
          </cell>
          <cell r="AI340" t="str">
            <v>N/A</v>
          </cell>
          <cell r="AJ340" t="str">
            <v>N/A</v>
          </cell>
          <cell r="AK340" t="str">
            <v>N/A</v>
          </cell>
          <cell r="AL340" t="str">
            <v>N/A</v>
          </cell>
          <cell r="AM340" t="str">
            <v>N/A</v>
          </cell>
          <cell r="AN340" t="str">
            <v>N/A</v>
          </cell>
          <cell r="AO340" t="str">
            <v>N/A</v>
          </cell>
          <cell r="AP340" t="str">
            <v>N/A</v>
          </cell>
          <cell r="AQ340" t="str">
            <v>N/A</v>
          </cell>
          <cell r="AR340" t="str">
            <v>N/A</v>
          </cell>
          <cell r="AS340" t="str">
            <v>N/A</v>
          </cell>
          <cell r="AT340" t="str">
            <v>N/A</v>
          </cell>
          <cell r="AU340" t="str">
            <v>N/A</v>
          </cell>
          <cell r="AV340" t="str">
            <v>N/A</v>
          </cell>
          <cell r="AW340" t="str">
            <v>N/A</v>
          </cell>
          <cell r="AX340" t="str">
            <v>N/A</v>
          </cell>
          <cell r="AY340" t="str">
            <v>N/A</v>
          </cell>
          <cell r="AZ340" t="str">
            <v>N/A</v>
          </cell>
          <cell r="BA340" t="e">
            <v>#VALUE!</v>
          </cell>
          <cell r="BB340" t="str">
            <v>N/A</v>
          </cell>
          <cell r="BC340" t="str">
            <v>N/A</v>
          </cell>
          <cell r="BD340" t="str">
            <v>N/A</v>
          </cell>
          <cell r="BE340" t="str">
            <v>N/A</v>
          </cell>
          <cell r="BF340" t="str">
            <v>N/A</v>
          </cell>
          <cell r="BG340" t="str">
            <v>N/A</v>
          </cell>
        </row>
        <row r="341">
          <cell r="A341">
            <v>36801</v>
          </cell>
          <cell r="B341" t="str">
            <v>N/A</v>
          </cell>
          <cell r="C341" t="str">
            <v>N/A</v>
          </cell>
          <cell r="D341" t="str">
            <v>N/A</v>
          </cell>
          <cell r="E341" t="str">
            <v>N/A</v>
          </cell>
          <cell r="F341" t="str">
            <v>N/A</v>
          </cell>
          <cell r="G341" t="str">
            <v>N/A</v>
          </cell>
          <cell r="H341" t="str">
            <v>N/A</v>
          </cell>
          <cell r="I341" t="str">
            <v>N/A</v>
          </cell>
          <cell r="J341" t="str">
            <v>N/A</v>
          </cell>
          <cell r="K341" t="str">
            <v>N/A</v>
          </cell>
          <cell r="L341" t="str">
            <v>N/A</v>
          </cell>
          <cell r="M341" t="str">
            <v>N/A</v>
          </cell>
          <cell r="N341" t="str">
            <v>N/A</v>
          </cell>
          <cell r="O341" t="str">
            <v>N/A</v>
          </cell>
          <cell r="P341" t="str">
            <v>N/A</v>
          </cell>
          <cell r="Q341" t="str">
            <v>N/A</v>
          </cell>
          <cell r="R341" t="str">
            <v>N/A</v>
          </cell>
          <cell r="S341" t="str">
            <v>N/A</v>
          </cell>
          <cell r="T341" t="str">
            <v>N/A</v>
          </cell>
          <cell r="U341" t="str">
            <v>N/A</v>
          </cell>
          <cell r="V341" t="str">
            <v>N/A</v>
          </cell>
          <cell r="W341" t="str">
            <v>N/A</v>
          </cell>
          <cell r="X341" t="str">
            <v>N/A</v>
          </cell>
          <cell r="Y341" t="str">
            <v>N/A</v>
          </cell>
          <cell r="Z341" t="str">
            <v>N/A</v>
          </cell>
          <cell r="AA341" t="str">
            <v>N/A</v>
          </cell>
          <cell r="AB341" t="str">
            <v>N/A</v>
          </cell>
          <cell r="AC341" t="str">
            <v>N/A</v>
          </cell>
          <cell r="AD341" t="str">
            <v>N/A</v>
          </cell>
          <cell r="AE341" t="str">
            <v>N/A</v>
          </cell>
          <cell r="AF341" t="str">
            <v>N/A</v>
          </cell>
          <cell r="AG341" t="str">
            <v>N/A</v>
          </cell>
          <cell r="AH341" t="str">
            <v>N/A</v>
          </cell>
          <cell r="AI341" t="str">
            <v>N/A</v>
          </cell>
          <cell r="AJ341" t="str">
            <v>N/A</v>
          </cell>
          <cell r="AK341" t="str">
            <v>N/A</v>
          </cell>
          <cell r="AL341" t="str">
            <v>N/A</v>
          </cell>
          <cell r="AM341" t="str">
            <v>N/A</v>
          </cell>
          <cell r="AN341" t="str">
            <v>N/A</v>
          </cell>
          <cell r="AO341" t="str">
            <v>N/A</v>
          </cell>
          <cell r="AP341" t="str">
            <v>N/A</v>
          </cell>
          <cell r="AQ341" t="str">
            <v>N/A</v>
          </cell>
          <cell r="AR341" t="str">
            <v>N/A</v>
          </cell>
          <cell r="AS341" t="str">
            <v>N/A</v>
          </cell>
          <cell r="AT341" t="str">
            <v>N/A</v>
          </cell>
          <cell r="AU341" t="str">
            <v>N/A</v>
          </cell>
          <cell r="AV341" t="str">
            <v>N/A</v>
          </cell>
          <cell r="AW341" t="str">
            <v>N/A</v>
          </cell>
          <cell r="AX341" t="str">
            <v>N/A</v>
          </cell>
          <cell r="AY341" t="str">
            <v>N/A</v>
          </cell>
          <cell r="AZ341" t="str">
            <v>N/A</v>
          </cell>
          <cell r="BA341" t="e">
            <v>#VALUE!</v>
          </cell>
          <cell r="BB341" t="str">
            <v>N/A</v>
          </cell>
          <cell r="BC341" t="str">
            <v>N/A</v>
          </cell>
          <cell r="BD341" t="str">
            <v>N/A</v>
          </cell>
          <cell r="BE341" t="str">
            <v>N/A</v>
          </cell>
          <cell r="BF341" t="str">
            <v>N/A</v>
          </cell>
          <cell r="BG341" t="str">
            <v>N/A</v>
          </cell>
        </row>
        <row r="342">
          <cell r="A342">
            <v>36802</v>
          </cell>
          <cell r="B342" t="str">
            <v>N/A</v>
          </cell>
          <cell r="C342" t="str">
            <v>N/A</v>
          </cell>
          <cell r="D342" t="str">
            <v>N/A</v>
          </cell>
          <cell r="E342" t="str">
            <v>N/A</v>
          </cell>
          <cell r="F342" t="str">
            <v>N/A</v>
          </cell>
          <cell r="G342" t="str">
            <v>N/A</v>
          </cell>
          <cell r="H342" t="str">
            <v>N/A</v>
          </cell>
          <cell r="I342" t="str">
            <v>N/A</v>
          </cell>
          <cell r="J342" t="str">
            <v>N/A</v>
          </cell>
          <cell r="K342" t="str">
            <v>N/A</v>
          </cell>
          <cell r="L342" t="str">
            <v>N/A</v>
          </cell>
          <cell r="M342" t="str">
            <v>N/A</v>
          </cell>
          <cell r="N342" t="str">
            <v>N/A</v>
          </cell>
          <cell r="O342" t="str">
            <v>N/A</v>
          </cell>
          <cell r="P342" t="str">
            <v>N/A</v>
          </cell>
          <cell r="Q342" t="str">
            <v>N/A</v>
          </cell>
          <cell r="R342" t="str">
            <v>N/A</v>
          </cell>
          <cell r="S342" t="str">
            <v>N/A</v>
          </cell>
          <cell r="T342" t="str">
            <v>N/A</v>
          </cell>
          <cell r="U342" t="str">
            <v>N/A</v>
          </cell>
          <cell r="V342" t="str">
            <v>N/A</v>
          </cell>
          <cell r="W342" t="str">
            <v>N/A</v>
          </cell>
          <cell r="X342" t="str">
            <v>N/A</v>
          </cell>
          <cell r="Y342" t="str">
            <v>N/A</v>
          </cell>
          <cell r="Z342" t="str">
            <v>N/A</v>
          </cell>
          <cell r="AA342" t="str">
            <v>N/A</v>
          </cell>
          <cell r="AB342" t="str">
            <v>N/A</v>
          </cell>
          <cell r="AC342" t="str">
            <v>N/A</v>
          </cell>
          <cell r="AD342" t="str">
            <v>N/A</v>
          </cell>
          <cell r="AE342" t="str">
            <v>N/A</v>
          </cell>
          <cell r="AF342" t="str">
            <v>N/A</v>
          </cell>
          <cell r="AG342" t="str">
            <v>N/A</v>
          </cell>
          <cell r="AH342" t="str">
            <v>N/A</v>
          </cell>
          <cell r="AI342" t="str">
            <v>N/A</v>
          </cell>
          <cell r="AJ342" t="str">
            <v>N/A</v>
          </cell>
          <cell r="AK342" t="str">
            <v>N/A</v>
          </cell>
          <cell r="AL342" t="str">
            <v>N/A</v>
          </cell>
          <cell r="AM342" t="str">
            <v>N/A</v>
          </cell>
          <cell r="AN342" t="str">
            <v>N/A</v>
          </cell>
          <cell r="AO342" t="str">
            <v>N/A</v>
          </cell>
          <cell r="AP342" t="str">
            <v>N/A</v>
          </cell>
          <cell r="AQ342" t="str">
            <v>N/A</v>
          </cell>
          <cell r="AR342" t="str">
            <v>N/A</v>
          </cell>
          <cell r="AS342" t="str">
            <v>N/A</v>
          </cell>
          <cell r="AT342" t="str">
            <v>N/A</v>
          </cell>
          <cell r="AU342" t="str">
            <v>N/A</v>
          </cell>
          <cell r="AV342" t="str">
            <v>N/A</v>
          </cell>
          <cell r="AW342" t="str">
            <v>N/A</v>
          </cell>
          <cell r="AX342" t="str">
            <v>N/A</v>
          </cell>
          <cell r="AY342" t="str">
            <v>N/A</v>
          </cell>
          <cell r="AZ342" t="str">
            <v>N/A</v>
          </cell>
          <cell r="BA342" t="e">
            <v>#VALUE!</v>
          </cell>
          <cell r="BB342" t="str">
            <v>N/A</v>
          </cell>
          <cell r="BC342" t="str">
            <v>N/A</v>
          </cell>
          <cell r="BD342" t="str">
            <v>N/A</v>
          </cell>
          <cell r="BE342" t="str">
            <v>N/A</v>
          </cell>
          <cell r="BF342" t="str">
            <v>N/A</v>
          </cell>
          <cell r="BG342" t="str">
            <v>N/A</v>
          </cell>
        </row>
        <row r="343">
          <cell r="A343">
            <v>36803</v>
          </cell>
          <cell r="B343" t="str">
            <v>N/A</v>
          </cell>
          <cell r="C343" t="str">
            <v>N/A</v>
          </cell>
          <cell r="D343" t="str">
            <v>N/A</v>
          </cell>
          <cell r="E343" t="str">
            <v>N/A</v>
          </cell>
          <cell r="F343" t="str">
            <v>N/A</v>
          </cell>
          <cell r="G343" t="str">
            <v>N/A</v>
          </cell>
          <cell r="H343" t="str">
            <v>N/A</v>
          </cell>
          <cell r="I343" t="str">
            <v>N/A</v>
          </cell>
          <cell r="J343" t="str">
            <v>N/A</v>
          </cell>
          <cell r="K343" t="str">
            <v>N/A</v>
          </cell>
          <cell r="L343" t="str">
            <v>N/A</v>
          </cell>
          <cell r="M343" t="str">
            <v>N/A</v>
          </cell>
          <cell r="N343" t="str">
            <v>N/A</v>
          </cell>
          <cell r="O343" t="str">
            <v>N/A</v>
          </cell>
          <cell r="P343" t="str">
            <v>N/A</v>
          </cell>
          <cell r="Q343" t="str">
            <v>N/A</v>
          </cell>
          <cell r="R343" t="str">
            <v>N/A</v>
          </cell>
          <cell r="S343" t="str">
            <v>N/A</v>
          </cell>
          <cell r="T343" t="str">
            <v>N/A</v>
          </cell>
          <cell r="U343" t="str">
            <v>N/A</v>
          </cell>
          <cell r="V343" t="str">
            <v>N/A</v>
          </cell>
          <cell r="W343" t="str">
            <v>N/A</v>
          </cell>
          <cell r="X343" t="str">
            <v>N/A</v>
          </cell>
          <cell r="Y343" t="str">
            <v>N/A</v>
          </cell>
          <cell r="Z343" t="str">
            <v>N/A</v>
          </cell>
          <cell r="AA343" t="str">
            <v>N/A</v>
          </cell>
          <cell r="AB343" t="str">
            <v>N/A</v>
          </cell>
          <cell r="AC343" t="str">
            <v>N/A</v>
          </cell>
          <cell r="AD343" t="str">
            <v>N/A</v>
          </cell>
          <cell r="AE343" t="str">
            <v>N/A</v>
          </cell>
          <cell r="AF343" t="str">
            <v>N/A</v>
          </cell>
          <cell r="AG343" t="str">
            <v>N/A</v>
          </cell>
          <cell r="AH343" t="str">
            <v>N/A</v>
          </cell>
          <cell r="AI343" t="str">
            <v>N/A</v>
          </cell>
          <cell r="AJ343" t="str">
            <v>N/A</v>
          </cell>
          <cell r="AK343" t="str">
            <v>N/A</v>
          </cell>
          <cell r="AL343" t="str">
            <v>N/A</v>
          </cell>
          <cell r="AM343" t="str">
            <v>N/A</v>
          </cell>
          <cell r="AN343" t="str">
            <v>N/A</v>
          </cell>
          <cell r="AO343" t="str">
            <v>N/A</v>
          </cell>
          <cell r="AP343" t="str">
            <v>N/A</v>
          </cell>
          <cell r="AQ343" t="str">
            <v>N/A</v>
          </cell>
          <cell r="AR343" t="str">
            <v>N/A</v>
          </cell>
          <cell r="AS343" t="str">
            <v>N/A</v>
          </cell>
          <cell r="AT343" t="str">
            <v>N/A</v>
          </cell>
          <cell r="AU343" t="str">
            <v>N/A</v>
          </cell>
          <cell r="AV343" t="str">
            <v>N/A</v>
          </cell>
          <cell r="AW343" t="str">
            <v>N/A</v>
          </cell>
          <cell r="AX343" t="str">
            <v>N/A</v>
          </cell>
          <cell r="AY343" t="str">
            <v>N/A</v>
          </cell>
          <cell r="AZ343" t="str">
            <v>N/A</v>
          </cell>
          <cell r="BA343" t="e">
            <v>#VALUE!</v>
          </cell>
          <cell r="BB343" t="str">
            <v>N/A</v>
          </cell>
          <cell r="BC343" t="str">
            <v>N/A</v>
          </cell>
          <cell r="BD343" t="str">
            <v>N/A</v>
          </cell>
          <cell r="BE343" t="str">
            <v>N/A</v>
          </cell>
          <cell r="BF343" t="str">
            <v>N/A</v>
          </cell>
          <cell r="BG343" t="str">
            <v>N/A</v>
          </cell>
        </row>
        <row r="344">
          <cell r="A344">
            <v>36804</v>
          </cell>
          <cell r="B344" t="str">
            <v>N/A</v>
          </cell>
          <cell r="C344" t="str">
            <v>N/A</v>
          </cell>
          <cell r="D344" t="str">
            <v>N/A</v>
          </cell>
          <cell r="E344" t="str">
            <v>N/A</v>
          </cell>
          <cell r="F344" t="str">
            <v>N/A</v>
          </cell>
          <cell r="G344" t="str">
            <v>N/A</v>
          </cell>
          <cell r="H344" t="str">
            <v>N/A</v>
          </cell>
          <cell r="I344" t="str">
            <v>N/A</v>
          </cell>
          <cell r="J344" t="str">
            <v>N/A</v>
          </cell>
          <cell r="K344" t="str">
            <v>N/A</v>
          </cell>
          <cell r="L344" t="str">
            <v>N/A</v>
          </cell>
          <cell r="M344" t="str">
            <v>N/A</v>
          </cell>
          <cell r="N344" t="str">
            <v>N/A</v>
          </cell>
          <cell r="O344" t="str">
            <v>N/A</v>
          </cell>
          <cell r="P344" t="str">
            <v>N/A</v>
          </cell>
          <cell r="Q344" t="str">
            <v>N/A</v>
          </cell>
          <cell r="R344" t="str">
            <v>N/A</v>
          </cell>
          <cell r="S344" t="str">
            <v>N/A</v>
          </cell>
          <cell r="T344" t="str">
            <v>N/A</v>
          </cell>
          <cell r="U344" t="str">
            <v>N/A</v>
          </cell>
          <cell r="V344" t="str">
            <v>N/A</v>
          </cell>
          <cell r="W344" t="str">
            <v>N/A</v>
          </cell>
          <cell r="X344" t="str">
            <v>N/A</v>
          </cell>
          <cell r="Y344" t="str">
            <v>N/A</v>
          </cell>
          <cell r="Z344" t="str">
            <v>N/A</v>
          </cell>
          <cell r="AA344" t="str">
            <v>N/A</v>
          </cell>
          <cell r="AB344" t="str">
            <v>N/A</v>
          </cell>
          <cell r="AC344" t="str">
            <v>N/A</v>
          </cell>
          <cell r="AD344" t="str">
            <v>N/A</v>
          </cell>
          <cell r="AE344" t="str">
            <v>N/A</v>
          </cell>
          <cell r="AF344" t="str">
            <v>N/A</v>
          </cell>
          <cell r="AG344" t="str">
            <v>N/A</v>
          </cell>
          <cell r="AH344" t="str">
            <v>N/A</v>
          </cell>
          <cell r="AI344" t="str">
            <v>N/A</v>
          </cell>
          <cell r="AJ344" t="str">
            <v>N/A</v>
          </cell>
          <cell r="AK344" t="str">
            <v>N/A</v>
          </cell>
          <cell r="AL344" t="str">
            <v>N/A</v>
          </cell>
          <cell r="AM344" t="str">
            <v>N/A</v>
          </cell>
          <cell r="AN344" t="str">
            <v>N/A</v>
          </cell>
          <cell r="AO344" t="str">
            <v>N/A</v>
          </cell>
          <cell r="AP344" t="str">
            <v>N/A</v>
          </cell>
          <cell r="AQ344" t="str">
            <v>N/A</v>
          </cell>
          <cell r="AR344" t="str">
            <v>N/A</v>
          </cell>
          <cell r="AS344" t="str">
            <v>N/A</v>
          </cell>
          <cell r="AT344" t="str">
            <v>N/A</v>
          </cell>
          <cell r="AU344" t="str">
            <v>N/A</v>
          </cell>
          <cell r="AV344" t="str">
            <v>N/A</v>
          </cell>
          <cell r="AW344" t="str">
            <v>N/A</v>
          </cell>
          <cell r="AX344" t="str">
            <v>N/A</v>
          </cell>
          <cell r="AY344" t="str">
            <v>N/A</v>
          </cell>
          <cell r="AZ344" t="str">
            <v>N/A</v>
          </cell>
          <cell r="BA344" t="e">
            <v>#VALUE!</v>
          </cell>
          <cell r="BB344" t="str">
            <v>N/A</v>
          </cell>
          <cell r="BC344" t="str">
            <v>N/A</v>
          </cell>
          <cell r="BD344" t="str">
            <v>N/A</v>
          </cell>
          <cell r="BE344" t="str">
            <v>N/A</v>
          </cell>
          <cell r="BF344" t="str">
            <v>N/A</v>
          </cell>
          <cell r="BG344" t="str">
            <v>N/A</v>
          </cell>
        </row>
        <row r="345">
          <cell r="A345">
            <v>36805</v>
          </cell>
          <cell r="B345" t="str">
            <v>N/A</v>
          </cell>
          <cell r="C345" t="str">
            <v>N/A</v>
          </cell>
          <cell r="D345" t="str">
            <v>N/A</v>
          </cell>
          <cell r="E345" t="str">
            <v>N/A</v>
          </cell>
          <cell r="F345" t="str">
            <v>N/A</v>
          </cell>
          <cell r="G345" t="str">
            <v>N/A</v>
          </cell>
          <cell r="H345" t="str">
            <v>N/A</v>
          </cell>
          <cell r="I345" t="str">
            <v>N/A</v>
          </cell>
          <cell r="J345" t="str">
            <v>N/A</v>
          </cell>
          <cell r="K345" t="str">
            <v>N/A</v>
          </cell>
          <cell r="L345" t="str">
            <v>N/A</v>
          </cell>
          <cell r="M345" t="str">
            <v>N/A</v>
          </cell>
          <cell r="N345" t="str">
            <v>N/A</v>
          </cell>
          <cell r="O345" t="str">
            <v>N/A</v>
          </cell>
          <cell r="P345" t="str">
            <v>N/A</v>
          </cell>
          <cell r="Q345" t="str">
            <v>N/A</v>
          </cell>
          <cell r="R345" t="str">
            <v>N/A</v>
          </cell>
          <cell r="S345" t="str">
            <v>N/A</v>
          </cell>
          <cell r="T345" t="str">
            <v>N/A</v>
          </cell>
          <cell r="U345" t="str">
            <v>N/A</v>
          </cell>
          <cell r="V345" t="str">
            <v>N/A</v>
          </cell>
          <cell r="W345" t="str">
            <v>N/A</v>
          </cell>
          <cell r="X345" t="str">
            <v>N/A</v>
          </cell>
          <cell r="Y345" t="str">
            <v>N/A</v>
          </cell>
          <cell r="Z345" t="str">
            <v>N/A</v>
          </cell>
          <cell r="AA345" t="str">
            <v>N/A</v>
          </cell>
          <cell r="AB345" t="str">
            <v>N/A</v>
          </cell>
          <cell r="AC345" t="str">
            <v>N/A</v>
          </cell>
          <cell r="AD345" t="str">
            <v>N/A</v>
          </cell>
          <cell r="AE345" t="str">
            <v>N/A</v>
          </cell>
          <cell r="AF345" t="str">
            <v>N/A</v>
          </cell>
          <cell r="AG345" t="str">
            <v>N/A</v>
          </cell>
          <cell r="AH345" t="str">
            <v>N/A</v>
          </cell>
          <cell r="AI345" t="str">
            <v>N/A</v>
          </cell>
          <cell r="AJ345" t="str">
            <v>N/A</v>
          </cell>
          <cell r="AK345" t="str">
            <v>N/A</v>
          </cell>
          <cell r="AL345" t="str">
            <v>N/A</v>
          </cell>
          <cell r="AM345" t="str">
            <v>N/A</v>
          </cell>
          <cell r="AN345" t="str">
            <v>N/A</v>
          </cell>
          <cell r="AO345" t="str">
            <v>N/A</v>
          </cell>
          <cell r="AP345" t="str">
            <v>N/A</v>
          </cell>
          <cell r="AQ345" t="str">
            <v>N/A</v>
          </cell>
          <cell r="AR345" t="str">
            <v>N/A</v>
          </cell>
          <cell r="AS345" t="str">
            <v>N/A</v>
          </cell>
          <cell r="AT345" t="str">
            <v>N/A</v>
          </cell>
          <cell r="AU345" t="str">
            <v>N/A</v>
          </cell>
          <cell r="AV345" t="str">
            <v>N/A</v>
          </cell>
          <cell r="AW345" t="str">
            <v>N/A</v>
          </cell>
          <cell r="AX345" t="str">
            <v>N/A</v>
          </cell>
          <cell r="AY345" t="str">
            <v>N/A</v>
          </cell>
          <cell r="AZ345" t="str">
            <v>N/A</v>
          </cell>
          <cell r="BA345" t="e">
            <v>#VALUE!</v>
          </cell>
          <cell r="BB345" t="str">
            <v>N/A</v>
          </cell>
          <cell r="BC345" t="str">
            <v>N/A</v>
          </cell>
          <cell r="BD345" t="str">
            <v>N/A</v>
          </cell>
          <cell r="BE345" t="str">
            <v>N/A</v>
          </cell>
          <cell r="BF345" t="str">
            <v>N/A</v>
          </cell>
          <cell r="BG345" t="str">
            <v>N/A</v>
          </cell>
        </row>
        <row r="346">
          <cell r="A346">
            <v>36806</v>
          </cell>
          <cell r="B346" t="str">
            <v>N/A</v>
          </cell>
          <cell r="C346" t="str">
            <v>N/A</v>
          </cell>
          <cell r="D346" t="str">
            <v>N/A</v>
          </cell>
          <cell r="E346" t="str">
            <v>N/A</v>
          </cell>
          <cell r="F346" t="str">
            <v>N/A</v>
          </cell>
          <cell r="G346" t="str">
            <v>N/A</v>
          </cell>
          <cell r="H346" t="str">
            <v>N/A</v>
          </cell>
          <cell r="I346" t="str">
            <v>N/A</v>
          </cell>
          <cell r="J346" t="str">
            <v>N/A</v>
          </cell>
          <cell r="K346" t="str">
            <v>N/A</v>
          </cell>
          <cell r="L346" t="str">
            <v>N/A</v>
          </cell>
          <cell r="M346" t="str">
            <v>N/A</v>
          </cell>
          <cell r="N346" t="str">
            <v>N/A</v>
          </cell>
          <cell r="O346" t="str">
            <v>N/A</v>
          </cell>
          <cell r="P346" t="str">
            <v>N/A</v>
          </cell>
          <cell r="Q346" t="str">
            <v>N/A</v>
          </cell>
          <cell r="R346" t="str">
            <v>N/A</v>
          </cell>
          <cell r="S346" t="str">
            <v>N/A</v>
          </cell>
          <cell r="T346" t="str">
            <v>N/A</v>
          </cell>
          <cell r="U346" t="str">
            <v>N/A</v>
          </cell>
          <cell r="V346" t="str">
            <v>N/A</v>
          </cell>
          <cell r="W346" t="str">
            <v>N/A</v>
          </cell>
          <cell r="X346" t="str">
            <v>N/A</v>
          </cell>
          <cell r="Y346" t="str">
            <v>N/A</v>
          </cell>
          <cell r="Z346" t="str">
            <v>N/A</v>
          </cell>
          <cell r="AA346" t="str">
            <v>N/A</v>
          </cell>
          <cell r="AB346" t="str">
            <v>N/A</v>
          </cell>
          <cell r="AC346" t="str">
            <v>N/A</v>
          </cell>
          <cell r="AD346" t="str">
            <v>N/A</v>
          </cell>
          <cell r="AE346" t="str">
            <v>N/A</v>
          </cell>
          <cell r="AF346" t="str">
            <v>N/A</v>
          </cell>
          <cell r="AG346" t="str">
            <v>N/A</v>
          </cell>
          <cell r="AH346" t="str">
            <v>N/A</v>
          </cell>
          <cell r="AI346" t="str">
            <v>N/A</v>
          </cell>
          <cell r="AJ346" t="str">
            <v>N/A</v>
          </cell>
          <cell r="AK346" t="str">
            <v>N/A</v>
          </cell>
          <cell r="AL346" t="str">
            <v>N/A</v>
          </cell>
          <cell r="AM346" t="str">
            <v>N/A</v>
          </cell>
          <cell r="AN346" t="str">
            <v>N/A</v>
          </cell>
          <cell r="AO346" t="str">
            <v>N/A</v>
          </cell>
          <cell r="AP346" t="str">
            <v>N/A</v>
          </cell>
          <cell r="AQ346" t="str">
            <v>N/A</v>
          </cell>
          <cell r="AR346" t="str">
            <v>N/A</v>
          </cell>
          <cell r="AS346" t="str">
            <v>N/A</v>
          </cell>
          <cell r="AT346" t="str">
            <v>N/A</v>
          </cell>
          <cell r="AU346" t="str">
            <v>N/A</v>
          </cell>
          <cell r="AV346" t="str">
            <v>N/A</v>
          </cell>
          <cell r="AW346" t="str">
            <v>N/A</v>
          </cell>
          <cell r="AX346" t="str">
            <v>N/A</v>
          </cell>
          <cell r="AY346" t="str">
            <v>N/A</v>
          </cell>
          <cell r="AZ346" t="str">
            <v>N/A</v>
          </cell>
          <cell r="BA346" t="e">
            <v>#VALUE!</v>
          </cell>
          <cell r="BB346" t="str">
            <v>N/A</v>
          </cell>
          <cell r="BC346" t="str">
            <v>N/A</v>
          </cell>
          <cell r="BD346" t="str">
            <v>N/A</v>
          </cell>
          <cell r="BE346" t="str">
            <v>N/A</v>
          </cell>
          <cell r="BF346" t="str">
            <v>N/A</v>
          </cell>
          <cell r="BG346" t="str">
            <v>N/A</v>
          </cell>
        </row>
        <row r="347">
          <cell r="A347">
            <v>36807</v>
          </cell>
          <cell r="B347" t="str">
            <v>N/A</v>
          </cell>
          <cell r="C347" t="str">
            <v>N/A</v>
          </cell>
          <cell r="D347" t="str">
            <v>N/A</v>
          </cell>
          <cell r="E347" t="str">
            <v>N/A</v>
          </cell>
          <cell r="F347" t="str">
            <v>N/A</v>
          </cell>
          <cell r="G347" t="str">
            <v>N/A</v>
          </cell>
          <cell r="H347" t="str">
            <v>N/A</v>
          </cell>
          <cell r="I347" t="str">
            <v>N/A</v>
          </cell>
          <cell r="J347" t="str">
            <v>N/A</v>
          </cell>
          <cell r="K347" t="str">
            <v>N/A</v>
          </cell>
          <cell r="L347" t="str">
            <v>N/A</v>
          </cell>
          <cell r="M347" t="str">
            <v>N/A</v>
          </cell>
          <cell r="N347" t="str">
            <v>N/A</v>
          </cell>
          <cell r="O347" t="str">
            <v>N/A</v>
          </cell>
          <cell r="P347" t="str">
            <v>N/A</v>
          </cell>
          <cell r="Q347" t="str">
            <v>N/A</v>
          </cell>
          <cell r="R347" t="str">
            <v>N/A</v>
          </cell>
          <cell r="S347" t="str">
            <v>N/A</v>
          </cell>
          <cell r="T347" t="str">
            <v>N/A</v>
          </cell>
          <cell r="U347" t="str">
            <v>N/A</v>
          </cell>
          <cell r="V347" t="str">
            <v>N/A</v>
          </cell>
          <cell r="W347" t="str">
            <v>N/A</v>
          </cell>
          <cell r="X347" t="str">
            <v>N/A</v>
          </cell>
          <cell r="Y347" t="str">
            <v>N/A</v>
          </cell>
          <cell r="Z347" t="str">
            <v>N/A</v>
          </cell>
          <cell r="AA347" t="str">
            <v>N/A</v>
          </cell>
          <cell r="AB347" t="str">
            <v>N/A</v>
          </cell>
          <cell r="AC347" t="str">
            <v>N/A</v>
          </cell>
          <cell r="AD347" t="str">
            <v>N/A</v>
          </cell>
          <cell r="AE347" t="str">
            <v>N/A</v>
          </cell>
          <cell r="AF347" t="str">
            <v>N/A</v>
          </cell>
          <cell r="AG347" t="str">
            <v>N/A</v>
          </cell>
          <cell r="AH347" t="str">
            <v>N/A</v>
          </cell>
          <cell r="AI347" t="str">
            <v>N/A</v>
          </cell>
          <cell r="AJ347" t="str">
            <v>N/A</v>
          </cell>
          <cell r="AK347" t="str">
            <v>N/A</v>
          </cell>
          <cell r="AL347" t="str">
            <v>N/A</v>
          </cell>
          <cell r="AM347" t="str">
            <v>N/A</v>
          </cell>
          <cell r="AN347" t="str">
            <v>N/A</v>
          </cell>
          <cell r="AO347" t="str">
            <v>N/A</v>
          </cell>
          <cell r="AP347" t="str">
            <v>N/A</v>
          </cell>
          <cell r="AQ347" t="str">
            <v>N/A</v>
          </cell>
          <cell r="AR347" t="str">
            <v>N/A</v>
          </cell>
          <cell r="AS347" t="str">
            <v>N/A</v>
          </cell>
          <cell r="AT347" t="str">
            <v>N/A</v>
          </cell>
          <cell r="AU347" t="str">
            <v>N/A</v>
          </cell>
          <cell r="AV347" t="str">
            <v>N/A</v>
          </cell>
          <cell r="AW347" t="str">
            <v>N/A</v>
          </cell>
          <cell r="AX347" t="str">
            <v>N/A</v>
          </cell>
          <cell r="AY347" t="str">
            <v>N/A</v>
          </cell>
          <cell r="AZ347" t="str">
            <v>N/A</v>
          </cell>
          <cell r="BA347" t="e">
            <v>#VALUE!</v>
          </cell>
          <cell r="BB347" t="str">
            <v>N/A</v>
          </cell>
          <cell r="BC347" t="str">
            <v>N/A</v>
          </cell>
          <cell r="BD347" t="str">
            <v>N/A</v>
          </cell>
          <cell r="BE347" t="str">
            <v>N/A</v>
          </cell>
          <cell r="BF347" t="str">
            <v>N/A</v>
          </cell>
          <cell r="BG347" t="str">
            <v>N/A</v>
          </cell>
        </row>
        <row r="348">
          <cell r="A348">
            <v>36808</v>
          </cell>
          <cell r="B348" t="str">
            <v>N/A</v>
          </cell>
          <cell r="C348" t="str">
            <v>N/A</v>
          </cell>
          <cell r="D348" t="str">
            <v>N/A</v>
          </cell>
          <cell r="E348" t="str">
            <v>N/A</v>
          </cell>
          <cell r="F348" t="str">
            <v>N/A</v>
          </cell>
          <cell r="G348" t="str">
            <v>N/A</v>
          </cell>
          <cell r="H348" t="str">
            <v>N/A</v>
          </cell>
          <cell r="I348" t="str">
            <v>N/A</v>
          </cell>
          <cell r="J348" t="str">
            <v>N/A</v>
          </cell>
          <cell r="K348" t="str">
            <v>N/A</v>
          </cell>
          <cell r="L348" t="str">
            <v>N/A</v>
          </cell>
          <cell r="M348" t="str">
            <v>N/A</v>
          </cell>
          <cell r="N348" t="str">
            <v>N/A</v>
          </cell>
          <cell r="O348" t="str">
            <v>N/A</v>
          </cell>
          <cell r="P348" t="str">
            <v>N/A</v>
          </cell>
          <cell r="Q348" t="str">
            <v>N/A</v>
          </cell>
          <cell r="R348" t="str">
            <v>N/A</v>
          </cell>
          <cell r="S348" t="str">
            <v>N/A</v>
          </cell>
          <cell r="T348" t="str">
            <v>N/A</v>
          </cell>
          <cell r="U348" t="str">
            <v>N/A</v>
          </cell>
          <cell r="V348" t="str">
            <v>N/A</v>
          </cell>
          <cell r="W348" t="str">
            <v>N/A</v>
          </cell>
          <cell r="X348" t="str">
            <v>N/A</v>
          </cell>
          <cell r="Y348" t="str">
            <v>N/A</v>
          </cell>
          <cell r="Z348" t="str">
            <v>N/A</v>
          </cell>
          <cell r="AA348" t="str">
            <v>N/A</v>
          </cell>
          <cell r="AB348" t="str">
            <v>N/A</v>
          </cell>
          <cell r="AC348" t="str">
            <v>N/A</v>
          </cell>
          <cell r="AD348" t="str">
            <v>N/A</v>
          </cell>
          <cell r="AE348" t="str">
            <v>N/A</v>
          </cell>
          <cell r="AF348" t="str">
            <v>N/A</v>
          </cell>
          <cell r="AG348" t="str">
            <v>N/A</v>
          </cell>
          <cell r="AH348" t="str">
            <v>N/A</v>
          </cell>
          <cell r="AI348" t="str">
            <v>N/A</v>
          </cell>
          <cell r="AJ348" t="str">
            <v>N/A</v>
          </cell>
          <cell r="AK348" t="str">
            <v>N/A</v>
          </cell>
          <cell r="AL348" t="str">
            <v>N/A</v>
          </cell>
          <cell r="AM348" t="str">
            <v>N/A</v>
          </cell>
          <cell r="AN348" t="str">
            <v>N/A</v>
          </cell>
          <cell r="AO348" t="str">
            <v>N/A</v>
          </cell>
          <cell r="AP348" t="str">
            <v>N/A</v>
          </cell>
          <cell r="AQ348" t="str">
            <v>N/A</v>
          </cell>
          <cell r="AR348" t="str">
            <v>N/A</v>
          </cell>
          <cell r="AS348" t="str">
            <v>N/A</v>
          </cell>
          <cell r="AT348" t="str">
            <v>N/A</v>
          </cell>
          <cell r="AU348" t="str">
            <v>N/A</v>
          </cell>
          <cell r="AV348" t="str">
            <v>N/A</v>
          </cell>
          <cell r="AW348" t="str">
            <v>N/A</v>
          </cell>
          <cell r="AX348" t="str">
            <v>N/A</v>
          </cell>
          <cell r="AY348" t="str">
            <v>N/A</v>
          </cell>
          <cell r="AZ348" t="str">
            <v>N/A</v>
          </cell>
          <cell r="BA348" t="e">
            <v>#VALUE!</v>
          </cell>
          <cell r="BB348" t="str">
            <v>N/A</v>
          </cell>
          <cell r="BC348" t="str">
            <v>N/A</v>
          </cell>
          <cell r="BD348" t="str">
            <v>N/A</v>
          </cell>
          <cell r="BE348" t="str">
            <v>N/A</v>
          </cell>
          <cell r="BF348" t="str">
            <v>N/A</v>
          </cell>
          <cell r="BG348" t="str">
            <v>N/A</v>
          </cell>
        </row>
        <row r="349">
          <cell r="A349">
            <v>36809</v>
          </cell>
          <cell r="B349" t="str">
            <v>N/A</v>
          </cell>
          <cell r="C349" t="str">
            <v>N/A</v>
          </cell>
          <cell r="D349" t="str">
            <v>N/A</v>
          </cell>
          <cell r="E349" t="str">
            <v>N/A</v>
          </cell>
          <cell r="F349" t="str">
            <v>N/A</v>
          </cell>
          <cell r="G349" t="str">
            <v>N/A</v>
          </cell>
          <cell r="H349" t="str">
            <v>N/A</v>
          </cell>
          <cell r="I349" t="str">
            <v>N/A</v>
          </cell>
          <cell r="J349" t="str">
            <v>N/A</v>
          </cell>
          <cell r="K349" t="str">
            <v>N/A</v>
          </cell>
          <cell r="L349" t="str">
            <v>N/A</v>
          </cell>
          <cell r="M349" t="str">
            <v>N/A</v>
          </cell>
          <cell r="N349" t="str">
            <v>N/A</v>
          </cell>
          <cell r="O349" t="str">
            <v>N/A</v>
          </cell>
          <cell r="P349" t="str">
            <v>N/A</v>
          </cell>
          <cell r="Q349" t="str">
            <v>N/A</v>
          </cell>
          <cell r="R349" t="str">
            <v>N/A</v>
          </cell>
          <cell r="S349" t="str">
            <v>N/A</v>
          </cell>
          <cell r="T349" t="str">
            <v>N/A</v>
          </cell>
          <cell r="U349" t="str">
            <v>N/A</v>
          </cell>
          <cell r="V349" t="str">
            <v>N/A</v>
          </cell>
          <cell r="W349" t="str">
            <v>N/A</v>
          </cell>
          <cell r="X349" t="str">
            <v>N/A</v>
          </cell>
          <cell r="Y349" t="str">
            <v>N/A</v>
          </cell>
          <cell r="Z349" t="str">
            <v>N/A</v>
          </cell>
          <cell r="AA349" t="str">
            <v>N/A</v>
          </cell>
          <cell r="AB349" t="str">
            <v>N/A</v>
          </cell>
          <cell r="AC349" t="str">
            <v>N/A</v>
          </cell>
          <cell r="AD349" t="str">
            <v>N/A</v>
          </cell>
          <cell r="AE349" t="str">
            <v>N/A</v>
          </cell>
          <cell r="AF349" t="str">
            <v>N/A</v>
          </cell>
          <cell r="AG349" t="str">
            <v>N/A</v>
          </cell>
          <cell r="AH349" t="str">
            <v>N/A</v>
          </cell>
          <cell r="AI349" t="str">
            <v>N/A</v>
          </cell>
          <cell r="AJ349" t="str">
            <v>N/A</v>
          </cell>
          <cell r="AK349" t="str">
            <v>N/A</v>
          </cell>
          <cell r="AL349" t="str">
            <v>N/A</v>
          </cell>
          <cell r="AM349" t="str">
            <v>N/A</v>
          </cell>
          <cell r="AN349" t="str">
            <v>N/A</v>
          </cell>
          <cell r="AO349" t="str">
            <v>N/A</v>
          </cell>
          <cell r="AP349" t="str">
            <v>N/A</v>
          </cell>
          <cell r="AQ349" t="str">
            <v>N/A</v>
          </cell>
          <cell r="AR349" t="str">
            <v>N/A</v>
          </cell>
          <cell r="AS349" t="str">
            <v>N/A</v>
          </cell>
          <cell r="AT349" t="str">
            <v>N/A</v>
          </cell>
          <cell r="AU349" t="str">
            <v>N/A</v>
          </cell>
          <cell r="AV349" t="str">
            <v>N/A</v>
          </cell>
          <cell r="AW349" t="str">
            <v>N/A</v>
          </cell>
          <cell r="AX349" t="str">
            <v>N/A</v>
          </cell>
          <cell r="AY349" t="str">
            <v>N/A</v>
          </cell>
          <cell r="AZ349" t="str">
            <v>N/A</v>
          </cell>
          <cell r="BA349" t="e">
            <v>#VALUE!</v>
          </cell>
          <cell r="BB349" t="str">
            <v>N/A</v>
          </cell>
          <cell r="BC349" t="str">
            <v>N/A</v>
          </cell>
          <cell r="BD349" t="str">
            <v>N/A</v>
          </cell>
          <cell r="BE349" t="str">
            <v>N/A</v>
          </cell>
          <cell r="BF349" t="str">
            <v>N/A</v>
          </cell>
          <cell r="BG349" t="str">
            <v>N/A</v>
          </cell>
        </row>
        <row r="350">
          <cell r="A350">
            <v>36810</v>
          </cell>
          <cell r="B350" t="str">
            <v>N/A</v>
          </cell>
          <cell r="C350" t="str">
            <v>N/A</v>
          </cell>
          <cell r="D350" t="str">
            <v>N/A</v>
          </cell>
          <cell r="E350" t="str">
            <v>N/A</v>
          </cell>
          <cell r="F350" t="str">
            <v>N/A</v>
          </cell>
          <cell r="G350" t="str">
            <v>N/A</v>
          </cell>
          <cell r="H350" t="str">
            <v>N/A</v>
          </cell>
          <cell r="I350" t="str">
            <v>N/A</v>
          </cell>
          <cell r="J350" t="str">
            <v>N/A</v>
          </cell>
          <cell r="K350" t="str">
            <v>N/A</v>
          </cell>
          <cell r="L350" t="str">
            <v>N/A</v>
          </cell>
          <cell r="M350" t="str">
            <v>N/A</v>
          </cell>
          <cell r="N350" t="str">
            <v>N/A</v>
          </cell>
          <cell r="O350" t="str">
            <v>N/A</v>
          </cell>
          <cell r="P350" t="str">
            <v>N/A</v>
          </cell>
          <cell r="Q350" t="str">
            <v>N/A</v>
          </cell>
          <cell r="R350" t="str">
            <v>N/A</v>
          </cell>
          <cell r="S350" t="str">
            <v>N/A</v>
          </cell>
          <cell r="T350" t="str">
            <v>N/A</v>
          </cell>
          <cell r="U350" t="str">
            <v>N/A</v>
          </cell>
          <cell r="V350" t="str">
            <v>N/A</v>
          </cell>
          <cell r="W350" t="str">
            <v>N/A</v>
          </cell>
          <cell r="X350" t="str">
            <v>N/A</v>
          </cell>
          <cell r="Y350" t="str">
            <v>N/A</v>
          </cell>
          <cell r="Z350" t="str">
            <v>N/A</v>
          </cell>
          <cell r="AA350" t="str">
            <v>N/A</v>
          </cell>
          <cell r="AB350" t="str">
            <v>N/A</v>
          </cell>
          <cell r="AC350" t="str">
            <v>N/A</v>
          </cell>
          <cell r="AD350" t="str">
            <v>N/A</v>
          </cell>
          <cell r="AE350" t="str">
            <v>N/A</v>
          </cell>
          <cell r="AF350" t="str">
            <v>N/A</v>
          </cell>
          <cell r="AG350" t="str">
            <v>N/A</v>
          </cell>
          <cell r="AH350" t="str">
            <v>N/A</v>
          </cell>
          <cell r="AI350" t="str">
            <v>N/A</v>
          </cell>
          <cell r="AJ350" t="str">
            <v>N/A</v>
          </cell>
          <cell r="AK350" t="str">
            <v>N/A</v>
          </cell>
          <cell r="AL350" t="str">
            <v>N/A</v>
          </cell>
          <cell r="AM350" t="str">
            <v>N/A</v>
          </cell>
          <cell r="AN350" t="str">
            <v>N/A</v>
          </cell>
          <cell r="AO350" t="str">
            <v>N/A</v>
          </cell>
          <cell r="AP350" t="str">
            <v>N/A</v>
          </cell>
          <cell r="AQ350" t="str">
            <v>N/A</v>
          </cell>
          <cell r="AR350" t="str">
            <v>N/A</v>
          </cell>
          <cell r="AS350" t="str">
            <v>N/A</v>
          </cell>
          <cell r="AT350" t="str">
            <v>N/A</v>
          </cell>
          <cell r="AU350" t="str">
            <v>N/A</v>
          </cell>
          <cell r="AV350" t="str">
            <v>N/A</v>
          </cell>
          <cell r="AW350" t="str">
            <v>N/A</v>
          </cell>
          <cell r="AX350" t="str">
            <v>N/A</v>
          </cell>
          <cell r="AY350" t="str">
            <v>N/A</v>
          </cell>
          <cell r="AZ350" t="str">
            <v>N/A</v>
          </cell>
          <cell r="BA350" t="e">
            <v>#VALUE!</v>
          </cell>
          <cell r="BB350" t="str">
            <v>N/A</v>
          </cell>
          <cell r="BC350" t="str">
            <v>N/A</v>
          </cell>
          <cell r="BD350" t="str">
            <v>N/A</v>
          </cell>
          <cell r="BE350" t="str">
            <v>N/A</v>
          </cell>
          <cell r="BF350" t="str">
            <v>N/A</v>
          </cell>
          <cell r="BG350" t="str">
            <v>N/A</v>
          </cell>
        </row>
        <row r="351">
          <cell r="A351">
            <v>36811</v>
          </cell>
          <cell r="B351" t="str">
            <v>N/A</v>
          </cell>
          <cell r="C351" t="str">
            <v>N/A</v>
          </cell>
          <cell r="D351" t="str">
            <v>N/A</v>
          </cell>
          <cell r="E351" t="str">
            <v>N/A</v>
          </cell>
          <cell r="F351" t="str">
            <v>N/A</v>
          </cell>
          <cell r="G351" t="str">
            <v>N/A</v>
          </cell>
          <cell r="H351" t="str">
            <v>N/A</v>
          </cell>
          <cell r="I351" t="str">
            <v>N/A</v>
          </cell>
          <cell r="J351" t="str">
            <v>N/A</v>
          </cell>
          <cell r="K351" t="str">
            <v>N/A</v>
          </cell>
          <cell r="L351" t="str">
            <v>N/A</v>
          </cell>
          <cell r="M351" t="str">
            <v>N/A</v>
          </cell>
          <cell r="N351" t="str">
            <v>N/A</v>
          </cell>
          <cell r="O351" t="str">
            <v>N/A</v>
          </cell>
          <cell r="P351" t="str">
            <v>N/A</v>
          </cell>
          <cell r="Q351" t="str">
            <v>N/A</v>
          </cell>
          <cell r="R351" t="str">
            <v>N/A</v>
          </cell>
          <cell r="S351" t="str">
            <v>N/A</v>
          </cell>
          <cell r="T351" t="str">
            <v>N/A</v>
          </cell>
          <cell r="U351" t="str">
            <v>N/A</v>
          </cell>
          <cell r="V351" t="str">
            <v>N/A</v>
          </cell>
          <cell r="W351" t="str">
            <v>N/A</v>
          </cell>
          <cell r="X351" t="str">
            <v>N/A</v>
          </cell>
          <cell r="Y351" t="str">
            <v>N/A</v>
          </cell>
          <cell r="Z351" t="str">
            <v>N/A</v>
          </cell>
          <cell r="AA351" t="str">
            <v>N/A</v>
          </cell>
          <cell r="AB351" t="str">
            <v>N/A</v>
          </cell>
          <cell r="AC351" t="str">
            <v>N/A</v>
          </cell>
          <cell r="AD351" t="str">
            <v>N/A</v>
          </cell>
          <cell r="AE351" t="str">
            <v>N/A</v>
          </cell>
          <cell r="AF351" t="str">
            <v>N/A</v>
          </cell>
          <cell r="AG351" t="str">
            <v>N/A</v>
          </cell>
          <cell r="AH351" t="str">
            <v>N/A</v>
          </cell>
          <cell r="AI351" t="str">
            <v>N/A</v>
          </cell>
          <cell r="AJ351" t="str">
            <v>N/A</v>
          </cell>
          <cell r="AK351" t="str">
            <v>N/A</v>
          </cell>
          <cell r="AL351" t="str">
            <v>N/A</v>
          </cell>
          <cell r="AM351" t="str">
            <v>N/A</v>
          </cell>
          <cell r="AN351" t="str">
            <v>N/A</v>
          </cell>
          <cell r="AO351" t="str">
            <v>N/A</v>
          </cell>
          <cell r="AP351" t="str">
            <v>N/A</v>
          </cell>
          <cell r="AQ351" t="str">
            <v>N/A</v>
          </cell>
          <cell r="AR351" t="str">
            <v>N/A</v>
          </cell>
          <cell r="AS351" t="str">
            <v>N/A</v>
          </cell>
          <cell r="AT351" t="str">
            <v>N/A</v>
          </cell>
          <cell r="AU351" t="str">
            <v>N/A</v>
          </cell>
          <cell r="AV351" t="str">
            <v>N/A</v>
          </cell>
          <cell r="AW351" t="str">
            <v>N/A</v>
          </cell>
          <cell r="AX351" t="str">
            <v>N/A</v>
          </cell>
          <cell r="AY351" t="str">
            <v>N/A</v>
          </cell>
          <cell r="AZ351" t="str">
            <v>N/A</v>
          </cell>
          <cell r="BA351" t="e">
            <v>#VALUE!</v>
          </cell>
          <cell r="BB351" t="str">
            <v>N/A</v>
          </cell>
          <cell r="BC351" t="str">
            <v>N/A</v>
          </cell>
          <cell r="BD351" t="str">
            <v>N/A</v>
          </cell>
          <cell r="BE351" t="str">
            <v>N/A</v>
          </cell>
          <cell r="BF351" t="str">
            <v>N/A</v>
          </cell>
          <cell r="BG351" t="str">
            <v>N/A</v>
          </cell>
        </row>
        <row r="352">
          <cell r="A352">
            <v>36812</v>
          </cell>
          <cell r="B352" t="str">
            <v>N/A</v>
          </cell>
          <cell r="C352" t="str">
            <v>N/A</v>
          </cell>
          <cell r="D352" t="str">
            <v>N/A</v>
          </cell>
          <cell r="E352" t="str">
            <v>N/A</v>
          </cell>
          <cell r="F352" t="str">
            <v>N/A</v>
          </cell>
          <cell r="G352" t="str">
            <v>N/A</v>
          </cell>
          <cell r="H352" t="str">
            <v>N/A</v>
          </cell>
          <cell r="I352" t="str">
            <v>N/A</v>
          </cell>
          <cell r="J352" t="str">
            <v>N/A</v>
          </cell>
          <cell r="K352" t="str">
            <v>N/A</v>
          </cell>
          <cell r="L352" t="str">
            <v>N/A</v>
          </cell>
          <cell r="M352" t="str">
            <v>N/A</v>
          </cell>
          <cell r="N352" t="str">
            <v>N/A</v>
          </cell>
          <cell r="O352" t="str">
            <v>N/A</v>
          </cell>
          <cell r="P352" t="str">
            <v>N/A</v>
          </cell>
          <cell r="Q352" t="str">
            <v>N/A</v>
          </cell>
          <cell r="R352" t="str">
            <v>N/A</v>
          </cell>
          <cell r="S352" t="str">
            <v>N/A</v>
          </cell>
          <cell r="T352" t="str">
            <v>N/A</v>
          </cell>
          <cell r="U352" t="str">
            <v>N/A</v>
          </cell>
          <cell r="V352" t="str">
            <v>N/A</v>
          </cell>
          <cell r="W352" t="str">
            <v>N/A</v>
          </cell>
          <cell r="X352" t="str">
            <v>N/A</v>
          </cell>
          <cell r="Y352" t="str">
            <v>N/A</v>
          </cell>
          <cell r="Z352" t="str">
            <v>N/A</v>
          </cell>
          <cell r="AA352" t="str">
            <v>N/A</v>
          </cell>
          <cell r="AB352" t="str">
            <v>N/A</v>
          </cell>
          <cell r="AC352" t="str">
            <v>N/A</v>
          </cell>
          <cell r="AD352" t="str">
            <v>N/A</v>
          </cell>
          <cell r="AE352" t="str">
            <v>N/A</v>
          </cell>
          <cell r="AF352" t="str">
            <v>N/A</v>
          </cell>
          <cell r="AG352" t="str">
            <v>N/A</v>
          </cell>
          <cell r="AH352" t="str">
            <v>N/A</v>
          </cell>
          <cell r="AI352" t="str">
            <v>N/A</v>
          </cell>
          <cell r="AJ352" t="str">
            <v>N/A</v>
          </cell>
          <cell r="AK352" t="str">
            <v>N/A</v>
          </cell>
          <cell r="AL352" t="str">
            <v>N/A</v>
          </cell>
          <cell r="AM352" t="str">
            <v>N/A</v>
          </cell>
          <cell r="AN352" t="str">
            <v>N/A</v>
          </cell>
          <cell r="AO352" t="str">
            <v>N/A</v>
          </cell>
          <cell r="AP352" t="str">
            <v>N/A</v>
          </cell>
          <cell r="AQ352" t="str">
            <v>N/A</v>
          </cell>
          <cell r="AR352" t="str">
            <v>N/A</v>
          </cell>
          <cell r="AS352" t="str">
            <v>N/A</v>
          </cell>
          <cell r="AT352" t="str">
            <v>N/A</v>
          </cell>
          <cell r="AU352" t="str">
            <v>N/A</v>
          </cell>
          <cell r="AV352" t="str">
            <v>N/A</v>
          </cell>
          <cell r="AW352" t="str">
            <v>N/A</v>
          </cell>
          <cell r="AX352" t="str">
            <v>N/A</v>
          </cell>
          <cell r="AY352" t="str">
            <v>N/A</v>
          </cell>
          <cell r="AZ352" t="str">
            <v>N/A</v>
          </cell>
          <cell r="BA352" t="e">
            <v>#VALUE!</v>
          </cell>
          <cell r="BB352" t="str">
            <v>N/A</v>
          </cell>
          <cell r="BC352" t="str">
            <v>N/A</v>
          </cell>
          <cell r="BD352" t="str">
            <v>N/A</v>
          </cell>
          <cell r="BE352" t="str">
            <v>N/A</v>
          </cell>
          <cell r="BF352" t="str">
            <v>N/A</v>
          </cell>
          <cell r="BG352" t="str">
            <v>N/A</v>
          </cell>
        </row>
        <row r="353">
          <cell r="A353">
            <v>36813</v>
          </cell>
          <cell r="B353" t="str">
            <v>N/A</v>
          </cell>
          <cell r="C353" t="str">
            <v>N/A</v>
          </cell>
          <cell r="D353" t="str">
            <v>N/A</v>
          </cell>
          <cell r="E353" t="str">
            <v>N/A</v>
          </cell>
          <cell r="F353" t="str">
            <v>N/A</v>
          </cell>
          <cell r="G353" t="str">
            <v>N/A</v>
          </cell>
          <cell r="H353" t="str">
            <v>N/A</v>
          </cell>
          <cell r="I353" t="str">
            <v>N/A</v>
          </cell>
          <cell r="J353" t="str">
            <v>N/A</v>
          </cell>
          <cell r="K353" t="str">
            <v>N/A</v>
          </cell>
          <cell r="L353" t="str">
            <v>N/A</v>
          </cell>
          <cell r="M353" t="str">
            <v>N/A</v>
          </cell>
          <cell r="N353" t="str">
            <v>N/A</v>
          </cell>
          <cell r="O353" t="str">
            <v>N/A</v>
          </cell>
          <cell r="P353" t="str">
            <v>N/A</v>
          </cell>
          <cell r="Q353" t="str">
            <v>N/A</v>
          </cell>
          <cell r="R353" t="str">
            <v>N/A</v>
          </cell>
          <cell r="S353" t="str">
            <v>N/A</v>
          </cell>
          <cell r="T353" t="str">
            <v>N/A</v>
          </cell>
          <cell r="U353" t="str">
            <v>N/A</v>
          </cell>
          <cell r="V353" t="str">
            <v>N/A</v>
          </cell>
          <cell r="W353" t="str">
            <v>N/A</v>
          </cell>
          <cell r="X353" t="str">
            <v>N/A</v>
          </cell>
          <cell r="Y353" t="str">
            <v>N/A</v>
          </cell>
          <cell r="Z353" t="str">
            <v>N/A</v>
          </cell>
          <cell r="AA353" t="str">
            <v>N/A</v>
          </cell>
          <cell r="AB353" t="str">
            <v>N/A</v>
          </cell>
          <cell r="AC353" t="str">
            <v>N/A</v>
          </cell>
          <cell r="AD353" t="str">
            <v>N/A</v>
          </cell>
          <cell r="AE353" t="str">
            <v>N/A</v>
          </cell>
          <cell r="AF353" t="str">
            <v>N/A</v>
          </cell>
          <cell r="AG353" t="str">
            <v>N/A</v>
          </cell>
          <cell r="AH353" t="str">
            <v>N/A</v>
          </cell>
          <cell r="AI353" t="str">
            <v>N/A</v>
          </cell>
          <cell r="AJ353" t="str">
            <v>N/A</v>
          </cell>
          <cell r="AK353" t="str">
            <v>N/A</v>
          </cell>
          <cell r="AL353" t="str">
            <v>N/A</v>
          </cell>
          <cell r="AM353" t="str">
            <v>N/A</v>
          </cell>
          <cell r="AN353" t="str">
            <v>N/A</v>
          </cell>
          <cell r="AO353" t="str">
            <v>N/A</v>
          </cell>
          <cell r="AP353" t="str">
            <v>N/A</v>
          </cell>
          <cell r="AQ353" t="str">
            <v>N/A</v>
          </cell>
          <cell r="AR353" t="str">
            <v>N/A</v>
          </cell>
          <cell r="AS353" t="str">
            <v>N/A</v>
          </cell>
          <cell r="AT353" t="str">
            <v>N/A</v>
          </cell>
          <cell r="AU353" t="str">
            <v>N/A</v>
          </cell>
          <cell r="AV353" t="str">
            <v>N/A</v>
          </cell>
          <cell r="AW353" t="str">
            <v>N/A</v>
          </cell>
          <cell r="AX353" t="str">
            <v>N/A</v>
          </cell>
          <cell r="AY353" t="str">
            <v>N/A</v>
          </cell>
          <cell r="AZ353" t="str">
            <v>N/A</v>
          </cell>
          <cell r="BA353" t="e">
            <v>#VALUE!</v>
          </cell>
          <cell r="BB353" t="str">
            <v>N/A</v>
          </cell>
          <cell r="BC353" t="str">
            <v>N/A</v>
          </cell>
          <cell r="BD353" t="str">
            <v>N/A</v>
          </cell>
          <cell r="BE353" t="str">
            <v>N/A</v>
          </cell>
          <cell r="BF353" t="str">
            <v>N/A</v>
          </cell>
          <cell r="BG353" t="str">
            <v>N/A</v>
          </cell>
        </row>
        <row r="354">
          <cell r="A354">
            <v>36814</v>
          </cell>
          <cell r="B354" t="str">
            <v>N/A</v>
          </cell>
          <cell r="C354" t="str">
            <v>N/A</v>
          </cell>
          <cell r="D354" t="str">
            <v>N/A</v>
          </cell>
          <cell r="E354" t="str">
            <v>N/A</v>
          </cell>
          <cell r="F354" t="str">
            <v>N/A</v>
          </cell>
          <cell r="G354" t="str">
            <v>N/A</v>
          </cell>
          <cell r="H354" t="str">
            <v>N/A</v>
          </cell>
          <cell r="I354" t="str">
            <v>N/A</v>
          </cell>
          <cell r="J354" t="str">
            <v>N/A</v>
          </cell>
          <cell r="K354" t="str">
            <v>N/A</v>
          </cell>
          <cell r="L354" t="str">
            <v>N/A</v>
          </cell>
          <cell r="M354" t="str">
            <v>N/A</v>
          </cell>
          <cell r="N354" t="str">
            <v>N/A</v>
          </cell>
          <cell r="O354" t="str">
            <v>N/A</v>
          </cell>
          <cell r="P354" t="str">
            <v>N/A</v>
          </cell>
          <cell r="Q354" t="str">
            <v>N/A</v>
          </cell>
          <cell r="R354" t="str">
            <v>N/A</v>
          </cell>
          <cell r="S354" t="str">
            <v>N/A</v>
          </cell>
          <cell r="T354" t="str">
            <v>N/A</v>
          </cell>
          <cell r="U354" t="str">
            <v>N/A</v>
          </cell>
          <cell r="V354" t="str">
            <v>N/A</v>
          </cell>
          <cell r="W354" t="str">
            <v>N/A</v>
          </cell>
          <cell r="X354" t="str">
            <v>N/A</v>
          </cell>
          <cell r="Y354" t="str">
            <v>N/A</v>
          </cell>
          <cell r="Z354" t="str">
            <v>N/A</v>
          </cell>
          <cell r="AA354" t="str">
            <v>N/A</v>
          </cell>
          <cell r="AB354" t="str">
            <v>N/A</v>
          </cell>
          <cell r="AC354" t="str">
            <v>N/A</v>
          </cell>
          <cell r="AD354" t="str">
            <v>N/A</v>
          </cell>
          <cell r="AE354" t="str">
            <v>N/A</v>
          </cell>
          <cell r="AF354" t="str">
            <v>N/A</v>
          </cell>
          <cell r="AG354" t="str">
            <v>N/A</v>
          </cell>
          <cell r="AH354" t="str">
            <v>N/A</v>
          </cell>
          <cell r="AI354" t="str">
            <v>N/A</v>
          </cell>
          <cell r="AJ354" t="str">
            <v>N/A</v>
          </cell>
          <cell r="AK354" t="str">
            <v>N/A</v>
          </cell>
          <cell r="AL354" t="str">
            <v>N/A</v>
          </cell>
          <cell r="AM354" t="str">
            <v>N/A</v>
          </cell>
          <cell r="AN354" t="str">
            <v>N/A</v>
          </cell>
          <cell r="AO354" t="str">
            <v>N/A</v>
          </cell>
          <cell r="AP354" t="str">
            <v>N/A</v>
          </cell>
          <cell r="AQ354" t="str">
            <v>N/A</v>
          </cell>
          <cell r="AR354" t="str">
            <v>N/A</v>
          </cell>
          <cell r="AS354" t="str">
            <v>N/A</v>
          </cell>
          <cell r="AT354" t="str">
            <v>N/A</v>
          </cell>
          <cell r="AU354" t="str">
            <v>N/A</v>
          </cell>
          <cell r="AV354" t="str">
            <v>N/A</v>
          </cell>
          <cell r="AW354" t="str">
            <v>N/A</v>
          </cell>
          <cell r="AX354" t="str">
            <v>N/A</v>
          </cell>
          <cell r="AY354" t="str">
            <v>N/A</v>
          </cell>
          <cell r="AZ354" t="str">
            <v>N/A</v>
          </cell>
          <cell r="BA354" t="e">
            <v>#VALUE!</v>
          </cell>
          <cell r="BB354" t="str">
            <v>N/A</v>
          </cell>
          <cell r="BC354" t="str">
            <v>N/A</v>
          </cell>
          <cell r="BD354" t="str">
            <v>N/A</v>
          </cell>
          <cell r="BE354" t="str">
            <v>N/A</v>
          </cell>
          <cell r="BF354" t="str">
            <v>N/A</v>
          </cell>
          <cell r="BG354" t="str">
            <v>N/A</v>
          </cell>
        </row>
        <row r="355">
          <cell r="A355">
            <v>36815</v>
          </cell>
          <cell r="B355" t="str">
            <v>N/A</v>
          </cell>
          <cell r="C355" t="str">
            <v>N/A</v>
          </cell>
          <cell r="D355" t="str">
            <v>N/A</v>
          </cell>
          <cell r="E355" t="str">
            <v>N/A</v>
          </cell>
          <cell r="F355" t="str">
            <v>N/A</v>
          </cell>
          <cell r="G355" t="str">
            <v>N/A</v>
          </cell>
          <cell r="H355" t="str">
            <v>N/A</v>
          </cell>
          <cell r="I355" t="str">
            <v>N/A</v>
          </cell>
          <cell r="J355" t="str">
            <v>N/A</v>
          </cell>
          <cell r="K355" t="str">
            <v>N/A</v>
          </cell>
          <cell r="L355" t="str">
            <v>N/A</v>
          </cell>
          <cell r="M355" t="str">
            <v>N/A</v>
          </cell>
          <cell r="N355" t="str">
            <v>N/A</v>
          </cell>
          <cell r="O355" t="str">
            <v>N/A</v>
          </cell>
          <cell r="P355" t="str">
            <v>N/A</v>
          </cell>
          <cell r="Q355" t="str">
            <v>N/A</v>
          </cell>
          <cell r="R355" t="str">
            <v>N/A</v>
          </cell>
          <cell r="S355" t="str">
            <v>N/A</v>
          </cell>
          <cell r="T355" t="str">
            <v>N/A</v>
          </cell>
          <cell r="U355" t="str">
            <v>N/A</v>
          </cell>
          <cell r="V355" t="str">
            <v>N/A</v>
          </cell>
          <cell r="W355" t="str">
            <v>N/A</v>
          </cell>
          <cell r="X355" t="str">
            <v>N/A</v>
          </cell>
          <cell r="Y355" t="str">
            <v>N/A</v>
          </cell>
          <cell r="Z355" t="str">
            <v>N/A</v>
          </cell>
          <cell r="AA355" t="str">
            <v>N/A</v>
          </cell>
          <cell r="AB355" t="str">
            <v>N/A</v>
          </cell>
          <cell r="AC355" t="str">
            <v>N/A</v>
          </cell>
          <cell r="AD355" t="str">
            <v>N/A</v>
          </cell>
          <cell r="AE355" t="str">
            <v>N/A</v>
          </cell>
          <cell r="AF355" t="str">
            <v>N/A</v>
          </cell>
          <cell r="AG355" t="str">
            <v>N/A</v>
          </cell>
          <cell r="AH355" t="str">
            <v>N/A</v>
          </cell>
          <cell r="AI355" t="str">
            <v>N/A</v>
          </cell>
          <cell r="AJ355" t="str">
            <v>N/A</v>
          </cell>
          <cell r="AK355" t="str">
            <v>N/A</v>
          </cell>
          <cell r="AL355" t="str">
            <v>N/A</v>
          </cell>
          <cell r="AM355" t="str">
            <v>N/A</v>
          </cell>
          <cell r="AN355" t="str">
            <v>N/A</v>
          </cell>
          <cell r="AO355" t="str">
            <v>N/A</v>
          </cell>
          <cell r="AP355" t="str">
            <v>N/A</v>
          </cell>
          <cell r="AQ355" t="str">
            <v>N/A</v>
          </cell>
          <cell r="AR355" t="str">
            <v>N/A</v>
          </cell>
          <cell r="AS355" t="str">
            <v>N/A</v>
          </cell>
          <cell r="AT355" t="str">
            <v>N/A</v>
          </cell>
          <cell r="AU355" t="str">
            <v>N/A</v>
          </cell>
          <cell r="AV355" t="str">
            <v>N/A</v>
          </cell>
          <cell r="AW355" t="str">
            <v>N/A</v>
          </cell>
          <cell r="AX355" t="str">
            <v>N/A</v>
          </cell>
          <cell r="AY355" t="str">
            <v>N/A</v>
          </cell>
          <cell r="AZ355" t="str">
            <v>N/A</v>
          </cell>
          <cell r="BA355" t="e">
            <v>#VALUE!</v>
          </cell>
          <cell r="BB355" t="str">
            <v>N/A</v>
          </cell>
          <cell r="BC355" t="str">
            <v>N/A</v>
          </cell>
          <cell r="BD355" t="str">
            <v>N/A</v>
          </cell>
          <cell r="BE355" t="str">
            <v>N/A</v>
          </cell>
          <cell r="BF355" t="str">
            <v>N/A</v>
          </cell>
          <cell r="BG355" t="str">
            <v>N/A</v>
          </cell>
        </row>
        <row r="356">
          <cell r="A356">
            <v>36816</v>
          </cell>
          <cell r="B356" t="str">
            <v>N/A</v>
          </cell>
          <cell r="C356" t="str">
            <v>N/A</v>
          </cell>
          <cell r="D356" t="str">
            <v>N/A</v>
          </cell>
          <cell r="E356" t="str">
            <v>N/A</v>
          </cell>
          <cell r="F356" t="str">
            <v>N/A</v>
          </cell>
          <cell r="G356" t="str">
            <v>N/A</v>
          </cell>
          <cell r="H356" t="str">
            <v>N/A</v>
          </cell>
          <cell r="I356" t="str">
            <v>N/A</v>
          </cell>
          <cell r="J356" t="str">
            <v>N/A</v>
          </cell>
          <cell r="K356" t="str">
            <v>N/A</v>
          </cell>
          <cell r="L356" t="str">
            <v>N/A</v>
          </cell>
          <cell r="M356" t="str">
            <v>N/A</v>
          </cell>
          <cell r="N356" t="str">
            <v>N/A</v>
          </cell>
          <cell r="O356" t="str">
            <v>N/A</v>
          </cell>
          <cell r="P356" t="str">
            <v>N/A</v>
          </cell>
          <cell r="Q356" t="str">
            <v>N/A</v>
          </cell>
          <cell r="R356" t="str">
            <v>N/A</v>
          </cell>
          <cell r="S356" t="str">
            <v>N/A</v>
          </cell>
          <cell r="T356" t="str">
            <v>N/A</v>
          </cell>
          <cell r="U356" t="str">
            <v>N/A</v>
          </cell>
          <cell r="V356" t="str">
            <v>N/A</v>
          </cell>
          <cell r="W356" t="str">
            <v>N/A</v>
          </cell>
          <cell r="X356" t="str">
            <v>N/A</v>
          </cell>
          <cell r="Y356" t="str">
            <v>N/A</v>
          </cell>
          <cell r="Z356" t="str">
            <v>N/A</v>
          </cell>
          <cell r="AA356" t="str">
            <v>N/A</v>
          </cell>
          <cell r="AB356" t="str">
            <v>N/A</v>
          </cell>
          <cell r="AC356" t="str">
            <v>N/A</v>
          </cell>
          <cell r="AD356" t="str">
            <v>N/A</v>
          </cell>
          <cell r="AE356" t="str">
            <v>N/A</v>
          </cell>
          <cell r="AF356" t="str">
            <v>N/A</v>
          </cell>
          <cell r="AG356" t="str">
            <v>N/A</v>
          </cell>
          <cell r="AH356" t="str">
            <v>N/A</v>
          </cell>
          <cell r="AI356" t="str">
            <v>N/A</v>
          </cell>
          <cell r="AJ356" t="str">
            <v>N/A</v>
          </cell>
          <cell r="AK356" t="str">
            <v>N/A</v>
          </cell>
          <cell r="AL356" t="str">
            <v>N/A</v>
          </cell>
          <cell r="AM356" t="str">
            <v>N/A</v>
          </cell>
          <cell r="AN356" t="str">
            <v>N/A</v>
          </cell>
          <cell r="AO356" t="str">
            <v>N/A</v>
          </cell>
          <cell r="AP356" t="str">
            <v>N/A</v>
          </cell>
          <cell r="AQ356" t="str">
            <v>N/A</v>
          </cell>
          <cell r="AR356" t="str">
            <v>N/A</v>
          </cell>
          <cell r="AS356" t="str">
            <v>N/A</v>
          </cell>
          <cell r="AT356" t="str">
            <v>N/A</v>
          </cell>
          <cell r="AU356" t="str">
            <v>N/A</v>
          </cell>
          <cell r="AV356" t="str">
            <v>N/A</v>
          </cell>
          <cell r="AW356" t="str">
            <v>N/A</v>
          </cell>
          <cell r="AX356" t="str">
            <v>N/A</v>
          </cell>
          <cell r="AY356" t="str">
            <v>N/A</v>
          </cell>
          <cell r="AZ356" t="str">
            <v>N/A</v>
          </cell>
          <cell r="BA356" t="e">
            <v>#VALUE!</v>
          </cell>
          <cell r="BB356" t="str">
            <v>N/A</v>
          </cell>
          <cell r="BC356" t="str">
            <v>N/A</v>
          </cell>
          <cell r="BD356" t="str">
            <v>N/A</v>
          </cell>
          <cell r="BE356" t="str">
            <v>N/A</v>
          </cell>
          <cell r="BF356" t="str">
            <v>N/A</v>
          </cell>
          <cell r="BG356" t="str">
            <v>N/A</v>
          </cell>
        </row>
        <row r="357">
          <cell r="A357">
            <v>36817</v>
          </cell>
          <cell r="B357" t="str">
            <v>N/A</v>
          </cell>
          <cell r="C357" t="str">
            <v>N/A</v>
          </cell>
          <cell r="D357" t="str">
            <v>N/A</v>
          </cell>
          <cell r="E357" t="str">
            <v>N/A</v>
          </cell>
          <cell r="F357" t="str">
            <v>N/A</v>
          </cell>
          <cell r="G357" t="str">
            <v>N/A</v>
          </cell>
          <cell r="H357" t="str">
            <v>N/A</v>
          </cell>
          <cell r="I357" t="str">
            <v>N/A</v>
          </cell>
          <cell r="J357" t="str">
            <v>N/A</v>
          </cell>
          <cell r="K357" t="str">
            <v>N/A</v>
          </cell>
          <cell r="L357" t="str">
            <v>N/A</v>
          </cell>
          <cell r="M357" t="str">
            <v>N/A</v>
          </cell>
          <cell r="N357" t="str">
            <v>N/A</v>
          </cell>
          <cell r="O357" t="str">
            <v>N/A</v>
          </cell>
          <cell r="P357" t="str">
            <v>N/A</v>
          </cell>
          <cell r="Q357" t="str">
            <v>N/A</v>
          </cell>
          <cell r="R357" t="str">
            <v>N/A</v>
          </cell>
          <cell r="S357" t="str">
            <v>N/A</v>
          </cell>
          <cell r="T357" t="str">
            <v>N/A</v>
          </cell>
          <cell r="U357" t="str">
            <v>N/A</v>
          </cell>
          <cell r="V357" t="str">
            <v>N/A</v>
          </cell>
          <cell r="W357" t="str">
            <v>N/A</v>
          </cell>
          <cell r="X357" t="str">
            <v>N/A</v>
          </cell>
          <cell r="Y357" t="str">
            <v>N/A</v>
          </cell>
          <cell r="Z357" t="str">
            <v>N/A</v>
          </cell>
          <cell r="AA357" t="str">
            <v>N/A</v>
          </cell>
          <cell r="AB357" t="str">
            <v>N/A</v>
          </cell>
          <cell r="AC357" t="str">
            <v>N/A</v>
          </cell>
          <cell r="AD357" t="str">
            <v>N/A</v>
          </cell>
          <cell r="AE357" t="str">
            <v>N/A</v>
          </cell>
          <cell r="AF357" t="str">
            <v>N/A</v>
          </cell>
          <cell r="AG357" t="str">
            <v>N/A</v>
          </cell>
          <cell r="AH357" t="str">
            <v>N/A</v>
          </cell>
          <cell r="AI357" t="str">
            <v>N/A</v>
          </cell>
          <cell r="AJ357" t="str">
            <v>N/A</v>
          </cell>
          <cell r="AK357" t="str">
            <v>N/A</v>
          </cell>
          <cell r="AL357" t="str">
            <v>N/A</v>
          </cell>
          <cell r="AM357" t="str">
            <v>N/A</v>
          </cell>
          <cell r="AN357" t="str">
            <v>N/A</v>
          </cell>
          <cell r="AO357" t="str">
            <v>N/A</v>
          </cell>
          <cell r="AP357" t="str">
            <v>N/A</v>
          </cell>
          <cell r="AQ357" t="str">
            <v>N/A</v>
          </cell>
          <cell r="AR357" t="str">
            <v>N/A</v>
          </cell>
          <cell r="AS357" t="str">
            <v>N/A</v>
          </cell>
          <cell r="AT357" t="str">
            <v>N/A</v>
          </cell>
          <cell r="AU357" t="str">
            <v>N/A</v>
          </cell>
          <cell r="AV357" t="str">
            <v>N/A</v>
          </cell>
          <cell r="AW357" t="str">
            <v>N/A</v>
          </cell>
          <cell r="AX357" t="str">
            <v>N/A</v>
          </cell>
          <cell r="AY357" t="str">
            <v>N/A</v>
          </cell>
          <cell r="AZ357" t="str">
            <v>N/A</v>
          </cell>
          <cell r="BA357" t="e">
            <v>#VALUE!</v>
          </cell>
          <cell r="BB357" t="str">
            <v>N/A</v>
          </cell>
          <cell r="BC357" t="str">
            <v>N/A</v>
          </cell>
          <cell r="BD357" t="str">
            <v>N/A</v>
          </cell>
          <cell r="BE357" t="str">
            <v>N/A</v>
          </cell>
          <cell r="BF357" t="str">
            <v>N/A</v>
          </cell>
          <cell r="BG357" t="str">
            <v>N/A</v>
          </cell>
        </row>
        <row r="358">
          <cell r="A358">
            <v>36818</v>
          </cell>
          <cell r="B358" t="str">
            <v>N/A</v>
          </cell>
          <cell r="C358" t="str">
            <v>N/A</v>
          </cell>
          <cell r="D358" t="str">
            <v>N/A</v>
          </cell>
          <cell r="E358" t="str">
            <v>N/A</v>
          </cell>
          <cell r="F358" t="str">
            <v>N/A</v>
          </cell>
          <cell r="G358" t="str">
            <v>N/A</v>
          </cell>
          <cell r="H358" t="str">
            <v>N/A</v>
          </cell>
          <cell r="I358" t="str">
            <v>N/A</v>
          </cell>
          <cell r="J358" t="str">
            <v>N/A</v>
          </cell>
          <cell r="K358" t="str">
            <v>N/A</v>
          </cell>
          <cell r="L358" t="str">
            <v>N/A</v>
          </cell>
          <cell r="M358" t="str">
            <v>N/A</v>
          </cell>
          <cell r="N358" t="str">
            <v>N/A</v>
          </cell>
          <cell r="O358" t="str">
            <v>N/A</v>
          </cell>
          <cell r="P358" t="str">
            <v>N/A</v>
          </cell>
          <cell r="Q358" t="str">
            <v>N/A</v>
          </cell>
          <cell r="R358" t="str">
            <v>N/A</v>
          </cell>
          <cell r="S358" t="str">
            <v>N/A</v>
          </cell>
          <cell r="T358" t="str">
            <v>N/A</v>
          </cell>
          <cell r="U358" t="str">
            <v>N/A</v>
          </cell>
          <cell r="V358" t="str">
            <v>N/A</v>
          </cell>
          <cell r="W358" t="str">
            <v>N/A</v>
          </cell>
          <cell r="X358" t="str">
            <v>N/A</v>
          </cell>
          <cell r="Y358" t="str">
            <v>N/A</v>
          </cell>
          <cell r="Z358" t="str">
            <v>N/A</v>
          </cell>
          <cell r="AA358" t="str">
            <v>N/A</v>
          </cell>
          <cell r="AB358" t="str">
            <v>N/A</v>
          </cell>
          <cell r="AC358" t="str">
            <v>N/A</v>
          </cell>
          <cell r="AD358" t="str">
            <v>N/A</v>
          </cell>
          <cell r="AE358" t="str">
            <v>N/A</v>
          </cell>
          <cell r="AF358" t="str">
            <v>N/A</v>
          </cell>
          <cell r="AG358" t="str">
            <v>N/A</v>
          </cell>
          <cell r="AH358" t="str">
            <v>N/A</v>
          </cell>
          <cell r="AI358" t="str">
            <v>N/A</v>
          </cell>
          <cell r="AJ358" t="str">
            <v>N/A</v>
          </cell>
          <cell r="AK358" t="str">
            <v>N/A</v>
          </cell>
          <cell r="AL358" t="str">
            <v>N/A</v>
          </cell>
          <cell r="AM358" t="str">
            <v>N/A</v>
          </cell>
          <cell r="AN358" t="str">
            <v>N/A</v>
          </cell>
          <cell r="AO358" t="str">
            <v>N/A</v>
          </cell>
          <cell r="AP358" t="str">
            <v>N/A</v>
          </cell>
          <cell r="AQ358" t="str">
            <v>N/A</v>
          </cell>
          <cell r="AR358" t="str">
            <v>N/A</v>
          </cell>
          <cell r="AS358" t="str">
            <v>N/A</v>
          </cell>
          <cell r="AT358" t="str">
            <v>N/A</v>
          </cell>
          <cell r="AU358" t="str">
            <v>N/A</v>
          </cell>
          <cell r="AV358" t="str">
            <v>N/A</v>
          </cell>
          <cell r="AW358" t="str">
            <v>N/A</v>
          </cell>
          <cell r="AX358" t="str">
            <v>N/A</v>
          </cell>
          <cell r="AY358" t="str">
            <v>N/A</v>
          </cell>
          <cell r="AZ358" t="str">
            <v>N/A</v>
          </cell>
          <cell r="BA358" t="e">
            <v>#VALUE!</v>
          </cell>
          <cell r="BB358" t="str">
            <v>N/A</v>
          </cell>
          <cell r="BC358" t="str">
            <v>N/A</v>
          </cell>
          <cell r="BD358" t="str">
            <v>N/A</v>
          </cell>
          <cell r="BE358" t="str">
            <v>N/A</v>
          </cell>
          <cell r="BF358" t="str">
            <v>N/A</v>
          </cell>
          <cell r="BG358" t="str">
            <v>N/A</v>
          </cell>
        </row>
        <row r="359">
          <cell r="A359">
            <v>36819</v>
          </cell>
          <cell r="B359" t="str">
            <v>N/A</v>
          </cell>
          <cell r="C359" t="str">
            <v>N/A</v>
          </cell>
          <cell r="D359" t="str">
            <v>N/A</v>
          </cell>
          <cell r="E359" t="str">
            <v>N/A</v>
          </cell>
          <cell r="F359" t="str">
            <v>N/A</v>
          </cell>
          <cell r="G359" t="str">
            <v>N/A</v>
          </cell>
          <cell r="H359" t="str">
            <v>N/A</v>
          </cell>
          <cell r="I359" t="str">
            <v>N/A</v>
          </cell>
          <cell r="J359" t="str">
            <v>N/A</v>
          </cell>
          <cell r="K359" t="str">
            <v>N/A</v>
          </cell>
          <cell r="L359" t="str">
            <v>N/A</v>
          </cell>
          <cell r="M359" t="str">
            <v>N/A</v>
          </cell>
          <cell r="N359" t="str">
            <v>N/A</v>
          </cell>
          <cell r="O359" t="str">
            <v>N/A</v>
          </cell>
          <cell r="P359" t="str">
            <v>N/A</v>
          </cell>
          <cell r="Q359" t="str">
            <v>N/A</v>
          </cell>
          <cell r="R359" t="str">
            <v>N/A</v>
          </cell>
          <cell r="S359" t="str">
            <v>N/A</v>
          </cell>
          <cell r="T359" t="str">
            <v>N/A</v>
          </cell>
          <cell r="U359" t="str">
            <v>N/A</v>
          </cell>
          <cell r="V359" t="str">
            <v>N/A</v>
          </cell>
          <cell r="W359" t="str">
            <v>N/A</v>
          </cell>
          <cell r="X359" t="str">
            <v>N/A</v>
          </cell>
          <cell r="Y359" t="str">
            <v>N/A</v>
          </cell>
          <cell r="Z359" t="str">
            <v>N/A</v>
          </cell>
          <cell r="AA359" t="str">
            <v>N/A</v>
          </cell>
          <cell r="AB359" t="str">
            <v>N/A</v>
          </cell>
          <cell r="AC359" t="str">
            <v>N/A</v>
          </cell>
          <cell r="AD359" t="str">
            <v>N/A</v>
          </cell>
          <cell r="AE359" t="str">
            <v>N/A</v>
          </cell>
          <cell r="AF359" t="str">
            <v>N/A</v>
          </cell>
          <cell r="AG359" t="str">
            <v>N/A</v>
          </cell>
          <cell r="AH359" t="str">
            <v>N/A</v>
          </cell>
          <cell r="AI359" t="str">
            <v>N/A</v>
          </cell>
          <cell r="AJ359" t="str">
            <v>N/A</v>
          </cell>
          <cell r="AK359" t="str">
            <v>N/A</v>
          </cell>
          <cell r="AL359" t="str">
            <v>N/A</v>
          </cell>
          <cell r="AM359" t="str">
            <v>N/A</v>
          </cell>
          <cell r="AN359" t="str">
            <v>N/A</v>
          </cell>
          <cell r="AO359" t="str">
            <v>N/A</v>
          </cell>
          <cell r="AP359" t="str">
            <v>N/A</v>
          </cell>
          <cell r="AQ359" t="str">
            <v>N/A</v>
          </cell>
          <cell r="AR359" t="str">
            <v>N/A</v>
          </cell>
          <cell r="AS359" t="str">
            <v>N/A</v>
          </cell>
          <cell r="AT359" t="str">
            <v>N/A</v>
          </cell>
          <cell r="AU359" t="str">
            <v>N/A</v>
          </cell>
          <cell r="AV359" t="str">
            <v>N/A</v>
          </cell>
          <cell r="AW359" t="str">
            <v>N/A</v>
          </cell>
          <cell r="AX359" t="str">
            <v>N/A</v>
          </cell>
          <cell r="AY359" t="str">
            <v>N/A</v>
          </cell>
          <cell r="AZ359" t="str">
            <v>N/A</v>
          </cell>
          <cell r="BA359" t="e">
            <v>#VALUE!</v>
          </cell>
          <cell r="BB359" t="str">
            <v>N/A</v>
          </cell>
          <cell r="BC359" t="str">
            <v>N/A</v>
          </cell>
          <cell r="BD359" t="str">
            <v>N/A</v>
          </cell>
          <cell r="BE359" t="str">
            <v>N/A</v>
          </cell>
          <cell r="BF359" t="str">
            <v>N/A</v>
          </cell>
          <cell r="BG359" t="str">
            <v>N/A</v>
          </cell>
        </row>
        <row r="360">
          <cell r="A360">
            <v>36820</v>
          </cell>
          <cell r="B360" t="str">
            <v>N/A</v>
          </cell>
          <cell r="C360" t="str">
            <v>N/A</v>
          </cell>
          <cell r="D360" t="str">
            <v>N/A</v>
          </cell>
          <cell r="E360" t="str">
            <v>N/A</v>
          </cell>
          <cell r="F360" t="str">
            <v>N/A</v>
          </cell>
          <cell r="G360" t="str">
            <v>N/A</v>
          </cell>
          <cell r="H360" t="str">
            <v>N/A</v>
          </cell>
          <cell r="I360" t="str">
            <v>N/A</v>
          </cell>
          <cell r="J360" t="str">
            <v>N/A</v>
          </cell>
          <cell r="K360" t="str">
            <v>N/A</v>
          </cell>
          <cell r="L360" t="str">
            <v>N/A</v>
          </cell>
          <cell r="M360" t="str">
            <v>N/A</v>
          </cell>
          <cell r="N360" t="str">
            <v>N/A</v>
          </cell>
          <cell r="O360" t="str">
            <v>N/A</v>
          </cell>
          <cell r="P360" t="str">
            <v>N/A</v>
          </cell>
          <cell r="Q360" t="str">
            <v>N/A</v>
          </cell>
          <cell r="R360" t="str">
            <v>N/A</v>
          </cell>
          <cell r="S360" t="str">
            <v>N/A</v>
          </cell>
          <cell r="T360" t="str">
            <v>N/A</v>
          </cell>
          <cell r="U360" t="str">
            <v>N/A</v>
          </cell>
          <cell r="V360" t="str">
            <v>N/A</v>
          </cell>
          <cell r="W360" t="str">
            <v>N/A</v>
          </cell>
          <cell r="X360" t="str">
            <v>N/A</v>
          </cell>
          <cell r="Y360" t="str">
            <v>N/A</v>
          </cell>
          <cell r="Z360" t="str">
            <v>N/A</v>
          </cell>
          <cell r="AA360" t="str">
            <v>N/A</v>
          </cell>
          <cell r="AB360" t="str">
            <v>N/A</v>
          </cell>
          <cell r="AC360" t="str">
            <v>N/A</v>
          </cell>
          <cell r="AD360" t="str">
            <v>N/A</v>
          </cell>
          <cell r="AE360" t="str">
            <v>N/A</v>
          </cell>
          <cell r="AF360" t="str">
            <v>N/A</v>
          </cell>
          <cell r="AG360" t="str">
            <v>N/A</v>
          </cell>
          <cell r="AH360" t="str">
            <v>N/A</v>
          </cell>
          <cell r="AI360" t="str">
            <v>N/A</v>
          </cell>
          <cell r="AJ360" t="str">
            <v>N/A</v>
          </cell>
          <cell r="AK360" t="str">
            <v>N/A</v>
          </cell>
          <cell r="AL360" t="str">
            <v>N/A</v>
          </cell>
          <cell r="AM360" t="str">
            <v>N/A</v>
          </cell>
          <cell r="AN360" t="str">
            <v>N/A</v>
          </cell>
          <cell r="AO360" t="str">
            <v>N/A</v>
          </cell>
          <cell r="AP360" t="str">
            <v>N/A</v>
          </cell>
          <cell r="AQ360" t="str">
            <v>N/A</v>
          </cell>
          <cell r="AR360" t="str">
            <v>N/A</v>
          </cell>
          <cell r="AS360" t="str">
            <v>N/A</v>
          </cell>
          <cell r="AT360" t="str">
            <v>N/A</v>
          </cell>
          <cell r="AU360" t="str">
            <v>N/A</v>
          </cell>
          <cell r="AV360" t="str">
            <v>N/A</v>
          </cell>
          <cell r="AW360" t="str">
            <v>N/A</v>
          </cell>
          <cell r="AX360" t="str">
            <v>N/A</v>
          </cell>
          <cell r="AY360" t="str">
            <v>N/A</v>
          </cell>
          <cell r="AZ360" t="str">
            <v>N/A</v>
          </cell>
          <cell r="BA360" t="e">
            <v>#VALUE!</v>
          </cell>
          <cell r="BB360" t="str">
            <v>N/A</v>
          </cell>
          <cell r="BC360" t="str">
            <v>N/A</v>
          </cell>
          <cell r="BD360" t="str">
            <v>N/A</v>
          </cell>
          <cell r="BE360" t="str">
            <v>N/A</v>
          </cell>
          <cell r="BF360" t="str">
            <v>N/A</v>
          </cell>
          <cell r="BG360" t="str">
            <v>N/A</v>
          </cell>
        </row>
        <row r="361">
          <cell r="A361">
            <v>36821</v>
          </cell>
          <cell r="B361" t="str">
            <v>N/A</v>
          </cell>
          <cell r="C361" t="str">
            <v>N/A</v>
          </cell>
          <cell r="D361" t="str">
            <v>N/A</v>
          </cell>
          <cell r="E361" t="str">
            <v>N/A</v>
          </cell>
          <cell r="F361" t="str">
            <v>N/A</v>
          </cell>
          <cell r="G361" t="str">
            <v>N/A</v>
          </cell>
          <cell r="H361" t="str">
            <v>N/A</v>
          </cell>
          <cell r="I361" t="str">
            <v>N/A</v>
          </cell>
          <cell r="J361" t="str">
            <v>N/A</v>
          </cell>
          <cell r="K361" t="str">
            <v>N/A</v>
          </cell>
          <cell r="L361" t="str">
            <v>N/A</v>
          </cell>
          <cell r="M361" t="str">
            <v>N/A</v>
          </cell>
          <cell r="N361" t="str">
            <v>N/A</v>
          </cell>
          <cell r="O361" t="str">
            <v>N/A</v>
          </cell>
          <cell r="P361" t="str">
            <v>N/A</v>
          </cell>
          <cell r="Q361" t="str">
            <v>N/A</v>
          </cell>
          <cell r="R361" t="str">
            <v>N/A</v>
          </cell>
          <cell r="S361" t="str">
            <v>N/A</v>
          </cell>
          <cell r="T361" t="str">
            <v>N/A</v>
          </cell>
          <cell r="U361" t="str">
            <v>N/A</v>
          </cell>
          <cell r="V361" t="str">
            <v>N/A</v>
          </cell>
          <cell r="W361" t="str">
            <v>N/A</v>
          </cell>
          <cell r="X361" t="str">
            <v>N/A</v>
          </cell>
          <cell r="Y361" t="str">
            <v>N/A</v>
          </cell>
          <cell r="Z361" t="str">
            <v>N/A</v>
          </cell>
          <cell r="AA361" t="str">
            <v>N/A</v>
          </cell>
          <cell r="AB361" t="str">
            <v>N/A</v>
          </cell>
          <cell r="AC361" t="str">
            <v>N/A</v>
          </cell>
          <cell r="AD361" t="str">
            <v>N/A</v>
          </cell>
          <cell r="AE361" t="str">
            <v>N/A</v>
          </cell>
          <cell r="AF361" t="str">
            <v>N/A</v>
          </cell>
          <cell r="AG361" t="str">
            <v>N/A</v>
          </cell>
          <cell r="AH361" t="str">
            <v>N/A</v>
          </cell>
          <cell r="AI361" t="str">
            <v>N/A</v>
          </cell>
          <cell r="AJ361" t="str">
            <v>N/A</v>
          </cell>
          <cell r="AK361" t="str">
            <v>N/A</v>
          </cell>
          <cell r="AL361" t="str">
            <v>N/A</v>
          </cell>
          <cell r="AM361" t="str">
            <v>N/A</v>
          </cell>
          <cell r="AN361" t="str">
            <v>N/A</v>
          </cell>
          <cell r="AO361" t="str">
            <v>N/A</v>
          </cell>
          <cell r="AP361" t="str">
            <v>N/A</v>
          </cell>
          <cell r="AQ361" t="str">
            <v>N/A</v>
          </cell>
          <cell r="AR361" t="str">
            <v>N/A</v>
          </cell>
          <cell r="AS361" t="str">
            <v>N/A</v>
          </cell>
          <cell r="AT361" t="str">
            <v>N/A</v>
          </cell>
          <cell r="AU361" t="str">
            <v>N/A</v>
          </cell>
          <cell r="AV361" t="str">
            <v>N/A</v>
          </cell>
          <cell r="AW361" t="str">
            <v>N/A</v>
          </cell>
          <cell r="AX361" t="str">
            <v>N/A</v>
          </cell>
          <cell r="AY361" t="str">
            <v>N/A</v>
          </cell>
          <cell r="AZ361" t="str">
            <v>N/A</v>
          </cell>
          <cell r="BA361" t="e">
            <v>#VALUE!</v>
          </cell>
          <cell r="BB361" t="str">
            <v>N/A</v>
          </cell>
          <cell r="BC361" t="str">
            <v>N/A</v>
          </cell>
          <cell r="BD361" t="str">
            <v>N/A</v>
          </cell>
          <cell r="BE361" t="str">
            <v>N/A</v>
          </cell>
          <cell r="BF361" t="str">
            <v>N/A</v>
          </cell>
          <cell r="BG361" t="str">
            <v>N/A</v>
          </cell>
        </row>
        <row r="362">
          <cell r="A362">
            <v>36822</v>
          </cell>
          <cell r="B362" t="str">
            <v>N/A</v>
          </cell>
          <cell r="C362" t="str">
            <v>N/A</v>
          </cell>
          <cell r="D362" t="str">
            <v>N/A</v>
          </cell>
          <cell r="E362" t="str">
            <v>N/A</v>
          </cell>
          <cell r="F362" t="str">
            <v>N/A</v>
          </cell>
          <cell r="G362" t="str">
            <v>N/A</v>
          </cell>
          <cell r="H362" t="str">
            <v>N/A</v>
          </cell>
          <cell r="I362" t="str">
            <v>N/A</v>
          </cell>
          <cell r="J362" t="str">
            <v>N/A</v>
          </cell>
          <cell r="K362" t="str">
            <v>N/A</v>
          </cell>
          <cell r="L362" t="str">
            <v>N/A</v>
          </cell>
          <cell r="M362" t="str">
            <v>N/A</v>
          </cell>
          <cell r="N362" t="str">
            <v>N/A</v>
          </cell>
          <cell r="O362" t="str">
            <v>N/A</v>
          </cell>
          <cell r="P362" t="str">
            <v>N/A</v>
          </cell>
          <cell r="Q362" t="str">
            <v>N/A</v>
          </cell>
          <cell r="R362" t="str">
            <v>N/A</v>
          </cell>
          <cell r="S362" t="str">
            <v>N/A</v>
          </cell>
          <cell r="T362" t="str">
            <v>N/A</v>
          </cell>
          <cell r="U362" t="str">
            <v>N/A</v>
          </cell>
          <cell r="V362" t="str">
            <v>N/A</v>
          </cell>
          <cell r="W362" t="str">
            <v>N/A</v>
          </cell>
          <cell r="X362" t="str">
            <v>N/A</v>
          </cell>
          <cell r="Y362" t="str">
            <v>N/A</v>
          </cell>
          <cell r="Z362" t="str">
            <v>N/A</v>
          </cell>
          <cell r="AA362" t="str">
            <v>N/A</v>
          </cell>
          <cell r="AB362" t="str">
            <v>N/A</v>
          </cell>
          <cell r="AC362" t="str">
            <v>N/A</v>
          </cell>
          <cell r="AD362" t="str">
            <v>N/A</v>
          </cell>
          <cell r="AE362" t="str">
            <v>N/A</v>
          </cell>
          <cell r="AF362" t="str">
            <v>N/A</v>
          </cell>
          <cell r="AG362" t="str">
            <v>N/A</v>
          </cell>
          <cell r="AH362" t="str">
            <v>N/A</v>
          </cell>
          <cell r="AI362" t="str">
            <v>N/A</v>
          </cell>
          <cell r="AJ362" t="str">
            <v>N/A</v>
          </cell>
          <cell r="AK362" t="str">
            <v>N/A</v>
          </cell>
          <cell r="AL362" t="str">
            <v>N/A</v>
          </cell>
          <cell r="AM362" t="str">
            <v>N/A</v>
          </cell>
          <cell r="AN362" t="str">
            <v>N/A</v>
          </cell>
          <cell r="AO362" t="str">
            <v>N/A</v>
          </cell>
          <cell r="AP362" t="str">
            <v>N/A</v>
          </cell>
          <cell r="AQ362" t="str">
            <v>N/A</v>
          </cell>
          <cell r="AR362" t="str">
            <v>N/A</v>
          </cell>
          <cell r="AS362" t="str">
            <v>N/A</v>
          </cell>
          <cell r="AT362" t="str">
            <v>N/A</v>
          </cell>
          <cell r="AU362" t="str">
            <v>N/A</v>
          </cell>
          <cell r="AV362" t="str">
            <v>N/A</v>
          </cell>
          <cell r="AW362" t="str">
            <v>N/A</v>
          </cell>
          <cell r="AX362" t="str">
            <v>N/A</v>
          </cell>
          <cell r="AY362" t="str">
            <v>N/A</v>
          </cell>
          <cell r="AZ362" t="str">
            <v>N/A</v>
          </cell>
          <cell r="BA362" t="e">
            <v>#VALUE!</v>
          </cell>
          <cell r="BB362" t="str">
            <v>N/A</v>
          </cell>
          <cell r="BC362" t="str">
            <v>N/A</v>
          </cell>
          <cell r="BD362" t="str">
            <v>N/A</v>
          </cell>
          <cell r="BE362" t="str">
            <v>N/A</v>
          </cell>
          <cell r="BF362" t="str">
            <v>N/A</v>
          </cell>
          <cell r="BG362" t="str">
            <v>N/A</v>
          </cell>
        </row>
        <row r="363">
          <cell r="A363">
            <v>36823</v>
          </cell>
          <cell r="B363" t="str">
            <v>N/A</v>
          </cell>
          <cell r="C363" t="str">
            <v>N/A</v>
          </cell>
          <cell r="D363" t="str">
            <v>N/A</v>
          </cell>
          <cell r="E363" t="str">
            <v>N/A</v>
          </cell>
          <cell r="F363" t="str">
            <v>N/A</v>
          </cell>
          <cell r="G363" t="str">
            <v>N/A</v>
          </cell>
          <cell r="H363" t="str">
            <v>N/A</v>
          </cell>
          <cell r="I363" t="str">
            <v>N/A</v>
          </cell>
          <cell r="J363" t="str">
            <v>N/A</v>
          </cell>
          <cell r="K363" t="str">
            <v>N/A</v>
          </cell>
          <cell r="L363" t="str">
            <v>N/A</v>
          </cell>
          <cell r="M363" t="str">
            <v>N/A</v>
          </cell>
          <cell r="N363" t="str">
            <v>N/A</v>
          </cell>
          <cell r="O363" t="str">
            <v>N/A</v>
          </cell>
          <cell r="P363" t="str">
            <v>N/A</v>
          </cell>
          <cell r="Q363" t="str">
            <v>N/A</v>
          </cell>
          <cell r="R363" t="str">
            <v>N/A</v>
          </cell>
          <cell r="S363" t="str">
            <v>N/A</v>
          </cell>
          <cell r="T363" t="str">
            <v>N/A</v>
          </cell>
          <cell r="U363" t="str">
            <v>N/A</v>
          </cell>
          <cell r="V363" t="str">
            <v>N/A</v>
          </cell>
          <cell r="W363" t="str">
            <v>N/A</v>
          </cell>
          <cell r="X363" t="str">
            <v>N/A</v>
          </cell>
          <cell r="Y363" t="str">
            <v>N/A</v>
          </cell>
          <cell r="Z363" t="str">
            <v>N/A</v>
          </cell>
          <cell r="AA363" t="str">
            <v>N/A</v>
          </cell>
          <cell r="AB363" t="str">
            <v>N/A</v>
          </cell>
          <cell r="AC363" t="str">
            <v>N/A</v>
          </cell>
          <cell r="AD363" t="str">
            <v>N/A</v>
          </cell>
          <cell r="AE363" t="str">
            <v>N/A</v>
          </cell>
          <cell r="AF363" t="str">
            <v>N/A</v>
          </cell>
          <cell r="AG363" t="str">
            <v>N/A</v>
          </cell>
          <cell r="AH363" t="str">
            <v>N/A</v>
          </cell>
          <cell r="AI363" t="str">
            <v>N/A</v>
          </cell>
          <cell r="AJ363" t="str">
            <v>N/A</v>
          </cell>
          <cell r="AK363" t="str">
            <v>N/A</v>
          </cell>
          <cell r="AL363" t="str">
            <v>N/A</v>
          </cell>
          <cell r="AM363" t="str">
            <v>N/A</v>
          </cell>
          <cell r="AN363" t="str">
            <v>N/A</v>
          </cell>
          <cell r="AO363" t="str">
            <v>N/A</v>
          </cell>
          <cell r="AP363" t="str">
            <v>N/A</v>
          </cell>
          <cell r="AQ363" t="str">
            <v>N/A</v>
          </cell>
          <cell r="AR363" t="str">
            <v>N/A</v>
          </cell>
          <cell r="AS363" t="str">
            <v>N/A</v>
          </cell>
          <cell r="AT363" t="str">
            <v>N/A</v>
          </cell>
          <cell r="AU363" t="str">
            <v>N/A</v>
          </cell>
          <cell r="AV363" t="str">
            <v>N/A</v>
          </cell>
          <cell r="AW363" t="str">
            <v>N/A</v>
          </cell>
          <cell r="AX363" t="str">
            <v>N/A</v>
          </cell>
          <cell r="AY363" t="str">
            <v>N/A</v>
          </cell>
          <cell r="AZ363" t="str">
            <v>N/A</v>
          </cell>
          <cell r="BA363" t="e">
            <v>#VALUE!</v>
          </cell>
          <cell r="BB363" t="str">
            <v>N/A</v>
          </cell>
          <cell r="BC363" t="str">
            <v>N/A</v>
          </cell>
          <cell r="BD363" t="str">
            <v>N/A</v>
          </cell>
          <cell r="BE363" t="str">
            <v>N/A</v>
          </cell>
          <cell r="BF363" t="str">
            <v>N/A</v>
          </cell>
          <cell r="BG363" t="str">
            <v>N/A</v>
          </cell>
        </row>
        <row r="364">
          <cell r="A364">
            <v>36824</v>
          </cell>
          <cell r="B364" t="str">
            <v>N/A</v>
          </cell>
          <cell r="C364" t="str">
            <v>N/A</v>
          </cell>
          <cell r="D364" t="str">
            <v>N/A</v>
          </cell>
          <cell r="E364" t="str">
            <v>N/A</v>
          </cell>
          <cell r="F364" t="str">
            <v>N/A</v>
          </cell>
          <cell r="G364" t="str">
            <v>N/A</v>
          </cell>
          <cell r="H364" t="str">
            <v>N/A</v>
          </cell>
          <cell r="I364" t="str">
            <v>N/A</v>
          </cell>
          <cell r="J364" t="str">
            <v>N/A</v>
          </cell>
          <cell r="K364" t="str">
            <v>N/A</v>
          </cell>
          <cell r="L364" t="str">
            <v>N/A</v>
          </cell>
          <cell r="M364" t="str">
            <v>N/A</v>
          </cell>
          <cell r="N364" t="str">
            <v>N/A</v>
          </cell>
          <cell r="O364" t="str">
            <v>N/A</v>
          </cell>
          <cell r="P364" t="str">
            <v>N/A</v>
          </cell>
          <cell r="Q364" t="str">
            <v>N/A</v>
          </cell>
          <cell r="R364" t="str">
            <v>N/A</v>
          </cell>
          <cell r="S364" t="str">
            <v>N/A</v>
          </cell>
          <cell r="T364" t="str">
            <v>N/A</v>
          </cell>
          <cell r="U364" t="str">
            <v>N/A</v>
          </cell>
          <cell r="V364" t="str">
            <v>N/A</v>
          </cell>
          <cell r="W364" t="str">
            <v>N/A</v>
          </cell>
          <cell r="X364" t="str">
            <v>N/A</v>
          </cell>
          <cell r="Y364" t="str">
            <v>N/A</v>
          </cell>
          <cell r="Z364" t="str">
            <v>N/A</v>
          </cell>
          <cell r="AA364" t="str">
            <v>N/A</v>
          </cell>
          <cell r="AB364" t="str">
            <v>N/A</v>
          </cell>
          <cell r="AC364" t="str">
            <v>N/A</v>
          </cell>
          <cell r="AD364" t="str">
            <v>N/A</v>
          </cell>
          <cell r="AE364" t="str">
            <v>N/A</v>
          </cell>
          <cell r="AF364" t="str">
            <v>N/A</v>
          </cell>
          <cell r="AG364" t="str">
            <v>N/A</v>
          </cell>
          <cell r="AH364" t="str">
            <v>N/A</v>
          </cell>
          <cell r="AI364" t="str">
            <v>N/A</v>
          </cell>
          <cell r="AJ364" t="str">
            <v>N/A</v>
          </cell>
          <cell r="AK364" t="str">
            <v>N/A</v>
          </cell>
          <cell r="AL364" t="str">
            <v>N/A</v>
          </cell>
          <cell r="AM364" t="str">
            <v>N/A</v>
          </cell>
          <cell r="AN364" t="str">
            <v>N/A</v>
          </cell>
          <cell r="AO364" t="str">
            <v>N/A</v>
          </cell>
          <cell r="AP364" t="str">
            <v>N/A</v>
          </cell>
          <cell r="AQ364" t="str">
            <v>N/A</v>
          </cell>
          <cell r="AR364" t="str">
            <v>N/A</v>
          </cell>
          <cell r="AS364" t="str">
            <v>N/A</v>
          </cell>
          <cell r="AT364" t="str">
            <v>N/A</v>
          </cell>
          <cell r="AU364" t="str">
            <v>N/A</v>
          </cell>
          <cell r="AV364" t="str">
            <v>N/A</v>
          </cell>
          <cell r="AW364" t="str">
            <v>N/A</v>
          </cell>
          <cell r="AX364" t="str">
            <v>N/A</v>
          </cell>
          <cell r="AY364" t="str">
            <v>N/A</v>
          </cell>
          <cell r="AZ364" t="str">
            <v>N/A</v>
          </cell>
          <cell r="BA364" t="e">
            <v>#VALUE!</v>
          </cell>
          <cell r="BB364" t="str">
            <v>N/A</v>
          </cell>
          <cell r="BC364" t="str">
            <v>N/A</v>
          </cell>
          <cell r="BD364" t="str">
            <v>N/A</v>
          </cell>
          <cell r="BE364" t="str">
            <v>N/A</v>
          </cell>
          <cell r="BF364" t="str">
            <v>N/A</v>
          </cell>
          <cell r="BG364" t="str">
            <v>N/A</v>
          </cell>
        </row>
        <row r="365">
          <cell r="A365">
            <v>36825</v>
          </cell>
          <cell r="B365" t="str">
            <v>N/A</v>
          </cell>
          <cell r="C365" t="str">
            <v>N/A</v>
          </cell>
          <cell r="D365" t="str">
            <v>N/A</v>
          </cell>
          <cell r="E365" t="str">
            <v>N/A</v>
          </cell>
          <cell r="F365" t="str">
            <v>N/A</v>
          </cell>
          <cell r="G365" t="str">
            <v>N/A</v>
          </cell>
          <cell r="H365" t="str">
            <v>N/A</v>
          </cell>
          <cell r="I365" t="str">
            <v>N/A</v>
          </cell>
          <cell r="J365" t="str">
            <v>N/A</v>
          </cell>
          <cell r="K365" t="str">
            <v>N/A</v>
          </cell>
          <cell r="L365" t="str">
            <v>N/A</v>
          </cell>
          <cell r="M365" t="str">
            <v>N/A</v>
          </cell>
          <cell r="N365" t="str">
            <v>N/A</v>
          </cell>
          <cell r="O365" t="str">
            <v>N/A</v>
          </cell>
          <cell r="P365" t="str">
            <v>N/A</v>
          </cell>
          <cell r="Q365" t="str">
            <v>N/A</v>
          </cell>
          <cell r="R365" t="str">
            <v>N/A</v>
          </cell>
          <cell r="S365" t="str">
            <v>N/A</v>
          </cell>
          <cell r="T365" t="str">
            <v>N/A</v>
          </cell>
          <cell r="U365" t="str">
            <v>N/A</v>
          </cell>
          <cell r="V365" t="str">
            <v>N/A</v>
          </cell>
          <cell r="W365" t="str">
            <v>N/A</v>
          </cell>
          <cell r="X365" t="str">
            <v>N/A</v>
          </cell>
          <cell r="Y365" t="str">
            <v>N/A</v>
          </cell>
          <cell r="Z365" t="str">
            <v>N/A</v>
          </cell>
          <cell r="AA365" t="str">
            <v>N/A</v>
          </cell>
          <cell r="AB365" t="str">
            <v>N/A</v>
          </cell>
          <cell r="AC365" t="str">
            <v>N/A</v>
          </cell>
          <cell r="AD365" t="str">
            <v>N/A</v>
          </cell>
          <cell r="AE365" t="str">
            <v>N/A</v>
          </cell>
          <cell r="AF365" t="str">
            <v>N/A</v>
          </cell>
          <cell r="AG365" t="str">
            <v>N/A</v>
          </cell>
          <cell r="AH365" t="str">
            <v>N/A</v>
          </cell>
          <cell r="AI365" t="str">
            <v>N/A</v>
          </cell>
          <cell r="AJ365" t="str">
            <v>N/A</v>
          </cell>
          <cell r="AK365" t="str">
            <v>N/A</v>
          </cell>
          <cell r="AL365" t="str">
            <v>N/A</v>
          </cell>
          <cell r="AM365" t="str">
            <v>N/A</v>
          </cell>
          <cell r="AN365" t="str">
            <v>N/A</v>
          </cell>
          <cell r="AO365" t="str">
            <v>N/A</v>
          </cell>
          <cell r="AP365" t="str">
            <v>N/A</v>
          </cell>
          <cell r="AQ365" t="str">
            <v>N/A</v>
          </cell>
          <cell r="AR365" t="str">
            <v>N/A</v>
          </cell>
          <cell r="AS365" t="str">
            <v>N/A</v>
          </cell>
          <cell r="AT365" t="str">
            <v>N/A</v>
          </cell>
          <cell r="AU365" t="str">
            <v>N/A</v>
          </cell>
          <cell r="AV365" t="str">
            <v>N/A</v>
          </cell>
          <cell r="AW365" t="str">
            <v>N/A</v>
          </cell>
          <cell r="AX365" t="str">
            <v>N/A</v>
          </cell>
          <cell r="AY365" t="str">
            <v>N/A</v>
          </cell>
          <cell r="AZ365" t="str">
            <v>N/A</v>
          </cell>
          <cell r="BA365" t="e">
            <v>#VALUE!</v>
          </cell>
          <cell r="BB365" t="str">
            <v>N/A</v>
          </cell>
          <cell r="BC365" t="str">
            <v>N/A</v>
          </cell>
          <cell r="BD365" t="str">
            <v>N/A</v>
          </cell>
          <cell r="BE365" t="str">
            <v>N/A</v>
          </cell>
          <cell r="BF365" t="str">
            <v>N/A</v>
          </cell>
          <cell r="BG365" t="str">
            <v>N/A</v>
          </cell>
        </row>
        <row r="366">
          <cell r="A366">
            <v>36826</v>
          </cell>
          <cell r="B366" t="str">
            <v>N/A</v>
          </cell>
          <cell r="C366" t="str">
            <v>N/A</v>
          </cell>
          <cell r="D366" t="str">
            <v>N/A</v>
          </cell>
          <cell r="E366" t="str">
            <v>N/A</v>
          </cell>
          <cell r="F366" t="str">
            <v>N/A</v>
          </cell>
          <cell r="G366" t="str">
            <v>N/A</v>
          </cell>
          <cell r="H366" t="str">
            <v>N/A</v>
          </cell>
          <cell r="I366" t="str">
            <v>N/A</v>
          </cell>
          <cell r="J366" t="str">
            <v>N/A</v>
          </cell>
          <cell r="K366" t="str">
            <v>N/A</v>
          </cell>
          <cell r="L366" t="str">
            <v>N/A</v>
          </cell>
          <cell r="M366" t="str">
            <v>N/A</v>
          </cell>
          <cell r="N366" t="str">
            <v>N/A</v>
          </cell>
          <cell r="O366" t="str">
            <v>N/A</v>
          </cell>
          <cell r="P366" t="str">
            <v>N/A</v>
          </cell>
          <cell r="Q366" t="str">
            <v>N/A</v>
          </cell>
          <cell r="R366" t="str">
            <v>N/A</v>
          </cell>
          <cell r="S366" t="str">
            <v>N/A</v>
          </cell>
          <cell r="T366" t="str">
            <v>N/A</v>
          </cell>
          <cell r="U366" t="str">
            <v>N/A</v>
          </cell>
          <cell r="V366" t="str">
            <v>N/A</v>
          </cell>
          <cell r="W366" t="str">
            <v>N/A</v>
          </cell>
          <cell r="X366" t="str">
            <v>N/A</v>
          </cell>
          <cell r="Y366" t="str">
            <v>N/A</v>
          </cell>
          <cell r="Z366" t="str">
            <v>N/A</v>
          </cell>
          <cell r="AA366" t="str">
            <v>N/A</v>
          </cell>
          <cell r="AB366" t="str">
            <v>N/A</v>
          </cell>
          <cell r="AC366" t="str">
            <v>N/A</v>
          </cell>
          <cell r="AD366" t="str">
            <v>N/A</v>
          </cell>
          <cell r="AE366" t="str">
            <v>N/A</v>
          </cell>
          <cell r="AF366" t="str">
            <v>N/A</v>
          </cell>
          <cell r="AG366" t="str">
            <v>N/A</v>
          </cell>
          <cell r="AH366" t="str">
            <v>N/A</v>
          </cell>
          <cell r="AI366" t="str">
            <v>N/A</v>
          </cell>
          <cell r="AJ366" t="str">
            <v>N/A</v>
          </cell>
          <cell r="AK366" t="str">
            <v>N/A</v>
          </cell>
          <cell r="AL366" t="str">
            <v>N/A</v>
          </cell>
          <cell r="AM366" t="str">
            <v>N/A</v>
          </cell>
          <cell r="AN366" t="str">
            <v>N/A</v>
          </cell>
          <cell r="AO366" t="str">
            <v>N/A</v>
          </cell>
          <cell r="AP366" t="str">
            <v>N/A</v>
          </cell>
          <cell r="AQ366" t="str">
            <v>N/A</v>
          </cell>
          <cell r="AR366" t="str">
            <v>N/A</v>
          </cell>
          <cell r="AS366" t="str">
            <v>N/A</v>
          </cell>
          <cell r="AT366" t="str">
            <v>N/A</v>
          </cell>
          <cell r="AU366" t="str">
            <v>N/A</v>
          </cell>
          <cell r="AV366" t="str">
            <v>N/A</v>
          </cell>
          <cell r="AW366" t="str">
            <v>N/A</v>
          </cell>
          <cell r="AX366" t="str">
            <v>N/A</v>
          </cell>
          <cell r="AY366" t="str">
            <v>N/A</v>
          </cell>
          <cell r="AZ366" t="str">
            <v>N/A</v>
          </cell>
          <cell r="BA366" t="e">
            <v>#VALUE!</v>
          </cell>
          <cell r="BB366" t="str">
            <v>N/A</v>
          </cell>
          <cell r="BC366" t="str">
            <v>N/A</v>
          </cell>
          <cell r="BD366" t="str">
            <v>N/A</v>
          </cell>
          <cell r="BE366" t="str">
            <v>N/A</v>
          </cell>
          <cell r="BF366" t="str">
            <v>N/A</v>
          </cell>
          <cell r="BG366" t="str">
            <v>N/A</v>
          </cell>
        </row>
        <row r="367">
          <cell r="A367">
            <v>36827</v>
          </cell>
          <cell r="B367" t="str">
            <v>N/A</v>
          </cell>
          <cell r="C367" t="str">
            <v>N/A</v>
          </cell>
          <cell r="D367" t="str">
            <v>N/A</v>
          </cell>
          <cell r="E367" t="str">
            <v>N/A</v>
          </cell>
          <cell r="F367" t="str">
            <v>N/A</v>
          </cell>
          <cell r="G367" t="str">
            <v>N/A</v>
          </cell>
          <cell r="H367" t="str">
            <v>N/A</v>
          </cell>
          <cell r="I367" t="str">
            <v>N/A</v>
          </cell>
          <cell r="J367" t="str">
            <v>N/A</v>
          </cell>
          <cell r="K367" t="str">
            <v>N/A</v>
          </cell>
          <cell r="L367" t="str">
            <v>N/A</v>
          </cell>
          <cell r="M367" t="str">
            <v>N/A</v>
          </cell>
          <cell r="N367" t="str">
            <v>N/A</v>
          </cell>
          <cell r="O367" t="str">
            <v>N/A</v>
          </cell>
          <cell r="P367" t="str">
            <v>N/A</v>
          </cell>
          <cell r="Q367" t="str">
            <v>N/A</v>
          </cell>
          <cell r="R367" t="str">
            <v>N/A</v>
          </cell>
          <cell r="S367" t="str">
            <v>N/A</v>
          </cell>
          <cell r="T367" t="str">
            <v>N/A</v>
          </cell>
          <cell r="U367" t="str">
            <v>N/A</v>
          </cell>
          <cell r="V367" t="str">
            <v>N/A</v>
          </cell>
          <cell r="W367" t="str">
            <v>N/A</v>
          </cell>
          <cell r="X367" t="str">
            <v>N/A</v>
          </cell>
          <cell r="Y367" t="str">
            <v>N/A</v>
          </cell>
          <cell r="Z367" t="str">
            <v>N/A</v>
          </cell>
          <cell r="AA367" t="str">
            <v>N/A</v>
          </cell>
          <cell r="AB367" t="str">
            <v>N/A</v>
          </cell>
          <cell r="AC367" t="str">
            <v>N/A</v>
          </cell>
          <cell r="AD367" t="str">
            <v>N/A</v>
          </cell>
          <cell r="AE367" t="str">
            <v>N/A</v>
          </cell>
          <cell r="AF367" t="str">
            <v>N/A</v>
          </cell>
          <cell r="AG367" t="str">
            <v>N/A</v>
          </cell>
          <cell r="AH367" t="str">
            <v>N/A</v>
          </cell>
          <cell r="AI367" t="str">
            <v>N/A</v>
          </cell>
          <cell r="AJ367" t="str">
            <v>N/A</v>
          </cell>
          <cell r="AK367" t="str">
            <v>N/A</v>
          </cell>
          <cell r="AL367" t="str">
            <v>N/A</v>
          </cell>
          <cell r="AM367" t="str">
            <v>N/A</v>
          </cell>
          <cell r="AN367" t="str">
            <v>N/A</v>
          </cell>
          <cell r="AO367" t="str">
            <v>N/A</v>
          </cell>
          <cell r="AP367" t="str">
            <v>N/A</v>
          </cell>
          <cell r="AQ367" t="str">
            <v>N/A</v>
          </cell>
          <cell r="AR367" t="str">
            <v>N/A</v>
          </cell>
          <cell r="AS367" t="str">
            <v>N/A</v>
          </cell>
          <cell r="AT367" t="str">
            <v>N/A</v>
          </cell>
          <cell r="AU367" t="str">
            <v>N/A</v>
          </cell>
          <cell r="AV367" t="str">
            <v>N/A</v>
          </cell>
          <cell r="AW367" t="str">
            <v>N/A</v>
          </cell>
          <cell r="AX367" t="str">
            <v>N/A</v>
          </cell>
          <cell r="AY367" t="str">
            <v>N/A</v>
          </cell>
          <cell r="AZ367" t="str">
            <v>N/A</v>
          </cell>
          <cell r="BA367" t="e">
            <v>#VALUE!</v>
          </cell>
          <cell r="BB367" t="str">
            <v>N/A</v>
          </cell>
          <cell r="BC367" t="str">
            <v>N/A</v>
          </cell>
          <cell r="BD367" t="str">
            <v>N/A</v>
          </cell>
          <cell r="BE367" t="str">
            <v>N/A</v>
          </cell>
          <cell r="BF367" t="str">
            <v>N/A</v>
          </cell>
          <cell r="BG367" t="str">
            <v>N/A</v>
          </cell>
        </row>
        <row r="368">
          <cell r="A368">
            <v>36828</v>
          </cell>
          <cell r="B368" t="str">
            <v>N/A</v>
          </cell>
          <cell r="C368" t="str">
            <v>N/A</v>
          </cell>
          <cell r="D368" t="str">
            <v>N/A</v>
          </cell>
          <cell r="E368" t="str">
            <v>N/A</v>
          </cell>
          <cell r="F368" t="str">
            <v>N/A</v>
          </cell>
          <cell r="G368" t="str">
            <v>N/A</v>
          </cell>
          <cell r="H368" t="str">
            <v>N/A</v>
          </cell>
          <cell r="I368" t="str">
            <v>N/A</v>
          </cell>
          <cell r="J368" t="str">
            <v>N/A</v>
          </cell>
          <cell r="K368" t="str">
            <v>N/A</v>
          </cell>
          <cell r="L368" t="str">
            <v>N/A</v>
          </cell>
          <cell r="M368" t="str">
            <v>N/A</v>
          </cell>
          <cell r="N368" t="str">
            <v>N/A</v>
          </cell>
          <cell r="O368" t="str">
            <v>N/A</v>
          </cell>
          <cell r="P368" t="str">
            <v>N/A</v>
          </cell>
          <cell r="Q368" t="str">
            <v>N/A</v>
          </cell>
          <cell r="R368" t="str">
            <v>N/A</v>
          </cell>
          <cell r="S368" t="str">
            <v>N/A</v>
          </cell>
          <cell r="T368" t="str">
            <v>N/A</v>
          </cell>
          <cell r="U368" t="str">
            <v>N/A</v>
          </cell>
          <cell r="V368" t="str">
            <v>N/A</v>
          </cell>
          <cell r="W368" t="str">
            <v>N/A</v>
          </cell>
          <cell r="X368" t="str">
            <v>N/A</v>
          </cell>
          <cell r="Y368" t="str">
            <v>N/A</v>
          </cell>
          <cell r="Z368" t="str">
            <v>N/A</v>
          </cell>
          <cell r="AA368" t="str">
            <v>N/A</v>
          </cell>
          <cell r="AB368" t="str">
            <v>N/A</v>
          </cell>
          <cell r="AC368" t="str">
            <v>N/A</v>
          </cell>
          <cell r="AD368" t="str">
            <v>N/A</v>
          </cell>
          <cell r="AE368" t="str">
            <v>N/A</v>
          </cell>
          <cell r="AF368" t="str">
            <v>N/A</v>
          </cell>
          <cell r="AG368" t="str">
            <v>N/A</v>
          </cell>
          <cell r="AH368" t="str">
            <v>N/A</v>
          </cell>
          <cell r="AI368" t="str">
            <v>N/A</v>
          </cell>
          <cell r="AJ368" t="str">
            <v>N/A</v>
          </cell>
          <cell r="AK368" t="str">
            <v>N/A</v>
          </cell>
          <cell r="AL368" t="str">
            <v>N/A</v>
          </cell>
          <cell r="AM368" t="str">
            <v>N/A</v>
          </cell>
          <cell r="AN368" t="str">
            <v>N/A</v>
          </cell>
          <cell r="AO368" t="str">
            <v>N/A</v>
          </cell>
          <cell r="AP368" t="str">
            <v>N/A</v>
          </cell>
          <cell r="AQ368" t="str">
            <v>N/A</v>
          </cell>
          <cell r="AR368" t="str">
            <v>N/A</v>
          </cell>
          <cell r="AS368" t="str">
            <v>N/A</v>
          </cell>
          <cell r="AT368" t="str">
            <v>N/A</v>
          </cell>
          <cell r="AU368" t="str">
            <v>N/A</v>
          </cell>
          <cell r="AV368" t="str">
            <v>N/A</v>
          </cell>
          <cell r="AW368" t="str">
            <v>N/A</v>
          </cell>
          <cell r="AX368" t="str">
            <v>N/A</v>
          </cell>
          <cell r="AY368" t="str">
            <v>N/A</v>
          </cell>
          <cell r="AZ368" t="str">
            <v>N/A</v>
          </cell>
          <cell r="BA368" t="e">
            <v>#VALUE!</v>
          </cell>
          <cell r="BB368" t="str">
            <v>N/A</v>
          </cell>
          <cell r="BC368" t="str">
            <v>N/A</v>
          </cell>
          <cell r="BD368" t="str">
            <v>N/A</v>
          </cell>
          <cell r="BE368" t="str">
            <v>N/A</v>
          </cell>
          <cell r="BF368" t="str">
            <v>N/A</v>
          </cell>
          <cell r="BG368" t="str">
            <v>N/A</v>
          </cell>
        </row>
        <row r="369">
          <cell r="A369">
            <v>36829</v>
          </cell>
          <cell r="B369" t="str">
            <v>N/A</v>
          </cell>
          <cell r="C369" t="str">
            <v>N/A</v>
          </cell>
          <cell r="D369" t="str">
            <v>N/A</v>
          </cell>
          <cell r="E369" t="str">
            <v>N/A</v>
          </cell>
          <cell r="F369" t="str">
            <v>N/A</v>
          </cell>
          <cell r="G369" t="str">
            <v>N/A</v>
          </cell>
          <cell r="H369" t="str">
            <v>N/A</v>
          </cell>
          <cell r="I369" t="str">
            <v>N/A</v>
          </cell>
          <cell r="J369" t="str">
            <v>N/A</v>
          </cell>
          <cell r="K369" t="str">
            <v>N/A</v>
          </cell>
          <cell r="L369" t="str">
            <v>N/A</v>
          </cell>
          <cell r="M369" t="str">
            <v>N/A</v>
          </cell>
          <cell r="N369" t="str">
            <v>N/A</v>
          </cell>
          <cell r="O369" t="str">
            <v>N/A</v>
          </cell>
          <cell r="P369" t="str">
            <v>N/A</v>
          </cell>
          <cell r="Q369" t="str">
            <v>N/A</v>
          </cell>
          <cell r="R369" t="str">
            <v>N/A</v>
          </cell>
          <cell r="S369" t="str">
            <v>N/A</v>
          </cell>
          <cell r="T369" t="str">
            <v>N/A</v>
          </cell>
          <cell r="U369" t="str">
            <v>N/A</v>
          </cell>
          <cell r="V369" t="str">
            <v>N/A</v>
          </cell>
          <cell r="W369" t="str">
            <v>N/A</v>
          </cell>
          <cell r="X369" t="str">
            <v>N/A</v>
          </cell>
          <cell r="Y369" t="str">
            <v>N/A</v>
          </cell>
          <cell r="Z369" t="str">
            <v>N/A</v>
          </cell>
          <cell r="AA369" t="str">
            <v>N/A</v>
          </cell>
          <cell r="AB369" t="str">
            <v>N/A</v>
          </cell>
          <cell r="AC369" t="str">
            <v>N/A</v>
          </cell>
          <cell r="AD369" t="str">
            <v>N/A</v>
          </cell>
          <cell r="AE369" t="str">
            <v>N/A</v>
          </cell>
          <cell r="AF369" t="str">
            <v>N/A</v>
          </cell>
          <cell r="AG369" t="str">
            <v>N/A</v>
          </cell>
          <cell r="AH369" t="str">
            <v>N/A</v>
          </cell>
          <cell r="AI369" t="str">
            <v>N/A</v>
          </cell>
          <cell r="AJ369" t="str">
            <v>N/A</v>
          </cell>
          <cell r="AK369" t="str">
            <v>N/A</v>
          </cell>
          <cell r="AL369" t="str">
            <v>N/A</v>
          </cell>
          <cell r="AM369" t="str">
            <v>N/A</v>
          </cell>
          <cell r="AN369" t="str">
            <v>N/A</v>
          </cell>
          <cell r="AO369" t="str">
            <v>N/A</v>
          </cell>
          <cell r="AP369" t="str">
            <v>N/A</v>
          </cell>
          <cell r="AQ369" t="str">
            <v>N/A</v>
          </cell>
          <cell r="AR369" t="str">
            <v>N/A</v>
          </cell>
          <cell r="AS369" t="str">
            <v>N/A</v>
          </cell>
          <cell r="AT369" t="str">
            <v>N/A</v>
          </cell>
          <cell r="AU369" t="str">
            <v>N/A</v>
          </cell>
          <cell r="AV369" t="str">
            <v>N/A</v>
          </cell>
          <cell r="AW369" t="str">
            <v>N/A</v>
          </cell>
          <cell r="AX369" t="str">
            <v>N/A</v>
          </cell>
          <cell r="AY369" t="str">
            <v>N/A</v>
          </cell>
          <cell r="AZ369" t="str">
            <v>N/A</v>
          </cell>
          <cell r="BA369" t="e">
            <v>#VALUE!</v>
          </cell>
          <cell r="BB369" t="str">
            <v>N/A</v>
          </cell>
          <cell r="BC369" t="str">
            <v>N/A</v>
          </cell>
          <cell r="BD369" t="str">
            <v>N/A</v>
          </cell>
          <cell r="BE369" t="str">
            <v>N/A</v>
          </cell>
          <cell r="BF369" t="str">
            <v>N/A</v>
          </cell>
          <cell r="BG369" t="str">
            <v>N/A</v>
          </cell>
        </row>
        <row r="370">
          <cell r="A370">
            <v>36830</v>
          </cell>
          <cell r="B370" t="str">
            <v>N/A</v>
          </cell>
          <cell r="C370" t="str">
            <v>N/A</v>
          </cell>
          <cell r="D370" t="str">
            <v>N/A</v>
          </cell>
          <cell r="E370" t="str">
            <v>N/A</v>
          </cell>
          <cell r="F370" t="str">
            <v>N/A</v>
          </cell>
          <cell r="G370" t="str">
            <v>N/A</v>
          </cell>
          <cell r="H370" t="str">
            <v>N/A</v>
          </cell>
          <cell r="I370" t="str">
            <v>N/A</v>
          </cell>
          <cell r="J370" t="str">
            <v>N/A</v>
          </cell>
          <cell r="K370" t="str">
            <v>N/A</v>
          </cell>
          <cell r="L370" t="str">
            <v>N/A</v>
          </cell>
          <cell r="M370" t="str">
            <v>N/A</v>
          </cell>
          <cell r="N370" t="str">
            <v>N/A</v>
          </cell>
          <cell r="O370" t="str">
            <v>N/A</v>
          </cell>
          <cell r="P370" t="str">
            <v>N/A</v>
          </cell>
          <cell r="Q370" t="str">
            <v>N/A</v>
          </cell>
          <cell r="R370" t="str">
            <v>N/A</v>
          </cell>
          <cell r="S370" t="str">
            <v>N/A</v>
          </cell>
          <cell r="T370" t="str">
            <v>N/A</v>
          </cell>
          <cell r="U370" t="str">
            <v>N/A</v>
          </cell>
          <cell r="V370" t="str">
            <v>N/A</v>
          </cell>
          <cell r="W370" t="str">
            <v>N/A</v>
          </cell>
          <cell r="X370" t="str">
            <v>N/A</v>
          </cell>
          <cell r="Y370" t="str">
            <v>N/A</v>
          </cell>
          <cell r="Z370" t="str">
            <v>N/A</v>
          </cell>
          <cell r="AA370" t="str">
            <v>N/A</v>
          </cell>
          <cell r="AB370" t="str">
            <v>N/A</v>
          </cell>
          <cell r="AC370" t="str">
            <v>N/A</v>
          </cell>
          <cell r="AD370" t="str">
            <v>N/A</v>
          </cell>
          <cell r="AE370" t="str">
            <v>N/A</v>
          </cell>
          <cell r="AF370" t="str">
            <v>N/A</v>
          </cell>
          <cell r="AG370" t="str">
            <v>N/A</v>
          </cell>
          <cell r="AH370" t="str">
            <v>N/A</v>
          </cell>
          <cell r="AI370" t="str">
            <v>N/A</v>
          </cell>
          <cell r="AJ370" t="str">
            <v>N/A</v>
          </cell>
          <cell r="AK370" t="str">
            <v>N/A</v>
          </cell>
          <cell r="AL370" t="str">
            <v>N/A</v>
          </cell>
          <cell r="AM370" t="str">
            <v>N/A</v>
          </cell>
          <cell r="AN370" t="str">
            <v>N/A</v>
          </cell>
          <cell r="AO370" t="str">
            <v>N/A</v>
          </cell>
          <cell r="AP370" t="str">
            <v>N/A</v>
          </cell>
          <cell r="AQ370" t="str">
            <v>N/A</v>
          </cell>
          <cell r="AR370" t="str">
            <v>N/A</v>
          </cell>
          <cell r="AS370" t="str">
            <v>N/A</v>
          </cell>
          <cell r="AT370" t="str">
            <v>N/A</v>
          </cell>
          <cell r="AU370" t="str">
            <v>N/A</v>
          </cell>
          <cell r="AV370" t="str">
            <v>N/A</v>
          </cell>
          <cell r="AW370" t="str">
            <v>N/A</v>
          </cell>
          <cell r="AX370" t="str">
            <v>N/A</v>
          </cell>
          <cell r="AY370" t="str">
            <v>N/A</v>
          </cell>
          <cell r="AZ370" t="str">
            <v>N/A</v>
          </cell>
          <cell r="BA370" t="e">
            <v>#VALUE!</v>
          </cell>
          <cell r="BB370" t="str">
            <v>N/A</v>
          </cell>
          <cell r="BC370" t="str">
            <v>N/A</v>
          </cell>
          <cell r="BD370" t="str">
            <v>N/A</v>
          </cell>
          <cell r="BE370" t="str">
            <v>N/A</v>
          </cell>
          <cell r="BF370" t="str">
            <v>N/A</v>
          </cell>
          <cell r="BG370" t="str">
            <v>N/A</v>
          </cell>
        </row>
        <row r="371">
          <cell r="A371">
            <v>36831</v>
          </cell>
          <cell r="B371" t="str">
            <v>N/A</v>
          </cell>
          <cell r="C371" t="str">
            <v>N/A</v>
          </cell>
          <cell r="D371" t="str">
            <v>N/A</v>
          </cell>
          <cell r="E371" t="str">
            <v>N/A</v>
          </cell>
          <cell r="F371" t="str">
            <v>N/A</v>
          </cell>
          <cell r="G371" t="str">
            <v>N/A</v>
          </cell>
          <cell r="H371" t="str">
            <v>N/A</v>
          </cell>
          <cell r="I371" t="str">
            <v>N/A</v>
          </cell>
          <cell r="J371" t="str">
            <v>N/A</v>
          </cell>
          <cell r="K371" t="str">
            <v>N/A</v>
          </cell>
          <cell r="L371" t="str">
            <v>N/A</v>
          </cell>
          <cell r="M371" t="str">
            <v>N/A</v>
          </cell>
          <cell r="N371" t="str">
            <v>N/A</v>
          </cell>
          <cell r="O371" t="str">
            <v>N/A</v>
          </cell>
          <cell r="P371" t="str">
            <v>N/A</v>
          </cell>
          <cell r="Q371" t="str">
            <v>N/A</v>
          </cell>
          <cell r="R371" t="str">
            <v>N/A</v>
          </cell>
          <cell r="S371" t="str">
            <v>N/A</v>
          </cell>
          <cell r="T371" t="str">
            <v>N/A</v>
          </cell>
          <cell r="U371" t="str">
            <v>N/A</v>
          </cell>
          <cell r="V371" t="str">
            <v>N/A</v>
          </cell>
          <cell r="W371" t="str">
            <v>N/A</v>
          </cell>
          <cell r="X371" t="str">
            <v>N/A</v>
          </cell>
          <cell r="Y371" t="str">
            <v>N/A</v>
          </cell>
          <cell r="Z371" t="str">
            <v>N/A</v>
          </cell>
          <cell r="AA371" t="str">
            <v>N/A</v>
          </cell>
          <cell r="AB371" t="str">
            <v>N/A</v>
          </cell>
          <cell r="AC371" t="str">
            <v>N/A</v>
          </cell>
          <cell r="AD371" t="str">
            <v>N/A</v>
          </cell>
          <cell r="AE371" t="str">
            <v>N/A</v>
          </cell>
          <cell r="AF371" t="str">
            <v>N/A</v>
          </cell>
          <cell r="AG371" t="str">
            <v>N/A</v>
          </cell>
          <cell r="AH371" t="str">
            <v>N/A</v>
          </cell>
          <cell r="AI371" t="str">
            <v>N/A</v>
          </cell>
          <cell r="AJ371" t="str">
            <v>N/A</v>
          </cell>
          <cell r="AK371" t="str">
            <v>N/A</v>
          </cell>
          <cell r="AL371" t="str">
            <v>N/A</v>
          </cell>
          <cell r="AM371" t="str">
            <v>N/A</v>
          </cell>
          <cell r="AN371" t="str">
            <v>N/A</v>
          </cell>
          <cell r="AO371" t="str">
            <v>N/A</v>
          </cell>
          <cell r="AP371" t="str">
            <v>N/A</v>
          </cell>
          <cell r="AQ371" t="str">
            <v>N/A</v>
          </cell>
          <cell r="AR371" t="str">
            <v>N/A</v>
          </cell>
          <cell r="AS371" t="str">
            <v>N/A</v>
          </cell>
          <cell r="AT371" t="str">
            <v>N/A</v>
          </cell>
          <cell r="AU371" t="str">
            <v>N/A</v>
          </cell>
          <cell r="AV371" t="str">
            <v>N/A</v>
          </cell>
          <cell r="AW371" t="str">
            <v>N/A</v>
          </cell>
          <cell r="AX371" t="str">
            <v>N/A</v>
          </cell>
          <cell r="AY371" t="str">
            <v>N/A</v>
          </cell>
          <cell r="AZ371" t="str">
            <v>N/A</v>
          </cell>
          <cell r="BA371" t="e">
            <v>#VALUE!</v>
          </cell>
          <cell r="BB371" t="str">
            <v>N/A</v>
          </cell>
          <cell r="BC371" t="str">
            <v>N/A</v>
          </cell>
          <cell r="BD371" t="str">
            <v>N/A</v>
          </cell>
          <cell r="BE371" t="str">
            <v>N/A</v>
          </cell>
          <cell r="BF371" t="str">
            <v>N/A</v>
          </cell>
          <cell r="BG371" t="str">
            <v>N/A</v>
          </cell>
        </row>
        <row r="372">
          <cell r="A372">
            <v>36832</v>
          </cell>
          <cell r="B372" t="str">
            <v>N/A</v>
          </cell>
          <cell r="C372" t="str">
            <v>N/A</v>
          </cell>
          <cell r="D372" t="str">
            <v>N/A</v>
          </cell>
          <cell r="E372" t="str">
            <v>N/A</v>
          </cell>
          <cell r="F372" t="str">
            <v>N/A</v>
          </cell>
          <cell r="G372" t="str">
            <v>N/A</v>
          </cell>
          <cell r="H372" t="str">
            <v>N/A</v>
          </cell>
          <cell r="I372" t="str">
            <v>N/A</v>
          </cell>
          <cell r="J372" t="str">
            <v>N/A</v>
          </cell>
          <cell r="K372" t="str">
            <v>N/A</v>
          </cell>
          <cell r="L372" t="str">
            <v>N/A</v>
          </cell>
          <cell r="M372" t="str">
            <v>N/A</v>
          </cell>
          <cell r="N372" t="str">
            <v>N/A</v>
          </cell>
          <cell r="O372" t="str">
            <v>N/A</v>
          </cell>
          <cell r="P372" t="str">
            <v>N/A</v>
          </cell>
          <cell r="Q372" t="str">
            <v>N/A</v>
          </cell>
          <cell r="R372" t="str">
            <v>N/A</v>
          </cell>
          <cell r="S372" t="str">
            <v>N/A</v>
          </cell>
          <cell r="T372" t="str">
            <v>N/A</v>
          </cell>
          <cell r="U372" t="str">
            <v>N/A</v>
          </cell>
          <cell r="V372" t="str">
            <v>N/A</v>
          </cell>
          <cell r="W372" t="str">
            <v>N/A</v>
          </cell>
          <cell r="X372" t="str">
            <v>N/A</v>
          </cell>
          <cell r="Y372" t="str">
            <v>N/A</v>
          </cell>
          <cell r="Z372" t="str">
            <v>N/A</v>
          </cell>
          <cell r="AA372" t="str">
            <v>N/A</v>
          </cell>
          <cell r="AB372" t="str">
            <v>N/A</v>
          </cell>
          <cell r="AC372" t="str">
            <v>N/A</v>
          </cell>
          <cell r="AD372" t="str">
            <v>N/A</v>
          </cell>
          <cell r="AE372" t="str">
            <v>N/A</v>
          </cell>
          <cell r="AF372" t="str">
            <v>N/A</v>
          </cell>
          <cell r="AG372" t="str">
            <v>N/A</v>
          </cell>
          <cell r="AH372" t="str">
            <v>N/A</v>
          </cell>
          <cell r="AI372" t="str">
            <v>N/A</v>
          </cell>
          <cell r="AJ372" t="str">
            <v>N/A</v>
          </cell>
          <cell r="AK372" t="str">
            <v>N/A</v>
          </cell>
          <cell r="AL372" t="str">
            <v>N/A</v>
          </cell>
          <cell r="AM372" t="str">
            <v>N/A</v>
          </cell>
          <cell r="AN372" t="str">
            <v>N/A</v>
          </cell>
          <cell r="AO372" t="str">
            <v>N/A</v>
          </cell>
          <cell r="AP372" t="str">
            <v>N/A</v>
          </cell>
          <cell r="AQ372" t="str">
            <v>N/A</v>
          </cell>
          <cell r="AR372" t="str">
            <v>N/A</v>
          </cell>
          <cell r="AS372" t="str">
            <v>N/A</v>
          </cell>
          <cell r="AT372" t="str">
            <v>N/A</v>
          </cell>
          <cell r="AU372" t="str">
            <v>N/A</v>
          </cell>
          <cell r="AV372" t="str">
            <v>N/A</v>
          </cell>
          <cell r="AW372" t="str">
            <v>N/A</v>
          </cell>
          <cell r="AX372" t="str">
            <v>N/A</v>
          </cell>
          <cell r="AY372" t="str">
            <v>N/A</v>
          </cell>
          <cell r="AZ372" t="str">
            <v>N/A</v>
          </cell>
          <cell r="BA372" t="e">
            <v>#VALUE!</v>
          </cell>
          <cell r="BB372" t="str">
            <v>N/A</v>
          </cell>
          <cell r="BC372" t="str">
            <v>N/A</v>
          </cell>
          <cell r="BD372" t="str">
            <v>N/A</v>
          </cell>
          <cell r="BE372" t="str">
            <v>N/A</v>
          </cell>
          <cell r="BF372" t="str">
            <v>N/A</v>
          </cell>
          <cell r="BG372" t="str">
            <v>N/A</v>
          </cell>
        </row>
        <row r="373">
          <cell r="A373">
            <v>36833</v>
          </cell>
          <cell r="B373" t="str">
            <v>N/A</v>
          </cell>
          <cell r="C373" t="str">
            <v>N/A</v>
          </cell>
          <cell r="D373" t="str">
            <v>N/A</v>
          </cell>
          <cell r="E373" t="str">
            <v>N/A</v>
          </cell>
          <cell r="F373" t="str">
            <v>N/A</v>
          </cell>
          <cell r="G373" t="str">
            <v>N/A</v>
          </cell>
          <cell r="H373" t="str">
            <v>N/A</v>
          </cell>
          <cell r="I373" t="str">
            <v>N/A</v>
          </cell>
          <cell r="J373" t="str">
            <v>N/A</v>
          </cell>
          <cell r="K373" t="str">
            <v>N/A</v>
          </cell>
          <cell r="L373" t="str">
            <v>N/A</v>
          </cell>
          <cell r="M373" t="str">
            <v>N/A</v>
          </cell>
          <cell r="N373" t="str">
            <v>N/A</v>
          </cell>
          <cell r="O373" t="str">
            <v>N/A</v>
          </cell>
          <cell r="P373" t="str">
            <v>N/A</v>
          </cell>
          <cell r="Q373" t="str">
            <v>N/A</v>
          </cell>
          <cell r="R373" t="str">
            <v>N/A</v>
          </cell>
          <cell r="S373" t="str">
            <v>N/A</v>
          </cell>
          <cell r="T373" t="str">
            <v>N/A</v>
          </cell>
          <cell r="U373" t="str">
            <v>N/A</v>
          </cell>
          <cell r="V373" t="str">
            <v>N/A</v>
          </cell>
          <cell r="W373" t="str">
            <v>N/A</v>
          </cell>
          <cell r="X373" t="str">
            <v>N/A</v>
          </cell>
          <cell r="Y373" t="str">
            <v>N/A</v>
          </cell>
          <cell r="Z373" t="str">
            <v>N/A</v>
          </cell>
          <cell r="AA373" t="str">
            <v>N/A</v>
          </cell>
          <cell r="AB373" t="str">
            <v>N/A</v>
          </cell>
          <cell r="AC373" t="str">
            <v>N/A</v>
          </cell>
          <cell r="AD373" t="str">
            <v>N/A</v>
          </cell>
          <cell r="AE373" t="str">
            <v>N/A</v>
          </cell>
          <cell r="AF373" t="str">
            <v>N/A</v>
          </cell>
          <cell r="AG373" t="str">
            <v>N/A</v>
          </cell>
          <cell r="AH373" t="str">
            <v>N/A</v>
          </cell>
          <cell r="AI373" t="str">
            <v>N/A</v>
          </cell>
          <cell r="AJ373" t="str">
            <v>N/A</v>
          </cell>
          <cell r="AK373" t="str">
            <v>N/A</v>
          </cell>
          <cell r="AL373" t="str">
            <v>N/A</v>
          </cell>
          <cell r="AM373" t="str">
            <v>N/A</v>
          </cell>
          <cell r="AN373" t="str">
            <v>N/A</v>
          </cell>
          <cell r="AO373" t="str">
            <v>N/A</v>
          </cell>
          <cell r="AP373" t="str">
            <v>N/A</v>
          </cell>
          <cell r="AQ373" t="str">
            <v>N/A</v>
          </cell>
          <cell r="AR373" t="str">
            <v>N/A</v>
          </cell>
          <cell r="AS373" t="str">
            <v>N/A</v>
          </cell>
          <cell r="AT373" t="str">
            <v>N/A</v>
          </cell>
          <cell r="AU373" t="str">
            <v>N/A</v>
          </cell>
          <cell r="AV373" t="str">
            <v>N/A</v>
          </cell>
          <cell r="AW373" t="str">
            <v>N/A</v>
          </cell>
          <cell r="AX373" t="str">
            <v>N/A</v>
          </cell>
          <cell r="AY373" t="str">
            <v>N/A</v>
          </cell>
          <cell r="AZ373" t="str">
            <v>N/A</v>
          </cell>
          <cell r="BA373" t="e">
            <v>#VALUE!</v>
          </cell>
          <cell r="BB373" t="str">
            <v>N/A</v>
          </cell>
          <cell r="BC373" t="str">
            <v>N/A</v>
          </cell>
          <cell r="BD373" t="str">
            <v>N/A</v>
          </cell>
          <cell r="BE373" t="str">
            <v>N/A</v>
          </cell>
          <cell r="BF373" t="str">
            <v>N/A</v>
          </cell>
          <cell r="BG373" t="str">
            <v>N/A</v>
          </cell>
        </row>
        <row r="374">
          <cell r="A374">
            <v>36834</v>
          </cell>
          <cell r="B374" t="str">
            <v>N/A</v>
          </cell>
          <cell r="C374" t="str">
            <v>N/A</v>
          </cell>
          <cell r="D374" t="str">
            <v>N/A</v>
          </cell>
          <cell r="E374" t="str">
            <v>N/A</v>
          </cell>
          <cell r="F374" t="str">
            <v>N/A</v>
          </cell>
          <cell r="G374" t="str">
            <v>N/A</v>
          </cell>
          <cell r="H374" t="str">
            <v>N/A</v>
          </cell>
          <cell r="I374" t="str">
            <v>N/A</v>
          </cell>
          <cell r="J374" t="str">
            <v>N/A</v>
          </cell>
          <cell r="K374" t="str">
            <v>N/A</v>
          </cell>
          <cell r="L374" t="str">
            <v>N/A</v>
          </cell>
          <cell r="M374" t="str">
            <v>N/A</v>
          </cell>
          <cell r="N374" t="str">
            <v>N/A</v>
          </cell>
          <cell r="O374" t="str">
            <v>N/A</v>
          </cell>
          <cell r="P374" t="str">
            <v>N/A</v>
          </cell>
          <cell r="Q374" t="str">
            <v>N/A</v>
          </cell>
          <cell r="R374" t="str">
            <v>N/A</v>
          </cell>
          <cell r="S374" t="str">
            <v>N/A</v>
          </cell>
          <cell r="T374" t="str">
            <v>N/A</v>
          </cell>
          <cell r="U374" t="str">
            <v>N/A</v>
          </cell>
          <cell r="V374" t="str">
            <v>N/A</v>
          </cell>
          <cell r="W374" t="str">
            <v>N/A</v>
          </cell>
          <cell r="X374" t="str">
            <v>N/A</v>
          </cell>
          <cell r="Y374" t="str">
            <v>N/A</v>
          </cell>
          <cell r="Z374" t="str">
            <v>N/A</v>
          </cell>
          <cell r="AA374" t="str">
            <v>N/A</v>
          </cell>
          <cell r="AB374" t="str">
            <v>N/A</v>
          </cell>
          <cell r="AC374" t="str">
            <v>N/A</v>
          </cell>
          <cell r="AD374" t="str">
            <v>N/A</v>
          </cell>
          <cell r="AE374" t="str">
            <v>N/A</v>
          </cell>
          <cell r="AF374" t="str">
            <v>N/A</v>
          </cell>
          <cell r="AG374" t="str">
            <v>N/A</v>
          </cell>
          <cell r="AH374" t="str">
            <v>N/A</v>
          </cell>
          <cell r="AI374" t="str">
            <v>N/A</v>
          </cell>
          <cell r="AJ374" t="str">
            <v>N/A</v>
          </cell>
          <cell r="AK374" t="str">
            <v>N/A</v>
          </cell>
          <cell r="AL374" t="str">
            <v>N/A</v>
          </cell>
          <cell r="AM374" t="str">
            <v>N/A</v>
          </cell>
          <cell r="AN374" t="str">
            <v>N/A</v>
          </cell>
          <cell r="AO374" t="str">
            <v>N/A</v>
          </cell>
          <cell r="AP374" t="str">
            <v>N/A</v>
          </cell>
          <cell r="AQ374" t="str">
            <v>N/A</v>
          </cell>
          <cell r="AR374" t="str">
            <v>N/A</v>
          </cell>
          <cell r="AS374" t="str">
            <v>N/A</v>
          </cell>
          <cell r="AT374" t="str">
            <v>N/A</v>
          </cell>
          <cell r="AU374" t="str">
            <v>N/A</v>
          </cell>
          <cell r="AV374" t="str">
            <v>N/A</v>
          </cell>
          <cell r="AW374" t="str">
            <v>N/A</v>
          </cell>
          <cell r="AX374" t="str">
            <v>N/A</v>
          </cell>
          <cell r="AY374" t="str">
            <v>N/A</v>
          </cell>
          <cell r="AZ374" t="str">
            <v>N/A</v>
          </cell>
          <cell r="BA374" t="e">
            <v>#VALUE!</v>
          </cell>
          <cell r="BB374" t="str">
            <v>N/A</v>
          </cell>
          <cell r="BC374" t="str">
            <v>N/A</v>
          </cell>
          <cell r="BD374" t="str">
            <v>N/A</v>
          </cell>
          <cell r="BE374" t="str">
            <v>N/A</v>
          </cell>
          <cell r="BF374" t="str">
            <v>N/A</v>
          </cell>
          <cell r="BG374" t="str">
            <v>N/A</v>
          </cell>
        </row>
        <row r="375">
          <cell r="A375">
            <v>36835</v>
          </cell>
          <cell r="B375" t="str">
            <v>N/A</v>
          </cell>
          <cell r="C375" t="str">
            <v>N/A</v>
          </cell>
          <cell r="D375" t="str">
            <v>N/A</v>
          </cell>
          <cell r="E375" t="str">
            <v>N/A</v>
          </cell>
          <cell r="F375" t="str">
            <v>N/A</v>
          </cell>
          <cell r="G375" t="str">
            <v>N/A</v>
          </cell>
          <cell r="H375" t="str">
            <v>N/A</v>
          </cell>
          <cell r="I375" t="str">
            <v>N/A</v>
          </cell>
          <cell r="J375" t="str">
            <v>N/A</v>
          </cell>
          <cell r="K375" t="str">
            <v>N/A</v>
          </cell>
          <cell r="L375" t="str">
            <v>N/A</v>
          </cell>
          <cell r="M375" t="str">
            <v>N/A</v>
          </cell>
          <cell r="N375" t="str">
            <v>N/A</v>
          </cell>
          <cell r="O375" t="str">
            <v>N/A</v>
          </cell>
          <cell r="P375" t="str">
            <v>N/A</v>
          </cell>
          <cell r="Q375" t="str">
            <v>N/A</v>
          </cell>
          <cell r="R375" t="str">
            <v>N/A</v>
          </cell>
          <cell r="S375" t="str">
            <v>N/A</v>
          </cell>
          <cell r="T375" t="str">
            <v>N/A</v>
          </cell>
          <cell r="U375" t="str">
            <v>N/A</v>
          </cell>
          <cell r="V375" t="str">
            <v>N/A</v>
          </cell>
          <cell r="W375" t="str">
            <v>N/A</v>
          </cell>
          <cell r="X375" t="str">
            <v>N/A</v>
          </cell>
          <cell r="Y375" t="str">
            <v>N/A</v>
          </cell>
          <cell r="Z375" t="str">
            <v>N/A</v>
          </cell>
          <cell r="AA375" t="str">
            <v>N/A</v>
          </cell>
          <cell r="AB375" t="str">
            <v>N/A</v>
          </cell>
          <cell r="AC375" t="str">
            <v>N/A</v>
          </cell>
          <cell r="AD375" t="str">
            <v>N/A</v>
          </cell>
          <cell r="AE375" t="str">
            <v>N/A</v>
          </cell>
          <cell r="AF375" t="str">
            <v>N/A</v>
          </cell>
          <cell r="AG375" t="str">
            <v>N/A</v>
          </cell>
          <cell r="AH375" t="str">
            <v>N/A</v>
          </cell>
          <cell r="AI375" t="str">
            <v>N/A</v>
          </cell>
          <cell r="AJ375" t="str">
            <v>N/A</v>
          </cell>
          <cell r="AK375" t="str">
            <v>N/A</v>
          </cell>
          <cell r="AL375" t="str">
            <v>N/A</v>
          </cell>
          <cell r="AM375" t="str">
            <v>N/A</v>
          </cell>
          <cell r="AN375" t="str">
            <v>N/A</v>
          </cell>
          <cell r="AO375" t="str">
            <v>N/A</v>
          </cell>
          <cell r="AP375" t="str">
            <v>N/A</v>
          </cell>
          <cell r="AQ375" t="str">
            <v>N/A</v>
          </cell>
          <cell r="AR375" t="str">
            <v>N/A</v>
          </cell>
          <cell r="AS375" t="str">
            <v>N/A</v>
          </cell>
          <cell r="AT375" t="str">
            <v>N/A</v>
          </cell>
          <cell r="AU375" t="str">
            <v>N/A</v>
          </cell>
          <cell r="AV375" t="str">
            <v>N/A</v>
          </cell>
          <cell r="AW375" t="str">
            <v>N/A</v>
          </cell>
          <cell r="AX375" t="str">
            <v>N/A</v>
          </cell>
          <cell r="AY375" t="str">
            <v>N/A</v>
          </cell>
          <cell r="AZ375" t="str">
            <v>N/A</v>
          </cell>
          <cell r="BA375" t="e">
            <v>#VALUE!</v>
          </cell>
          <cell r="BB375" t="str">
            <v>N/A</v>
          </cell>
          <cell r="BC375" t="str">
            <v>N/A</v>
          </cell>
          <cell r="BD375" t="str">
            <v>N/A</v>
          </cell>
          <cell r="BE375" t="str">
            <v>N/A</v>
          </cell>
          <cell r="BF375" t="str">
            <v>N/A</v>
          </cell>
          <cell r="BG375" t="str">
            <v>N/A</v>
          </cell>
        </row>
        <row r="376">
          <cell r="A376">
            <v>36836</v>
          </cell>
          <cell r="B376" t="str">
            <v>N/A</v>
          </cell>
          <cell r="C376" t="str">
            <v>N/A</v>
          </cell>
          <cell r="D376" t="str">
            <v>N/A</v>
          </cell>
          <cell r="E376" t="str">
            <v>N/A</v>
          </cell>
          <cell r="F376" t="str">
            <v>N/A</v>
          </cell>
          <cell r="G376" t="str">
            <v>N/A</v>
          </cell>
          <cell r="H376" t="str">
            <v>N/A</v>
          </cell>
          <cell r="I376" t="str">
            <v>N/A</v>
          </cell>
          <cell r="J376" t="str">
            <v>N/A</v>
          </cell>
          <cell r="K376" t="str">
            <v>N/A</v>
          </cell>
          <cell r="L376" t="str">
            <v>N/A</v>
          </cell>
          <cell r="M376" t="str">
            <v>N/A</v>
          </cell>
          <cell r="N376" t="str">
            <v>N/A</v>
          </cell>
          <cell r="O376" t="str">
            <v>N/A</v>
          </cell>
          <cell r="P376" t="str">
            <v>N/A</v>
          </cell>
          <cell r="Q376" t="str">
            <v>N/A</v>
          </cell>
          <cell r="R376" t="str">
            <v>N/A</v>
          </cell>
          <cell r="S376" t="str">
            <v>N/A</v>
          </cell>
          <cell r="T376" t="str">
            <v>N/A</v>
          </cell>
          <cell r="U376" t="str">
            <v>N/A</v>
          </cell>
          <cell r="V376" t="str">
            <v>N/A</v>
          </cell>
          <cell r="W376" t="str">
            <v>N/A</v>
          </cell>
          <cell r="X376" t="str">
            <v>N/A</v>
          </cell>
          <cell r="Y376" t="str">
            <v>N/A</v>
          </cell>
          <cell r="Z376" t="str">
            <v>N/A</v>
          </cell>
          <cell r="AA376" t="str">
            <v>N/A</v>
          </cell>
          <cell r="AB376" t="str">
            <v>N/A</v>
          </cell>
          <cell r="AC376" t="str">
            <v>N/A</v>
          </cell>
          <cell r="AD376" t="str">
            <v>N/A</v>
          </cell>
          <cell r="AE376" t="str">
            <v>N/A</v>
          </cell>
          <cell r="AF376" t="str">
            <v>N/A</v>
          </cell>
          <cell r="AG376" t="str">
            <v>N/A</v>
          </cell>
          <cell r="AH376" t="str">
            <v>N/A</v>
          </cell>
          <cell r="AI376" t="str">
            <v>N/A</v>
          </cell>
          <cell r="AJ376" t="str">
            <v>N/A</v>
          </cell>
          <cell r="AK376" t="str">
            <v>N/A</v>
          </cell>
          <cell r="AL376" t="str">
            <v>N/A</v>
          </cell>
          <cell r="AM376" t="str">
            <v>N/A</v>
          </cell>
          <cell r="AN376" t="str">
            <v>N/A</v>
          </cell>
          <cell r="AO376" t="str">
            <v>N/A</v>
          </cell>
          <cell r="AP376" t="str">
            <v>N/A</v>
          </cell>
          <cell r="AQ376" t="str">
            <v>N/A</v>
          </cell>
          <cell r="AR376" t="str">
            <v>N/A</v>
          </cell>
          <cell r="AS376" t="str">
            <v>N/A</v>
          </cell>
          <cell r="AT376" t="str">
            <v>N/A</v>
          </cell>
          <cell r="AU376" t="str">
            <v>N/A</v>
          </cell>
          <cell r="AV376" t="str">
            <v>N/A</v>
          </cell>
          <cell r="AW376" t="str">
            <v>N/A</v>
          </cell>
          <cell r="AX376" t="str">
            <v>N/A</v>
          </cell>
          <cell r="AY376" t="str">
            <v>N/A</v>
          </cell>
          <cell r="AZ376" t="str">
            <v>N/A</v>
          </cell>
          <cell r="BA376" t="e">
            <v>#VALUE!</v>
          </cell>
          <cell r="BB376" t="str">
            <v>N/A</v>
          </cell>
          <cell r="BC376" t="str">
            <v>N/A</v>
          </cell>
          <cell r="BD376" t="str">
            <v>N/A</v>
          </cell>
          <cell r="BE376" t="str">
            <v>N/A</v>
          </cell>
          <cell r="BF376" t="str">
            <v>N/A</v>
          </cell>
          <cell r="BG376" t="str">
            <v>N/A</v>
          </cell>
        </row>
        <row r="377">
          <cell r="A377">
            <v>36837</v>
          </cell>
          <cell r="B377" t="str">
            <v>N/A</v>
          </cell>
          <cell r="C377" t="str">
            <v>N/A</v>
          </cell>
          <cell r="D377" t="str">
            <v>N/A</v>
          </cell>
          <cell r="E377" t="str">
            <v>N/A</v>
          </cell>
          <cell r="F377" t="str">
            <v>N/A</v>
          </cell>
          <cell r="G377" t="str">
            <v>N/A</v>
          </cell>
          <cell r="H377" t="str">
            <v>N/A</v>
          </cell>
          <cell r="I377" t="str">
            <v>N/A</v>
          </cell>
          <cell r="J377" t="str">
            <v>N/A</v>
          </cell>
          <cell r="K377" t="str">
            <v>N/A</v>
          </cell>
          <cell r="L377" t="str">
            <v>N/A</v>
          </cell>
          <cell r="M377" t="str">
            <v>N/A</v>
          </cell>
          <cell r="N377" t="str">
            <v>N/A</v>
          </cell>
          <cell r="O377" t="str">
            <v>N/A</v>
          </cell>
          <cell r="P377" t="str">
            <v>N/A</v>
          </cell>
          <cell r="Q377" t="str">
            <v>N/A</v>
          </cell>
          <cell r="R377" t="str">
            <v>N/A</v>
          </cell>
          <cell r="S377" t="str">
            <v>N/A</v>
          </cell>
          <cell r="T377" t="str">
            <v>N/A</v>
          </cell>
          <cell r="U377" t="str">
            <v>N/A</v>
          </cell>
          <cell r="V377" t="str">
            <v>N/A</v>
          </cell>
          <cell r="W377" t="str">
            <v>N/A</v>
          </cell>
          <cell r="X377" t="str">
            <v>N/A</v>
          </cell>
          <cell r="Y377" t="str">
            <v>N/A</v>
          </cell>
          <cell r="Z377" t="str">
            <v>N/A</v>
          </cell>
          <cell r="AA377" t="str">
            <v>N/A</v>
          </cell>
          <cell r="AB377" t="str">
            <v>N/A</v>
          </cell>
          <cell r="AC377" t="str">
            <v>N/A</v>
          </cell>
          <cell r="AD377" t="str">
            <v>N/A</v>
          </cell>
          <cell r="AE377" t="str">
            <v>N/A</v>
          </cell>
          <cell r="AF377" t="str">
            <v>N/A</v>
          </cell>
          <cell r="AG377" t="str">
            <v>N/A</v>
          </cell>
          <cell r="AH377" t="str">
            <v>N/A</v>
          </cell>
          <cell r="AI377" t="str">
            <v>N/A</v>
          </cell>
          <cell r="AJ377" t="str">
            <v>N/A</v>
          </cell>
          <cell r="AK377" t="str">
            <v>N/A</v>
          </cell>
          <cell r="AL377" t="str">
            <v>N/A</v>
          </cell>
          <cell r="AM377" t="str">
            <v>N/A</v>
          </cell>
          <cell r="AN377" t="str">
            <v>N/A</v>
          </cell>
          <cell r="AO377" t="str">
            <v>N/A</v>
          </cell>
          <cell r="AP377" t="str">
            <v>N/A</v>
          </cell>
          <cell r="AQ377" t="str">
            <v>N/A</v>
          </cell>
          <cell r="AR377" t="str">
            <v>N/A</v>
          </cell>
          <cell r="AS377" t="str">
            <v>N/A</v>
          </cell>
          <cell r="AT377" t="str">
            <v>N/A</v>
          </cell>
          <cell r="AU377" t="str">
            <v>N/A</v>
          </cell>
          <cell r="AV377" t="str">
            <v>N/A</v>
          </cell>
          <cell r="AW377" t="str">
            <v>N/A</v>
          </cell>
          <cell r="AX377" t="str">
            <v>N/A</v>
          </cell>
          <cell r="AY377" t="str">
            <v>N/A</v>
          </cell>
          <cell r="AZ377" t="str">
            <v>N/A</v>
          </cell>
          <cell r="BA377" t="e">
            <v>#VALUE!</v>
          </cell>
          <cell r="BB377" t="str">
            <v>N/A</v>
          </cell>
          <cell r="BC377" t="str">
            <v>N/A</v>
          </cell>
          <cell r="BD377" t="str">
            <v>N/A</v>
          </cell>
          <cell r="BE377" t="str">
            <v>N/A</v>
          </cell>
          <cell r="BF377" t="str">
            <v>N/A</v>
          </cell>
          <cell r="BG377" t="str">
            <v>N/A</v>
          </cell>
        </row>
        <row r="378">
          <cell r="A378">
            <v>36838</v>
          </cell>
          <cell r="B378" t="str">
            <v>N/A</v>
          </cell>
          <cell r="C378" t="str">
            <v>N/A</v>
          </cell>
          <cell r="D378" t="str">
            <v>N/A</v>
          </cell>
          <cell r="E378" t="str">
            <v>N/A</v>
          </cell>
          <cell r="F378" t="str">
            <v>N/A</v>
          </cell>
          <cell r="G378" t="str">
            <v>N/A</v>
          </cell>
          <cell r="H378" t="str">
            <v>N/A</v>
          </cell>
          <cell r="I378" t="str">
            <v>N/A</v>
          </cell>
          <cell r="J378" t="str">
            <v>N/A</v>
          </cell>
          <cell r="K378" t="str">
            <v>N/A</v>
          </cell>
          <cell r="L378" t="str">
            <v>N/A</v>
          </cell>
          <cell r="M378" t="str">
            <v>N/A</v>
          </cell>
          <cell r="N378" t="str">
            <v>N/A</v>
          </cell>
          <cell r="O378" t="str">
            <v>N/A</v>
          </cell>
          <cell r="P378" t="str">
            <v>N/A</v>
          </cell>
          <cell r="Q378" t="str">
            <v>N/A</v>
          </cell>
          <cell r="R378" t="str">
            <v>N/A</v>
          </cell>
          <cell r="S378" t="str">
            <v>N/A</v>
          </cell>
          <cell r="T378" t="str">
            <v>N/A</v>
          </cell>
          <cell r="U378" t="str">
            <v>N/A</v>
          </cell>
          <cell r="V378" t="str">
            <v>N/A</v>
          </cell>
          <cell r="W378" t="str">
            <v>N/A</v>
          </cell>
          <cell r="X378" t="str">
            <v>N/A</v>
          </cell>
          <cell r="Y378" t="str">
            <v>N/A</v>
          </cell>
          <cell r="Z378" t="str">
            <v>N/A</v>
          </cell>
          <cell r="AA378" t="str">
            <v>N/A</v>
          </cell>
          <cell r="AB378" t="str">
            <v>N/A</v>
          </cell>
          <cell r="AC378" t="str">
            <v>N/A</v>
          </cell>
          <cell r="AD378" t="str">
            <v>N/A</v>
          </cell>
          <cell r="AE378" t="str">
            <v>N/A</v>
          </cell>
          <cell r="AF378" t="str">
            <v>N/A</v>
          </cell>
          <cell r="AG378" t="str">
            <v>N/A</v>
          </cell>
          <cell r="AH378" t="str">
            <v>N/A</v>
          </cell>
          <cell r="AI378" t="str">
            <v>N/A</v>
          </cell>
          <cell r="AJ378" t="str">
            <v>N/A</v>
          </cell>
          <cell r="AK378" t="str">
            <v>N/A</v>
          </cell>
          <cell r="AL378" t="str">
            <v>N/A</v>
          </cell>
          <cell r="AM378" t="str">
            <v>N/A</v>
          </cell>
          <cell r="AN378" t="str">
            <v>N/A</v>
          </cell>
          <cell r="AO378" t="str">
            <v>N/A</v>
          </cell>
          <cell r="AP378" t="str">
            <v>N/A</v>
          </cell>
          <cell r="AQ378" t="str">
            <v>N/A</v>
          </cell>
          <cell r="AR378" t="str">
            <v>N/A</v>
          </cell>
          <cell r="AS378" t="str">
            <v>N/A</v>
          </cell>
          <cell r="AT378" t="str">
            <v>N/A</v>
          </cell>
          <cell r="AU378" t="str">
            <v>N/A</v>
          </cell>
          <cell r="AV378" t="str">
            <v>N/A</v>
          </cell>
          <cell r="AW378" t="str">
            <v>N/A</v>
          </cell>
          <cell r="AX378" t="str">
            <v>N/A</v>
          </cell>
          <cell r="AY378" t="str">
            <v>N/A</v>
          </cell>
          <cell r="AZ378" t="str">
            <v>N/A</v>
          </cell>
          <cell r="BA378" t="e">
            <v>#VALUE!</v>
          </cell>
          <cell r="BB378" t="str">
            <v>N/A</v>
          </cell>
          <cell r="BC378" t="str">
            <v>N/A</v>
          </cell>
          <cell r="BD378" t="str">
            <v>N/A</v>
          </cell>
          <cell r="BE378" t="str">
            <v>N/A</v>
          </cell>
          <cell r="BF378" t="str">
            <v>N/A</v>
          </cell>
          <cell r="BG378" t="str">
            <v>N/A</v>
          </cell>
        </row>
        <row r="379">
          <cell r="A379">
            <v>36839</v>
          </cell>
          <cell r="B379" t="str">
            <v>N/A</v>
          </cell>
          <cell r="C379" t="str">
            <v>N/A</v>
          </cell>
          <cell r="D379" t="str">
            <v>N/A</v>
          </cell>
          <cell r="E379" t="str">
            <v>N/A</v>
          </cell>
          <cell r="F379" t="str">
            <v>N/A</v>
          </cell>
          <cell r="G379" t="str">
            <v>N/A</v>
          </cell>
          <cell r="H379" t="str">
            <v>N/A</v>
          </cell>
          <cell r="I379" t="str">
            <v>N/A</v>
          </cell>
          <cell r="J379" t="str">
            <v>N/A</v>
          </cell>
          <cell r="K379" t="str">
            <v>N/A</v>
          </cell>
          <cell r="L379" t="str">
            <v>N/A</v>
          </cell>
          <cell r="M379" t="str">
            <v>N/A</v>
          </cell>
          <cell r="N379" t="str">
            <v>N/A</v>
          </cell>
          <cell r="O379" t="str">
            <v>N/A</v>
          </cell>
          <cell r="P379" t="str">
            <v>N/A</v>
          </cell>
          <cell r="Q379" t="str">
            <v>N/A</v>
          </cell>
          <cell r="R379" t="str">
            <v>N/A</v>
          </cell>
          <cell r="S379" t="str">
            <v>N/A</v>
          </cell>
          <cell r="T379" t="str">
            <v>N/A</v>
          </cell>
          <cell r="U379" t="str">
            <v>N/A</v>
          </cell>
          <cell r="V379" t="str">
            <v>N/A</v>
          </cell>
          <cell r="W379" t="str">
            <v>N/A</v>
          </cell>
          <cell r="X379" t="str">
            <v>N/A</v>
          </cell>
          <cell r="Y379" t="str">
            <v>N/A</v>
          </cell>
          <cell r="Z379" t="str">
            <v>N/A</v>
          </cell>
          <cell r="AA379" t="str">
            <v>N/A</v>
          </cell>
          <cell r="AB379" t="str">
            <v>N/A</v>
          </cell>
          <cell r="AC379" t="str">
            <v>N/A</v>
          </cell>
          <cell r="AD379" t="str">
            <v>N/A</v>
          </cell>
          <cell r="AE379" t="str">
            <v>N/A</v>
          </cell>
          <cell r="AF379" t="str">
            <v>N/A</v>
          </cell>
          <cell r="AG379" t="str">
            <v>N/A</v>
          </cell>
          <cell r="AH379" t="str">
            <v>N/A</v>
          </cell>
          <cell r="AI379" t="str">
            <v>N/A</v>
          </cell>
          <cell r="AJ379" t="str">
            <v>N/A</v>
          </cell>
          <cell r="AK379" t="str">
            <v>N/A</v>
          </cell>
          <cell r="AL379" t="str">
            <v>N/A</v>
          </cell>
          <cell r="AM379" t="str">
            <v>N/A</v>
          </cell>
          <cell r="AN379" t="str">
            <v>N/A</v>
          </cell>
          <cell r="AO379" t="str">
            <v>N/A</v>
          </cell>
          <cell r="AP379" t="str">
            <v>N/A</v>
          </cell>
          <cell r="AQ379" t="str">
            <v>N/A</v>
          </cell>
          <cell r="AR379" t="str">
            <v>N/A</v>
          </cell>
          <cell r="AS379" t="str">
            <v>N/A</v>
          </cell>
          <cell r="AT379" t="str">
            <v>N/A</v>
          </cell>
          <cell r="AU379" t="str">
            <v>N/A</v>
          </cell>
          <cell r="AV379" t="str">
            <v>N/A</v>
          </cell>
          <cell r="AW379" t="str">
            <v>N/A</v>
          </cell>
          <cell r="AX379" t="str">
            <v>N/A</v>
          </cell>
          <cell r="AY379" t="str">
            <v>N/A</v>
          </cell>
          <cell r="AZ379" t="str">
            <v>N/A</v>
          </cell>
          <cell r="BA379" t="e">
            <v>#VALUE!</v>
          </cell>
          <cell r="BB379" t="str">
            <v>N/A</v>
          </cell>
          <cell r="BC379" t="str">
            <v>N/A</v>
          </cell>
          <cell r="BD379" t="str">
            <v>N/A</v>
          </cell>
          <cell r="BE379" t="str">
            <v>N/A</v>
          </cell>
          <cell r="BF379" t="str">
            <v>N/A</v>
          </cell>
          <cell r="BG379" t="str">
            <v>N/A</v>
          </cell>
        </row>
        <row r="380">
          <cell r="A380">
            <v>36840</v>
          </cell>
          <cell r="B380" t="str">
            <v>N/A</v>
          </cell>
          <cell r="C380" t="str">
            <v>N/A</v>
          </cell>
          <cell r="D380" t="str">
            <v>N/A</v>
          </cell>
          <cell r="E380" t="str">
            <v>N/A</v>
          </cell>
          <cell r="F380" t="str">
            <v>N/A</v>
          </cell>
          <cell r="G380" t="str">
            <v>N/A</v>
          </cell>
          <cell r="H380" t="str">
            <v>N/A</v>
          </cell>
          <cell r="I380" t="str">
            <v>N/A</v>
          </cell>
          <cell r="J380" t="str">
            <v>N/A</v>
          </cell>
          <cell r="K380" t="str">
            <v>N/A</v>
          </cell>
          <cell r="L380" t="str">
            <v>N/A</v>
          </cell>
          <cell r="M380" t="str">
            <v>N/A</v>
          </cell>
          <cell r="N380" t="str">
            <v>N/A</v>
          </cell>
          <cell r="O380" t="str">
            <v>N/A</v>
          </cell>
          <cell r="P380" t="str">
            <v>N/A</v>
          </cell>
          <cell r="Q380" t="str">
            <v>N/A</v>
          </cell>
          <cell r="R380" t="str">
            <v>N/A</v>
          </cell>
          <cell r="S380" t="str">
            <v>N/A</v>
          </cell>
          <cell r="T380" t="str">
            <v>N/A</v>
          </cell>
          <cell r="U380" t="str">
            <v>N/A</v>
          </cell>
          <cell r="V380" t="str">
            <v>N/A</v>
          </cell>
          <cell r="W380" t="str">
            <v>N/A</v>
          </cell>
          <cell r="X380" t="str">
            <v>N/A</v>
          </cell>
          <cell r="Y380" t="str">
            <v>N/A</v>
          </cell>
          <cell r="Z380" t="str">
            <v>N/A</v>
          </cell>
          <cell r="AA380" t="str">
            <v>N/A</v>
          </cell>
          <cell r="AB380" t="str">
            <v>N/A</v>
          </cell>
          <cell r="AC380" t="str">
            <v>N/A</v>
          </cell>
          <cell r="AD380" t="str">
            <v>N/A</v>
          </cell>
          <cell r="AE380" t="str">
            <v>N/A</v>
          </cell>
          <cell r="AF380" t="str">
            <v>N/A</v>
          </cell>
          <cell r="AG380" t="str">
            <v>N/A</v>
          </cell>
          <cell r="AH380" t="str">
            <v>N/A</v>
          </cell>
          <cell r="AI380" t="str">
            <v>N/A</v>
          </cell>
          <cell r="AJ380" t="str">
            <v>N/A</v>
          </cell>
          <cell r="AK380" t="str">
            <v>N/A</v>
          </cell>
          <cell r="AL380" t="str">
            <v>N/A</v>
          </cell>
          <cell r="AM380" t="str">
            <v>N/A</v>
          </cell>
          <cell r="AN380" t="str">
            <v>N/A</v>
          </cell>
          <cell r="AO380" t="str">
            <v>N/A</v>
          </cell>
          <cell r="AP380" t="str">
            <v>N/A</v>
          </cell>
          <cell r="AQ380" t="str">
            <v>N/A</v>
          </cell>
          <cell r="AR380" t="str">
            <v>N/A</v>
          </cell>
          <cell r="AS380" t="str">
            <v>N/A</v>
          </cell>
          <cell r="AT380" t="str">
            <v>N/A</v>
          </cell>
          <cell r="AU380" t="str">
            <v>N/A</v>
          </cell>
          <cell r="AV380" t="str">
            <v>N/A</v>
          </cell>
          <cell r="AW380" t="str">
            <v>N/A</v>
          </cell>
          <cell r="AX380" t="str">
            <v>N/A</v>
          </cell>
          <cell r="AY380" t="str">
            <v>N/A</v>
          </cell>
          <cell r="AZ380" t="str">
            <v>N/A</v>
          </cell>
          <cell r="BA380" t="e">
            <v>#VALUE!</v>
          </cell>
          <cell r="BB380" t="str">
            <v>N/A</v>
          </cell>
          <cell r="BC380" t="str">
            <v>N/A</v>
          </cell>
          <cell r="BD380" t="str">
            <v>N/A</v>
          </cell>
          <cell r="BE380" t="str">
            <v>N/A</v>
          </cell>
          <cell r="BF380" t="str">
            <v>N/A</v>
          </cell>
          <cell r="BG380" t="str">
            <v>N/A</v>
          </cell>
        </row>
        <row r="381">
          <cell r="A381">
            <v>36841</v>
          </cell>
          <cell r="B381" t="str">
            <v>N/A</v>
          </cell>
          <cell r="C381" t="str">
            <v>N/A</v>
          </cell>
          <cell r="D381" t="str">
            <v>N/A</v>
          </cell>
          <cell r="E381" t="str">
            <v>N/A</v>
          </cell>
          <cell r="F381" t="str">
            <v>N/A</v>
          </cell>
          <cell r="G381" t="str">
            <v>N/A</v>
          </cell>
          <cell r="H381" t="str">
            <v>N/A</v>
          </cell>
          <cell r="I381" t="str">
            <v>N/A</v>
          </cell>
          <cell r="J381" t="str">
            <v>N/A</v>
          </cell>
          <cell r="K381" t="str">
            <v>N/A</v>
          </cell>
          <cell r="L381" t="str">
            <v>N/A</v>
          </cell>
          <cell r="M381" t="str">
            <v>N/A</v>
          </cell>
          <cell r="N381" t="str">
            <v>N/A</v>
          </cell>
          <cell r="O381" t="str">
            <v>N/A</v>
          </cell>
          <cell r="P381" t="str">
            <v>N/A</v>
          </cell>
          <cell r="Q381" t="str">
            <v>N/A</v>
          </cell>
          <cell r="R381" t="str">
            <v>N/A</v>
          </cell>
          <cell r="S381" t="str">
            <v>N/A</v>
          </cell>
          <cell r="T381" t="str">
            <v>N/A</v>
          </cell>
          <cell r="U381" t="str">
            <v>N/A</v>
          </cell>
          <cell r="V381" t="str">
            <v>N/A</v>
          </cell>
          <cell r="W381" t="str">
            <v>N/A</v>
          </cell>
          <cell r="X381" t="str">
            <v>N/A</v>
          </cell>
          <cell r="Y381" t="str">
            <v>N/A</v>
          </cell>
          <cell r="Z381" t="str">
            <v>N/A</v>
          </cell>
          <cell r="AA381" t="str">
            <v>N/A</v>
          </cell>
          <cell r="AB381" t="str">
            <v>N/A</v>
          </cell>
          <cell r="AC381" t="str">
            <v>N/A</v>
          </cell>
          <cell r="AD381" t="str">
            <v>N/A</v>
          </cell>
          <cell r="AE381" t="str">
            <v>N/A</v>
          </cell>
          <cell r="AF381" t="str">
            <v>N/A</v>
          </cell>
          <cell r="AG381" t="str">
            <v>N/A</v>
          </cell>
          <cell r="AH381" t="str">
            <v>N/A</v>
          </cell>
          <cell r="AI381" t="str">
            <v>N/A</v>
          </cell>
          <cell r="AJ381" t="str">
            <v>N/A</v>
          </cell>
          <cell r="AK381" t="str">
            <v>N/A</v>
          </cell>
          <cell r="AL381" t="str">
            <v>N/A</v>
          </cell>
          <cell r="AM381" t="str">
            <v>N/A</v>
          </cell>
          <cell r="AN381" t="str">
            <v>N/A</v>
          </cell>
          <cell r="AO381" t="str">
            <v>N/A</v>
          </cell>
          <cell r="AP381" t="str">
            <v>N/A</v>
          </cell>
          <cell r="AQ381" t="str">
            <v>N/A</v>
          </cell>
          <cell r="AR381" t="str">
            <v>N/A</v>
          </cell>
          <cell r="AS381" t="str">
            <v>N/A</v>
          </cell>
          <cell r="AT381" t="str">
            <v>N/A</v>
          </cell>
          <cell r="AU381" t="str">
            <v>N/A</v>
          </cell>
          <cell r="AV381" t="str">
            <v>N/A</v>
          </cell>
          <cell r="AW381" t="str">
            <v>N/A</v>
          </cell>
          <cell r="AX381" t="str">
            <v>N/A</v>
          </cell>
          <cell r="AY381" t="str">
            <v>N/A</v>
          </cell>
          <cell r="AZ381" t="str">
            <v>N/A</v>
          </cell>
          <cell r="BA381" t="e">
            <v>#VALUE!</v>
          </cell>
          <cell r="BB381" t="str">
            <v>N/A</v>
          </cell>
          <cell r="BC381" t="str">
            <v>N/A</v>
          </cell>
          <cell r="BD381" t="str">
            <v>N/A</v>
          </cell>
          <cell r="BE381" t="str">
            <v>N/A</v>
          </cell>
          <cell r="BF381" t="str">
            <v>N/A</v>
          </cell>
          <cell r="BG381" t="str">
            <v>N/A</v>
          </cell>
        </row>
        <row r="382">
          <cell r="A382">
            <v>36842</v>
          </cell>
          <cell r="B382" t="str">
            <v>N/A</v>
          </cell>
          <cell r="C382" t="str">
            <v>N/A</v>
          </cell>
          <cell r="D382" t="str">
            <v>N/A</v>
          </cell>
          <cell r="E382" t="str">
            <v>N/A</v>
          </cell>
          <cell r="F382" t="str">
            <v>N/A</v>
          </cell>
          <cell r="G382" t="str">
            <v>N/A</v>
          </cell>
          <cell r="H382" t="str">
            <v>N/A</v>
          </cell>
          <cell r="I382" t="str">
            <v>N/A</v>
          </cell>
          <cell r="J382" t="str">
            <v>N/A</v>
          </cell>
          <cell r="K382" t="str">
            <v>N/A</v>
          </cell>
          <cell r="L382" t="str">
            <v>N/A</v>
          </cell>
          <cell r="M382" t="str">
            <v>N/A</v>
          </cell>
          <cell r="N382" t="str">
            <v>N/A</v>
          </cell>
          <cell r="O382" t="str">
            <v>N/A</v>
          </cell>
          <cell r="P382" t="str">
            <v>N/A</v>
          </cell>
          <cell r="Q382" t="str">
            <v>N/A</v>
          </cell>
          <cell r="R382" t="str">
            <v>N/A</v>
          </cell>
          <cell r="S382" t="str">
            <v>N/A</v>
          </cell>
          <cell r="T382" t="str">
            <v>N/A</v>
          </cell>
          <cell r="U382" t="str">
            <v>N/A</v>
          </cell>
          <cell r="V382" t="str">
            <v>N/A</v>
          </cell>
          <cell r="W382" t="str">
            <v>N/A</v>
          </cell>
          <cell r="X382" t="str">
            <v>N/A</v>
          </cell>
          <cell r="Y382" t="str">
            <v>N/A</v>
          </cell>
          <cell r="Z382" t="str">
            <v>N/A</v>
          </cell>
          <cell r="AA382" t="str">
            <v>N/A</v>
          </cell>
          <cell r="AB382" t="str">
            <v>N/A</v>
          </cell>
          <cell r="AC382" t="str">
            <v>N/A</v>
          </cell>
          <cell r="AD382" t="str">
            <v>N/A</v>
          </cell>
          <cell r="AE382" t="str">
            <v>N/A</v>
          </cell>
          <cell r="AF382" t="str">
            <v>N/A</v>
          </cell>
          <cell r="AG382" t="str">
            <v>N/A</v>
          </cell>
          <cell r="AH382" t="str">
            <v>N/A</v>
          </cell>
          <cell r="AI382" t="str">
            <v>N/A</v>
          </cell>
          <cell r="AJ382" t="str">
            <v>N/A</v>
          </cell>
          <cell r="AK382" t="str">
            <v>N/A</v>
          </cell>
          <cell r="AL382" t="str">
            <v>N/A</v>
          </cell>
          <cell r="AM382" t="str">
            <v>N/A</v>
          </cell>
          <cell r="AN382" t="str">
            <v>N/A</v>
          </cell>
          <cell r="AO382" t="str">
            <v>N/A</v>
          </cell>
          <cell r="AP382" t="str">
            <v>N/A</v>
          </cell>
          <cell r="AQ382" t="str">
            <v>N/A</v>
          </cell>
          <cell r="AR382" t="str">
            <v>N/A</v>
          </cell>
          <cell r="AS382" t="str">
            <v>N/A</v>
          </cell>
          <cell r="AT382" t="str">
            <v>N/A</v>
          </cell>
          <cell r="AU382" t="str">
            <v>N/A</v>
          </cell>
          <cell r="AV382" t="str">
            <v>N/A</v>
          </cell>
          <cell r="AW382" t="str">
            <v>N/A</v>
          </cell>
          <cell r="AX382" t="str">
            <v>N/A</v>
          </cell>
          <cell r="AY382" t="str">
            <v>N/A</v>
          </cell>
          <cell r="AZ382" t="str">
            <v>N/A</v>
          </cell>
          <cell r="BA382" t="e">
            <v>#VALUE!</v>
          </cell>
          <cell r="BB382" t="str">
            <v>N/A</v>
          </cell>
          <cell r="BC382" t="str">
            <v>N/A</v>
          </cell>
          <cell r="BD382" t="str">
            <v>N/A</v>
          </cell>
          <cell r="BE382" t="str">
            <v>N/A</v>
          </cell>
          <cell r="BF382" t="str">
            <v>N/A</v>
          </cell>
          <cell r="BG382" t="str">
            <v>N/A</v>
          </cell>
        </row>
        <row r="383">
          <cell r="A383">
            <v>36843</v>
          </cell>
          <cell r="B383" t="str">
            <v>N/A</v>
          </cell>
          <cell r="C383" t="str">
            <v>N/A</v>
          </cell>
          <cell r="D383" t="str">
            <v>N/A</v>
          </cell>
          <cell r="E383" t="str">
            <v>N/A</v>
          </cell>
          <cell r="F383" t="str">
            <v>N/A</v>
          </cell>
          <cell r="G383" t="str">
            <v>N/A</v>
          </cell>
          <cell r="H383" t="str">
            <v>N/A</v>
          </cell>
          <cell r="I383" t="str">
            <v>N/A</v>
          </cell>
          <cell r="J383" t="str">
            <v>N/A</v>
          </cell>
          <cell r="K383" t="str">
            <v>N/A</v>
          </cell>
          <cell r="L383" t="str">
            <v>N/A</v>
          </cell>
          <cell r="M383" t="str">
            <v>N/A</v>
          </cell>
          <cell r="N383" t="str">
            <v>N/A</v>
          </cell>
          <cell r="O383" t="str">
            <v>N/A</v>
          </cell>
          <cell r="P383" t="str">
            <v>N/A</v>
          </cell>
          <cell r="Q383" t="str">
            <v>N/A</v>
          </cell>
          <cell r="R383" t="str">
            <v>N/A</v>
          </cell>
          <cell r="S383" t="str">
            <v>N/A</v>
          </cell>
          <cell r="T383" t="str">
            <v>N/A</v>
          </cell>
          <cell r="U383" t="str">
            <v>N/A</v>
          </cell>
          <cell r="V383" t="str">
            <v>N/A</v>
          </cell>
          <cell r="W383" t="str">
            <v>N/A</v>
          </cell>
          <cell r="X383" t="str">
            <v>N/A</v>
          </cell>
          <cell r="Y383" t="str">
            <v>N/A</v>
          </cell>
          <cell r="Z383" t="str">
            <v>N/A</v>
          </cell>
          <cell r="AA383" t="str">
            <v>N/A</v>
          </cell>
          <cell r="AB383" t="str">
            <v>N/A</v>
          </cell>
          <cell r="AC383" t="str">
            <v>N/A</v>
          </cell>
          <cell r="AD383" t="str">
            <v>N/A</v>
          </cell>
          <cell r="AE383" t="str">
            <v>N/A</v>
          </cell>
          <cell r="AF383" t="str">
            <v>N/A</v>
          </cell>
          <cell r="AG383" t="str">
            <v>N/A</v>
          </cell>
          <cell r="AH383" t="str">
            <v>N/A</v>
          </cell>
          <cell r="AI383" t="str">
            <v>N/A</v>
          </cell>
          <cell r="AJ383" t="str">
            <v>N/A</v>
          </cell>
          <cell r="AK383" t="str">
            <v>N/A</v>
          </cell>
          <cell r="AL383" t="str">
            <v>N/A</v>
          </cell>
          <cell r="AM383" t="str">
            <v>N/A</v>
          </cell>
          <cell r="AN383" t="str">
            <v>N/A</v>
          </cell>
          <cell r="AO383" t="str">
            <v>N/A</v>
          </cell>
          <cell r="AP383" t="str">
            <v>N/A</v>
          </cell>
          <cell r="AQ383" t="str">
            <v>N/A</v>
          </cell>
          <cell r="AR383" t="str">
            <v>N/A</v>
          </cell>
          <cell r="AS383" t="str">
            <v>N/A</v>
          </cell>
          <cell r="AT383" t="str">
            <v>N/A</v>
          </cell>
          <cell r="AU383" t="str">
            <v>N/A</v>
          </cell>
          <cell r="AV383" t="str">
            <v>N/A</v>
          </cell>
          <cell r="AW383" t="str">
            <v>N/A</v>
          </cell>
          <cell r="AX383" t="str">
            <v>N/A</v>
          </cell>
          <cell r="AY383" t="str">
            <v>N/A</v>
          </cell>
          <cell r="AZ383" t="str">
            <v>N/A</v>
          </cell>
          <cell r="BA383" t="e">
            <v>#VALUE!</v>
          </cell>
          <cell r="BB383" t="str">
            <v>N/A</v>
          </cell>
          <cell r="BC383" t="str">
            <v>N/A</v>
          </cell>
          <cell r="BD383" t="str">
            <v>N/A</v>
          </cell>
          <cell r="BE383" t="str">
            <v>N/A</v>
          </cell>
          <cell r="BF383" t="str">
            <v>N/A</v>
          </cell>
          <cell r="BG383" t="str">
            <v>N/A</v>
          </cell>
        </row>
        <row r="384">
          <cell r="A384">
            <v>36844</v>
          </cell>
          <cell r="B384" t="str">
            <v>N/A</v>
          </cell>
          <cell r="C384" t="str">
            <v>N/A</v>
          </cell>
          <cell r="D384" t="str">
            <v>N/A</v>
          </cell>
          <cell r="E384" t="str">
            <v>N/A</v>
          </cell>
          <cell r="F384" t="str">
            <v>N/A</v>
          </cell>
          <cell r="G384" t="str">
            <v>N/A</v>
          </cell>
          <cell r="H384" t="str">
            <v>N/A</v>
          </cell>
          <cell r="I384" t="str">
            <v>N/A</v>
          </cell>
          <cell r="J384" t="str">
            <v>N/A</v>
          </cell>
          <cell r="K384" t="str">
            <v>N/A</v>
          </cell>
          <cell r="L384" t="str">
            <v>N/A</v>
          </cell>
          <cell r="M384" t="str">
            <v>N/A</v>
          </cell>
          <cell r="N384" t="str">
            <v>N/A</v>
          </cell>
          <cell r="O384" t="str">
            <v>N/A</v>
          </cell>
          <cell r="P384" t="str">
            <v>N/A</v>
          </cell>
          <cell r="Q384" t="str">
            <v>N/A</v>
          </cell>
          <cell r="R384" t="str">
            <v>N/A</v>
          </cell>
          <cell r="S384" t="str">
            <v>N/A</v>
          </cell>
          <cell r="T384" t="str">
            <v>N/A</v>
          </cell>
          <cell r="U384" t="str">
            <v>N/A</v>
          </cell>
          <cell r="V384" t="str">
            <v>N/A</v>
          </cell>
          <cell r="W384" t="str">
            <v>N/A</v>
          </cell>
          <cell r="X384" t="str">
            <v>N/A</v>
          </cell>
          <cell r="Y384" t="str">
            <v>N/A</v>
          </cell>
          <cell r="Z384" t="str">
            <v>N/A</v>
          </cell>
          <cell r="AA384" t="str">
            <v>N/A</v>
          </cell>
          <cell r="AB384" t="str">
            <v>N/A</v>
          </cell>
          <cell r="AC384" t="str">
            <v>N/A</v>
          </cell>
          <cell r="AD384" t="str">
            <v>N/A</v>
          </cell>
          <cell r="AE384" t="str">
            <v>N/A</v>
          </cell>
          <cell r="AF384" t="str">
            <v>N/A</v>
          </cell>
          <cell r="AG384" t="str">
            <v>N/A</v>
          </cell>
          <cell r="AH384" t="str">
            <v>N/A</v>
          </cell>
          <cell r="AI384" t="str">
            <v>N/A</v>
          </cell>
          <cell r="AJ384" t="str">
            <v>N/A</v>
          </cell>
          <cell r="AK384" t="str">
            <v>N/A</v>
          </cell>
          <cell r="AL384" t="str">
            <v>N/A</v>
          </cell>
          <cell r="AM384" t="str">
            <v>N/A</v>
          </cell>
          <cell r="AN384" t="str">
            <v>N/A</v>
          </cell>
          <cell r="AO384" t="str">
            <v>N/A</v>
          </cell>
          <cell r="AP384" t="str">
            <v>N/A</v>
          </cell>
          <cell r="AQ384" t="str">
            <v>N/A</v>
          </cell>
          <cell r="AR384" t="str">
            <v>N/A</v>
          </cell>
          <cell r="AS384" t="str">
            <v>N/A</v>
          </cell>
          <cell r="AT384" t="str">
            <v>N/A</v>
          </cell>
          <cell r="AU384" t="str">
            <v>N/A</v>
          </cell>
          <cell r="AV384" t="str">
            <v>N/A</v>
          </cell>
          <cell r="AW384" t="str">
            <v>N/A</v>
          </cell>
          <cell r="AX384" t="str">
            <v>N/A</v>
          </cell>
          <cell r="AY384" t="str">
            <v>N/A</v>
          </cell>
          <cell r="AZ384" t="str">
            <v>N/A</v>
          </cell>
          <cell r="BA384" t="e">
            <v>#VALUE!</v>
          </cell>
          <cell r="BB384" t="str">
            <v>N/A</v>
          </cell>
          <cell r="BC384" t="str">
            <v>N/A</v>
          </cell>
          <cell r="BD384" t="str">
            <v>N/A</v>
          </cell>
          <cell r="BE384" t="str">
            <v>N/A</v>
          </cell>
          <cell r="BF384" t="str">
            <v>N/A</v>
          </cell>
          <cell r="BG384" t="str">
            <v>N/A</v>
          </cell>
        </row>
        <row r="385">
          <cell r="A385">
            <v>36845</v>
          </cell>
          <cell r="B385" t="str">
            <v>N/A</v>
          </cell>
          <cell r="C385" t="str">
            <v>N/A</v>
          </cell>
          <cell r="D385" t="str">
            <v>N/A</v>
          </cell>
          <cell r="E385" t="str">
            <v>N/A</v>
          </cell>
          <cell r="F385" t="str">
            <v>N/A</v>
          </cell>
          <cell r="G385" t="str">
            <v>N/A</v>
          </cell>
          <cell r="H385" t="str">
            <v>N/A</v>
          </cell>
          <cell r="I385" t="str">
            <v>N/A</v>
          </cell>
          <cell r="J385" t="str">
            <v>N/A</v>
          </cell>
          <cell r="K385" t="str">
            <v>N/A</v>
          </cell>
          <cell r="L385" t="str">
            <v>N/A</v>
          </cell>
          <cell r="M385" t="str">
            <v>N/A</v>
          </cell>
          <cell r="N385" t="str">
            <v>N/A</v>
          </cell>
          <cell r="O385" t="str">
            <v>N/A</v>
          </cell>
          <cell r="P385" t="str">
            <v>N/A</v>
          </cell>
          <cell r="Q385" t="str">
            <v>N/A</v>
          </cell>
          <cell r="R385" t="str">
            <v>N/A</v>
          </cell>
          <cell r="S385" t="str">
            <v>N/A</v>
          </cell>
          <cell r="T385" t="str">
            <v>N/A</v>
          </cell>
          <cell r="U385" t="str">
            <v>N/A</v>
          </cell>
          <cell r="V385" t="str">
            <v>N/A</v>
          </cell>
          <cell r="W385" t="str">
            <v>N/A</v>
          </cell>
          <cell r="X385" t="str">
            <v>N/A</v>
          </cell>
          <cell r="Y385" t="str">
            <v>N/A</v>
          </cell>
          <cell r="Z385" t="str">
            <v>N/A</v>
          </cell>
          <cell r="AA385" t="str">
            <v>N/A</v>
          </cell>
          <cell r="AB385" t="str">
            <v>N/A</v>
          </cell>
          <cell r="AC385" t="str">
            <v>N/A</v>
          </cell>
          <cell r="AD385" t="str">
            <v>N/A</v>
          </cell>
          <cell r="AE385" t="str">
            <v>N/A</v>
          </cell>
          <cell r="AF385" t="str">
            <v>N/A</v>
          </cell>
          <cell r="AG385" t="str">
            <v>N/A</v>
          </cell>
          <cell r="AH385" t="str">
            <v>N/A</v>
          </cell>
          <cell r="AI385" t="str">
            <v>N/A</v>
          </cell>
          <cell r="AJ385" t="str">
            <v>N/A</v>
          </cell>
          <cell r="AK385" t="str">
            <v>N/A</v>
          </cell>
          <cell r="AL385" t="str">
            <v>N/A</v>
          </cell>
          <cell r="AM385" t="str">
            <v>N/A</v>
          </cell>
          <cell r="AN385" t="str">
            <v>N/A</v>
          </cell>
          <cell r="AO385" t="str">
            <v>N/A</v>
          </cell>
          <cell r="AP385" t="str">
            <v>N/A</v>
          </cell>
          <cell r="AQ385" t="str">
            <v>N/A</v>
          </cell>
          <cell r="AR385" t="str">
            <v>N/A</v>
          </cell>
          <cell r="AS385" t="str">
            <v>N/A</v>
          </cell>
          <cell r="AT385" t="str">
            <v>N/A</v>
          </cell>
          <cell r="AU385" t="str">
            <v>N/A</v>
          </cell>
          <cell r="AV385" t="str">
            <v>N/A</v>
          </cell>
          <cell r="AW385" t="str">
            <v>N/A</v>
          </cell>
          <cell r="AX385" t="str">
            <v>N/A</v>
          </cell>
          <cell r="AY385" t="str">
            <v>N/A</v>
          </cell>
          <cell r="AZ385" t="str">
            <v>N/A</v>
          </cell>
          <cell r="BA385" t="e">
            <v>#VALUE!</v>
          </cell>
          <cell r="BB385" t="str">
            <v>N/A</v>
          </cell>
          <cell r="BC385" t="str">
            <v>N/A</v>
          </cell>
          <cell r="BD385" t="str">
            <v>N/A</v>
          </cell>
          <cell r="BE385" t="str">
            <v>N/A</v>
          </cell>
          <cell r="BF385" t="str">
            <v>N/A</v>
          </cell>
          <cell r="BG385" t="str">
            <v>N/A</v>
          </cell>
        </row>
        <row r="386">
          <cell r="A386">
            <v>36846</v>
          </cell>
          <cell r="B386" t="str">
            <v>N/A</v>
          </cell>
          <cell r="C386" t="str">
            <v>N/A</v>
          </cell>
          <cell r="D386" t="str">
            <v>N/A</v>
          </cell>
          <cell r="E386" t="str">
            <v>N/A</v>
          </cell>
          <cell r="F386" t="str">
            <v>N/A</v>
          </cell>
          <cell r="G386" t="str">
            <v>N/A</v>
          </cell>
          <cell r="H386" t="str">
            <v>N/A</v>
          </cell>
          <cell r="I386" t="str">
            <v>N/A</v>
          </cell>
          <cell r="J386" t="str">
            <v>N/A</v>
          </cell>
          <cell r="K386" t="str">
            <v>N/A</v>
          </cell>
          <cell r="L386" t="str">
            <v>N/A</v>
          </cell>
          <cell r="M386" t="str">
            <v>N/A</v>
          </cell>
          <cell r="N386" t="str">
            <v>N/A</v>
          </cell>
          <cell r="O386" t="str">
            <v>N/A</v>
          </cell>
          <cell r="P386" t="str">
            <v>N/A</v>
          </cell>
          <cell r="Q386" t="str">
            <v>N/A</v>
          </cell>
          <cell r="R386" t="str">
            <v>N/A</v>
          </cell>
          <cell r="S386" t="str">
            <v>N/A</v>
          </cell>
          <cell r="T386" t="str">
            <v>N/A</v>
          </cell>
          <cell r="U386" t="str">
            <v>N/A</v>
          </cell>
          <cell r="V386" t="str">
            <v>N/A</v>
          </cell>
          <cell r="W386" t="str">
            <v>N/A</v>
          </cell>
          <cell r="X386" t="str">
            <v>N/A</v>
          </cell>
          <cell r="Y386" t="str">
            <v>N/A</v>
          </cell>
          <cell r="Z386" t="str">
            <v>N/A</v>
          </cell>
          <cell r="AA386" t="str">
            <v>N/A</v>
          </cell>
          <cell r="AB386" t="str">
            <v>N/A</v>
          </cell>
          <cell r="AC386" t="str">
            <v>N/A</v>
          </cell>
          <cell r="AD386" t="str">
            <v>N/A</v>
          </cell>
          <cell r="AE386" t="str">
            <v>N/A</v>
          </cell>
          <cell r="AF386" t="str">
            <v>N/A</v>
          </cell>
          <cell r="AG386" t="str">
            <v>N/A</v>
          </cell>
          <cell r="AH386" t="str">
            <v>N/A</v>
          </cell>
          <cell r="AI386" t="str">
            <v>N/A</v>
          </cell>
          <cell r="AJ386" t="str">
            <v>N/A</v>
          </cell>
          <cell r="AK386" t="str">
            <v>N/A</v>
          </cell>
          <cell r="AL386" t="str">
            <v>N/A</v>
          </cell>
          <cell r="AM386" t="str">
            <v>N/A</v>
          </cell>
          <cell r="AN386" t="str">
            <v>N/A</v>
          </cell>
          <cell r="AO386" t="str">
            <v>N/A</v>
          </cell>
          <cell r="AP386" t="str">
            <v>N/A</v>
          </cell>
          <cell r="AQ386" t="str">
            <v>N/A</v>
          </cell>
          <cell r="AR386" t="str">
            <v>N/A</v>
          </cell>
          <cell r="AS386" t="str">
            <v>N/A</v>
          </cell>
          <cell r="AT386" t="str">
            <v>N/A</v>
          </cell>
          <cell r="AU386" t="str">
            <v>N/A</v>
          </cell>
          <cell r="AV386" t="str">
            <v>N/A</v>
          </cell>
          <cell r="AW386" t="str">
            <v>N/A</v>
          </cell>
          <cell r="AX386" t="str">
            <v>N/A</v>
          </cell>
          <cell r="AY386" t="str">
            <v>N/A</v>
          </cell>
          <cell r="AZ386" t="str">
            <v>N/A</v>
          </cell>
          <cell r="BA386" t="e">
            <v>#VALUE!</v>
          </cell>
          <cell r="BB386" t="str">
            <v>N/A</v>
          </cell>
          <cell r="BC386" t="str">
            <v>N/A</v>
          </cell>
          <cell r="BD386" t="str">
            <v>N/A</v>
          </cell>
          <cell r="BE386" t="str">
            <v>N/A</v>
          </cell>
          <cell r="BF386" t="str">
            <v>N/A</v>
          </cell>
          <cell r="BG386" t="str">
            <v>N/A</v>
          </cell>
        </row>
        <row r="387">
          <cell r="A387">
            <v>36847</v>
          </cell>
          <cell r="B387" t="str">
            <v>N/A</v>
          </cell>
          <cell r="C387" t="str">
            <v>N/A</v>
          </cell>
          <cell r="D387" t="str">
            <v>N/A</v>
          </cell>
          <cell r="E387" t="str">
            <v>N/A</v>
          </cell>
          <cell r="F387" t="str">
            <v>N/A</v>
          </cell>
          <cell r="G387" t="str">
            <v>N/A</v>
          </cell>
          <cell r="H387" t="str">
            <v>N/A</v>
          </cell>
          <cell r="I387" t="str">
            <v>N/A</v>
          </cell>
          <cell r="J387" t="str">
            <v>N/A</v>
          </cell>
          <cell r="K387" t="str">
            <v>N/A</v>
          </cell>
          <cell r="L387" t="str">
            <v>N/A</v>
          </cell>
          <cell r="M387" t="str">
            <v>N/A</v>
          </cell>
          <cell r="N387" t="str">
            <v>N/A</v>
          </cell>
          <cell r="O387" t="str">
            <v>N/A</v>
          </cell>
          <cell r="P387" t="str">
            <v>N/A</v>
          </cell>
          <cell r="Q387" t="str">
            <v>N/A</v>
          </cell>
          <cell r="R387" t="str">
            <v>N/A</v>
          </cell>
          <cell r="S387" t="str">
            <v>N/A</v>
          </cell>
          <cell r="T387" t="str">
            <v>N/A</v>
          </cell>
          <cell r="U387" t="str">
            <v>N/A</v>
          </cell>
          <cell r="V387" t="str">
            <v>N/A</v>
          </cell>
          <cell r="W387" t="str">
            <v>N/A</v>
          </cell>
          <cell r="X387" t="str">
            <v>N/A</v>
          </cell>
          <cell r="Y387" t="str">
            <v>N/A</v>
          </cell>
          <cell r="Z387" t="str">
            <v>N/A</v>
          </cell>
          <cell r="AA387" t="str">
            <v>N/A</v>
          </cell>
          <cell r="AB387" t="str">
            <v>N/A</v>
          </cell>
          <cell r="AC387" t="str">
            <v>N/A</v>
          </cell>
          <cell r="AD387" t="str">
            <v>N/A</v>
          </cell>
          <cell r="AE387" t="str">
            <v>N/A</v>
          </cell>
          <cell r="AF387" t="str">
            <v>N/A</v>
          </cell>
          <cell r="AG387" t="str">
            <v>N/A</v>
          </cell>
          <cell r="AH387" t="str">
            <v>N/A</v>
          </cell>
          <cell r="AI387" t="str">
            <v>N/A</v>
          </cell>
          <cell r="AJ387" t="str">
            <v>N/A</v>
          </cell>
          <cell r="AK387" t="str">
            <v>N/A</v>
          </cell>
          <cell r="AL387" t="str">
            <v>N/A</v>
          </cell>
          <cell r="AM387" t="str">
            <v>N/A</v>
          </cell>
          <cell r="AN387" t="str">
            <v>N/A</v>
          </cell>
          <cell r="AO387" t="str">
            <v>N/A</v>
          </cell>
          <cell r="AP387" t="str">
            <v>N/A</v>
          </cell>
          <cell r="AQ387" t="str">
            <v>N/A</v>
          </cell>
          <cell r="AR387" t="str">
            <v>N/A</v>
          </cell>
          <cell r="AS387" t="str">
            <v>N/A</v>
          </cell>
          <cell r="AT387" t="str">
            <v>N/A</v>
          </cell>
          <cell r="AU387" t="str">
            <v>N/A</v>
          </cell>
          <cell r="AV387" t="str">
            <v>N/A</v>
          </cell>
          <cell r="AW387" t="str">
            <v>N/A</v>
          </cell>
          <cell r="AX387" t="str">
            <v>N/A</v>
          </cell>
          <cell r="AY387" t="str">
            <v>N/A</v>
          </cell>
          <cell r="AZ387" t="str">
            <v>N/A</v>
          </cell>
          <cell r="BA387" t="e">
            <v>#VALUE!</v>
          </cell>
          <cell r="BB387" t="str">
            <v>N/A</v>
          </cell>
          <cell r="BC387" t="str">
            <v>N/A</v>
          </cell>
          <cell r="BD387" t="str">
            <v>N/A</v>
          </cell>
          <cell r="BE387" t="str">
            <v>N/A</v>
          </cell>
          <cell r="BF387" t="str">
            <v>N/A</v>
          </cell>
          <cell r="BG387" t="str">
            <v>N/A</v>
          </cell>
        </row>
        <row r="388">
          <cell r="A388">
            <v>36848</v>
          </cell>
          <cell r="B388" t="str">
            <v>N/A</v>
          </cell>
          <cell r="C388" t="str">
            <v>N/A</v>
          </cell>
          <cell r="D388" t="str">
            <v>N/A</v>
          </cell>
          <cell r="E388" t="str">
            <v>N/A</v>
          </cell>
          <cell r="F388" t="str">
            <v>N/A</v>
          </cell>
          <cell r="G388" t="str">
            <v>N/A</v>
          </cell>
          <cell r="H388" t="str">
            <v>N/A</v>
          </cell>
          <cell r="I388" t="str">
            <v>N/A</v>
          </cell>
          <cell r="J388" t="str">
            <v>N/A</v>
          </cell>
          <cell r="K388" t="str">
            <v>N/A</v>
          </cell>
          <cell r="L388" t="str">
            <v>N/A</v>
          </cell>
          <cell r="M388" t="str">
            <v>N/A</v>
          </cell>
          <cell r="N388" t="str">
            <v>N/A</v>
          </cell>
          <cell r="O388" t="str">
            <v>N/A</v>
          </cell>
          <cell r="P388" t="str">
            <v>N/A</v>
          </cell>
          <cell r="Q388" t="str">
            <v>N/A</v>
          </cell>
          <cell r="R388" t="str">
            <v>N/A</v>
          </cell>
          <cell r="S388" t="str">
            <v>N/A</v>
          </cell>
          <cell r="T388" t="str">
            <v>N/A</v>
          </cell>
          <cell r="U388" t="str">
            <v>N/A</v>
          </cell>
          <cell r="V388" t="str">
            <v>N/A</v>
          </cell>
          <cell r="W388" t="str">
            <v>N/A</v>
          </cell>
          <cell r="X388" t="str">
            <v>N/A</v>
          </cell>
          <cell r="Y388" t="str">
            <v>N/A</v>
          </cell>
          <cell r="Z388" t="str">
            <v>N/A</v>
          </cell>
          <cell r="AA388" t="str">
            <v>N/A</v>
          </cell>
          <cell r="AB388" t="str">
            <v>N/A</v>
          </cell>
          <cell r="AC388" t="str">
            <v>N/A</v>
          </cell>
          <cell r="AD388" t="str">
            <v>N/A</v>
          </cell>
          <cell r="AE388" t="str">
            <v>N/A</v>
          </cell>
          <cell r="AF388" t="str">
            <v>N/A</v>
          </cell>
          <cell r="AG388" t="str">
            <v>N/A</v>
          </cell>
          <cell r="AH388" t="str">
            <v>N/A</v>
          </cell>
          <cell r="AI388" t="str">
            <v>N/A</v>
          </cell>
          <cell r="AJ388" t="str">
            <v>N/A</v>
          </cell>
          <cell r="AK388" t="str">
            <v>N/A</v>
          </cell>
          <cell r="AL388" t="str">
            <v>N/A</v>
          </cell>
          <cell r="AM388" t="str">
            <v>N/A</v>
          </cell>
          <cell r="AN388" t="str">
            <v>N/A</v>
          </cell>
          <cell r="AO388" t="str">
            <v>N/A</v>
          </cell>
          <cell r="AP388" t="str">
            <v>N/A</v>
          </cell>
          <cell r="AQ388" t="str">
            <v>N/A</v>
          </cell>
          <cell r="AR388" t="str">
            <v>N/A</v>
          </cell>
          <cell r="AS388" t="str">
            <v>N/A</v>
          </cell>
          <cell r="AT388" t="str">
            <v>N/A</v>
          </cell>
          <cell r="AU388" t="str">
            <v>N/A</v>
          </cell>
          <cell r="AV388" t="str">
            <v>N/A</v>
          </cell>
          <cell r="AW388" t="str">
            <v>N/A</v>
          </cell>
          <cell r="AX388" t="str">
            <v>N/A</v>
          </cell>
          <cell r="AY388" t="str">
            <v>N/A</v>
          </cell>
          <cell r="AZ388" t="str">
            <v>N/A</v>
          </cell>
          <cell r="BA388" t="e">
            <v>#VALUE!</v>
          </cell>
          <cell r="BB388" t="str">
            <v>N/A</v>
          </cell>
          <cell r="BC388" t="str">
            <v>N/A</v>
          </cell>
          <cell r="BD388" t="str">
            <v>N/A</v>
          </cell>
          <cell r="BE388" t="str">
            <v>N/A</v>
          </cell>
          <cell r="BF388" t="str">
            <v>N/A</v>
          </cell>
          <cell r="BG388" t="str">
            <v>N/A</v>
          </cell>
        </row>
        <row r="389">
          <cell r="A389">
            <v>36849</v>
          </cell>
          <cell r="B389" t="str">
            <v>N/A</v>
          </cell>
          <cell r="C389" t="str">
            <v>N/A</v>
          </cell>
          <cell r="D389" t="str">
            <v>N/A</v>
          </cell>
          <cell r="E389" t="str">
            <v>N/A</v>
          </cell>
          <cell r="F389" t="str">
            <v>N/A</v>
          </cell>
          <cell r="G389" t="str">
            <v>N/A</v>
          </cell>
          <cell r="H389" t="str">
            <v>N/A</v>
          </cell>
          <cell r="I389" t="str">
            <v>N/A</v>
          </cell>
          <cell r="J389" t="str">
            <v>N/A</v>
          </cell>
          <cell r="K389" t="str">
            <v>N/A</v>
          </cell>
          <cell r="L389" t="str">
            <v>N/A</v>
          </cell>
          <cell r="M389" t="str">
            <v>N/A</v>
          </cell>
          <cell r="N389" t="str">
            <v>N/A</v>
          </cell>
          <cell r="O389" t="str">
            <v>N/A</v>
          </cell>
          <cell r="P389" t="str">
            <v>N/A</v>
          </cell>
          <cell r="Q389" t="str">
            <v>N/A</v>
          </cell>
          <cell r="R389" t="str">
            <v>N/A</v>
          </cell>
          <cell r="S389" t="str">
            <v>N/A</v>
          </cell>
          <cell r="T389" t="str">
            <v>N/A</v>
          </cell>
          <cell r="U389" t="str">
            <v>N/A</v>
          </cell>
          <cell r="V389" t="str">
            <v>N/A</v>
          </cell>
          <cell r="W389" t="str">
            <v>N/A</v>
          </cell>
          <cell r="X389" t="str">
            <v>N/A</v>
          </cell>
          <cell r="Y389" t="str">
            <v>N/A</v>
          </cell>
          <cell r="Z389" t="str">
            <v>N/A</v>
          </cell>
          <cell r="AA389" t="str">
            <v>N/A</v>
          </cell>
          <cell r="AB389" t="str">
            <v>N/A</v>
          </cell>
          <cell r="AC389" t="str">
            <v>N/A</v>
          </cell>
          <cell r="AD389" t="str">
            <v>N/A</v>
          </cell>
          <cell r="AE389" t="str">
            <v>N/A</v>
          </cell>
          <cell r="AF389" t="str">
            <v>N/A</v>
          </cell>
          <cell r="AG389" t="str">
            <v>N/A</v>
          </cell>
          <cell r="AH389" t="str">
            <v>N/A</v>
          </cell>
          <cell r="AI389" t="str">
            <v>N/A</v>
          </cell>
          <cell r="AJ389" t="str">
            <v>N/A</v>
          </cell>
          <cell r="AK389" t="str">
            <v>N/A</v>
          </cell>
          <cell r="AL389" t="str">
            <v>N/A</v>
          </cell>
          <cell r="AM389" t="str">
            <v>N/A</v>
          </cell>
          <cell r="AN389" t="str">
            <v>N/A</v>
          </cell>
          <cell r="AO389" t="str">
            <v>N/A</v>
          </cell>
          <cell r="AP389" t="str">
            <v>N/A</v>
          </cell>
          <cell r="AQ389" t="str">
            <v>N/A</v>
          </cell>
          <cell r="AR389" t="str">
            <v>N/A</v>
          </cell>
          <cell r="AS389" t="str">
            <v>N/A</v>
          </cell>
          <cell r="AT389" t="str">
            <v>N/A</v>
          </cell>
          <cell r="AU389" t="str">
            <v>N/A</v>
          </cell>
          <cell r="AV389" t="str">
            <v>N/A</v>
          </cell>
          <cell r="AW389" t="str">
            <v>N/A</v>
          </cell>
          <cell r="AX389" t="str">
            <v>N/A</v>
          </cell>
          <cell r="AY389" t="str">
            <v>N/A</v>
          </cell>
          <cell r="AZ389" t="str">
            <v>N/A</v>
          </cell>
          <cell r="BA389" t="e">
            <v>#VALUE!</v>
          </cell>
          <cell r="BB389" t="str">
            <v>N/A</v>
          </cell>
          <cell r="BC389" t="str">
            <v>N/A</v>
          </cell>
          <cell r="BD389" t="str">
            <v>N/A</v>
          </cell>
          <cell r="BE389" t="str">
            <v>N/A</v>
          </cell>
          <cell r="BF389" t="str">
            <v>N/A</v>
          </cell>
          <cell r="BG389" t="str">
            <v>N/A</v>
          </cell>
        </row>
        <row r="390">
          <cell r="A390">
            <v>36850</v>
          </cell>
          <cell r="B390" t="str">
            <v>N/A</v>
          </cell>
          <cell r="C390" t="str">
            <v>N/A</v>
          </cell>
          <cell r="D390" t="str">
            <v>N/A</v>
          </cell>
          <cell r="E390" t="str">
            <v>N/A</v>
          </cell>
          <cell r="F390" t="str">
            <v>N/A</v>
          </cell>
          <cell r="G390" t="str">
            <v>N/A</v>
          </cell>
          <cell r="H390" t="str">
            <v>N/A</v>
          </cell>
          <cell r="I390" t="str">
            <v>N/A</v>
          </cell>
          <cell r="J390" t="str">
            <v>N/A</v>
          </cell>
          <cell r="K390" t="str">
            <v>N/A</v>
          </cell>
          <cell r="L390" t="str">
            <v>N/A</v>
          </cell>
          <cell r="M390" t="str">
            <v>N/A</v>
          </cell>
          <cell r="N390" t="str">
            <v>N/A</v>
          </cell>
          <cell r="O390" t="str">
            <v>N/A</v>
          </cell>
          <cell r="P390" t="str">
            <v>N/A</v>
          </cell>
          <cell r="Q390" t="str">
            <v>N/A</v>
          </cell>
          <cell r="R390" t="str">
            <v>N/A</v>
          </cell>
          <cell r="S390" t="str">
            <v>N/A</v>
          </cell>
          <cell r="T390" t="str">
            <v>N/A</v>
          </cell>
          <cell r="U390" t="str">
            <v>N/A</v>
          </cell>
          <cell r="V390" t="str">
            <v>N/A</v>
          </cell>
          <cell r="W390" t="str">
            <v>N/A</v>
          </cell>
          <cell r="X390" t="str">
            <v>N/A</v>
          </cell>
          <cell r="Y390" t="str">
            <v>N/A</v>
          </cell>
          <cell r="Z390" t="str">
            <v>N/A</v>
          </cell>
          <cell r="AA390" t="str">
            <v>N/A</v>
          </cell>
          <cell r="AB390" t="str">
            <v>N/A</v>
          </cell>
          <cell r="AC390" t="str">
            <v>N/A</v>
          </cell>
          <cell r="AD390" t="str">
            <v>N/A</v>
          </cell>
          <cell r="AE390" t="str">
            <v>N/A</v>
          </cell>
          <cell r="AF390" t="str">
            <v>N/A</v>
          </cell>
          <cell r="AG390" t="str">
            <v>N/A</v>
          </cell>
          <cell r="AH390" t="str">
            <v>N/A</v>
          </cell>
          <cell r="AI390" t="str">
            <v>N/A</v>
          </cell>
          <cell r="AJ390" t="str">
            <v>N/A</v>
          </cell>
          <cell r="AK390" t="str">
            <v>N/A</v>
          </cell>
          <cell r="AL390" t="str">
            <v>N/A</v>
          </cell>
          <cell r="AM390" t="str">
            <v>N/A</v>
          </cell>
          <cell r="AN390" t="str">
            <v>N/A</v>
          </cell>
          <cell r="AO390" t="str">
            <v>N/A</v>
          </cell>
          <cell r="AP390" t="str">
            <v>N/A</v>
          </cell>
          <cell r="AQ390" t="str">
            <v>N/A</v>
          </cell>
          <cell r="AR390" t="str">
            <v>N/A</v>
          </cell>
          <cell r="AS390" t="str">
            <v>N/A</v>
          </cell>
          <cell r="AT390" t="str">
            <v>N/A</v>
          </cell>
          <cell r="AU390" t="str">
            <v>N/A</v>
          </cell>
          <cell r="AV390" t="str">
            <v>N/A</v>
          </cell>
          <cell r="AW390" t="str">
            <v>N/A</v>
          </cell>
          <cell r="AX390" t="str">
            <v>N/A</v>
          </cell>
          <cell r="AY390" t="str">
            <v>N/A</v>
          </cell>
          <cell r="AZ390" t="str">
            <v>N/A</v>
          </cell>
          <cell r="BA390" t="e">
            <v>#VALUE!</v>
          </cell>
          <cell r="BB390" t="str">
            <v>N/A</v>
          </cell>
          <cell r="BC390" t="str">
            <v>N/A</v>
          </cell>
          <cell r="BD390" t="str">
            <v>N/A</v>
          </cell>
          <cell r="BE390" t="str">
            <v>N/A</v>
          </cell>
          <cell r="BF390" t="str">
            <v>N/A</v>
          </cell>
          <cell r="BG390" t="str">
            <v>N/A</v>
          </cell>
        </row>
        <row r="391">
          <cell r="A391">
            <v>36851</v>
          </cell>
          <cell r="B391" t="str">
            <v>N/A</v>
          </cell>
          <cell r="C391" t="str">
            <v>N/A</v>
          </cell>
          <cell r="D391" t="str">
            <v>N/A</v>
          </cell>
          <cell r="E391" t="str">
            <v>N/A</v>
          </cell>
          <cell r="F391" t="str">
            <v>N/A</v>
          </cell>
          <cell r="G391" t="str">
            <v>N/A</v>
          </cell>
          <cell r="H391" t="str">
            <v>N/A</v>
          </cell>
          <cell r="I391" t="str">
            <v>N/A</v>
          </cell>
          <cell r="J391" t="str">
            <v>N/A</v>
          </cell>
          <cell r="K391" t="str">
            <v>N/A</v>
          </cell>
          <cell r="L391" t="str">
            <v>N/A</v>
          </cell>
          <cell r="M391" t="str">
            <v>N/A</v>
          </cell>
          <cell r="N391" t="str">
            <v>N/A</v>
          </cell>
          <cell r="O391" t="str">
            <v>N/A</v>
          </cell>
          <cell r="P391" t="str">
            <v>N/A</v>
          </cell>
          <cell r="Q391" t="str">
            <v>N/A</v>
          </cell>
          <cell r="R391" t="str">
            <v>N/A</v>
          </cell>
          <cell r="S391" t="str">
            <v>N/A</v>
          </cell>
          <cell r="T391" t="str">
            <v>N/A</v>
          </cell>
          <cell r="U391" t="str">
            <v>N/A</v>
          </cell>
          <cell r="V391" t="str">
            <v>N/A</v>
          </cell>
          <cell r="W391" t="str">
            <v>N/A</v>
          </cell>
          <cell r="X391" t="str">
            <v>N/A</v>
          </cell>
          <cell r="Y391" t="str">
            <v>N/A</v>
          </cell>
          <cell r="Z391" t="str">
            <v>N/A</v>
          </cell>
          <cell r="AA391" t="str">
            <v>N/A</v>
          </cell>
          <cell r="AB391" t="str">
            <v>N/A</v>
          </cell>
          <cell r="AC391" t="str">
            <v>N/A</v>
          </cell>
          <cell r="AD391" t="str">
            <v>N/A</v>
          </cell>
          <cell r="AE391" t="str">
            <v>N/A</v>
          </cell>
          <cell r="AF391" t="str">
            <v>N/A</v>
          </cell>
          <cell r="AG391" t="str">
            <v>N/A</v>
          </cell>
          <cell r="AH391" t="str">
            <v>N/A</v>
          </cell>
          <cell r="AI391" t="str">
            <v>N/A</v>
          </cell>
          <cell r="AJ391" t="str">
            <v>N/A</v>
          </cell>
          <cell r="AK391" t="str">
            <v>N/A</v>
          </cell>
          <cell r="AL391" t="str">
            <v>N/A</v>
          </cell>
          <cell r="AM391" t="str">
            <v>N/A</v>
          </cell>
          <cell r="AN391" t="str">
            <v>N/A</v>
          </cell>
          <cell r="AO391" t="str">
            <v>N/A</v>
          </cell>
          <cell r="AP391" t="str">
            <v>N/A</v>
          </cell>
          <cell r="AQ391" t="str">
            <v>N/A</v>
          </cell>
          <cell r="AR391" t="str">
            <v>N/A</v>
          </cell>
          <cell r="AS391" t="str">
            <v>N/A</v>
          </cell>
          <cell r="AT391" t="str">
            <v>N/A</v>
          </cell>
          <cell r="AU391" t="str">
            <v>N/A</v>
          </cell>
          <cell r="AV391" t="str">
            <v>N/A</v>
          </cell>
          <cell r="AW391" t="str">
            <v>N/A</v>
          </cell>
          <cell r="AX391" t="str">
            <v>N/A</v>
          </cell>
          <cell r="AY391" t="str">
            <v>N/A</v>
          </cell>
          <cell r="AZ391" t="str">
            <v>N/A</v>
          </cell>
          <cell r="BA391" t="e">
            <v>#VALUE!</v>
          </cell>
          <cell r="BB391" t="str">
            <v>N/A</v>
          </cell>
          <cell r="BC391" t="str">
            <v>N/A</v>
          </cell>
          <cell r="BD391" t="str">
            <v>N/A</v>
          </cell>
          <cell r="BE391" t="str">
            <v>N/A</v>
          </cell>
          <cell r="BF391" t="str">
            <v>N/A</v>
          </cell>
          <cell r="BG391" t="str">
            <v>N/A</v>
          </cell>
        </row>
        <row r="392">
          <cell r="A392">
            <v>36852</v>
          </cell>
          <cell r="B392" t="str">
            <v>N/A</v>
          </cell>
          <cell r="C392" t="str">
            <v>N/A</v>
          </cell>
          <cell r="D392" t="str">
            <v>N/A</v>
          </cell>
          <cell r="E392" t="str">
            <v>N/A</v>
          </cell>
          <cell r="F392" t="str">
            <v>N/A</v>
          </cell>
          <cell r="G392" t="str">
            <v>N/A</v>
          </cell>
          <cell r="H392" t="str">
            <v>N/A</v>
          </cell>
          <cell r="I392" t="str">
            <v>N/A</v>
          </cell>
          <cell r="J392" t="str">
            <v>N/A</v>
          </cell>
          <cell r="K392" t="str">
            <v>N/A</v>
          </cell>
          <cell r="L392" t="str">
            <v>N/A</v>
          </cell>
          <cell r="M392" t="str">
            <v>N/A</v>
          </cell>
          <cell r="N392" t="str">
            <v>N/A</v>
          </cell>
          <cell r="O392" t="str">
            <v>N/A</v>
          </cell>
          <cell r="P392" t="str">
            <v>N/A</v>
          </cell>
          <cell r="Q392" t="str">
            <v>N/A</v>
          </cell>
          <cell r="R392" t="str">
            <v>N/A</v>
          </cell>
          <cell r="S392" t="str">
            <v>N/A</v>
          </cell>
          <cell r="T392" t="str">
            <v>N/A</v>
          </cell>
          <cell r="U392" t="str">
            <v>N/A</v>
          </cell>
          <cell r="V392" t="str">
            <v>N/A</v>
          </cell>
          <cell r="W392" t="str">
            <v>N/A</v>
          </cell>
          <cell r="X392" t="str">
            <v>N/A</v>
          </cell>
          <cell r="Y392" t="str">
            <v>N/A</v>
          </cell>
          <cell r="Z392" t="str">
            <v>N/A</v>
          </cell>
          <cell r="AA392" t="str">
            <v>N/A</v>
          </cell>
          <cell r="AB392" t="str">
            <v>N/A</v>
          </cell>
          <cell r="AC392" t="str">
            <v>N/A</v>
          </cell>
          <cell r="AD392" t="str">
            <v>N/A</v>
          </cell>
          <cell r="AE392" t="str">
            <v>N/A</v>
          </cell>
          <cell r="AF392" t="str">
            <v>N/A</v>
          </cell>
          <cell r="AG392" t="str">
            <v>N/A</v>
          </cell>
          <cell r="AH392" t="str">
            <v>N/A</v>
          </cell>
          <cell r="AI392" t="str">
            <v>N/A</v>
          </cell>
          <cell r="AJ392" t="str">
            <v>N/A</v>
          </cell>
          <cell r="AK392" t="str">
            <v>N/A</v>
          </cell>
          <cell r="AL392" t="str">
            <v>N/A</v>
          </cell>
          <cell r="AM392" t="str">
            <v>N/A</v>
          </cell>
          <cell r="AN392" t="str">
            <v>N/A</v>
          </cell>
          <cell r="AO392" t="str">
            <v>N/A</v>
          </cell>
          <cell r="AP392" t="str">
            <v>N/A</v>
          </cell>
          <cell r="AQ392" t="str">
            <v>N/A</v>
          </cell>
          <cell r="AR392" t="str">
            <v>N/A</v>
          </cell>
          <cell r="AS392" t="str">
            <v>N/A</v>
          </cell>
          <cell r="AT392" t="str">
            <v>N/A</v>
          </cell>
          <cell r="AU392" t="str">
            <v>N/A</v>
          </cell>
          <cell r="AV392" t="str">
            <v>N/A</v>
          </cell>
          <cell r="AW392" t="str">
            <v>N/A</v>
          </cell>
          <cell r="AX392" t="str">
            <v>N/A</v>
          </cell>
          <cell r="AY392" t="str">
            <v>N/A</v>
          </cell>
          <cell r="AZ392" t="str">
            <v>N/A</v>
          </cell>
          <cell r="BA392" t="e">
            <v>#VALUE!</v>
          </cell>
          <cell r="BB392" t="str">
            <v>N/A</v>
          </cell>
          <cell r="BC392" t="str">
            <v>N/A</v>
          </cell>
          <cell r="BD392" t="str">
            <v>N/A</v>
          </cell>
          <cell r="BE392" t="str">
            <v>N/A</v>
          </cell>
          <cell r="BF392" t="str">
            <v>N/A</v>
          </cell>
          <cell r="BG392" t="str">
            <v>N/A</v>
          </cell>
        </row>
        <row r="393">
          <cell r="A393">
            <v>36853</v>
          </cell>
          <cell r="B393" t="str">
            <v>N/A</v>
          </cell>
          <cell r="C393" t="str">
            <v>N/A</v>
          </cell>
          <cell r="D393" t="str">
            <v>N/A</v>
          </cell>
          <cell r="E393" t="str">
            <v>N/A</v>
          </cell>
          <cell r="F393" t="str">
            <v>N/A</v>
          </cell>
          <cell r="G393" t="str">
            <v>N/A</v>
          </cell>
          <cell r="H393" t="str">
            <v>N/A</v>
          </cell>
          <cell r="I393" t="str">
            <v>N/A</v>
          </cell>
          <cell r="J393" t="str">
            <v>N/A</v>
          </cell>
          <cell r="K393" t="str">
            <v>N/A</v>
          </cell>
          <cell r="L393" t="str">
            <v>N/A</v>
          </cell>
          <cell r="M393" t="str">
            <v>N/A</v>
          </cell>
          <cell r="N393" t="str">
            <v>N/A</v>
          </cell>
          <cell r="O393" t="str">
            <v>N/A</v>
          </cell>
          <cell r="P393" t="str">
            <v>N/A</v>
          </cell>
          <cell r="Q393" t="str">
            <v>N/A</v>
          </cell>
          <cell r="R393" t="str">
            <v>N/A</v>
          </cell>
          <cell r="S393" t="str">
            <v>N/A</v>
          </cell>
          <cell r="T393" t="str">
            <v>N/A</v>
          </cell>
          <cell r="U393" t="str">
            <v>N/A</v>
          </cell>
          <cell r="V393" t="str">
            <v>N/A</v>
          </cell>
          <cell r="W393" t="str">
            <v>N/A</v>
          </cell>
          <cell r="X393" t="str">
            <v>N/A</v>
          </cell>
          <cell r="Y393" t="str">
            <v>N/A</v>
          </cell>
          <cell r="Z393" t="str">
            <v>N/A</v>
          </cell>
          <cell r="AA393" t="str">
            <v>N/A</v>
          </cell>
          <cell r="AB393" t="str">
            <v>N/A</v>
          </cell>
          <cell r="AC393" t="str">
            <v>N/A</v>
          </cell>
          <cell r="AD393" t="str">
            <v>N/A</v>
          </cell>
          <cell r="AE393" t="str">
            <v>N/A</v>
          </cell>
          <cell r="AF393" t="str">
            <v>N/A</v>
          </cell>
          <cell r="AG393" t="str">
            <v>N/A</v>
          </cell>
          <cell r="AH393" t="str">
            <v>N/A</v>
          </cell>
          <cell r="AI393" t="str">
            <v>N/A</v>
          </cell>
          <cell r="AJ393" t="str">
            <v>N/A</v>
          </cell>
          <cell r="AK393" t="str">
            <v>N/A</v>
          </cell>
          <cell r="AL393" t="str">
            <v>N/A</v>
          </cell>
          <cell r="AM393" t="str">
            <v>N/A</v>
          </cell>
          <cell r="AN393" t="str">
            <v>N/A</v>
          </cell>
          <cell r="AO393" t="str">
            <v>N/A</v>
          </cell>
          <cell r="AP393" t="str">
            <v>N/A</v>
          </cell>
          <cell r="AQ393" t="str">
            <v>N/A</v>
          </cell>
          <cell r="AR393" t="str">
            <v>N/A</v>
          </cell>
          <cell r="AS393" t="str">
            <v>N/A</v>
          </cell>
          <cell r="AT393" t="str">
            <v>N/A</v>
          </cell>
          <cell r="AU393" t="str">
            <v>N/A</v>
          </cell>
          <cell r="AV393" t="str">
            <v>N/A</v>
          </cell>
          <cell r="AW393" t="str">
            <v>N/A</v>
          </cell>
          <cell r="AX393" t="str">
            <v>N/A</v>
          </cell>
          <cell r="AY393" t="str">
            <v>N/A</v>
          </cell>
          <cell r="AZ393" t="str">
            <v>N/A</v>
          </cell>
          <cell r="BA393" t="e">
            <v>#VALUE!</v>
          </cell>
          <cell r="BB393" t="str">
            <v>N/A</v>
          </cell>
          <cell r="BC393" t="str">
            <v>N/A</v>
          </cell>
          <cell r="BD393" t="str">
            <v>N/A</v>
          </cell>
          <cell r="BE393" t="str">
            <v>N/A</v>
          </cell>
          <cell r="BF393" t="str">
            <v>N/A</v>
          </cell>
          <cell r="BG393" t="str">
            <v>N/A</v>
          </cell>
        </row>
        <row r="394">
          <cell r="A394">
            <v>36854</v>
          </cell>
          <cell r="B394" t="str">
            <v>N/A</v>
          </cell>
          <cell r="C394" t="str">
            <v>N/A</v>
          </cell>
          <cell r="D394" t="str">
            <v>N/A</v>
          </cell>
          <cell r="E394" t="str">
            <v>N/A</v>
          </cell>
          <cell r="F394" t="str">
            <v>N/A</v>
          </cell>
          <cell r="G394" t="str">
            <v>N/A</v>
          </cell>
          <cell r="H394" t="str">
            <v>N/A</v>
          </cell>
          <cell r="I394" t="str">
            <v>N/A</v>
          </cell>
          <cell r="J394" t="str">
            <v>N/A</v>
          </cell>
          <cell r="K394" t="str">
            <v>N/A</v>
          </cell>
          <cell r="L394" t="str">
            <v>N/A</v>
          </cell>
          <cell r="M394" t="str">
            <v>N/A</v>
          </cell>
          <cell r="N394" t="str">
            <v>N/A</v>
          </cell>
          <cell r="O394" t="str">
            <v>N/A</v>
          </cell>
          <cell r="P394" t="str">
            <v>N/A</v>
          </cell>
          <cell r="Q394" t="str">
            <v>N/A</v>
          </cell>
          <cell r="R394" t="str">
            <v>N/A</v>
          </cell>
          <cell r="S394" t="str">
            <v>N/A</v>
          </cell>
          <cell r="T394" t="str">
            <v>N/A</v>
          </cell>
          <cell r="U394" t="str">
            <v>N/A</v>
          </cell>
          <cell r="V394" t="str">
            <v>N/A</v>
          </cell>
          <cell r="W394" t="str">
            <v>N/A</v>
          </cell>
          <cell r="X394" t="str">
            <v>N/A</v>
          </cell>
          <cell r="Y394" t="str">
            <v>N/A</v>
          </cell>
          <cell r="Z394" t="str">
            <v>N/A</v>
          </cell>
          <cell r="AA394" t="str">
            <v>N/A</v>
          </cell>
          <cell r="AB394" t="str">
            <v>N/A</v>
          </cell>
          <cell r="AC394" t="str">
            <v>N/A</v>
          </cell>
          <cell r="AD394" t="str">
            <v>N/A</v>
          </cell>
          <cell r="AE394" t="str">
            <v>N/A</v>
          </cell>
          <cell r="AF394" t="str">
            <v>N/A</v>
          </cell>
          <cell r="AG394" t="str">
            <v>N/A</v>
          </cell>
          <cell r="AH394" t="str">
            <v>N/A</v>
          </cell>
          <cell r="AI394" t="str">
            <v>N/A</v>
          </cell>
          <cell r="AJ394" t="str">
            <v>N/A</v>
          </cell>
          <cell r="AK394" t="str">
            <v>N/A</v>
          </cell>
          <cell r="AL394" t="str">
            <v>N/A</v>
          </cell>
          <cell r="AM394" t="str">
            <v>N/A</v>
          </cell>
          <cell r="AN394" t="str">
            <v>N/A</v>
          </cell>
          <cell r="AO394" t="str">
            <v>N/A</v>
          </cell>
          <cell r="AP394" t="str">
            <v>N/A</v>
          </cell>
          <cell r="AQ394" t="str">
            <v>N/A</v>
          </cell>
          <cell r="AR394" t="str">
            <v>N/A</v>
          </cell>
          <cell r="AS394" t="str">
            <v>N/A</v>
          </cell>
          <cell r="AT394" t="str">
            <v>N/A</v>
          </cell>
          <cell r="AU394" t="str">
            <v>N/A</v>
          </cell>
          <cell r="AV394" t="str">
            <v>N/A</v>
          </cell>
          <cell r="AW394" t="str">
            <v>N/A</v>
          </cell>
          <cell r="AX394" t="str">
            <v>N/A</v>
          </cell>
          <cell r="AY394" t="str">
            <v>N/A</v>
          </cell>
          <cell r="AZ394" t="str">
            <v>N/A</v>
          </cell>
          <cell r="BA394" t="e">
            <v>#VALUE!</v>
          </cell>
          <cell r="BB394" t="str">
            <v>N/A</v>
          </cell>
          <cell r="BC394" t="str">
            <v>N/A</v>
          </cell>
          <cell r="BD394" t="str">
            <v>N/A</v>
          </cell>
          <cell r="BE394" t="str">
            <v>N/A</v>
          </cell>
          <cell r="BF394" t="str">
            <v>N/A</v>
          </cell>
          <cell r="BG394" t="str">
            <v>N/A</v>
          </cell>
        </row>
        <row r="395">
          <cell r="A395">
            <v>36855</v>
          </cell>
          <cell r="B395" t="str">
            <v>N/A</v>
          </cell>
          <cell r="C395" t="str">
            <v>N/A</v>
          </cell>
          <cell r="D395" t="str">
            <v>N/A</v>
          </cell>
          <cell r="E395" t="str">
            <v>N/A</v>
          </cell>
          <cell r="F395" t="str">
            <v>N/A</v>
          </cell>
          <cell r="G395" t="str">
            <v>N/A</v>
          </cell>
          <cell r="H395" t="str">
            <v>N/A</v>
          </cell>
          <cell r="I395" t="str">
            <v>N/A</v>
          </cell>
          <cell r="J395" t="str">
            <v>N/A</v>
          </cell>
          <cell r="K395" t="str">
            <v>N/A</v>
          </cell>
          <cell r="L395" t="str">
            <v>N/A</v>
          </cell>
          <cell r="M395" t="str">
            <v>N/A</v>
          </cell>
          <cell r="N395" t="str">
            <v>N/A</v>
          </cell>
          <cell r="O395" t="str">
            <v>N/A</v>
          </cell>
          <cell r="P395" t="str">
            <v>N/A</v>
          </cell>
          <cell r="Q395" t="str">
            <v>N/A</v>
          </cell>
          <cell r="R395" t="str">
            <v>N/A</v>
          </cell>
          <cell r="S395" t="str">
            <v>N/A</v>
          </cell>
          <cell r="T395" t="str">
            <v>N/A</v>
          </cell>
          <cell r="U395" t="str">
            <v>N/A</v>
          </cell>
          <cell r="V395" t="str">
            <v>N/A</v>
          </cell>
          <cell r="W395" t="str">
            <v>N/A</v>
          </cell>
          <cell r="X395" t="str">
            <v>N/A</v>
          </cell>
          <cell r="Y395" t="str">
            <v>N/A</v>
          </cell>
          <cell r="Z395" t="str">
            <v>N/A</v>
          </cell>
          <cell r="AA395" t="str">
            <v>N/A</v>
          </cell>
          <cell r="AB395" t="str">
            <v>N/A</v>
          </cell>
          <cell r="AC395" t="str">
            <v>N/A</v>
          </cell>
          <cell r="AD395" t="str">
            <v>N/A</v>
          </cell>
          <cell r="AE395" t="str">
            <v>N/A</v>
          </cell>
          <cell r="AF395" t="str">
            <v>N/A</v>
          </cell>
          <cell r="AG395" t="str">
            <v>N/A</v>
          </cell>
          <cell r="AH395" t="str">
            <v>N/A</v>
          </cell>
          <cell r="AI395" t="str">
            <v>N/A</v>
          </cell>
          <cell r="AJ395" t="str">
            <v>N/A</v>
          </cell>
          <cell r="AK395" t="str">
            <v>N/A</v>
          </cell>
          <cell r="AL395" t="str">
            <v>N/A</v>
          </cell>
          <cell r="AM395" t="str">
            <v>N/A</v>
          </cell>
          <cell r="AN395" t="str">
            <v>N/A</v>
          </cell>
          <cell r="AO395" t="str">
            <v>N/A</v>
          </cell>
          <cell r="AP395" t="str">
            <v>N/A</v>
          </cell>
          <cell r="AQ395" t="str">
            <v>N/A</v>
          </cell>
          <cell r="AR395" t="str">
            <v>N/A</v>
          </cell>
          <cell r="AS395" t="str">
            <v>N/A</v>
          </cell>
          <cell r="AT395" t="str">
            <v>N/A</v>
          </cell>
          <cell r="AU395" t="str">
            <v>N/A</v>
          </cell>
          <cell r="AV395" t="str">
            <v>N/A</v>
          </cell>
          <cell r="AW395" t="str">
            <v>N/A</v>
          </cell>
          <cell r="AX395" t="str">
            <v>N/A</v>
          </cell>
          <cell r="AY395" t="str">
            <v>N/A</v>
          </cell>
          <cell r="AZ395" t="str">
            <v>N/A</v>
          </cell>
          <cell r="BA395" t="e">
            <v>#VALUE!</v>
          </cell>
          <cell r="BB395" t="str">
            <v>N/A</v>
          </cell>
          <cell r="BC395" t="str">
            <v>N/A</v>
          </cell>
          <cell r="BD395" t="str">
            <v>N/A</v>
          </cell>
          <cell r="BE395" t="str">
            <v>N/A</v>
          </cell>
          <cell r="BF395" t="str">
            <v>N/A</v>
          </cell>
          <cell r="BG395" t="str">
            <v>N/A</v>
          </cell>
        </row>
        <row r="396">
          <cell r="A396">
            <v>36856</v>
          </cell>
          <cell r="B396" t="str">
            <v>N/A</v>
          </cell>
          <cell r="C396" t="str">
            <v>N/A</v>
          </cell>
          <cell r="D396" t="str">
            <v>N/A</v>
          </cell>
          <cell r="E396" t="str">
            <v>N/A</v>
          </cell>
          <cell r="F396" t="str">
            <v>N/A</v>
          </cell>
          <cell r="G396" t="str">
            <v>N/A</v>
          </cell>
          <cell r="H396" t="str">
            <v>N/A</v>
          </cell>
          <cell r="I396" t="str">
            <v>N/A</v>
          </cell>
          <cell r="J396" t="str">
            <v>N/A</v>
          </cell>
          <cell r="K396" t="str">
            <v>N/A</v>
          </cell>
          <cell r="L396" t="str">
            <v>N/A</v>
          </cell>
          <cell r="M396" t="str">
            <v>N/A</v>
          </cell>
          <cell r="N396" t="str">
            <v>N/A</v>
          </cell>
          <cell r="O396" t="str">
            <v>N/A</v>
          </cell>
          <cell r="P396" t="str">
            <v>N/A</v>
          </cell>
          <cell r="Q396" t="str">
            <v>N/A</v>
          </cell>
          <cell r="R396" t="str">
            <v>N/A</v>
          </cell>
          <cell r="S396" t="str">
            <v>N/A</v>
          </cell>
          <cell r="T396" t="str">
            <v>N/A</v>
          </cell>
          <cell r="U396" t="str">
            <v>N/A</v>
          </cell>
          <cell r="V396" t="str">
            <v>N/A</v>
          </cell>
          <cell r="W396" t="str">
            <v>N/A</v>
          </cell>
          <cell r="X396" t="str">
            <v>N/A</v>
          </cell>
          <cell r="Y396" t="str">
            <v>N/A</v>
          </cell>
          <cell r="Z396" t="str">
            <v>N/A</v>
          </cell>
          <cell r="AA396" t="str">
            <v>N/A</v>
          </cell>
          <cell r="AB396" t="str">
            <v>N/A</v>
          </cell>
          <cell r="AC396" t="str">
            <v>N/A</v>
          </cell>
          <cell r="AD396" t="str">
            <v>N/A</v>
          </cell>
          <cell r="AE396" t="str">
            <v>N/A</v>
          </cell>
          <cell r="AF396" t="str">
            <v>N/A</v>
          </cell>
          <cell r="AG396" t="str">
            <v>N/A</v>
          </cell>
          <cell r="AH396" t="str">
            <v>N/A</v>
          </cell>
          <cell r="AI396" t="str">
            <v>N/A</v>
          </cell>
          <cell r="AJ396" t="str">
            <v>N/A</v>
          </cell>
          <cell r="AK396" t="str">
            <v>N/A</v>
          </cell>
          <cell r="AL396" t="str">
            <v>N/A</v>
          </cell>
          <cell r="AM396" t="str">
            <v>N/A</v>
          </cell>
          <cell r="AN396" t="str">
            <v>N/A</v>
          </cell>
          <cell r="AO396" t="str">
            <v>N/A</v>
          </cell>
          <cell r="AP396" t="str">
            <v>N/A</v>
          </cell>
          <cell r="AQ396" t="str">
            <v>N/A</v>
          </cell>
          <cell r="AR396" t="str">
            <v>N/A</v>
          </cell>
          <cell r="AS396" t="str">
            <v>N/A</v>
          </cell>
          <cell r="AT396" t="str">
            <v>N/A</v>
          </cell>
          <cell r="AU396" t="str">
            <v>N/A</v>
          </cell>
          <cell r="AV396" t="str">
            <v>N/A</v>
          </cell>
          <cell r="AW396" t="str">
            <v>N/A</v>
          </cell>
          <cell r="AX396" t="str">
            <v>N/A</v>
          </cell>
          <cell r="AY396" t="str">
            <v>N/A</v>
          </cell>
          <cell r="AZ396" t="str">
            <v>N/A</v>
          </cell>
          <cell r="BA396" t="e">
            <v>#VALUE!</v>
          </cell>
          <cell r="BB396" t="str">
            <v>N/A</v>
          </cell>
          <cell r="BC396" t="str">
            <v>N/A</v>
          </cell>
          <cell r="BD396" t="str">
            <v>N/A</v>
          </cell>
          <cell r="BE396" t="str">
            <v>N/A</v>
          </cell>
          <cell r="BF396" t="str">
            <v>N/A</v>
          </cell>
          <cell r="BG396" t="str">
            <v>N/A</v>
          </cell>
        </row>
        <row r="397">
          <cell r="A397">
            <v>36857</v>
          </cell>
          <cell r="B397" t="str">
            <v>N/A</v>
          </cell>
          <cell r="C397" t="str">
            <v>N/A</v>
          </cell>
          <cell r="D397" t="str">
            <v>N/A</v>
          </cell>
          <cell r="E397" t="str">
            <v>N/A</v>
          </cell>
          <cell r="F397" t="str">
            <v>N/A</v>
          </cell>
          <cell r="G397" t="str">
            <v>N/A</v>
          </cell>
          <cell r="H397" t="str">
            <v>N/A</v>
          </cell>
          <cell r="I397" t="str">
            <v>N/A</v>
          </cell>
          <cell r="J397" t="str">
            <v>N/A</v>
          </cell>
          <cell r="K397" t="str">
            <v>N/A</v>
          </cell>
          <cell r="L397" t="str">
            <v>N/A</v>
          </cell>
          <cell r="M397" t="str">
            <v>N/A</v>
          </cell>
          <cell r="N397" t="str">
            <v>N/A</v>
          </cell>
          <cell r="O397" t="str">
            <v>N/A</v>
          </cell>
          <cell r="P397" t="str">
            <v>N/A</v>
          </cell>
          <cell r="Q397" t="str">
            <v>N/A</v>
          </cell>
          <cell r="R397" t="str">
            <v>N/A</v>
          </cell>
          <cell r="S397" t="str">
            <v>N/A</v>
          </cell>
          <cell r="T397" t="str">
            <v>N/A</v>
          </cell>
          <cell r="U397" t="str">
            <v>N/A</v>
          </cell>
          <cell r="V397" t="str">
            <v>N/A</v>
          </cell>
          <cell r="W397" t="str">
            <v>N/A</v>
          </cell>
          <cell r="X397" t="str">
            <v>N/A</v>
          </cell>
          <cell r="Y397" t="str">
            <v>N/A</v>
          </cell>
          <cell r="Z397" t="str">
            <v>N/A</v>
          </cell>
          <cell r="AA397" t="str">
            <v>N/A</v>
          </cell>
          <cell r="AB397" t="str">
            <v>N/A</v>
          </cell>
          <cell r="AC397" t="str">
            <v>N/A</v>
          </cell>
          <cell r="AD397" t="str">
            <v>N/A</v>
          </cell>
          <cell r="AE397" t="str">
            <v>N/A</v>
          </cell>
          <cell r="AF397" t="str">
            <v>N/A</v>
          </cell>
          <cell r="AG397" t="str">
            <v>N/A</v>
          </cell>
          <cell r="AH397" t="str">
            <v>N/A</v>
          </cell>
          <cell r="AI397" t="str">
            <v>N/A</v>
          </cell>
          <cell r="AJ397" t="str">
            <v>N/A</v>
          </cell>
          <cell r="AK397" t="str">
            <v>N/A</v>
          </cell>
          <cell r="AL397" t="str">
            <v>N/A</v>
          </cell>
          <cell r="AM397" t="str">
            <v>N/A</v>
          </cell>
          <cell r="AN397" t="str">
            <v>N/A</v>
          </cell>
          <cell r="AO397" t="str">
            <v>N/A</v>
          </cell>
          <cell r="AP397" t="str">
            <v>N/A</v>
          </cell>
          <cell r="AQ397" t="str">
            <v>N/A</v>
          </cell>
          <cell r="AR397" t="str">
            <v>N/A</v>
          </cell>
          <cell r="AS397" t="str">
            <v>N/A</v>
          </cell>
          <cell r="AT397" t="str">
            <v>N/A</v>
          </cell>
          <cell r="AU397" t="str">
            <v>N/A</v>
          </cell>
          <cell r="AV397" t="str">
            <v>N/A</v>
          </cell>
          <cell r="AW397" t="str">
            <v>N/A</v>
          </cell>
          <cell r="AX397" t="str">
            <v>N/A</v>
          </cell>
          <cell r="AY397" t="str">
            <v>N/A</v>
          </cell>
          <cell r="AZ397" t="str">
            <v>N/A</v>
          </cell>
          <cell r="BA397" t="e">
            <v>#VALUE!</v>
          </cell>
          <cell r="BB397" t="str">
            <v>N/A</v>
          </cell>
          <cell r="BC397" t="str">
            <v>N/A</v>
          </cell>
          <cell r="BD397" t="str">
            <v>N/A</v>
          </cell>
          <cell r="BE397" t="str">
            <v>N/A</v>
          </cell>
          <cell r="BF397" t="str">
            <v>N/A</v>
          </cell>
          <cell r="BG397" t="str">
            <v>N/A</v>
          </cell>
        </row>
        <row r="398">
          <cell r="A398">
            <v>36858</v>
          </cell>
          <cell r="B398" t="str">
            <v>N/A</v>
          </cell>
          <cell r="C398" t="str">
            <v>N/A</v>
          </cell>
          <cell r="D398" t="str">
            <v>N/A</v>
          </cell>
          <cell r="E398" t="str">
            <v>N/A</v>
          </cell>
          <cell r="F398" t="str">
            <v>N/A</v>
          </cell>
          <cell r="G398" t="str">
            <v>N/A</v>
          </cell>
          <cell r="H398" t="str">
            <v>N/A</v>
          </cell>
          <cell r="I398" t="str">
            <v>N/A</v>
          </cell>
          <cell r="J398" t="str">
            <v>N/A</v>
          </cell>
          <cell r="K398" t="str">
            <v>N/A</v>
          </cell>
          <cell r="L398" t="str">
            <v>N/A</v>
          </cell>
          <cell r="M398" t="str">
            <v>N/A</v>
          </cell>
          <cell r="N398" t="str">
            <v>N/A</v>
          </cell>
          <cell r="O398" t="str">
            <v>N/A</v>
          </cell>
          <cell r="P398" t="str">
            <v>N/A</v>
          </cell>
          <cell r="Q398" t="str">
            <v>N/A</v>
          </cell>
          <cell r="R398" t="str">
            <v>N/A</v>
          </cell>
          <cell r="S398" t="str">
            <v>N/A</v>
          </cell>
          <cell r="T398" t="str">
            <v>N/A</v>
          </cell>
          <cell r="U398" t="str">
            <v>N/A</v>
          </cell>
          <cell r="V398" t="str">
            <v>N/A</v>
          </cell>
          <cell r="W398" t="str">
            <v>N/A</v>
          </cell>
          <cell r="X398" t="str">
            <v>N/A</v>
          </cell>
          <cell r="Y398" t="str">
            <v>N/A</v>
          </cell>
          <cell r="Z398" t="str">
            <v>N/A</v>
          </cell>
          <cell r="AA398" t="str">
            <v>N/A</v>
          </cell>
          <cell r="AB398" t="str">
            <v>N/A</v>
          </cell>
          <cell r="AC398" t="str">
            <v>N/A</v>
          </cell>
          <cell r="AD398" t="str">
            <v>N/A</v>
          </cell>
          <cell r="AE398" t="str">
            <v>N/A</v>
          </cell>
          <cell r="AF398" t="str">
            <v>N/A</v>
          </cell>
          <cell r="AG398" t="str">
            <v>N/A</v>
          </cell>
          <cell r="AH398" t="str">
            <v>N/A</v>
          </cell>
          <cell r="AI398" t="str">
            <v>N/A</v>
          </cell>
          <cell r="AJ398" t="str">
            <v>N/A</v>
          </cell>
          <cell r="AK398" t="str">
            <v>N/A</v>
          </cell>
          <cell r="AL398" t="str">
            <v>N/A</v>
          </cell>
          <cell r="AM398" t="str">
            <v>N/A</v>
          </cell>
          <cell r="AN398" t="str">
            <v>N/A</v>
          </cell>
          <cell r="AO398" t="str">
            <v>N/A</v>
          </cell>
          <cell r="AP398" t="str">
            <v>N/A</v>
          </cell>
          <cell r="AQ398" t="str">
            <v>N/A</v>
          </cell>
          <cell r="AR398" t="str">
            <v>N/A</v>
          </cell>
          <cell r="AS398" t="str">
            <v>N/A</v>
          </cell>
          <cell r="AT398" t="str">
            <v>N/A</v>
          </cell>
          <cell r="AU398" t="str">
            <v>N/A</v>
          </cell>
          <cell r="AV398" t="str">
            <v>N/A</v>
          </cell>
          <cell r="AW398" t="str">
            <v>N/A</v>
          </cell>
          <cell r="AX398" t="str">
            <v>N/A</v>
          </cell>
          <cell r="AY398" t="str">
            <v>N/A</v>
          </cell>
          <cell r="AZ398" t="str">
            <v>N/A</v>
          </cell>
          <cell r="BA398" t="e">
            <v>#VALUE!</v>
          </cell>
          <cell r="BB398" t="str">
            <v>N/A</v>
          </cell>
          <cell r="BC398" t="str">
            <v>N/A</v>
          </cell>
          <cell r="BD398" t="str">
            <v>N/A</v>
          </cell>
          <cell r="BE398" t="str">
            <v>N/A</v>
          </cell>
          <cell r="BF398" t="str">
            <v>N/A</v>
          </cell>
          <cell r="BG398" t="str">
            <v>N/A</v>
          </cell>
        </row>
        <row r="399">
          <cell r="A399">
            <v>36859</v>
          </cell>
          <cell r="B399" t="str">
            <v>N/A</v>
          </cell>
          <cell r="C399" t="str">
            <v>N/A</v>
          </cell>
          <cell r="D399" t="str">
            <v>N/A</v>
          </cell>
          <cell r="E399" t="str">
            <v>N/A</v>
          </cell>
          <cell r="F399" t="str">
            <v>N/A</v>
          </cell>
          <cell r="G399" t="str">
            <v>N/A</v>
          </cell>
          <cell r="H399" t="str">
            <v>N/A</v>
          </cell>
          <cell r="I399" t="str">
            <v>N/A</v>
          </cell>
          <cell r="J399" t="str">
            <v>N/A</v>
          </cell>
          <cell r="K399" t="str">
            <v>N/A</v>
          </cell>
          <cell r="L399" t="str">
            <v>N/A</v>
          </cell>
          <cell r="M399" t="str">
            <v>N/A</v>
          </cell>
          <cell r="N399" t="str">
            <v>N/A</v>
          </cell>
          <cell r="O399" t="str">
            <v>N/A</v>
          </cell>
          <cell r="P399" t="str">
            <v>N/A</v>
          </cell>
          <cell r="Q399" t="str">
            <v>N/A</v>
          </cell>
          <cell r="R399" t="str">
            <v>N/A</v>
          </cell>
          <cell r="S399" t="str">
            <v>N/A</v>
          </cell>
          <cell r="T399" t="str">
            <v>N/A</v>
          </cell>
          <cell r="U399" t="str">
            <v>N/A</v>
          </cell>
          <cell r="V399" t="str">
            <v>N/A</v>
          </cell>
          <cell r="W399" t="str">
            <v>N/A</v>
          </cell>
          <cell r="X399" t="str">
            <v>N/A</v>
          </cell>
          <cell r="Y399" t="str">
            <v>N/A</v>
          </cell>
          <cell r="Z399" t="str">
            <v>N/A</v>
          </cell>
          <cell r="AA399" t="str">
            <v>N/A</v>
          </cell>
          <cell r="AB399" t="str">
            <v>N/A</v>
          </cell>
          <cell r="AC399" t="str">
            <v>N/A</v>
          </cell>
          <cell r="AD399" t="str">
            <v>N/A</v>
          </cell>
          <cell r="AE399" t="str">
            <v>N/A</v>
          </cell>
          <cell r="AF399" t="str">
            <v>N/A</v>
          </cell>
          <cell r="AG399" t="str">
            <v>N/A</v>
          </cell>
          <cell r="AH399" t="str">
            <v>N/A</v>
          </cell>
          <cell r="AI399" t="str">
            <v>N/A</v>
          </cell>
          <cell r="AJ399" t="str">
            <v>N/A</v>
          </cell>
          <cell r="AK399" t="str">
            <v>N/A</v>
          </cell>
          <cell r="AL399" t="str">
            <v>N/A</v>
          </cell>
          <cell r="AM399" t="str">
            <v>N/A</v>
          </cell>
          <cell r="AN399" t="str">
            <v>N/A</v>
          </cell>
          <cell r="AO399" t="str">
            <v>N/A</v>
          </cell>
          <cell r="AP399" t="str">
            <v>N/A</v>
          </cell>
          <cell r="AQ399" t="str">
            <v>N/A</v>
          </cell>
          <cell r="AR399" t="str">
            <v>N/A</v>
          </cell>
          <cell r="AS399" t="str">
            <v>N/A</v>
          </cell>
          <cell r="AT399" t="str">
            <v>N/A</v>
          </cell>
          <cell r="AU399" t="str">
            <v>N/A</v>
          </cell>
          <cell r="AV399" t="str">
            <v>N/A</v>
          </cell>
          <cell r="AW399" t="str">
            <v>N/A</v>
          </cell>
          <cell r="AX399" t="str">
            <v>N/A</v>
          </cell>
          <cell r="AY399" t="str">
            <v>N/A</v>
          </cell>
          <cell r="AZ399" t="str">
            <v>N/A</v>
          </cell>
          <cell r="BA399" t="e">
            <v>#VALUE!</v>
          </cell>
          <cell r="BB399" t="str">
            <v>N/A</v>
          </cell>
          <cell r="BC399" t="str">
            <v>N/A</v>
          </cell>
          <cell r="BD399" t="str">
            <v>N/A</v>
          </cell>
          <cell r="BE399" t="str">
            <v>N/A</v>
          </cell>
          <cell r="BF399" t="str">
            <v>N/A</v>
          </cell>
          <cell r="BG399" t="str">
            <v>N/A</v>
          </cell>
        </row>
        <row r="400">
          <cell r="A400">
            <v>36860</v>
          </cell>
          <cell r="B400" t="str">
            <v>N/A</v>
          </cell>
          <cell r="C400" t="str">
            <v>N/A</v>
          </cell>
          <cell r="D400" t="str">
            <v>N/A</v>
          </cell>
          <cell r="E400" t="str">
            <v>N/A</v>
          </cell>
          <cell r="F400" t="str">
            <v>N/A</v>
          </cell>
          <cell r="G400" t="str">
            <v>N/A</v>
          </cell>
          <cell r="H400" t="str">
            <v>N/A</v>
          </cell>
          <cell r="I400" t="str">
            <v>N/A</v>
          </cell>
          <cell r="J400" t="str">
            <v>N/A</v>
          </cell>
          <cell r="K400" t="str">
            <v>N/A</v>
          </cell>
          <cell r="L400" t="str">
            <v>N/A</v>
          </cell>
          <cell r="M400" t="str">
            <v>N/A</v>
          </cell>
          <cell r="N400" t="str">
            <v>N/A</v>
          </cell>
          <cell r="O400" t="str">
            <v>N/A</v>
          </cell>
          <cell r="P400" t="str">
            <v>N/A</v>
          </cell>
          <cell r="Q400" t="str">
            <v>N/A</v>
          </cell>
          <cell r="R400" t="str">
            <v>N/A</v>
          </cell>
          <cell r="S400" t="str">
            <v>N/A</v>
          </cell>
          <cell r="T400" t="str">
            <v>N/A</v>
          </cell>
          <cell r="U400" t="str">
            <v>N/A</v>
          </cell>
          <cell r="V400" t="str">
            <v>N/A</v>
          </cell>
          <cell r="W400" t="str">
            <v>N/A</v>
          </cell>
          <cell r="X400" t="str">
            <v>N/A</v>
          </cell>
          <cell r="Y400" t="str">
            <v>N/A</v>
          </cell>
          <cell r="Z400" t="str">
            <v>N/A</v>
          </cell>
          <cell r="AA400" t="str">
            <v>N/A</v>
          </cell>
          <cell r="AB400" t="str">
            <v>N/A</v>
          </cell>
          <cell r="AC400" t="str">
            <v>N/A</v>
          </cell>
          <cell r="AD400" t="str">
            <v>N/A</v>
          </cell>
          <cell r="AE400" t="str">
            <v>N/A</v>
          </cell>
          <cell r="AF400" t="str">
            <v>N/A</v>
          </cell>
          <cell r="AG400" t="str">
            <v>N/A</v>
          </cell>
          <cell r="AH400" t="str">
            <v>N/A</v>
          </cell>
          <cell r="AI400" t="str">
            <v>N/A</v>
          </cell>
          <cell r="AJ400" t="str">
            <v>N/A</v>
          </cell>
          <cell r="AK400" t="str">
            <v>N/A</v>
          </cell>
          <cell r="AL400" t="str">
            <v>N/A</v>
          </cell>
          <cell r="AM400" t="str">
            <v>N/A</v>
          </cell>
          <cell r="AN400" t="str">
            <v>N/A</v>
          </cell>
          <cell r="AO400" t="str">
            <v>N/A</v>
          </cell>
          <cell r="AP400" t="str">
            <v>N/A</v>
          </cell>
          <cell r="AQ400" t="str">
            <v>N/A</v>
          </cell>
          <cell r="AR400" t="str">
            <v>N/A</v>
          </cell>
          <cell r="AS400" t="str">
            <v>N/A</v>
          </cell>
          <cell r="AT400" t="str">
            <v>N/A</v>
          </cell>
          <cell r="AU400" t="str">
            <v>N/A</v>
          </cell>
          <cell r="AV400" t="str">
            <v>N/A</v>
          </cell>
          <cell r="AW400" t="str">
            <v>N/A</v>
          </cell>
          <cell r="AX400" t="str">
            <v>N/A</v>
          </cell>
          <cell r="AY400" t="str">
            <v>N/A</v>
          </cell>
          <cell r="AZ400" t="str">
            <v>N/A</v>
          </cell>
          <cell r="BA400" t="e">
            <v>#VALUE!</v>
          </cell>
          <cell r="BB400" t="str">
            <v>N/A</v>
          </cell>
          <cell r="BC400" t="str">
            <v>N/A</v>
          </cell>
          <cell r="BD400" t="str">
            <v>N/A</v>
          </cell>
          <cell r="BE400" t="str">
            <v>N/A</v>
          </cell>
          <cell r="BF400" t="str">
            <v>N/A</v>
          </cell>
          <cell r="BG400" t="str">
            <v>N/A</v>
          </cell>
        </row>
        <row r="401">
          <cell r="A401">
            <v>36861</v>
          </cell>
          <cell r="B401" t="str">
            <v>N/A</v>
          </cell>
          <cell r="C401" t="str">
            <v>N/A</v>
          </cell>
          <cell r="D401" t="str">
            <v>N/A</v>
          </cell>
          <cell r="E401" t="str">
            <v>N/A</v>
          </cell>
          <cell r="F401" t="str">
            <v>N/A</v>
          </cell>
          <cell r="G401" t="str">
            <v>N/A</v>
          </cell>
          <cell r="H401" t="str">
            <v>N/A</v>
          </cell>
          <cell r="I401" t="str">
            <v>N/A</v>
          </cell>
          <cell r="J401" t="str">
            <v>N/A</v>
          </cell>
          <cell r="K401" t="str">
            <v>N/A</v>
          </cell>
          <cell r="L401" t="str">
            <v>N/A</v>
          </cell>
          <cell r="M401" t="str">
            <v>N/A</v>
          </cell>
          <cell r="N401" t="str">
            <v>N/A</v>
          </cell>
          <cell r="O401" t="str">
            <v>N/A</v>
          </cell>
          <cell r="P401" t="str">
            <v>N/A</v>
          </cell>
          <cell r="Q401" t="str">
            <v>N/A</v>
          </cell>
          <cell r="R401" t="str">
            <v>N/A</v>
          </cell>
          <cell r="S401" t="str">
            <v>N/A</v>
          </cell>
          <cell r="T401" t="str">
            <v>N/A</v>
          </cell>
          <cell r="U401" t="str">
            <v>N/A</v>
          </cell>
          <cell r="V401" t="str">
            <v>N/A</v>
          </cell>
          <cell r="W401" t="str">
            <v>N/A</v>
          </cell>
          <cell r="X401" t="str">
            <v>N/A</v>
          </cell>
          <cell r="Y401" t="str">
            <v>N/A</v>
          </cell>
          <cell r="Z401" t="str">
            <v>N/A</v>
          </cell>
          <cell r="AA401" t="str">
            <v>N/A</v>
          </cell>
          <cell r="AB401" t="str">
            <v>N/A</v>
          </cell>
          <cell r="AC401" t="str">
            <v>N/A</v>
          </cell>
          <cell r="AD401" t="str">
            <v>N/A</v>
          </cell>
          <cell r="AE401" t="str">
            <v>N/A</v>
          </cell>
          <cell r="AF401" t="str">
            <v>N/A</v>
          </cell>
          <cell r="AG401" t="str">
            <v>N/A</v>
          </cell>
          <cell r="AH401" t="str">
            <v>N/A</v>
          </cell>
          <cell r="AI401" t="str">
            <v>N/A</v>
          </cell>
          <cell r="AJ401" t="str">
            <v>N/A</v>
          </cell>
          <cell r="AK401" t="str">
            <v>N/A</v>
          </cell>
          <cell r="AL401" t="str">
            <v>N/A</v>
          </cell>
          <cell r="AM401" t="str">
            <v>N/A</v>
          </cell>
          <cell r="AN401" t="str">
            <v>N/A</v>
          </cell>
          <cell r="AO401" t="str">
            <v>N/A</v>
          </cell>
          <cell r="AP401" t="str">
            <v>N/A</v>
          </cell>
          <cell r="AQ401" t="str">
            <v>N/A</v>
          </cell>
          <cell r="AR401" t="str">
            <v>N/A</v>
          </cell>
          <cell r="AS401" t="str">
            <v>N/A</v>
          </cell>
          <cell r="AT401" t="str">
            <v>N/A</v>
          </cell>
          <cell r="AU401" t="str">
            <v>N/A</v>
          </cell>
          <cell r="AV401" t="str">
            <v>N/A</v>
          </cell>
          <cell r="AW401" t="str">
            <v>N/A</v>
          </cell>
          <cell r="AX401" t="str">
            <v>N/A</v>
          </cell>
          <cell r="AY401" t="str">
            <v>N/A</v>
          </cell>
          <cell r="AZ401" t="str">
            <v>N/A</v>
          </cell>
          <cell r="BA401" t="e">
            <v>#VALUE!</v>
          </cell>
          <cell r="BB401" t="str">
            <v>N/A</v>
          </cell>
          <cell r="BC401" t="str">
            <v>N/A</v>
          </cell>
          <cell r="BD401" t="str">
            <v>N/A</v>
          </cell>
          <cell r="BE401" t="str">
            <v>N/A</v>
          </cell>
          <cell r="BF401" t="str">
            <v>N/A</v>
          </cell>
          <cell r="BG401" t="str">
            <v>N/A</v>
          </cell>
        </row>
        <row r="402">
          <cell r="A402">
            <v>36862</v>
          </cell>
          <cell r="B402" t="str">
            <v>N/A</v>
          </cell>
          <cell r="C402" t="str">
            <v>N/A</v>
          </cell>
          <cell r="D402" t="str">
            <v>N/A</v>
          </cell>
          <cell r="E402" t="str">
            <v>N/A</v>
          </cell>
          <cell r="F402" t="str">
            <v>N/A</v>
          </cell>
          <cell r="G402" t="str">
            <v>N/A</v>
          </cell>
          <cell r="H402" t="str">
            <v>N/A</v>
          </cell>
          <cell r="I402" t="str">
            <v>N/A</v>
          </cell>
          <cell r="J402" t="str">
            <v>N/A</v>
          </cell>
          <cell r="K402" t="str">
            <v>N/A</v>
          </cell>
          <cell r="L402" t="str">
            <v>N/A</v>
          </cell>
          <cell r="M402" t="str">
            <v>N/A</v>
          </cell>
          <cell r="N402" t="str">
            <v>N/A</v>
          </cell>
          <cell r="O402" t="str">
            <v>N/A</v>
          </cell>
          <cell r="P402" t="str">
            <v>N/A</v>
          </cell>
          <cell r="Q402" t="str">
            <v>N/A</v>
          </cell>
          <cell r="R402" t="str">
            <v>N/A</v>
          </cell>
          <cell r="S402" t="str">
            <v>N/A</v>
          </cell>
          <cell r="T402" t="str">
            <v>N/A</v>
          </cell>
          <cell r="U402" t="str">
            <v>N/A</v>
          </cell>
          <cell r="V402" t="str">
            <v>N/A</v>
          </cell>
          <cell r="W402" t="str">
            <v>N/A</v>
          </cell>
          <cell r="X402" t="str">
            <v>N/A</v>
          </cell>
          <cell r="Y402" t="str">
            <v>N/A</v>
          </cell>
          <cell r="Z402" t="str">
            <v>N/A</v>
          </cell>
          <cell r="AA402" t="str">
            <v>N/A</v>
          </cell>
          <cell r="AB402" t="str">
            <v>N/A</v>
          </cell>
          <cell r="AC402" t="str">
            <v>N/A</v>
          </cell>
          <cell r="AD402" t="str">
            <v>N/A</v>
          </cell>
          <cell r="AE402" t="str">
            <v>N/A</v>
          </cell>
          <cell r="AF402" t="str">
            <v>N/A</v>
          </cell>
          <cell r="AG402" t="str">
            <v>N/A</v>
          </cell>
          <cell r="AH402" t="str">
            <v>N/A</v>
          </cell>
          <cell r="AI402" t="str">
            <v>N/A</v>
          </cell>
          <cell r="AJ402" t="str">
            <v>N/A</v>
          </cell>
          <cell r="AK402" t="str">
            <v>N/A</v>
          </cell>
          <cell r="AL402" t="str">
            <v>N/A</v>
          </cell>
          <cell r="AM402" t="str">
            <v>N/A</v>
          </cell>
          <cell r="AN402" t="str">
            <v>N/A</v>
          </cell>
          <cell r="AO402" t="str">
            <v>N/A</v>
          </cell>
          <cell r="AP402" t="str">
            <v>N/A</v>
          </cell>
          <cell r="AQ402" t="str">
            <v>N/A</v>
          </cell>
          <cell r="AR402" t="str">
            <v>N/A</v>
          </cell>
          <cell r="AS402" t="str">
            <v>N/A</v>
          </cell>
          <cell r="AT402" t="str">
            <v>N/A</v>
          </cell>
          <cell r="AU402" t="str">
            <v>N/A</v>
          </cell>
          <cell r="AV402" t="str">
            <v>N/A</v>
          </cell>
          <cell r="AW402" t="str">
            <v>N/A</v>
          </cell>
          <cell r="AX402" t="str">
            <v>N/A</v>
          </cell>
          <cell r="AY402" t="str">
            <v>N/A</v>
          </cell>
          <cell r="AZ402" t="str">
            <v>N/A</v>
          </cell>
          <cell r="BA402" t="e">
            <v>#VALUE!</v>
          </cell>
          <cell r="BB402" t="str">
            <v>N/A</v>
          </cell>
          <cell r="BC402" t="str">
            <v>N/A</v>
          </cell>
          <cell r="BD402" t="str">
            <v>N/A</v>
          </cell>
          <cell r="BE402" t="str">
            <v>N/A</v>
          </cell>
          <cell r="BF402" t="str">
            <v>N/A</v>
          </cell>
          <cell r="BG402" t="str">
            <v>N/A</v>
          </cell>
        </row>
        <row r="403">
          <cell r="A403">
            <v>36863</v>
          </cell>
          <cell r="B403" t="str">
            <v>N/A</v>
          </cell>
          <cell r="C403" t="str">
            <v>N/A</v>
          </cell>
          <cell r="D403" t="str">
            <v>N/A</v>
          </cell>
          <cell r="E403" t="str">
            <v>N/A</v>
          </cell>
          <cell r="F403" t="str">
            <v>N/A</v>
          </cell>
          <cell r="G403" t="str">
            <v>N/A</v>
          </cell>
          <cell r="H403" t="str">
            <v>N/A</v>
          </cell>
          <cell r="I403" t="str">
            <v>N/A</v>
          </cell>
          <cell r="J403" t="str">
            <v>N/A</v>
          </cell>
          <cell r="K403" t="str">
            <v>N/A</v>
          </cell>
          <cell r="L403" t="str">
            <v>N/A</v>
          </cell>
          <cell r="M403" t="str">
            <v>N/A</v>
          </cell>
          <cell r="N403" t="str">
            <v>N/A</v>
          </cell>
          <cell r="O403" t="str">
            <v>N/A</v>
          </cell>
          <cell r="P403" t="str">
            <v>N/A</v>
          </cell>
          <cell r="Q403" t="str">
            <v>N/A</v>
          </cell>
          <cell r="R403" t="str">
            <v>N/A</v>
          </cell>
          <cell r="S403" t="str">
            <v>N/A</v>
          </cell>
          <cell r="T403" t="str">
            <v>N/A</v>
          </cell>
          <cell r="U403" t="str">
            <v>N/A</v>
          </cell>
          <cell r="V403" t="str">
            <v>N/A</v>
          </cell>
          <cell r="W403" t="str">
            <v>N/A</v>
          </cell>
          <cell r="X403" t="str">
            <v>N/A</v>
          </cell>
          <cell r="Y403" t="str">
            <v>N/A</v>
          </cell>
          <cell r="Z403" t="str">
            <v>N/A</v>
          </cell>
          <cell r="AA403" t="str">
            <v>N/A</v>
          </cell>
          <cell r="AB403" t="str">
            <v>N/A</v>
          </cell>
          <cell r="AC403" t="str">
            <v>N/A</v>
          </cell>
          <cell r="AD403" t="str">
            <v>N/A</v>
          </cell>
          <cell r="AE403" t="str">
            <v>N/A</v>
          </cell>
          <cell r="AF403" t="str">
            <v>N/A</v>
          </cell>
          <cell r="AG403" t="str">
            <v>N/A</v>
          </cell>
          <cell r="AH403" t="str">
            <v>N/A</v>
          </cell>
          <cell r="AI403" t="str">
            <v>N/A</v>
          </cell>
          <cell r="AJ403" t="str">
            <v>N/A</v>
          </cell>
          <cell r="AK403" t="str">
            <v>N/A</v>
          </cell>
          <cell r="AL403" t="str">
            <v>N/A</v>
          </cell>
          <cell r="AM403" t="str">
            <v>N/A</v>
          </cell>
          <cell r="AN403" t="str">
            <v>N/A</v>
          </cell>
          <cell r="AO403" t="str">
            <v>N/A</v>
          </cell>
          <cell r="AP403" t="str">
            <v>N/A</v>
          </cell>
          <cell r="AQ403" t="str">
            <v>N/A</v>
          </cell>
          <cell r="AR403" t="str">
            <v>N/A</v>
          </cell>
          <cell r="AS403" t="str">
            <v>N/A</v>
          </cell>
          <cell r="AT403" t="str">
            <v>N/A</v>
          </cell>
          <cell r="AU403" t="str">
            <v>N/A</v>
          </cell>
          <cell r="AV403" t="str">
            <v>N/A</v>
          </cell>
          <cell r="AW403" t="str">
            <v>N/A</v>
          </cell>
          <cell r="AX403" t="str">
            <v>N/A</v>
          </cell>
          <cell r="AY403" t="str">
            <v>N/A</v>
          </cell>
          <cell r="AZ403" t="str">
            <v>N/A</v>
          </cell>
          <cell r="BA403" t="e">
            <v>#VALUE!</v>
          </cell>
          <cell r="BB403" t="str">
            <v>N/A</v>
          </cell>
          <cell r="BC403" t="str">
            <v>N/A</v>
          </cell>
          <cell r="BD403" t="str">
            <v>N/A</v>
          </cell>
          <cell r="BE403" t="str">
            <v>N/A</v>
          </cell>
          <cell r="BF403" t="str">
            <v>N/A</v>
          </cell>
          <cell r="BG403" t="str">
            <v>N/A</v>
          </cell>
        </row>
        <row r="404">
          <cell r="A404">
            <v>36864</v>
          </cell>
          <cell r="B404" t="str">
            <v>N/A</v>
          </cell>
          <cell r="C404" t="str">
            <v>N/A</v>
          </cell>
          <cell r="D404" t="str">
            <v>N/A</v>
          </cell>
          <cell r="E404" t="str">
            <v>N/A</v>
          </cell>
          <cell r="F404" t="str">
            <v>N/A</v>
          </cell>
          <cell r="G404" t="str">
            <v>N/A</v>
          </cell>
          <cell r="H404" t="str">
            <v>N/A</v>
          </cell>
          <cell r="I404" t="str">
            <v>N/A</v>
          </cell>
          <cell r="J404" t="str">
            <v>N/A</v>
          </cell>
          <cell r="K404" t="str">
            <v>N/A</v>
          </cell>
          <cell r="L404" t="str">
            <v>N/A</v>
          </cell>
          <cell r="M404" t="str">
            <v>N/A</v>
          </cell>
          <cell r="N404" t="str">
            <v>N/A</v>
          </cell>
          <cell r="O404" t="str">
            <v>N/A</v>
          </cell>
          <cell r="P404" t="str">
            <v>N/A</v>
          </cell>
          <cell r="Q404" t="str">
            <v>N/A</v>
          </cell>
          <cell r="R404" t="str">
            <v>N/A</v>
          </cell>
          <cell r="S404" t="str">
            <v>N/A</v>
          </cell>
          <cell r="T404" t="str">
            <v>N/A</v>
          </cell>
          <cell r="U404" t="str">
            <v>N/A</v>
          </cell>
          <cell r="V404" t="str">
            <v>N/A</v>
          </cell>
          <cell r="W404" t="str">
            <v>N/A</v>
          </cell>
          <cell r="X404" t="str">
            <v>N/A</v>
          </cell>
          <cell r="Y404" t="str">
            <v>N/A</v>
          </cell>
          <cell r="Z404" t="str">
            <v>N/A</v>
          </cell>
          <cell r="AA404" t="str">
            <v>N/A</v>
          </cell>
          <cell r="AB404" t="str">
            <v>N/A</v>
          </cell>
          <cell r="AC404" t="str">
            <v>N/A</v>
          </cell>
          <cell r="AD404" t="str">
            <v>N/A</v>
          </cell>
          <cell r="AE404" t="str">
            <v>N/A</v>
          </cell>
          <cell r="AF404" t="str">
            <v>N/A</v>
          </cell>
          <cell r="AG404" t="str">
            <v>N/A</v>
          </cell>
          <cell r="AH404" t="str">
            <v>N/A</v>
          </cell>
          <cell r="AI404" t="str">
            <v>N/A</v>
          </cell>
          <cell r="AJ404" t="str">
            <v>N/A</v>
          </cell>
          <cell r="AK404" t="str">
            <v>N/A</v>
          </cell>
          <cell r="AL404" t="str">
            <v>N/A</v>
          </cell>
          <cell r="AM404" t="str">
            <v>N/A</v>
          </cell>
          <cell r="AN404" t="str">
            <v>N/A</v>
          </cell>
          <cell r="AO404" t="str">
            <v>N/A</v>
          </cell>
          <cell r="AP404" t="str">
            <v>N/A</v>
          </cell>
          <cell r="AQ404" t="str">
            <v>N/A</v>
          </cell>
          <cell r="AR404" t="str">
            <v>N/A</v>
          </cell>
          <cell r="AS404" t="str">
            <v>N/A</v>
          </cell>
          <cell r="AT404" t="str">
            <v>N/A</v>
          </cell>
          <cell r="AU404" t="str">
            <v>N/A</v>
          </cell>
          <cell r="AV404" t="str">
            <v>N/A</v>
          </cell>
          <cell r="AW404" t="str">
            <v>N/A</v>
          </cell>
          <cell r="AX404" t="str">
            <v>N/A</v>
          </cell>
          <cell r="AY404" t="str">
            <v>N/A</v>
          </cell>
          <cell r="AZ404" t="str">
            <v>N/A</v>
          </cell>
          <cell r="BA404" t="e">
            <v>#VALUE!</v>
          </cell>
          <cell r="BB404" t="str">
            <v>N/A</v>
          </cell>
          <cell r="BC404" t="str">
            <v>N/A</v>
          </cell>
          <cell r="BD404" t="str">
            <v>N/A</v>
          </cell>
          <cell r="BE404" t="str">
            <v>N/A</v>
          </cell>
          <cell r="BF404" t="str">
            <v>N/A</v>
          </cell>
          <cell r="BG404" t="str">
            <v>N/A</v>
          </cell>
        </row>
        <row r="405">
          <cell r="A405">
            <v>36865</v>
          </cell>
          <cell r="B405" t="str">
            <v>N/A</v>
          </cell>
          <cell r="C405" t="str">
            <v>N/A</v>
          </cell>
          <cell r="D405" t="str">
            <v>N/A</v>
          </cell>
          <cell r="E405" t="str">
            <v>N/A</v>
          </cell>
          <cell r="F405" t="str">
            <v>N/A</v>
          </cell>
          <cell r="G405" t="str">
            <v>N/A</v>
          </cell>
          <cell r="H405" t="str">
            <v>N/A</v>
          </cell>
          <cell r="I405" t="str">
            <v>N/A</v>
          </cell>
          <cell r="J405" t="str">
            <v>N/A</v>
          </cell>
          <cell r="K405" t="str">
            <v>N/A</v>
          </cell>
          <cell r="L405" t="str">
            <v>N/A</v>
          </cell>
          <cell r="M405" t="str">
            <v>N/A</v>
          </cell>
          <cell r="N405" t="str">
            <v>N/A</v>
          </cell>
          <cell r="O405" t="str">
            <v>N/A</v>
          </cell>
          <cell r="P405" t="str">
            <v>N/A</v>
          </cell>
          <cell r="Q405" t="str">
            <v>N/A</v>
          </cell>
          <cell r="R405" t="str">
            <v>N/A</v>
          </cell>
          <cell r="S405" t="str">
            <v>N/A</v>
          </cell>
          <cell r="T405" t="str">
            <v>N/A</v>
          </cell>
          <cell r="U405" t="str">
            <v>N/A</v>
          </cell>
          <cell r="V405" t="str">
            <v>N/A</v>
          </cell>
          <cell r="W405" t="str">
            <v>N/A</v>
          </cell>
          <cell r="X405" t="str">
            <v>N/A</v>
          </cell>
          <cell r="Y405" t="str">
            <v>N/A</v>
          </cell>
          <cell r="Z405" t="str">
            <v>N/A</v>
          </cell>
          <cell r="AA405" t="str">
            <v>N/A</v>
          </cell>
          <cell r="AB405" t="str">
            <v>N/A</v>
          </cell>
          <cell r="AC405" t="str">
            <v>N/A</v>
          </cell>
          <cell r="AD405" t="str">
            <v>N/A</v>
          </cell>
          <cell r="AE405" t="str">
            <v>N/A</v>
          </cell>
          <cell r="AF405" t="str">
            <v>N/A</v>
          </cell>
          <cell r="AG405" t="str">
            <v>N/A</v>
          </cell>
          <cell r="AH405" t="str">
            <v>N/A</v>
          </cell>
          <cell r="AI405" t="str">
            <v>N/A</v>
          </cell>
          <cell r="AJ405" t="str">
            <v>N/A</v>
          </cell>
          <cell r="AK405" t="str">
            <v>N/A</v>
          </cell>
          <cell r="AL405" t="str">
            <v>N/A</v>
          </cell>
          <cell r="AM405" t="str">
            <v>N/A</v>
          </cell>
          <cell r="AN405" t="str">
            <v>N/A</v>
          </cell>
          <cell r="AO405" t="str">
            <v>N/A</v>
          </cell>
          <cell r="AP405" t="str">
            <v>N/A</v>
          </cell>
          <cell r="AQ405" t="str">
            <v>N/A</v>
          </cell>
          <cell r="AR405" t="str">
            <v>N/A</v>
          </cell>
          <cell r="AS405" t="str">
            <v>N/A</v>
          </cell>
          <cell r="AT405" t="str">
            <v>N/A</v>
          </cell>
          <cell r="AU405" t="str">
            <v>N/A</v>
          </cell>
          <cell r="AV405" t="str">
            <v>N/A</v>
          </cell>
          <cell r="AW405" t="str">
            <v>N/A</v>
          </cell>
          <cell r="AX405" t="str">
            <v>N/A</v>
          </cell>
          <cell r="AY405" t="str">
            <v>N/A</v>
          </cell>
          <cell r="AZ405" t="str">
            <v>N/A</v>
          </cell>
          <cell r="BA405" t="e">
            <v>#VALUE!</v>
          </cell>
          <cell r="BB405" t="str">
            <v>N/A</v>
          </cell>
          <cell r="BC405" t="str">
            <v>N/A</v>
          </cell>
          <cell r="BD405" t="str">
            <v>N/A</v>
          </cell>
          <cell r="BE405" t="str">
            <v>N/A</v>
          </cell>
          <cell r="BF405" t="str">
            <v>N/A</v>
          </cell>
          <cell r="BG405" t="str">
            <v>N/A</v>
          </cell>
        </row>
        <row r="406">
          <cell r="A406">
            <v>36866</v>
          </cell>
          <cell r="B406" t="str">
            <v>N/A</v>
          </cell>
          <cell r="C406" t="str">
            <v>N/A</v>
          </cell>
          <cell r="D406" t="str">
            <v>N/A</v>
          </cell>
          <cell r="E406" t="str">
            <v>N/A</v>
          </cell>
          <cell r="F406" t="str">
            <v>N/A</v>
          </cell>
          <cell r="G406" t="str">
            <v>N/A</v>
          </cell>
          <cell r="H406" t="str">
            <v>N/A</v>
          </cell>
          <cell r="I406" t="str">
            <v>N/A</v>
          </cell>
          <cell r="J406" t="str">
            <v>N/A</v>
          </cell>
          <cell r="K406" t="str">
            <v>N/A</v>
          </cell>
          <cell r="L406" t="str">
            <v>N/A</v>
          </cell>
          <cell r="M406" t="str">
            <v>N/A</v>
          </cell>
          <cell r="N406" t="str">
            <v>N/A</v>
          </cell>
          <cell r="O406" t="str">
            <v>N/A</v>
          </cell>
          <cell r="P406" t="str">
            <v>N/A</v>
          </cell>
          <cell r="Q406" t="str">
            <v>N/A</v>
          </cell>
          <cell r="R406" t="str">
            <v>N/A</v>
          </cell>
          <cell r="S406" t="str">
            <v>N/A</v>
          </cell>
          <cell r="T406" t="str">
            <v>N/A</v>
          </cell>
          <cell r="U406" t="str">
            <v>N/A</v>
          </cell>
          <cell r="V406" t="str">
            <v>N/A</v>
          </cell>
          <cell r="W406" t="str">
            <v>N/A</v>
          </cell>
          <cell r="X406" t="str">
            <v>N/A</v>
          </cell>
          <cell r="Y406" t="str">
            <v>N/A</v>
          </cell>
          <cell r="Z406" t="str">
            <v>N/A</v>
          </cell>
          <cell r="AA406" t="str">
            <v>N/A</v>
          </cell>
          <cell r="AB406" t="str">
            <v>N/A</v>
          </cell>
          <cell r="AC406" t="str">
            <v>N/A</v>
          </cell>
          <cell r="AD406" t="str">
            <v>N/A</v>
          </cell>
          <cell r="AE406" t="str">
            <v>N/A</v>
          </cell>
          <cell r="AF406" t="str">
            <v>N/A</v>
          </cell>
          <cell r="AG406" t="str">
            <v>N/A</v>
          </cell>
          <cell r="AH406" t="str">
            <v>N/A</v>
          </cell>
          <cell r="AI406" t="str">
            <v>N/A</v>
          </cell>
          <cell r="AJ406" t="str">
            <v>N/A</v>
          </cell>
          <cell r="AK406" t="str">
            <v>N/A</v>
          </cell>
          <cell r="AL406" t="str">
            <v>N/A</v>
          </cell>
          <cell r="AM406" t="str">
            <v>N/A</v>
          </cell>
          <cell r="AN406" t="str">
            <v>N/A</v>
          </cell>
          <cell r="AO406" t="str">
            <v>N/A</v>
          </cell>
          <cell r="AP406" t="str">
            <v>N/A</v>
          </cell>
          <cell r="AQ406" t="str">
            <v>N/A</v>
          </cell>
          <cell r="AR406" t="str">
            <v>N/A</v>
          </cell>
          <cell r="AS406" t="str">
            <v>N/A</v>
          </cell>
          <cell r="AT406" t="str">
            <v>N/A</v>
          </cell>
          <cell r="AU406" t="str">
            <v>N/A</v>
          </cell>
          <cell r="AV406" t="str">
            <v>N/A</v>
          </cell>
          <cell r="AW406" t="str">
            <v>N/A</v>
          </cell>
          <cell r="AX406" t="str">
            <v>N/A</v>
          </cell>
          <cell r="AY406" t="str">
            <v>N/A</v>
          </cell>
          <cell r="AZ406" t="str">
            <v>N/A</v>
          </cell>
          <cell r="BA406" t="e">
            <v>#VALUE!</v>
          </cell>
          <cell r="BB406" t="str">
            <v>N/A</v>
          </cell>
          <cell r="BC406" t="str">
            <v>N/A</v>
          </cell>
          <cell r="BD406" t="str">
            <v>N/A</v>
          </cell>
          <cell r="BE406" t="str">
            <v>N/A</v>
          </cell>
          <cell r="BF406" t="str">
            <v>N/A</v>
          </cell>
          <cell r="BG406" t="str">
            <v>N/A</v>
          </cell>
        </row>
        <row r="407">
          <cell r="A407">
            <v>36867</v>
          </cell>
          <cell r="B407" t="str">
            <v>N/A</v>
          </cell>
          <cell r="C407" t="str">
            <v>N/A</v>
          </cell>
          <cell r="D407" t="str">
            <v>N/A</v>
          </cell>
          <cell r="E407" t="str">
            <v>N/A</v>
          </cell>
          <cell r="F407" t="str">
            <v>N/A</v>
          </cell>
          <cell r="G407" t="str">
            <v>N/A</v>
          </cell>
          <cell r="H407" t="str">
            <v>N/A</v>
          </cell>
          <cell r="I407" t="str">
            <v>N/A</v>
          </cell>
          <cell r="J407" t="str">
            <v>N/A</v>
          </cell>
          <cell r="K407" t="str">
            <v>N/A</v>
          </cell>
          <cell r="L407" t="str">
            <v>N/A</v>
          </cell>
          <cell r="M407" t="str">
            <v>N/A</v>
          </cell>
          <cell r="N407" t="str">
            <v>N/A</v>
          </cell>
          <cell r="O407" t="str">
            <v>N/A</v>
          </cell>
          <cell r="P407" t="str">
            <v>N/A</v>
          </cell>
          <cell r="Q407" t="str">
            <v>N/A</v>
          </cell>
          <cell r="R407" t="str">
            <v>N/A</v>
          </cell>
          <cell r="S407" t="str">
            <v>N/A</v>
          </cell>
          <cell r="T407" t="str">
            <v>N/A</v>
          </cell>
          <cell r="U407" t="str">
            <v>N/A</v>
          </cell>
          <cell r="V407" t="str">
            <v>N/A</v>
          </cell>
          <cell r="W407" t="str">
            <v>N/A</v>
          </cell>
          <cell r="X407" t="str">
            <v>N/A</v>
          </cell>
          <cell r="Y407" t="str">
            <v>N/A</v>
          </cell>
          <cell r="Z407" t="str">
            <v>N/A</v>
          </cell>
          <cell r="AA407" t="str">
            <v>N/A</v>
          </cell>
          <cell r="AB407" t="str">
            <v>N/A</v>
          </cell>
          <cell r="AC407" t="str">
            <v>N/A</v>
          </cell>
          <cell r="AD407" t="str">
            <v>N/A</v>
          </cell>
          <cell r="AE407" t="str">
            <v>N/A</v>
          </cell>
          <cell r="AF407" t="str">
            <v>N/A</v>
          </cell>
          <cell r="AG407" t="str">
            <v>N/A</v>
          </cell>
          <cell r="AH407" t="str">
            <v>N/A</v>
          </cell>
          <cell r="AI407" t="str">
            <v>N/A</v>
          </cell>
          <cell r="AJ407" t="str">
            <v>N/A</v>
          </cell>
          <cell r="AK407" t="str">
            <v>N/A</v>
          </cell>
          <cell r="AL407" t="str">
            <v>N/A</v>
          </cell>
          <cell r="AM407" t="str">
            <v>N/A</v>
          </cell>
          <cell r="AN407" t="str">
            <v>N/A</v>
          </cell>
          <cell r="AO407" t="str">
            <v>N/A</v>
          </cell>
          <cell r="AP407" t="str">
            <v>N/A</v>
          </cell>
          <cell r="AQ407" t="str">
            <v>N/A</v>
          </cell>
          <cell r="AR407" t="str">
            <v>N/A</v>
          </cell>
          <cell r="AS407" t="str">
            <v>N/A</v>
          </cell>
          <cell r="AT407" t="str">
            <v>N/A</v>
          </cell>
          <cell r="AU407" t="str">
            <v>N/A</v>
          </cell>
          <cell r="AV407" t="str">
            <v>N/A</v>
          </cell>
          <cell r="AW407" t="str">
            <v>N/A</v>
          </cell>
          <cell r="AX407" t="str">
            <v>N/A</v>
          </cell>
          <cell r="AY407" t="str">
            <v>N/A</v>
          </cell>
          <cell r="AZ407" t="str">
            <v>N/A</v>
          </cell>
          <cell r="BA407" t="e">
            <v>#VALUE!</v>
          </cell>
          <cell r="BB407" t="str">
            <v>N/A</v>
          </cell>
          <cell r="BC407" t="str">
            <v>N/A</v>
          </cell>
          <cell r="BD407" t="str">
            <v>N/A</v>
          </cell>
          <cell r="BE407" t="str">
            <v>N/A</v>
          </cell>
          <cell r="BF407" t="str">
            <v>N/A</v>
          </cell>
          <cell r="BG407" t="str">
            <v>N/A</v>
          </cell>
        </row>
        <row r="408">
          <cell r="A408">
            <v>36868</v>
          </cell>
          <cell r="B408" t="str">
            <v>N/A</v>
          </cell>
          <cell r="C408" t="str">
            <v>N/A</v>
          </cell>
          <cell r="D408" t="str">
            <v>N/A</v>
          </cell>
          <cell r="E408" t="str">
            <v>N/A</v>
          </cell>
          <cell r="F408" t="str">
            <v>N/A</v>
          </cell>
          <cell r="G408" t="str">
            <v>N/A</v>
          </cell>
          <cell r="H408" t="str">
            <v>N/A</v>
          </cell>
          <cell r="I408" t="str">
            <v>N/A</v>
          </cell>
          <cell r="J408" t="str">
            <v>N/A</v>
          </cell>
          <cell r="K408" t="str">
            <v>N/A</v>
          </cell>
          <cell r="L408" t="str">
            <v>N/A</v>
          </cell>
          <cell r="M408" t="str">
            <v>N/A</v>
          </cell>
          <cell r="N408" t="str">
            <v>N/A</v>
          </cell>
          <cell r="O408" t="str">
            <v>N/A</v>
          </cell>
          <cell r="P408" t="str">
            <v>N/A</v>
          </cell>
          <cell r="Q408" t="str">
            <v>N/A</v>
          </cell>
          <cell r="R408" t="str">
            <v>N/A</v>
          </cell>
          <cell r="S408" t="str">
            <v>N/A</v>
          </cell>
          <cell r="T408" t="str">
            <v>N/A</v>
          </cell>
          <cell r="U408" t="str">
            <v>N/A</v>
          </cell>
          <cell r="V408" t="str">
            <v>N/A</v>
          </cell>
          <cell r="W408" t="str">
            <v>N/A</v>
          </cell>
          <cell r="X408" t="str">
            <v>N/A</v>
          </cell>
          <cell r="Y408" t="str">
            <v>N/A</v>
          </cell>
          <cell r="Z408" t="str">
            <v>N/A</v>
          </cell>
          <cell r="AA408" t="str">
            <v>N/A</v>
          </cell>
          <cell r="AB408" t="str">
            <v>N/A</v>
          </cell>
          <cell r="AC408" t="str">
            <v>N/A</v>
          </cell>
          <cell r="AD408" t="str">
            <v>N/A</v>
          </cell>
          <cell r="AE408" t="str">
            <v>N/A</v>
          </cell>
          <cell r="AF408" t="str">
            <v>N/A</v>
          </cell>
          <cell r="AG408" t="str">
            <v>N/A</v>
          </cell>
          <cell r="AH408" t="str">
            <v>N/A</v>
          </cell>
          <cell r="AI408" t="str">
            <v>N/A</v>
          </cell>
          <cell r="AJ408" t="str">
            <v>N/A</v>
          </cell>
          <cell r="AK408" t="str">
            <v>N/A</v>
          </cell>
          <cell r="AL408" t="str">
            <v>N/A</v>
          </cell>
          <cell r="AM408" t="str">
            <v>N/A</v>
          </cell>
          <cell r="AN408" t="str">
            <v>N/A</v>
          </cell>
          <cell r="AO408" t="str">
            <v>N/A</v>
          </cell>
          <cell r="AP408" t="str">
            <v>N/A</v>
          </cell>
          <cell r="AQ408" t="str">
            <v>N/A</v>
          </cell>
          <cell r="AR408" t="str">
            <v>N/A</v>
          </cell>
          <cell r="AS408" t="str">
            <v>N/A</v>
          </cell>
          <cell r="AT408" t="str">
            <v>N/A</v>
          </cell>
          <cell r="AU408" t="str">
            <v>N/A</v>
          </cell>
          <cell r="AV408" t="str">
            <v>N/A</v>
          </cell>
          <cell r="AW408" t="str">
            <v>N/A</v>
          </cell>
          <cell r="AX408" t="str">
            <v>N/A</v>
          </cell>
          <cell r="AY408" t="str">
            <v>N/A</v>
          </cell>
          <cell r="AZ408" t="str">
            <v>N/A</v>
          </cell>
          <cell r="BA408" t="e">
            <v>#VALUE!</v>
          </cell>
          <cell r="BB408" t="str">
            <v>N/A</v>
          </cell>
          <cell r="BC408" t="str">
            <v>N/A</v>
          </cell>
          <cell r="BD408" t="str">
            <v>N/A</v>
          </cell>
          <cell r="BE408" t="str">
            <v>N/A</v>
          </cell>
          <cell r="BF408" t="str">
            <v>N/A</v>
          </cell>
          <cell r="BG408" t="str">
            <v>N/A</v>
          </cell>
        </row>
        <row r="409">
          <cell r="A409">
            <v>36869</v>
          </cell>
          <cell r="B409" t="str">
            <v>N/A</v>
          </cell>
          <cell r="C409" t="str">
            <v>N/A</v>
          </cell>
          <cell r="D409" t="str">
            <v>N/A</v>
          </cell>
          <cell r="E409" t="str">
            <v>N/A</v>
          </cell>
          <cell r="F409" t="str">
            <v>N/A</v>
          </cell>
          <cell r="G409" t="str">
            <v>N/A</v>
          </cell>
          <cell r="H409" t="str">
            <v>N/A</v>
          </cell>
          <cell r="I409" t="str">
            <v>N/A</v>
          </cell>
          <cell r="J409" t="str">
            <v>N/A</v>
          </cell>
          <cell r="K409" t="str">
            <v>N/A</v>
          </cell>
          <cell r="L409" t="str">
            <v>N/A</v>
          </cell>
          <cell r="M409" t="str">
            <v>N/A</v>
          </cell>
          <cell r="N409" t="str">
            <v>N/A</v>
          </cell>
          <cell r="O409" t="str">
            <v>N/A</v>
          </cell>
          <cell r="P409" t="str">
            <v>N/A</v>
          </cell>
          <cell r="Q409" t="str">
            <v>N/A</v>
          </cell>
          <cell r="R409" t="str">
            <v>N/A</v>
          </cell>
          <cell r="S409" t="str">
            <v>N/A</v>
          </cell>
          <cell r="T409" t="str">
            <v>N/A</v>
          </cell>
          <cell r="U409" t="str">
            <v>N/A</v>
          </cell>
          <cell r="V409" t="str">
            <v>N/A</v>
          </cell>
          <cell r="W409" t="str">
            <v>N/A</v>
          </cell>
          <cell r="X409" t="str">
            <v>N/A</v>
          </cell>
          <cell r="Y409" t="str">
            <v>N/A</v>
          </cell>
          <cell r="Z409" t="str">
            <v>N/A</v>
          </cell>
          <cell r="AA409" t="str">
            <v>N/A</v>
          </cell>
          <cell r="AB409" t="str">
            <v>N/A</v>
          </cell>
          <cell r="AC409" t="str">
            <v>N/A</v>
          </cell>
          <cell r="AD409" t="str">
            <v>N/A</v>
          </cell>
          <cell r="AE409" t="str">
            <v>N/A</v>
          </cell>
          <cell r="AF409" t="str">
            <v>N/A</v>
          </cell>
          <cell r="AG409" t="str">
            <v>N/A</v>
          </cell>
          <cell r="AH409" t="str">
            <v>N/A</v>
          </cell>
          <cell r="AI409" t="str">
            <v>N/A</v>
          </cell>
          <cell r="AJ409" t="str">
            <v>N/A</v>
          </cell>
          <cell r="AK409" t="str">
            <v>N/A</v>
          </cell>
          <cell r="AL409" t="str">
            <v>N/A</v>
          </cell>
          <cell r="AM409" t="str">
            <v>N/A</v>
          </cell>
          <cell r="AN409" t="str">
            <v>N/A</v>
          </cell>
          <cell r="AO409" t="str">
            <v>N/A</v>
          </cell>
          <cell r="AP409" t="str">
            <v>N/A</v>
          </cell>
          <cell r="AQ409" t="str">
            <v>N/A</v>
          </cell>
          <cell r="AR409" t="str">
            <v>N/A</v>
          </cell>
          <cell r="AS409" t="str">
            <v>N/A</v>
          </cell>
          <cell r="AT409" t="str">
            <v>N/A</v>
          </cell>
          <cell r="AU409" t="str">
            <v>N/A</v>
          </cell>
          <cell r="AV409" t="str">
            <v>N/A</v>
          </cell>
          <cell r="AW409" t="str">
            <v>N/A</v>
          </cell>
          <cell r="AX409" t="str">
            <v>N/A</v>
          </cell>
          <cell r="AY409" t="str">
            <v>N/A</v>
          </cell>
          <cell r="AZ409" t="str">
            <v>N/A</v>
          </cell>
          <cell r="BA409" t="e">
            <v>#VALUE!</v>
          </cell>
          <cell r="BB409" t="str">
            <v>N/A</v>
          </cell>
          <cell r="BC409" t="str">
            <v>N/A</v>
          </cell>
          <cell r="BD409" t="str">
            <v>N/A</v>
          </cell>
          <cell r="BE409" t="str">
            <v>N/A</v>
          </cell>
          <cell r="BF409" t="str">
            <v>N/A</v>
          </cell>
          <cell r="BG409" t="str">
            <v>N/A</v>
          </cell>
        </row>
        <row r="410">
          <cell r="A410">
            <v>36870</v>
          </cell>
          <cell r="B410" t="str">
            <v>N/A</v>
          </cell>
          <cell r="C410" t="str">
            <v>N/A</v>
          </cell>
          <cell r="D410" t="str">
            <v>N/A</v>
          </cell>
          <cell r="E410" t="str">
            <v>N/A</v>
          </cell>
          <cell r="F410" t="str">
            <v>N/A</v>
          </cell>
          <cell r="G410" t="str">
            <v>N/A</v>
          </cell>
          <cell r="H410" t="str">
            <v>N/A</v>
          </cell>
          <cell r="I410" t="str">
            <v>N/A</v>
          </cell>
          <cell r="J410" t="str">
            <v>N/A</v>
          </cell>
          <cell r="K410" t="str">
            <v>N/A</v>
          </cell>
          <cell r="L410" t="str">
            <v>N/A</v>
          </cell>
          <cell r="M410" t="str">
            <v>N/A</v>
          </cell>
          <cell r="N410" t="str">
            <v>N/A</v>
          </cell>
          <cell r="O410" t="str">
            <v>N/A</v>
          </cell>
          <cell r="P410" t="str">
            <v>N/A</v>
          </cell>
          <cell r="Q410" t="str">
            <v>N/A</v>
          </cell>
          <cell r="R410" t="str">
            <v>N/A</v>
          </cell>
          <cell r="S410" t="str">
            <v>N/A</v>
          </cell>
          <cell r="T410" t="str">
            <v>N/A</v>
          </cell>
          <cell r="U410" t="str">
            <v>N/A</v>
          </cell>
          <cell r="V410" t="str">
            <v>N/A</v>
          </cell>
          <cell r="W410" t="str">
            <v>N/A</v>
          </cell>
          <cell r="X410" t="str">
            <v>N/A</v>
          </cell>
          <cell r="Y410" t="str">
            <v>N/A</v>
          </cell>
          <cell r="Z410" t="str">
            <v>N/A</v>
          </cell>
          <cell r="AA410" t="str">
            <v>N/A</v>
          </cell>
          <cell r="AB410" t="str">
            <v>N/A</v>
          </cell>
          <cell r="AC410" t="str">
            <v>N/A</v>
          </cell>
          <cell r="AD410" t="str">
            <v>N/A</v>
          </cell>
          <cell r="AE410" t="str">
            <v>N/A</v>
          </cell>
          <cell r="AF410" t="str">
            <v>N/A</v>
          </cell>
          <cell r="AG410" t="str">
            <v>N/A</v>
          </cell>
          <cell r="AH410" t="str">
            <v>N/A</v>
          </cell>
          <cell r="AI410" t="str">
            <v>N/A</v>
          </cell>
          <cell r="AJ410" t="str">
            <v>N/A</v>
          </cell>
          <cell r="AK410" t="str">
            <v>N/A</v>
          </cell>
          <cell r="AL410" t="str">
            <v>N/A</v>
          </cell>
          <cell r="AM410" t="str">
            <v>N/A</v>
          </cell>
          <cell r="AN410" t="str">
            <v>N/A</v>
          </cell>
          <cell r="AO410" t="str">
            <v>N/A</v>
          </cell>
          <cell r="AP410" t="str">
            <v>N/A</v>
          </cell>
          <cell r="AQ410" t="str">
            <v>N/A</v>
          </cell>
          <cell r="AR410" t="str">
            <v>N/A</v>
          </cell>
          <cell r="AS410" t="str">
            <v>N/A</v>
          </cell>
          <cell r="AT410" t="str">
            <v>N/A</v>
          </cell>
          <cell r="AU410" t="str">
            <v>N/A</v>
          </cell>
          <cell r="AV410" t="str">
            <v>N/A</v>
          </cell>
          <cell r="AW410" t="str">
            <v>N/A</v>
          </cell>
          <cell r="AX410" t="str">
            <v>N/A</v>
          </cell>
          <cell r="AY410" t="str">
            <v>N/A</v>
          </cell>
          <cell r="AZ410" t="str">
            <v>N/A</v>
          </cell>
          <cell r="BA410" t="e">
            <v>#VALUE!</v>
          </cell>
          <cell r="BB410" t="str">
            <v>N/A</v>
          </cell>
          <cell r="BC410" t="str">
            <v>N/A</v>
          </cell>
          <cell r="BD410" t="str">
            <v>N/A</v>
          </cell>
          <cell r="BE410" t="str">
            <v>N/A</v>
          </cell>
          <cell r="BF410" t="str">
            <v>N/A</v>
          </cell>
          <cell r="BG410" t="str">
            <v>N/A</v>
          </cell>
        </row>
        <row r="411">
          <cell r="A411">
            <v>36871</v>
          </cell>
          <cell r="B411" t="str">
            <v>N/A</v>
          </cell>
          <cell r="C411" t="str">
            <v>N/A</v>
          </cell>
          <cell r="D411" t="str">
            <v>N/A</v>
          </cell>
          <cell r="E411" t="str">
            <v>N/A</v>
          </cell>
          <cell r="F411" t="str">
            <v>N/A</v>
          </cell>
          <cell r="G411" t="str">
            <v>N/A</v>
          </cell>
          <cell r="H411" t="str">
            <v>N/A</v>
          </cell>
          <cell r="I411" t="str">
            <v>N/A</v>
          </cell>
          <cell r="J411" t="str">
            <v>N/A</v>
          </cell>
          <cell r="K411" t="str">
            <v>N/A</v>
          </cell>
          <cell r="L411" t="str">
            <v>N/A</v>
          </cell>
          <cell r="M411" t="str">
            <v>N/A</v>
          </cell>
          <cell r="N411" t="str">
            <v>N/A</v>
          </cell>
          <cell r="O411" t="str">
            <v>N/A</v>
          </cell>
          <cell r="P411" t="str">
            <v>N/A</v>
          </cell>
          <cell r="Q411" t="str">
            <v>N/A</v>
          </cell>
          <cell r="R411" t="str">
            <v>N/A</v>
          </cell>
          <cell r="S411" t="str">
            <v>N/A</v>
          </cell>
          <cell r="T411" t="str">
            <v>N/A</v>
          </cell>
          <cell r="U411" t="str">
            <v>N/A</v>
          </cell>
          <cell r="V411" t="str">
            <v>N/A</v>
          </cell>
          <cell r="W411" t="str">
            <v>N/A</v>
          </cell>
          <cell r="X411" t="str">
            <v>N/A</v>
          </cell>
          <cell r="Y411" t="str">
            <v>N/A</v>
          </cell>
          <cell r="Z411" t="str">
            <v>N/A</v>
          </cell>
          <cell r="AA411" t="str">
            <v>N/A</v>
          </cell>
          <cell r="AB411" t="str">
            <v>N/A</v>
          </cell>
          <cell r="AC411" t="str">
            <v>N/A</v>
          </cell>
          <cell r="AD411" t="str">
            <v>N/A</v>
          </cell>
          <cell r="AE411" t="str">
            <v>N/A</v>
          </cell>
          <cell r="AF411" t="str">
            <v>N/A</v>
          </cell>
          <cell r="AG411" t="str">
            <v>N/A</v>
          </cell>
          <cell r="AH411" t="str">
            <v>N/A</v>
          </cell>
          <cell r="AI411" t="str">
            <v>N/A</v>
          </cell>
          <cell r="AJ411" t="str">
            <v>N/A</v>
          </cell>
          <cell r="AK411" t="str">
            <v>N/A</v>
          </cell>
          <cell r="AL411" t="str">
            <v>N/A</v>
          </cell>
          <cell r="AM411" t="str">
            <v>N/A</v>
          </cell>
          <cell r="AN411" t="str">
            <v>N/A</v>
          </cell>
          <cell r="AO411" t="str">
            <v>N/A</v>
          </cell>
          <cell r="AP411" t="str">
            <v>N/A</v>
          </cell>
          <cell r="AQ411" t="str">
            <v>N/A</v>
          </cell>
          <cell r="AR411" t="str">
            <v>N/A</v>
          </cell>
          <cell r="AS411" t="str">
            <v>N/A</v>
          </cell>
          <cell r="AT411" t="str">
            <v>N/A</v>
          </cell>
          <cell r="AU411" t="str">
            <v>N/A</v>
          </cell>
          <cell r="AV411" t="str">
            <v>N/A</v>
          </cell>
          <cell r="AW411" t="str">
            <v>N/A</v>
          </cell>
          <cell r="AX411" t="str">
            <v>N/A</v>
          </cell>
          <cell r="AY411" t="str">
            <v>N/A</v>
          </cell>
          <cell r="AZ411" t="str">
            <v>N/A</v>
          </cell>
          <cell r="BA411" t="e">
            <v>#VALUE!</v>
          </cell>
          <cell r="BB411" t="str">
            <v>N/A</v>
          </cell>
          <cell r="BC411" t="str">
            <v>N/A</v>
          </cell>
          <cell r="BD411" t="str">
            <v>N/A</v>
          </cell>
          <cell r="BE411" t="str">
            <v>N/A</v>
          </cell>
          <cell r="BF411" t="str">
            <v>N/A</v>
          </cell>
          <cell r="BG411" t="str">
            <v>N/A</v>
          </cell>
        </row>
        <row r="412">
          <cell r="A412">
            <v>36872</v>
          </cell>
          <cell r="B412" t="str">
            <v>N/A</v>
          </cell>
          <cell r="C412" t="str">
            <v>N/A</v>
          </cell>
          <cell r="D412" t="str">
            <v>N/A</v>
          </cell>
          <cell r="E412" t="str">
            <v>N/A</v>
          </cell>
          <cell r="F412" t="str">
            <v>N/A</v>
          </cell>
          <cell r="G412" t="str">
            <v>N/A</v>
          </cell>
          <cell r="H412" t="str">
            <v>N/A</v>
          </cell>
          <cell r="I412" t="str">
            <v>N/A</v>
          </cell>
          <cell r="J412" t="str">
            <v>N/A</v>
          </cell>
          <cell r="K412" t="str">
            <v>N/A</v>
          </cell>
          <cell r="L412" t="str">
            <v>N/A</v>
          </cell>
          <cell r="M412" t="str">
            <v>N/A</v>
          </cell>
          <cell r="N412" t="str">
            <v>N/A</v>
          </cell>
          <cell r="O412" t="str">
            <v>N/A</v>
          </cell>
          <cell r="P412" t="str">
            <v>N/A</v>
          </cell>
          <cell r="Q412" t="str">
            <v>N/A</v>
          </cell>
          <cell r="R412" t="str">
            <v>N/A</v>
          </cell>
          <cell r="S412" t="str">
            <v>N/A</v>
          </cell>
          <cell r="T412" t="str">
            <v>N/A</v>
          </cell>
          <cell r="U412" t="str">
            <v>N/A</v>
          </cell>
          <cell r="V412" t="str">
            <v>N/A</v>
          </cell>
          <cell r="W412" t="str">
            <v>N/A</v>
          </cell>
          <cell r="X412" t="str">
            <v>N/A</v>
          </cell>
          <cell r="Y412" t="str">
            <v>N/A</v>
          </cell>
          <cell r="Z412" t="str">
            <v>N/A</v>
          </cell>
          <cell r="AA412" t="str">
            <v>N/A</v>
          </cell>
          <cell r="AB412" t="str">
            <v>N/A</v>
          </cell>
          <cell r="AC412" t="str">
            <v>N/A</v>
          </cell>
          <cell r="AD412" t="str">
            <v>N/A</v>
          </cell>
          <cell r="AE412" t="str">
            <v>N/A</v>
          </cell>
          <cell r="AF412" t="str">
            <v>N/A</v>
          </cell>
          <cell r="AG412" t="str">
            <v>N/A</v>
          </cell>
          <cell r="AH412" t="str">
            <v>N/A</v>
          </cell>
          <cell r="AI412" t="str">
            <v>N/A</v>
          </cell>
          <cell r="AJ412" t="str">
            <v>N/A</v>
          </cell>
          <cell r="AK412" t="str">
            <v>N/A</v>
          </cell>
          <cell r="AL412" t="str">
            <v>N/A</v>
          </cell>
          <cell r="AM412" t="str">
            <v>N/A</v>
          </cell>
          <cell r="AN412" t="str">
            <v>N/A</v>
          </cell>
          <cell r="AO412" t="str">
            <v>N/A</v>
          </cell>
          <cell r="AP412" t="str">
            <v>N/A</v>
          </cell>
          <cell r="AQ412" t="str">
            <v>N/A</v>
          </cell>
          <cell r="AR412" t="str">
            <v>N/A</v>
          </cell>
          <cell r="AS412" t="str">
            <v>N/A</v>
          </cell>
          <cell r="AT412" t="str">
            <v>N/A</v>
          </cell>
          <cell r="AU412" t="str">
            <v>N/A</v>
          </cell>
          <cell r="AV412" t="str">
            <v>N/A</v>
          </cell>
          <cell r="AW412" t="str">
            <v>N/A</v>
          </cell>
          <cell r="AX412" t="str">
            <v>N/A</v>
          </cell>
          <cell r="AY412" t="str">
            <v>N/A</v>
          </cell>
          <cell r="AZ412" t="str">
            <v>N/A</v>
          </cell>
          <cell r="BA412" t="e">
            <v>#VALUE!</v>
          </cell>
          <cell r="BB412" t="str">
            <v>N/A</v>
          </cell>
          <cell r="BC412" t="str">
            <v>N/A</v>
          </cell>
          <cell r="BD412" t="str">
            <v>N/A</v>
          </cell>
          <cell r="BE412" t="str">
            <v>N/A</v>
          </cell>
          <cell r="BF412" t="str">
            <v>N/A</v>
          </cell>
          <cell r="BG412" t="str">
            <v>N/A</v>
          </cell>
        </row>
        <row r="413">
          <cell r="A413">
            <v>36873</v>
          </cell>
          <cell r="B413" t="str">
            <v>N/A</v>
          </cell>
          <cell r="C413" t="str">
            <v>N/A</v>
          </cell>
          <cell r="D413" t="str">
            <v>N/A</v>
          </cell>
          <cell r="E413" t="str">
            <v>N/A</v>
          </cell>
          <cell r="F413" t="str">
            <v>N/A</v>
          </cell>
          <cell r="G413" t="str">
            <v>N/A</v>
          </cell>
          <cell r="H413" t="str">
            <v>N/A</v>
          </cell>
          <cell r="I413" t="str">
            <v>N/A</v>
          </cell>
          <cell r="J413" t="str">
            <v>N/A</v>
          </cell>
          <cell r="K413" t="str">
            <v>N/A</v>
          </cell>
          <cell r="L413" t="str">
            <v>N/A</v>
          </cell>
          <cell r="M413" t="str">
            <v>N/A</v>
          </cell>
          <cell r="N413" t="str">
            <v>N/A</v>
          </cell>
          <cell r="O413" t="str">
            <v>N/A</v>
          </cell>
          <cell r="P413" t="str">
            <v>N/A</v>
          </cell>
          <cell r="Q413" t="str">
            <v>N/A</v>
          </cell>
          <cell r="R413" t="str">
            <v>N/A</v>
          </cell>
          <cell r="S413" t="str">
            <v>N/A</v>
          </cell>
          <cell r="T413" t="str">
            <v>N/A</v>
          </cell>
          <cell r="U413" t="str">
            <v>N/A</v>
          </cell>
          <cell r="V413" t="str">
            <v>N/A</v>
          </cell>
          <cell r="W413" t="str">
            <v>N/A</v>
          </cell>
          <cell r="X413" t="str">
            <v>N/A</v>
          </cell>
          <cell r="Y413" t="str">
            <v>N/A</v>
          </cell>
          <cell r="Z413" t="str">
            <v>N/A</v>
          </cell>
          <cell r="AA413" t="str">
            <v>N/A</v>
          </cell>
          <cell r="AB413" t="str">
            <v>N/A</v>
          </cell>
          <cell r="AC413" t="str">
            <v>N/A</v>
          </cell>
          <cell r="AD413" t="str">
            <v>N/A</v>
          </cell>
          <cell r="AE413" t="str">
            <v>N/A</v>
          </cell>
          <cell r="AF413" t="str">
            <v>N/A</v>
          </cell>
          <cell r="AG413" t="str">
            <v>N/A</v>
          </cell>
          <cell r="AH413" t="str">
            <v>N/A</v>
          </cell>
          <cell r="AI413" t="str">
            <v>N/A</v>
          </cell>
          <cell r="AJ413" t="str">
            <v>N/A</v>
          </cell>
          <cell r="AK413" t="str">
            <v>N/A</v>
          </cell>
          <cell r="AL413" t="str">
            <v>N/A</v>
          </cell>
          <cell r="AM413" t="str">
            <v>N/A</v>
          </cell>
          <cell r="AN413" t="str">
            <v>N/A</v>
          </cell>
          <cell r="AO413" t="str">
            <v>N/A</v>
          </cell>
          <cell r="AP413" t="str">
            <v>N/A</v>
          </cell>
          <cell r="AQ413" t="str">
            <v>N/A</v>
          </cell>
          <cell r="AR413" t="str">
            <v>N/A</v>
          </cell>
          <cell r="AS413" t="str">
            <v>N/A</v>
          </cell>
          <cell r="AT413" t="str">
            <v>N/A</v>
          </cell>
          <cell r="AU413" t="str">
            <v>N/A</v>
          </cell>
          <cell r="AV413" t="str">
            <v>N/A</v>
          </cell>
          <cell r="AW413" t="str">
            <v>N/A</v>
          </cell>
          <cell r="AX413" t="str">
            <v>N/A</v>
          </cell>
          <cell r="AY413" t="str">
            <v>N/A</v>
          </cell>
          <cell r="AZ413" t="str">
            <v>N/A</v>
          </cell>
          <cell r="BA413" t="e">
            <v>#VALUE!</v>
          </cell>
          <cell r="BB413" t="str">
            <v>N/A</v>
          </cell>
          <cell r="BC413" t="str">
            <v>N/A</v>
          </cell>
          <cell r="BD413" t="str">
            <v>N/A</v>
          </cell>
          <cell r="BE413" t="str">
            <v>N/A</v>
          </cell>
          <cell r="BF413" t="str">
            <v>N/A</v>
          </cell>
          <cell r="BG413" t="str">
            <v>N/A</v>
          </cell>
        </row>
        <row r="414">
          <cell r="A414">
            <v>36874</v>
          </cell>
          <cell r="B414" t="str">
            <v>N/A</v>
          </cell>
          <cell r="C414" t="str">
            <v>N/A</v>
          </cell>
          <cell r="D414" t="str">
            <v>N/A</v>
          </cell>
          <cell r="E414" t="str">
            <v>N/A</v>
          </cell>
          <cell r="F414" t="str">
            <v>N/A</v>
          </cell>
          <cell r="G414" t="str">
            <v>N/A</v>
          </cell>
          <cell r="H414" t="str">
            <v>N/A</v>
          </cell>
          <cell r="I414" t="str">
            <v>N/A</v>
          </cell>
          <cell r="J414" t="str">
            <v>N/A</v>
          </cell>
          <cell r="K414" t="str">
            <v>N/A</v>
          </cell>
          <cell r="L414" t="str">
            <v>N/A</v>
          </cell>
          <cell r="M414" t="str">
            <v>N/A</v>
          </cell>
          <cell r="N414" t="str">
            <v>N/A</v>
          </cell>
          <cell r="O414" t="str">
            <v>N/A</v>
          </cell>
          <cell r="P414" t="str">
            <v>N/A</v>
          </cell>
          <cell r="Q414" t="str">
            <v>N/A</v>
          </cell>
          <cell r="R414" t="str">
            <v>N/A</v>
          </cell>
          <cell r="S414" t="str">
            <v>N/A</v>
          </cell>
          <cell r="T414" t="str">
            <v>N/A</v>
          </cell>
          <cell r="U414" t="str">
            <v>N/A</v>
          </cell>
          <cell r="V414" t="str">
            <v>N/A</v>
          </cell>
          <cell r="W414" t="str">
            <v>N/A</v>
          </cell>
          <cell r="X414" t="str">
            <v>N/A</v>
          </cell>
          <cell r="Y414" t="str">
            <v>N/A</v>
          </cell>
          <cell r="Z414" t="str">
            <v>N/A</v>
          </cell>
          <cell r="AA414" t="str">
            <v>N/A</v>
          </cell>
          <cell r="AB414" t="str">
            <v>N/A</v>
          </cell>
          <cell r="AC414" t="str">
            <v>N/A</v>
          </cell>
          <cell r="AD414" t="str">
            <v>N/A</v>
          </cell>
          <cell r="AE414" t="str">
            <v>N/A</v>
          </cell>
          <cell r="AF414" t="str">
            <v>N/A</v>
          </cell>
          <cell r="AG414" t="str">
            <v>N/A</v>
          </cell>
          <cell r="AH414" t="str">
            <v>N/A</v>
          </cell>
          <cell r="AI414" t="str">
            <v>N/A</v>
          </cell>
          <cell r="AJ414" t="str">
            <v>N/A</v>
          </cell>
          <cell r="AK414" t="str">
            <v>N/A</v>
          </cell>
          <cell r="AL414" t="str">
            <v>N/A</v>
          </cell>
          <cell r="AM414" t="str">
            <v>N/A</v>
          </cell>
          <cell r="AN414" t="str">
            <v>N/A</v>
          </cell>
          <cell r="AO414" t="str">
            <v>N/A</v>
          </cell>
          <cell r="AP414" t="str">
            <v>N/A</v>
          </cell>
          <cell r="AQ414" t="str">
            <v>N/A</v>
          </cell>
          <cell r="AR414" t="str">
            <v>N/A</v>
          </cell>
          <cell r="AS414" t="str">
            <v>N/A</v>
          </cell>
          <cell r="AT414" t="str">
            <v>N/A</v>
          </cell>
          <cell r="AU414" t="str">
            <v>N/A</v>
          </cell>
          <cell r="AV414" t="str">
            <v>N/A</v>
          </cell>
          <cell r="AW414" t="str">
            <v>N/A</v>
          </cell>
          <cell r="AX414" t="str">
            <v>N/A</v>
          </cell>
          <cell r="AY414" t="str">
            <v>N/A</v>
          </cell>
          <cell r="AZ414" t="str">
            <v>N/A</v>
          </cell>
          <cell r="BA414" t="e">
            <v>#VALUE!</v>
          </cell>
          <cell r="BB414" t="str">
            <v>N/A</v>
          </cell>
          <cell r="BC414" t="str">
            <v>N/A</v>
          </cell>
          <cell r="BD414" t="str">
            <v>N/A</v>
          </cell>
          <cell r="BE414" t="str">
            <v>N/A</v>
          </cell>
          <cell r="BF414" t="str">
            <v>N/A</v>
          </cell>
          <cell r="BG414" t="str">
            <v>N/A</v>
          </cell>
        </row>
        <row r="415">
          <cell r="A415">
            <v>36875</v>
          </cell>
          <cell r="B415" t="str">
            <v>N/A</v>
          </cell>
          <cell r="C415" t="str">
            <v>N/A</v>
          </cell>
          <cell r="D415" t="str">
            <v>N/A</v>
          </cell>
          <cell r="E415" t="str">
            <v>N/A</v>
          </cell>
          <cell r="F415" t="str">
            <v>N/A</v>
          </cell>
          <cell r="G415" t="str">
            <v>N/A</v>
          </cell>
          <cell r="H415" t="str">
            <v>N/A</v>
          </cell>
          <cell r="I415" t="str">
            <v>N/A</v>
          </cell>
          <cell r="J415" t="str">
            <v>N/A</v>
          </cell>
          <cell r="K415" t="str">
            <v>N/A</v>
          </cell>
          <cell r="L415" t="str">
            <v>N/A</v>
          </cell>
          <cell r="M415" t="str">
            <v>N/A</v>
          </cell>
          <cell r="N415" t="str">
            <v>N/A</v>
          </cell>
          <cell r="O415" t="str">
            <v>N/A</v>
          </cell>
          <cell r="P415" t="str">
            <v>N/A</v>
          </cell>
          <cell r="Q415" t="str">
            <v>N/A</v>
          </cell>
          <cell r="R415" t="str">
            <v>N/A</v>
          </cell>
          <cell r="S415" t="str">
            <v>N/A</v>
          </cell>
          <cell r="T415" t="str">
            <v>N/A</v>
          </cell>
          <cell r="U415" t="str">
            <v>N/A</v>
          </cell>
          <cell r="V415" t="str">
            <v>N/A</v>
          </cell>
          <cell r="W415" t="str">
            <v>N/A</v>
          </cell>
          <cell r="X415" t="str">
            <v>N/A</v>
          </cell>
          <cell r="Y415" t="str">
            <v>N/A</v>
          </cell>
          <cell r="Z415" t="str">
            <v>N/A</v>
          </cell>
          <cell r="AA415" t="str">
            <v>N/A</v>
          </cell>
          <cell r="AB415" t="str">
            <v>N/A</v>
          </cell>
          <cell r="AC415" t="str">
            <v>N/A</v>
          </cell>
          <cell r="AD415" t="str">
            <v>N/A</v>
          </cell>
          <cell r="AE415" t="str">
            <v>N/A</v>
          </cell>
          <cell r="AF415" t="str">
            <v>N/A</v>
          </cell>
          <cell r="AG415" t="str">
            <v>N/A</v>
          </cell>
          <cell r="AH415" t="str">
            <v>N/A</v>
          </cell>
          <cell r="AI415" t="str">
            <v>N/A</v>
          </cell>
          <cell r="AJ415" t="str">
            <v>N/A</v>
          </cell>
          <cell r="AK415" t="str">
            <v>N/A</v>
          </cell>
          <cell r="AL415" t="str">
            <v>N/A</v>
          </cell>
          <cell r="AM415" t="str">
            <v>N/A</v>
          </cell>
          <cell r="AN415" t="str">
            <v>N/A</v>
          </cell>
          <cell r="AO415" t="str">
            <v>N/A</v>
          </cell>
          <cell r="AP415" t="str">
            <v>N/A</v>
          </cell>
          <cell r="AQ415" t="str">
            <v>N/A</v>
          </cell>
          <cell r="AR415" t="str">
            <v>N/A</v>
          </cell>
          <cell r="AS415" t="str">
            <v>N/A</v>
          </cell>
          <cell r="AT415" t="str">
            <v>N/A</v>
          </cell>
          <cell r="AU415" t="str">
            <v>N/A</v>
          </cell>
          <cell r="AV415" t="str">
            <v>N/A</v>
          </cell>
          <cell r="AW415" t="str">
            <v>N/A</v>
          </cell>
          <cell r="AX415" t="str">
            <v>N/A</v>
          </cell>
          <cell r="AY415" t="str">
            <v>N/A</v>
          </cell>
          <cell r="AZ415" t="str">
            <v>N/A</v>
          </cell>
          <cell r="BA415" t="e">
            <v>#VALUE!</v>
          </cell>
          <cell r="BB415" t="str">
            <v>N/A</v>
          </cell>
          <cell r="BC415" t="str">
            <v>N/A</v>
          </cell>
          <cell r="BD415" t="str">
            <v>N/A</v>
          </cell>
          <cell r="BE415" t="str">
            <v>N/A</v>
          </cell>
          <cell r="BF415" t="str">
            <v>N/A</v>
          </cell>
          <cell r="BG415" t="str">
            <v>N/A</v>
          </cell>
        </row>
        <row r="416">
          <cell r="A416">
            <v>36876</v>
          </cell>
          <cell r="B416" t="str">
            <v>N/A</v>
          </cell>
          <cell r="C416" t="str">
            <v>N/A</v>
          </cell>
          <cell r="D416" t="str">
            <v>N/A</v>
          </cell>
          <cell r="E416" t="str">
            <v>N/A</v>
          </cell>
          <cell r="F416" t="str">
            <v>N/A</v>
          </cell>
          <cell r="G416" t="str">
            <v>N/A</v>
          </cell>
          <cell r="H416" t="str">
            <v>N/A</v>
          </cell>
          <cell r="I416" t="str">
            <v>N/A</v>
          </cell>
          <cell r="J416" t="str">
            <v>N/A</v>
          </cell>
          <cell r="K416" t="str">
            <v>N/A</v>
          </cell>
          <cell r="L416" t="str">
            <v>N/A</v>
          </cell>
          <cell r="M416" t="str">
            <v>N/A</v>
          </cell>
          <cell r="N416" t="str">
            <v>N/A</v>
          </cell>
          <cell r="O416" t="str">
            <v>N/A</v>
          </cell>
          <cell r="P416" t="str">
            <v>N/A</v>
          </cell>
          <cell r="Q416" t="str">
            <v>N/A</v>
          </cell>
          <cell r="R416" t="str">
            <v>N/A</v>
          </cell>
          <cell r="S416" t="str">
            <v>N/A</v>
          </cell>
          <cell r="T416" t="str">
            <v>N/A</v>
          </cell>
          <cell r="U416" t="str">
            <v>N/A</v>
          </cell>
          <cell r="V416" t="str">
            <v>N/A</v>
          </cell>
          <cell r="W416" t="str">
            <v>N/A</v>
          </cell>
          <cell r="X416" t="str">
            <v>N/A</v>
          </cell>
          <cell r="Y416" t="str">
            <v>N/A</v>
          </cell>
          <cell r="Z416" t="str">
            <v>N/A</v>
          </cell>
          <cell r="AA416" t="str">
            <v>N/A</v>
          </cell>
          <cell r="AB416" t="str">
            <v>N/A</v>
          </cell>
          <cell r="AC416" t="str">
            <v>N/A</v>
          </cell>
          <cell r="AD416" t="str">
            <v>N/A</v>
          </cell>
          <cell r="AE416" t="str">
            <v>N/A</v>
          </cell>
          <cell r="AF416" t="str">
            <v>N/A</v>
          </cell>
          <cell r="AG416" t="str">
            <v>N/A</v>
          </cell>
          <cell r="AH416" t="str">
            <v>N/A</v>
          </cell>
          <cell r="AI416" t="str">
            <v>N/A</v>
          </cell>
          <cell r="AJ416" t="str">
            <v>N/A</v>
          </cell>
          <cell r="AK416" t="str">
            <v>N/A</v>
          </cell>
          <cell r="AL416" t="str">
            <v>N/A</v>
          </cell>
          <cell r="AM416" t="str">
            <v>N/A</v>
          </cell>
          <cell r="AN416" t="str">
            <v>N/A</v>
          </cell>
          <cell r="AO416" t="str">
            <v>N/A</v>
          </cell>
          <cell r="AP416" t="str">
            <v>N/A</v>
          </cell>
          <cell r="AQ416" t="str">
            <v>N/A</v>
          </cell>
          <cell r="AR416" t="str">
            <v>N/A</v>
          </cell>
          <cell r="AS416" t="str">
            <v>N/A</v>
          </cell>
          <cell r="AT416" t="str">
            <v>N/A</v>
          </cell>
          <cell r="AU416" t="str">
            <v>N/A</v>
          </cell>
          <cell r="AV416" t="str">
            <v>N/A</v>
          </cell>
          <cell r="AW416" t="str">
            <v>N/A</v>
          </cell>
          <cell r="AX416" t="str">
            <v>N/A</v>
          </cell>
          <cell r="AY416" t="str">
            <v>N/A</v>
          </cell>
          <cell r="AZ416" t="str">
            <v>N/A</v>
          </cell>
          <cell r="BA416" t="e">
            <v>#VALUE!</v>
          </cell>
          <cell r="BB416" t="str">
            <v>N/A</v>
          </cell>
          <cell r="BC416" t="str">
            <v>N/A</v>
          </cell>
          <cell r="BD416" t="str">
            <v>N/A</v>
          </cell>
          <cell r="BE416" t="str">
            <v>N/A</v>
          </cell>
          <cell r="BF416" t="str">
            <v>N/A</v>
          </cell>
          <cell r="BG416" t="str">
            <v>N/A</v>
          </cell>
        </row>
        <row r="417">
          <cell r="A417">
            <v>36877</v>
          </cell>
          <cell r="B417" t="str">
            <v>N/A</v>
          </cell>
          <cell r="C417" t="str">
            <v>N/A</v>
          </cell>
          <cell r="D417" t="str">
            <v>N/A</v>
          </cell>
          <cell r="E417" t="str">
            <v>N/A</v>
          </cell>
          <cell r="F417" t="str">
            <v>N/A</v>
          </cell>
          <cell r="G417" t="str">
            <v>N/A</v>
          </cell>
          <cell r="H417" t="str">
            <v>N/A</v>
          </cell>
          <cell r="I417" t="str">
            <v>N/A</v>
          </cell>
          <cell r="J417" t="str">
            <v>N/A</v>
          </cell>
          <cell r="K417" t="str">
            <v>N/A</v>
          </cell>
          <cell r="L417" t="str">
            <v>N/A</v>
          </cell>
          <cell r="M417" t="str">
            <v>N/A</v>
          </cell>
          <cell r="N417" t="str">
            <v>N/A</v>
          </cell>
          <cell r="O417" t="str">
            <v>N/A</v>
          </cell>
          <cell r="P417" t="str">
            <v>N/A</v>
          </cell>
          <cell r="Q417" t="str">
            <v>N/A</v>
          </cell>
          <cell r="R417" t="str">
            <v>N/A</v>
          </cell>
          <cell r="S417" t="str">
            <v>N/A</v>
          </cell>
          <cell r="T417" t="str">
            <v>N/A</v>
          </cell>
          <cell r="U417" t="str">
            <v>N/A</v>
          </cell>
          <cell r="V417" t="str">
            <v>N/A</v>
          </cell>
          <cell r="W417" t="str">
            <v>N/A</v>
          </cell>
          <cell r="X417" t="str">
            <v>N/A</v>
          </cell>
          <cell r="Y417" t="str">
            <v>N/A</v>
          </cell>
          <cell r="Z417" t="str">
            <v>N/A</v>
          </cell>
          <cell r="AA417" t="str">
            <v>N/A</v>
          </cell>
          <cell r="AB417" t="str">
            <v>N/A</v>
          </cell>
          <cell r="AC417" t="str">
            <v>N/A</v>
          </cell>
          <cell r="AD417" t="str">
            <v>N/A</v>
          </cell>
          <cell r="AE417" t="str">
            <v>N/A</v>
          </cell>
          <cell r="AF417" t="str">
            <v>N/A</v>
          </cell>
          <cell r="AG417" t="str">
            <v>N/A</v>
          </cell>
          <cell r="AH417" t="str">
            <v>N/A</v>
          </cell>
          <cell r="AI417" t="str">
            <v>N/A</v>
          </cell>
          <cell r="AJ417" t="str">
            <v>N/A</v>
          </cell>
          <cell r="AK417" t="str">
            <v>N/A</v>
          </cell>
          <cell r="AL417" t="str">
            <v>N/A</v>
          </cell>
          <cell r="AM417" t="str">
            <v>N/A</v>
          </cell>
          <cell r="AN417" t="str">
            <v>N/A</v>
          </cell>
          <cell r="AO417" t="str">
            <v>N/A</v>
          </cell>
          <cell r="AP417" t="str">
            <v>N/A</v>
          </cell>
          <cell r="AQ417" t="str">
            <v>N/A</v>
          </cell>
          <cell r="AR417" t="str">
            <v>N/A</v>
          </cell>
          <cell r="AS417" t="str">
            <v>N/A</v>
          </cell>
          <cell r="AT417" t="str">
            <v>N/A</v>
          </cell>
          <cell r="AU417" t="str">
            <v>N/A</v>
          </cell>
          <cell r="AV417" t="str">
            <v>N/A</v>
          </cell>
          <cell r="AW417" t="str">
            <v>N/A</v>
          </cell>
          <cell r="AX417" t="str">
            <v>N/A</v>
          </cell>
          <cell r="AY417" t="str">
            <v>N/A</v>
          </cell>
          <cell r="AZ417" t="str">
            <v>N/A</v>
          </cell>
          <cell r="BA417" t="e">
            <v>#VALUE!</v>
          </cell>
          <cell r="BB417" t="str">
            <v>N/A</v>
          </cell>
          <cell r="BC417" t="str">
            <v>N/A</v>
          </cell>
          <cell r="BD417" t="str">
            <v>N/A</v>
          </cell>
          <cell r="BE417" t="str">
            <v>N/A</v>
          </cell>
          <cell r="BF417" t="str">
            <v>N/A</v>
          </cell>
          <cell r="BG417" t="str">
            <v>N/A</v>
          </cell>
        </row>
        <row r="418">
          <cell r="A418">
            <v>36878</v>
          </cell>
          <cell r="B418" t="str">
            <v>N/A</v>
          </cell>
          <cell r="C418" t="str">
            <v>N/A</v>
          </cell>
          <cell r="D418" t="str">
            <v>N/A</v>
          </cell>
          <cell r="E418" t="str">
            <v>N/A</v>
          </cell>
          <cell r="F418" t="str">
            <v>N/A</v>
          </cell>
          <cell r="G418" t="str">
            <v>N/A</v>
          </cell>
          <cell r="H418" t="str">
            <v>N/A</v>
          </cell>
          <cell r="I418" t="str">
            <v>N/A</v>
          </cell>
          <cell r="J418" t="str">
            <v>N/A</v>
          </cell>
          <cell r="K418" t="str">
            <v>N/A</v>
          </cell>
          <cell r="L418" t="str">
            <v>N/A</v>
          </cell>
          <cell r="M418" t="str">
            <v>N/A</v>
          </cell>
          <cell r="N418" t="str">
            <v>N/A</v>
          </cell>
          <cell r="O418" t="str">
            <v>N/A</v>
          </cell>
          <cell r="P418" t="str">
            <v>N/A</v>
          </cell>
          <cell r="Q418" t="str">
            <v>N/A</v>
          </cell>
          <cell r="R418" t="str">
            <v>N/A</v>
          </cell>
          <cell r="S418" t="str">
            <v>N/A</v>
          </cell>
          <cell r="T418" t="str">
            <v>N/A</v>
          </cell>
          <cell r="U418" t="str">
            <v>N/A</v>
          </cell>
          <cell r="V418" t="str">
            <v>N/A</v>
          </cell>
          <cell r="W418" t="str">
            <v>N/A</v>
          </cell>
          <cell r="X418" t="str">
            <v>N/A</v>
          </cell>
          <cell r="Y418" t="str">
            <v>N/A</v>
          </cell>
          <cell r="Z418" t="str">
            <v>N/A</v>
          </cell>
          <cell r="AA418" t="str">
            <v>N/A</v>
          </cell>
          <cell r="AB418" t="str">
            <v>N/A</v>
          </cell>
          <cell r="AC418" t="str">
            <v>N/A</v>
          </cell>
          <cell r="AD418" t="str">
            <v>N/A</v>
          </cell>
          <cell r="AE418" t="str">
            <v>N/A</v>
          </cell>
          <cell r="AF418" t="str">
            <v>N/A</v>
          </cell>
          <cell r="AG418" t="str">
            <v>N/A</v>
          </cell>
          <cell r="AH418" t="str">
            <v>N/A</v>
          </cell>
          <cell r="AI418" t="str">
            <v>N/A</v>
          </cell>
          <cell r="AJ418" t="str">
            <v>N/A</v>
          </cell>
          <cell r="AK418" t="str">
            <v>N/A</v>
          </cell>
          <cell r="AL418" t="str">
            <v>N/A</v>
          </cell>
          <cell r="AM418" t="str">
            <v>N/A</v>
          </cell>
          <cell r="AN418" t="str">
            <v>N/A</v>
          </cell>
          <cell r="AO418" t="str">
            <v>N/A</v>
          </cell>
          <cell r="AP418" t="str">
            <v>N/A</v>
          </cell>
          <cell r="AQ418" t="str">
            <v>N/A</v>
          </cell>
          <cell r="AR418" t="str">
            <v>N/A</v>
          </cell>
          <cell r="AS418" t="str">
            <v>N/A</v>
          </cell>
          <cell r="AT418" t="str">
            <v>N/A</v>
          </cell>
          <cell r="AU418" t="str">
            <v>N/A</v>
          </cell>
          <cell r="AV418" t="str">
            <v>N/A</v>
          </cell>
          <cell r="AW418" t="str">
            <v>N/A</v>
          </cell>
          <cell r="AX418" t="str">
            <v>N/A</v>
          </cell>
          <cell r="AY418" t="str">
            <v>N/A</v>
          </cell>
          <cell r="AZ418" t="str">
            <v>N/A</v>
          </cell>
          <cell r="BA418" t="e">
            <v>#VALUE!</v>
          </cell>
          <cell r="BB418" t="str">
            <v>N/A</v>
          </cell>
          <cell r="BC418" t="str">
            <v>N/A</v>
          </cell>
          <cell r="BD418" t="str">
            <v>N/A</v>
          </cell>
          <cell r="BE418" t="str">
            <v>N/A</v>
          </cell>
          <cell r="BF418" t="str">
            <v>N/A</v>
          </cell>
          <cell r="BG418" t="str">
            <v>N/A</v>
          </cell>
        </row>
        <row r="419">
          <cell r="A419">
            <v>36879</v>
          </cell>
          <cell r="B419" t="str">
            <v>N/A</v>
          </cell>
          <cell r="C419" t="str">
            <v>N/A</v>
          </cell>
          <cell r="D419" t="str">
            <v>N/A</v>
          </cell>
          <cell r="E419" t="str">
            <v>N/A</v>
          </cell>
          <cell r="F419" t="str">
            <v>N/A</v>
          </cell>
          <cell r="G419" t="str">
            <v>N/A</v>
          </cell>
          <cell r="H419" t="str">
            <v>N/A</v>
          </cell>
          <cell r="I419" t="str">
            <v>N/A</v>
          </cell>
          <cell r="J419" t="str">
            <v>N/A</v>
          </cell>
          <cell r="K419" t="str">
            <v>N/A</v>
          </cell>
          <cell r="L419" t="str">
            <v>N/A</v>
          </cell>
          <cell r="M419" t="str">
            <v>N/A</v>
          </cell>
          <cell r="N419" t="str">
            <v>N/A</v>
          </cell>
          <cell r="O419" t="str">
            <v>N/A</v>
          </cell>
          <cell r="P419" t="str">
            <v>N/A</v>
          </cell>
          <cell r="Q419" t="str">
            <v>N/A</v>
          </cell>
          <cell r="R419" t="str">
            <v>N/A</v>
          </cell>
          <cell r="S419" t="str">
            <v>N/A</v>
          </cell>
          <cell r="T419" t="str">
            <v>N/A</v>
          </cell>
          <cell r="U419" t="str">
            <v>N/A</v>
          </cell>
          <cell r="V419" t="str">
            <v>N/A</v>
          </cell>
          <cell r="W419" t="str">
            <v>N/A</v>
          </cell>
          <cell r="X419" t="str">
            <v>N/A</v>
          </cell>
          <cell r="Y419" t="str">
            <v>N/A</v>
          </cell>
          <cell r="Z419" t="str">
            <v>N/A</v>
          </cell>
          <cell r="AA419" t="str">
            <v>N/A</v>
          </cell>
          <cell r="AB419" t="str">
            <v>N/A</v>
          </cell>
          <cell r="AC419" t="str">
            <v>N/A</v>
          </cell>
          <cell r="AD419" t="str">
            <v>N/A</v>
          </cell>
          <cell r="AE419" t="str">
            <v>N/A</v>
          </cell>
          <cell r="AF419" t="str">
            <v>N/A</v>
          </cell>
          <cell r="AG419" t="str">
            <v>N/A</v>
          </cell>
          <cell r="AH419" t="str">
            <v>N/A</v>
          </cell>
          <cell r="AI419" t="str">
            <v>N/A</v>
          </cell>
          <cell r="AJ419" t="str">
            <v>N/A</v>
          </cell>
          <cell r="AK419" t="str">
            <v>N/A</v>
          </cell>
          <cell r="AL419" t="str">
            <v>N/A</v>
          </cell>
          <cell r="AM419" t="str">
            <v>N/A</v>
          </cell>
          <cell r="AN419" t="str">
            <v>N/A</v>
          </cell>
          <cell r="AO419" t="str">
            <v>N/A</v>
          </cell>
          <cell r="AP419" t="str">
            <v>N/A</v>
          </cell>
          <cell r="AQ419" t="str">
            <v>N/A</v>
          </cell>
          <cell r="AR419" t="str">
            <v>N/A</v>
          </cell>
          <cell r="AS419" t="str">
            <v>N/A</v>
          </cell>
          <cell r="AT419" t="str">
            <v>N/A</v>
          </cell>
          <cell r="AU419" t="str">
            <v>N/A</v>
          </cell>
          <cell r="AV419" t="str">
            <v>N/A</v>
          </cell>
          <cell r="AW419" t="str">
            <v>N/A</v>
          </cell>
          <cell r="AX419" t="str">
            <v>N/A</v>
          </cell>
          <cell r="AY419" t="str">
            <v>N/A</v>
          </cell>
          <cell r="AZ419" t="str">
            <v>N/A</v>
          </cell>
          <cell r="BA419" t="e">
            <v>#VALUE!</v>
          </cell>
          <cell r="BB419" t="str">
            <v>N/A</v>
          </cell>
          <cell r="BC419" t="str">
            <v>N/A</v>
          </cell>
          <cell r="BD419" t="str">
            <v>N/A</v>
          </cell>
          <cell r="BE419" t="str">
            <v>N/A</v>
          </cell>
          <cell r="BF419" t="str">
            <v>N/A</v>
          </cell>
          <cell r="BG419" t="str">
            <v>N/A</v>
          </cell>
        </row>
        <row r="420">
          <cell r="A420">
            <v>36880</v>
          </cell>
          <cell r="B420" t="str">
            <v>N/A</v>
          </cell>
          <cell r="C420" t="str">
            <v>N/A</v>
          </cell>
          <cell r="D420" t="str">
            <v>N/A</v>
          </cell>
          <cell r="E420" t="str">
            <v>N/A</v>
          </cell>
          <cell r="F420" t="str">
            <v>N/A</v>
          </cell>
          <cell r="G420" t="str">
            <v>N/A</v>
          </cell>
          <cell r="H420" t="str">
            <v>N/A</v>
          </cell>
          <cell r="I420" t="str">
            <v>N/A</v>
          </cell>
          <cell r="J420" t="str">
            <v>N/A</v>
          </cell>
          <cell r="K420" t="str">
            <v>N/A</v>
          </cell>
          <cell r="L420" t="str">
            <v>N/A</v>
          </cell>
          <cell r="M420" t="str">
            <v>N/A</v>
          </cell>
          <cell r="N420" t="str">
            <v>N/A</v>
          </cell>
          <cell r="O420" t="str">
            <v>N/A</v>
          </cell>
          <cell r="P420" t="str">
            <v>N/A</v>
          </cell>
          <cell r="Q420" t="str">
            <v>N/A</v>
          </cell>
          <cell r="R420" t="str">
            <v>N/A</v>
          </cell>
          <cell r="S420" t="str">
            <v>N/A</v>
          </cell>
          <cell r="T420" t="str">
            <v>N/A</v>
          </cell>
          <cell r="U420" t="str">
            <v>N/A</v>
          </cell>
          <cell r="V420" t="str">
            <v>N/A</v>
          </cell>
          <cell r="W420" t="str">
            <v>N/A</v>
          </cell>
          <cell r="X420" t="str">
            <v>N/A</v>
          </cell>
          <cell r="Y420" t="str">
            <v>N/A</v>
          </cell>
          <cell r="Z420" t="str">
            <v>N/A</v>
          </cell>
          <cell r="AA420" t="str">
            <v>N/A</v>
          </cell>
          <cell r="AB420" t="str">
            <v>N/A</v>
          </cell>
          <cell r="AC420" t="str">
            <v>N/A</v>
          </cell>
          <cell r="AD420" t="str">
            <v>N/A</v>
          </cell>
          <cell r="AE420" t="str">
            <v>N/A</v>
          </cell>
          <cell r="AF420" t="str">
            <v>N/A</v>
          </cell>
          <cell r="AG420" t="str">
            <v>N/A</v>
          </cell>
          <cell r="AH420" t="str">
            <v>N/A</v>
          </cell>
          <cell r="AI420" t="str">
            <v>N/A</v>
          </cell>
          <cell r="AJ420" t="str">
            <v>N/A</v>
          </cell>
          <cell r="AK420" t="str">
            <v>N/A</v>
          </cell>
          <cell r="AL420" t="str">
            <v>N/A</v>
          </cell>
          <cell r="AM420" t="str">
            <v>N/A</v>
          </cell>
          <cell r="AN420" t="str">
            <v>N/A</v>
          </cell>
          <cell r="AO420" t="str">
            <v>N/A</v>
          </cell>
          <cell r="AP420" t="str">
            <v>N/A</v>
          </cell>
          <cell r="AQ420" t="str">
            <v>N/A</v>
          </cell>
          <cell r="AR420" t="str">
            <v>N/A</v>
          </cell>
          <cell r="AS420" t="str">
            <v>N/A</v>
          </cell>
          <cell r="AT420" t="str">
            <v>N/A</v>
          </cell>
          <cell r="AU420" t="str">
            <v>N/A</v>
          </cell>
          <cell r="AV420" t="str">
            <v>N/A</v>
          </cell>
          <cell r="AW420" t="str">
            <v>N/A</v>
          </cell>
          <cell r="AX420" t="str">
            <v>N/A</v>
          </cell>
          <cell r="AY420" t="str">
            <v>N/A</v>
          </cell>
          <cell r="AZ420" t="str">
            <v>N/A</v>
          </cell>
          <cell r="BA420" t="e">
            <v>#VALUE!</v>
          </cell>
          <cell r="BB420" t="str">
            <v>N/A</v>
          </cell>
          <cell r="BC420" t="str">
            <v>N/A</v>
          </cell>
          <cell r="BD420" t="str">
            <v>N/A</v>
          </cell>
          <cell r="BE420" t="str">
            <v>N/A</v>
          </cell>
          <cell r="BF420" t="str">
            <v>N/A</v>
          </cell>
          <cell r="BG420" t="str">
            <v>N/A</v>
          </cell>
        </row>
        <row r="421">
          <cell r="A421">
            <v>36881</v>
          </cell>
          <cell r="B421" t="str">
            <v>N/A</v>
          </cell>
          <cell r="C421" t="str">
            <v>N/A</v>
          </cell>
          <cell r="D421" t="str">
            <v>N/A</v>
          </cell>
          <cell r="E421" t="str">
            <v>N/A</v>
          </cell>
          <cell r="F421" t="str">
            <v>N/A</v>
          </cell>
          <cell r="G421" t="str">
            <v>N/A</v>
          </cell>
          <cell r="H421" t="str">
            <v>N/A</v>
          </cell>
          <cell r="I421" t="str">
            <v>N/A</v>
          </cell>
          <cell r="J421" t="str">
            <v>N/A</v>
          </cell>
          <cell r="K421" t="str">
            <v>N/A</v>
          </cell>
          <cell r="L421" t="str">
            <v>N/A</v>
          </cell>
          <cell r="M421" t="str">
            <v>N/A</v>
          </cell>
          <cell r="N421" t="str">
            <v>N/A</v>
          </cell>
          <cell r="O421" t="str">
            <v>N/A</v>
          </cell>
          <cell r="P421" t="str">
            <v>N/A</v>
          </cell>
          <cell r="Q421" t="str">
            <v>N/A</v>
          </cell>
          <cell r="R421" t="str">
            <v>N/A</v>
          </cell>
          <cell r="S421" t="str">
            <v>N/A</v>
          </cell>
          <cell r="T421" t="str">
            <v>N/A</v>
          </cell>
          <cell r="U421" t="str">
            <v>N/A</v>
          </cell>
          <cell r="V421" t="str">
            <v>N/A</v>
          </cell>
          <cell r="W421" t="str">
            <v>N/A</v>
          </cell>
          <cell r="X421" t="str">
            <v>N/A</v>
          </cell>
          <cell r="Y421" t="str">
            <v>N/A</v>
          </cell>
          <cell r="Z421" t="str">
            <v>N/A</v>
          </cell>
          <cell r="AA421" t="str">
            <v>N/A</v>
          </cell>
          <cell r="AB421" t="str">
            <v>N/A</v>
          </cell>
          <cell r="AC421" t="str">
            <v>N/A</v>
          </cell>
          <cell r="AD421" t="str">
            <v>N/A</v>
          </cell>
          <cell r="AE421" t="str">
            <v>N/A</v>
          </cell>
          <cell r="AF421" t="str">
            <v>N/A</v>
          </cell>
          <cell r="AG421" t="str">
            <v>N/A</v>
          </cell>
          <cell r="AH421" t="str">
            <v>N/A</v>
          </cell>
          <cell r="AI421" t="str">
            <v>N/A</v>
          </cell>
          <cell r="AJ421" t="str">
            <v>N/A</v>
          </cell>
          <cell r="AK421" t="str">
            <v>N/A</v>
          </cell>
          <cell r="AL421" t="str">
            <v>N/A</v>
          </cell>
          <cell r="AM421" t="str">
            <v>N/A</v>
          </cell>
          <cell r="AN421" t="str">
            <v>N/A</v>
          </cell>
          <cell r="AO421" t="str">
            <v>N/A</v>
          </cell>
          <cell r="AP421" t="str">
            <v>N/A</v>
          </cell>
          <cell r="AQ421" t="str">
            <v>N/A</v>
          </cell>
          <cell r="AR421" t="str">
            <v>N/A</v>
          </cell>
          <cell r="AS421" t="str">
            <v>N/A</v>
          </cell>
          <cell r="AT421" t="str">
            <v>N/A</v>
          </cell>
          <cell r="AU421" t="str">
            <v>N/A</v>
          </cell>
          <cell r="AV421" t="str">
            <v>N/A</v>
          </cell>
          <cell r="AW421" t="str">
            <v>N/A</v>
          </cell>
          <cell r="AX421" t="str">
            <v>N/A</v>
          </cell>
          <cell r="AY421" t="str">
            <v>N/A</v>
          </cell>
          <cell r="AZ421" t="str">
            <v>N/A</v>
          </cell>
          <cell r="BA421" t="e">
            <v>#VALUE!</v>
          </cell>
          <cell r="BB421" t="str">
            <v>N/A</v>
          </cell>
          <cell r="BC421" t="str">
            <v>N/A</v>
          </cell>
          <cell r="BD421" t="str">
            <v>N/A</v>
          </cell>
          <cell r="BE421" t="str">
            <v>N/A</v>
          </cell>
          <cell r="BF421" t="str">
            <v>N/A</v>
          </cell>
          <cell r="BG421" t="str">
            <v>N/A</v>
          </cell>
        </row>
        <row r="422">
          <cell r="A422">
            <v>36882</v>
          </cell>
          <cell r="B422" t="str">
            <v>N/A</v>
          </cell>
          <cell r="C422" t="str">
            <v>N/A</v>
          </cell>
          <cell r="D422" t="str">
            <v>N/A</v>
          </cell>
          <cell r="E422" t="str">
            <v>N/A</v>
          </cell>
          <cell r="F422" t="str">
            <v>N/A</v>
          </cell>
          <cell r="G422" t="str">
            <v>N/A</v>
          </cell>
          <cell r="H422" t="str">
            <v>N/A</v>
          </cell>
          <cell r="I422" t="str">
            <v>N/A</v>
          </cell>
          <cell r="J422" t="str">
            <v>N/A</v>
          </cell>
          <cell r="K422" t="str">
            <v>N/A</v>
          </cell>
          <cell r="L422" t="str">
            <v>N/A</v>
          </cell>
          <cell r="M422" t="str">
            <v>N/A</v>
          </cell>
          <cell r="N422" t="str">
            <v>N/A</v>
          </cell>
          <cell r="O422" t="str">
            <v>N/A</v>
          </cell>
          <cell r="P422" t="str">
            <v>N/A</v>
          </cell>
          <cell r="Q422" t="str">
            <v>N/A</v>
          </cell>
          <cell r="R422" t="str">
            <v>N/A</v>
          </cell>
          <cell r="S422" t="str">
            <v>N/A</v>
          </cell>
          <cell r="T422" t="str">
            <v>N/A</v>
          </cell>
          <cell r="U422" t="str">
            <v>N/A</v>
          </cell>
          <cell r="V422" t="str">
            <v>N/A</v>
          </cell>
          <cell r="W422" t="str">
            <v>N/A</v>
          </cell>
          <cell r="X422" t="str">
            <v>N/A</v>
          </cell>
          <cell r="Y422" t="str">
            <v>N/A</v>
          </cell>
          <cell r="Z422" t="str">
            <v>N/A</v>
          </cell>
          <cell r="AA422" t="str">
            <v>N/A</v>
          </cell>
          <cell r="AB422" t="str">
            <v>N/A</v>
          </cell>
          <cell r="AC422" t="str">
            <v>N/A</v>
          </cell>
          <cell r="AD422" t="str">
            <v>N/A</v>
          </cell>
          <cell r="AE422" t="str">
            <v>N/A</v>
          </cell>
          <cell r="AF422" t="str">
            <v>N/A</v>
          </cell>
          <cell r="AG422" t="str">
            <v>N/A</v>
          </cell>
          <cell r="AH422" t="str">
            <v>N/A</v>
          </cell>
          <cell r="AI422" t="str">
            <v>N/A</v>
          </cell>
          <cell r="AJ422" t="str">
            <v>N/A</v>
          </cell>
          <cell r="AK422" t="str">
            <v>N/A</v>
          </cell>
          <cell r="AL422" t="str">
            <v>N/A</v>
          </cell>
          <cell r="AM422" t="str">
            <v>N/A</v>
          </cell>
          <cell r="AN422" t="str">
            <v>N/A</v>
          </cell>
          <cell r="AO422" t="str">
            <v>N/A</v>
          </cell>
          <cell r="AP422" t="str">
            <v>N/A</v>
          </cell>
          <cell r="AQ422" t="str">
            <v>N/A</v>
          </cell>
          <cell r="AR422" t="str">
            <v>N/A</v>
          </cell>
          <cell r="AS422" t="str">
            <v>N/A</v>
          </cell>
          <cell r="AT422" t="str">
            <v>N/A</v>
          </cell>
          <cell r="AU422" t="str">
            <v>N/A</v>
          </cell>
          <cell r="AV422" t="str">
            <v>N/A</v>
          </cell>
          <cell r="AW422" t="str">
            <v>N/A</v>
          </cell>
          <cell r="AX422" t="str">
            <v>N/A</v>
          </cell>
          <cell r="AY422" t="str">
            <v>N/A</v>
          </cell>
          <cell r="AZ422" t="str">
            <v>N/A</v>
          </cell>
          <cell r="BA422" t="e">
            <v>#VALUE!</v>
          </cell>
          <cell r="BB422" t="str">
            <v>N/A</v>
          </cell>
          <cell r="BC422" t="str">
            <v>N/A</v>
          </cell>
          <cell r="BD422" t="str">
            <v>N/A</v>
          </cell>
          <cell r="BE422" t="str">
            <v>N/A</v>
          </cell>
          <cell r="BF422" t="str">
            <v>N/A</v>
          </cell>
          <cell r="BG422" t="str">
            <v>N/A</v>
          </cell>
        </row>
        <row r="423">
          <cell r="A423">
            <v>36883</v>
          </cell>
          <cell r="B423" t="str">
            <v>N/A</v>
          </cell>
          <cell r="C423" t="str">
            <v>N/A</v>
          </cell>
          <cell r="D423" t="str">
            <v>N/A</v>
          </cell>
          <cell r="E423" t="str">
            <v>N/A</v>
          </cell>
          <cell r="F423" t="str">
            <v>N/A</v>
          </cell>
          <cell r="G423" t="str">
            <v>N/A</v>
          </cell>
          <cell r="H423" t="str">
            <v>N/A</v>
          </cell>
          <cell r="I423" t="str">
            <v>N/A</v>
          </cell>
          <cell r="J423" t="str">
            <v>N/A</v>
          </cell>
          <cell r="K423" t="str">
            <v>N/A</v>
          </cell>
          <cell r="L423" t="str">
            <v>N/A</v>
          </cell>
          <cell r="M423" t="str">
            <v>N/A</v>
          </cell>
          <cell r="N423" t="str">
            <v>N/A</v>
          </cell>
          <cell r="O423" t="str">
            <v>N/A</v>
          </cell>
          <cell r="P423" t="str">
            <v>N/A</v>
          </cell>
          <cell r="Q423" t="str">
            <v>N/A</v>
          </cell>
          <cell r="R423" t="str">
            <v>N/A</v>
          </cell>
          <cell r="S423" t="str">
            <v>N/A</v>
          </cell>
          <cell r="T423" t="str">
            <v>N/A</v>
          </cell>
          <cell r="U423" t="str">
            <v>N/A</v>
          </cell>
          <cell r="V423" t="str">
            <v>N/A</v>
          </cell>
          <cell r="W423" t="str">
            <v>N/A</v>
          </cell>
          <cell r="X423" t="str">
            <v>N/A</v>
          </cell>
          <cell r="Y423" t="str">
            <v>N/A</v>
          </cell>
          <cell r="Z423" t="str">
            <v>N/A</v>
          </cell>
          <cell r="AA423" t="str">
            <v>N/A</v>
          </cell>
          <cell r="AB423" t="str">
            <v>N/A</v>
          </cell>
          <cell r="AC423" t="str">
            <v>N/A</v>
          </cell>
          <cell r="AD423" t="str">
            <v>N/A</v>
          </cell>
          <cell r="AE423" t="str">
            <v>N/A</v>
          </cell>
          <cell r="AF423" t="str">
            <v>N/A</v>
          </cell>
          <cell r="AG423" t="str">
            <v>N/A</v>
          </cell>
          <cell r="AH423" t="str">
            <v>N/A</v>
          </cell>
          <cell r="AI423" t="str">
            <v>N/A</v>
          </cell>
          <cell r="AJ423" t="str">
            <v>N/A</v>
          </cell>
          <cell r="AK423" t="str">
            <v>N/A</v>
          </cell>
          <cell r="AL423" t="str">
            <v>N/A</v>
          </cell>
          <cell r="AM423" t="str">
            <v>N/A</v>
          </cell>
          <cell r="AN423" t="str">
            <v>N/A</v>
          </cell>
          <cell r="AO423" t="str">
            <v>N/A</v>
          </cell>
          <cell r="AP423" t="str">
            <v>N/A</v>
          </cell>
          <cell r="AQ423" t="str">
            <v>N/A</v>
          </cell>
          <cell r="AR423" t="str">
            <v>N/A</v>
          </cell>
          <cell r="AS423" t="str">
            <v>N/A</v>
          </cell>
          <cell r="AT423" t="str">
            <v>N/A</v>
          </cell>
          <cell r="AU423" t="str">
            <v>N/A</v>
          </cell>
          <cell r="AV423" t="str">
            <v>N/A</v>
          </cell>
          <cell r="AW423" t="str">
            <v>N/A</v>
          </cell>
          <cell r="AX423" t="str">
            <v>N/A</v>
          </cell>
          <cell r="AY423" t="str">
            <v>N/A</v>
          </cell>
          <cell r="AZ423" t="str">
            <v>N/A</v>
          </cell>
          <cell r="BA423" t="e">
            <v>#VALUE!</v>
          </cell>
          <cell r="BB423" t="str">
            <v>N/A</v>
          </cell>
          <cell r="BC423" t="str">
            <v>N/A</v>
          </cell>
          <cell r="BD423" t="str">
            <v>N/A</v>
          </cell>
          <cell r="BE423" t="str">
            <v>N/A</v>
          </cell>
          <cell r="BF423" t="str">
            <v>N/A</v>
          </cell>
          <cell r="BG423" t="str">
            <v>N/A</v>
          </cell>
        </row>
        <row r="424">
          <cell r="A424">
            <v>36884</v>
          </cell>
          <cell r="B424" t="str">
            <v>N/A</v>
          </cell>
          <cell r="C424" t="str">
            <v>N/A</v>
          </cell>
          <cell r="D424" t="str">
            <v>N/A</v>
          </cell>
          <cell r="E424" t="str">
            <v>N/A</v>
          </cell>
          <cell r="F424" t="str">
            <v>N/A</v>
          </cell>
          <cell r="G424" t="str">
            <v>N/A</v>
          </cell>
          <cell r="H424" t="str">
            <v>N/A</v>
          </cell>
          <cell r="I424" t="str">
            <v>N/A</v>
          </cell>
          <cell r="J424" t="str">
            <v>N/A</v>
          </cell>
          <cell r="K424" t="str">
            <v>N/A</v>
          </cell>
          <cell r="L424" t="str">
            <v>N/A</v>
          </cell>
          <cell r="M424" t="str">
            <v>N/A</v>
          </cell>
          <cell r="N424" t="str">
            <v>N/A</v>
          </cell>
          <cell r="O424" t="str">
            <v>N/A</v>
          </cell>
          <cell r="P424" t="str">
            <v>N/A</v>
          </cell>
          <cell r="Q424" t="str">
            <v>N/A</v>
          </cell>
          <cell r="R424" t="str">
            <v>N/A</v>
          </cell>
          <cell r="S424" t="str">
            <v>N/A</v>
          </cell>
          <cell r="T424" t="str">
            <v>N/A</v>
          </cell>
          <cell r="U424" t="str">
            <v>N/A</v>
          </cell>
          <cell r="V424" t="str">
            <v>N/A</v>
          </cell>
          <cell r="W424" t="str">
            <v>N/A</v>
          </cell>
          <cell r="X424" t="str">
            <v>N/A</v>
          </cell>
          <cell r="Y424" t="str">
            <v>N/A</v>
          </cell>
          <cell r="Z424" t="str">
            <v>N/A</v>
          </cell>
          <cell r="AA424" t="str">
            <v>N/A</v>
          </cell>
          <cell r="AB424" t="str">
            <v>N/A</v>
          </cell>
          <cell r="AC424" t="str">
            <v>N/A</v>
          </cell>
          <cell r="AD424" t="str">
            <v>N/A</v>
          </cell>
          <cell r="AE424" t="str">
            <v>N/A</v>
          </cell>
          <cell r="AF424" t="str">
            <v>N/A</v>
          </cell>
          <cell r="AG424" t="str">
            <v>N/A</v>
          </cell>
          <cell r="AH424" t="str">
            <v>N/A</v>
          </cell>
          <cell r="AI424" t="str">
            <v>N/A</v>
          </cell>
          <cell r="AJ424" t="str">
            <v>N/A</v>
          </cell>
          <cell r="AK424" t="str">
            <v>N/A</v>
          </cell>
          <cell r="AL424" t="str">
            <v>N/A</v>
          </cell>
          <cell r="AM424" t="str">
            <v>N/A</v>
          </cell>
          <cell r="AN424" t="str">
            <v>N/A</v>
          </cell>
          <cell r="AO424" t="str">
            <v>N/A</v>
          </cell>
          <cell r="AP424" t="str">
            <v>N/A</v>
          </cell>
          <cell r="AQ424" t="str">
            <v>N/A</v>
          </cell>
          <cell r="AR424" t="str">
            <v>N/A</v>
          </cell>
          <cell r="AS424" t="str">
            <v>N/A</v>
          </cell>
          <cell r="AT424" t="str">
            <v>N/A</v>
          </cell>
          <cell r="AU424" t="str">
            <v>N/A</v>
          </cell>
          <cell r="AV424" t="str">
            <v>N/A</v>
          </cell>
          <cell r="AW424" t="str">
            <v>N/A</v>
          </cell>
          <cell r="AX424" t="str">
            <v>N/A</v>
          </cell>
          <cell r="AY424" t="str">
            <v>N/A</v>
          </cell>
          <cell r="AZ424" t="str">
            <v>N/A</v>
          </cell>
          <cell r="BA424" t="e">
            <v>#VALUE!</v>
          </cell>
          <cell r="BB424" t="str">
            <v>N/A</v>
          </cell>
          <cell r="BC424" t="str">
            <v>N/A</v>
          </cell>
          <cell r="BD424" t="str">
            <v>N/A</v>
          </cell>
          <cell r="BE424" t="str">
            <v>N/A</v>
          </cell>
          <cell r="BF424" t="str">
            <v>N/A</v>
          </cell>
          <cell r="BG424" t="str">
            <v>N/A</v>
          </cell>
        </row>
        <row r="425">
          <cell r="A425">
            <v>36885</v>
          </cell>
          <cell r="B425" t="str">
            <v>N/A</v>
          </cell>
          <cell r="C425" t="str">
            <v>N/A</v>
          </cell>
          <cell r="D425" t="str">
            <v>N/A</v>
          </cell>
          <cell r="E425" t="str">
            <v>N/A</v>
          </cell>
          <cell r="F425" t="str">
            <v>N/A</v>
          </cell>
          <cell r="G425" t="str">
            <v>N/A</v>
          </cell>
          <cell r="H425" t="str">
            <v>N/A</v>
          </cell>
          <cell r="I425" t="str">
            <v>N/A</v>
          </cell>
          <cell r="J425" t="str">
            <v>N/A</v>
          </cell>
          <cell r="K425" t="str">
            <v>N/A</v>
          </cell>
          <cell r="L425" t="str">
            <v>N/A</v>
          </cell>
          <cell r="M425" t="str">
            <v>N/A</v>
          </cell>
          <cell r="N425" t="str">
            <v>N/A</v>
          </cell>
          <cell r="O425" t="str">
            <v>N/A</v>
          </cell>
          <cell r="P425" t="str">
            <v>N/A</v>
          </cell>
          <cell r="Q425" t="str">
            <v>N/A</v>
          </cell>
          <cell r="R425" t="str">
            <v>N/A</v>
          </cell>
          <cell r="S425" t="str">
            <v>N/A</v>
          </cell>
          <cell r="T425" t="str">
            <v>N/A</v>
          </cell>
          <cell r="U425" t="str">
            <v>N/A</v>
          </cell>
          <cell r="V425" t="str">
            <v>N/A</v>
          </cell>
          <cell r="W425" t="str">
            <v>N/A</v>
          </cell>
          <cell r="X425" t="str">
            <v>N/A</v>
          </cell>
          <cell r="Y425" t="str">
            <v>N/A</v>
          </cell>
          <cell r="Z425" t="str">
            <v>N/A</v>
          </cell>
          <cell r="AA425" t="str">
            <v>N/A</v>
          </cell>
          <cell r="AB425" t="str">
            <v>N/A</v>
          </cell>
          <cell r="AC425" t="str">
            <v>N/A</v>
          </cell>
          <cell r="AD425" t="str">
            <v>N/A</v>
          </cell>
          <cell r="AE425" t="str">
            <v>N/A</v>
          </cell>
          <cell r="AF425" t="str">
            <v>N/A</v>
          </cell>
          <cell r="AG425" t="str">
            <v>N/A</v>
          </cell>
          <cell r="AH425" t="str">
            <v>N/A</v>
          </cell>
          <cell r="AI425" t="str">
            <v>N/A</v>
          </cell>
          <cell r="AJ425" t="str">
            <v>N/A</v>
          </cell>
          <cell r="AK425" t="str">
            <v>N/A</v>
          </cell>
          <cell r="AL425" t="str">
            <v>N/A</v>
          </cell>
          <cell r="AM425" t="str">
            <v>N/A</v>
          </cell>
          <cell r="AN425" t="str">
            <v>N/A</v>
          </cell>
          <cell r="AO425" t="str">
            <v>N/A</v>
          </cell>
          <cell r="AP425" t="str">
            <v>N/A</v>
          </cell>
          <cell r="AQ425" t="str">
            <v>N/A</v>
          </cell>
          <cell r="AR425" t="str">
            <v>N/A</v>
          </cell>
          <cell r="AS425" t="str">
            <v>N/A</v>
          </cell>
          <cell r="AT425" t="str">
            <v>N/A</v>
          </cell>
          <cell r="AU425" t="str">
            <v>N/A</v>
          </cell>
          <cell r="AV425" t="str">
            <v>N/A</v>
          </cell>
          <cell r="AW425" t="str">
            <v>N/A</v>
          </cell>
          <cell r="AX425" t="str">
            <v>N/A</v>
          </cell>
          <cell r="AY425" t="str">
            <v>N/A</v>
          </cell>
          <cell r="AZ425" t="str">
            <v>N/A</v>
          </cell>
          <cell r="BA425" t="e">
            <v>#VALUE!</v>
          </cell>
          <cell r="BB425" t="str">
            <v>N/A</v>
          </cell>
          <cell r="BC425" t="str">
            <v>N/A</v>
          </cell>
          <cell r="BD425" t="str">
            <v>N/A</v>
          </cell>
          <cell r="BE425" t="str">
            <v>N/A</v>
          </cell>
          <cell r="BF425" t="str">
            <v>N/A</v>
          </cell>
          <cell r="BG425" t="str">
            <v>N/A</v>
          </cell>
        </row>
        <row r="426">
          <cell r="A426">
            <v>36886</v>
          </cell>
          <cell r="B426" t="str">
            <v>N/A</v>
          </cell>
          <cell r="C426" t="str">
            <v>N/A</v>
          </cell>
          <cell r="D426" t="str">
            <v>N/A</v>
          </cell>
          <cell r="E426" t="str">
            <v>N/A</v>
          </cell>
          <cell r="F426" t="str">
            <v>N/A</v>
          </cell>
          <cell r="G426" t="str">
            <v>N/A</v>
          </cell>
          <cell r="H426" t="str">
            <v>N/A</v>
          </cell>
          <cell r="I426" t="str">
            <v>N/A</v>
          </cell>
          <cell r="J426" t="str">
            <v>N/A</v>
          </cell>
          <cell r="K426" t="str">
            <v>N/A</v>
          </cell>
          <cell r="L426" t="str">
            <v>N/A</v>
          </cell>
          <cell r="M426" t="str">
            <v>N/A</v>
          </cell>
          <cell r="N426" t="str">
            <v>N/A</v>
          </cell>
          <cell r="O426" t="str">
            <v>N/A</v>
          </cell>
          <cell r="P426" t="str">
            <v>N/A</v>
          </cell>
          <cell r="Q426" t="str">
            <v>N/A</v>
          </cell>
          <cell r="R426" t="str">
            <v>N/A</v>
          </cell>
          <cell r="S426" t="str">
            <v>N/A</v>
          </cell>
          <cell r="T426" t="str">
            <v>N/A</v>
          </cell>
          <cell r="U426" t="str">
            <v>N/A</v>
          </cell>
          <cell r="V426" t="str">
            <v>N/A</v>
          </cell>
          <cell r="W426" t="str">
            <v>N/A</v>
          </cell>
          <cell r="X426" t="str">
            <v>N/A</v>
          </cell>
          <cell r="Y426" t="str">
            <v>N/A</v>
          </cell>
          <cell r="Z426" t="str">
            <v>N/A</v>
          </cell>
          <cell r="AA426" t="str">
            <v>N/A</v>
          </cell>
          <cell r="AB426" t="str">
            <v>N/A</v>
          </cell>
          <cell r="AC426" t="str">
            <v>N/A</v>
          </cell>
          <cell r="AD426" t="str">
            <v>N/A</v>
          </cell>
          <cell r="AE426" t="str">
            <v>N/A</v>
          </cell>
          <cell r="AF426" t="str">
            <v>N/A</v>
          </cell>
          <cell r="AG426" t="str">
            <v>N/A</v>
          </cell>
          <cell r="AH426" t="str">
            <v>N/A</v>
          </cell>
          <cell r="AI426" t="str">
            <v>N/A</v>
          </cell>
          <cell r="AJ426" t="str">
            <v>N/A</v>
          </cell>
          <cell r="AK426" t="str">
            <v>N/A</v>
          </cell>
          <cell r="AL426" t="str">
            <v>N/A</v>
          </cell>
          <cell r="AM426" t="str">
            <v>N/A</v>
          </cell>
          <cell r="AN426" t="str">
            <v>N/A</v>
          </cell>
          <cell r="AO426" t="str">
            <v>N/A</v>
          </cell>
          <cell r="AP426" t="str">
            <v>N/A</v>
          </cell>
          <cell r="AQ426" t="str">
            <v>N/A</v>
          </cell>
          <cell r="AR426" t="str">
            <v>N/A</v>
          </cell>
          <cell r="AS426" t="str">
            <v>N/A</v>
          </cell>
          <cell r="AT426" t="str">
            <v>N/A</v>
          </cell>
          <cell r="AU426" t="str">
            <v>N/A</v>
          </cell>
          <cell r="AV426" t="str">
            <v>N/A</v>
          </cell>
          <cell r="AW426" t="str">
            <v>N/A</v>
          </cell>
          <cell r="AX426" t="str">
            <v>N/A</v>
          </cell>
          <cell r="AY426" t="str">
            <v>N/A</v>
          </cell>
          <cell r="AZ426" t="str">
            <v>N/A</v>
          </cell>
          <cell r="BA426" t="e">
            <v>#VALUE!</v>
          </cell>
          <cell r="BB426" t="str">
            <v>N/A</v>
          </cell>
          <cell r="BC426" t="str">
            <v>N/A</v>
          </cell>
          <cell r="BD426" t="str">
            <v>N/A</v>
          </cell>
          <cell r="BE426" t="str">
            <v>N/A</v>
          </cell>
          <cell r="BF426" t="str">
            <v>N/A</v>
          </cell>
          <cell r="BG426" t="str">
            <v>N/A</v>
          </cell>
        </row>
        <row r="427">
          <cell r="A427">
            <v>36887</v>
          </cell>
          <cell r="B427" t="str">
            <v>N/A</v>
          </cell>
          <cell r="C427" t="str">
            <v>N/A</v>
          </cell>
          <cell r="D427" t="str">
            <v>N/A</v>
          </cell>
          <cell r="E427" t="str">
            <v>N/A</v>
          </cell>
          <cell r="F427" t="str">
            <v>N/A</v>
          </cell>
          <cell r="G427" t="str">
            <v>N/A</v>
          </cell>
          <cell r="H427" t="str">
            <v>N/A</v>
          </cell>
          <cell r="I427" t="str">
            <v>N/A</v>
          </cell>
          <cell r="J427" t="str">
            <v>N/A</v>
          </cell>
          <cell r="K427" t="str">
            <v>N/A</v>
          </cell>
          <cell r="L427" t="str">
            <v>N/A</v>
          </cell>
          <cell r="M427" t="str">
            <v>N/A</v>
          </cell>
          <cell r="N427" t="str">
            <v>N/A</v>
          </cell>
          <cell r="O427" t="str">
            <v>N/A</v>
          </cell>
          <cell r="P427" t="str">
            <v>N/A</v>
          </cell>
          <cell r="Q427" t="str">
            <v>N/A</v>
          </cell>
          <cell r="R427" t="str">
            <v>N/A</v>
          </cell>
          <cell r="S427" t="str">
            <v>N/A</v>
          </cell>
          <cell r="T427" t="str">
            <v>N/A</v>
          </cell>
          <cell r="U427" t="str">
            <v>N/A</v>
          </cell>
          <cell r="V427" t="str">
            <v>N/A</v>
          </cell>
          <cell r="W427" t="str">
            <v>N/A</v>
          </cell>
          <cell r="X427" t="str">
            <v>N/A</v>
          </cell>
          <cell r="Y427" t="str">
            <v>N/A</v>
          </cell>
          <cell r="Z427" t="str">
            <v>N/A</v>
          </cell>
          <cell r="AA427" t="str">
            <v>N/A</v>
          </cell>
          <cell r="AB427" t="str">
            <v>N/A</v>
          </cell>
          <cell r="AC427" t="str">
            <v>N/A</v>
          </cell>
          <cell r="AD427" t="str">
            <v>N/A</v>
          </cell>
          <cell r="AE427" t="str">
            <v>N/A</v>
          </cell>
          <cell r="AF427" t="str">
            <v>N/A</v>
          </cell>
          <cell r="AG427" t="str">
            <v>N/A</v>
          </cell>
          <cell r="AH427" t="str">
            <v>N/A</v>
          </cell>
          <cell r="AI427" t="str">
            <v>N/A</v>
          </cell>
          <cell r="AJ427" t="str">
            <v>N/A</v>
          </cell>
          <cell r="AK427" t="str">
            <v>N/A</v>
          </cell>
          <cell r="AL427" t="str">
            <v>N/A</v>
          </cell>
          <cell r="AM427" t="str">
            <v>N/A</v>
          </cell>
          <cell r="AN427" t="str">
            <v>N/A</v>
          </cell>
          <cell r="AO427" t="str">
            <v>N/A</v>
          </cell>
          <cell r="AP427" t="str">
            <v>N/A</v>
          </cell>
          <cell r="AQ427" t="str">
            <v>N/A</v>
          </cell>
          <cell r="AR427" t="str">
            <v>N/A</v>
          </cell>
          <cell r="AS427" t="str">
            <v>N/A</v>
          </cell>
          <cell r="AT427" t="str">
            <v>N/A</v>
          </cell>
          <cell r="AU427" t="str">
            <v>N/A</v>
          </cell>
          <cell r="AV427" t="str">
            <v>N/A</v>
          </cell>
          <cell r="AW427" t="str">
            <v>N/A</v>
          </cell>
          <cell r="AX427" t="str">
            <v>N/A</v>
          </cell>
          <cell r="AY427" t="str">
            <v>N/A</v>
          </cell>
          <cell r="AZ427" t="str">
            <v>N/A</v>
          </cell>
          <cell r="BA427" t="e">
            <v>#VALUE!</v>
          </cell>
          <cell r="BB427" t="str">
            <v>N/A</v>
          </cell>
          <cell r="BC427" t="str">
            <v>N/A</v>
          </cell>
          <cell r="BD427" t="str">
            <v>N/A</v>
          </cell>
          <cell r="BE427" t="str">
            <v>N/A</v>
          </cell>
          <cell r="BF427" t="str">
            <v>N/A</v>
          </cell>
          <cell r="BG427" t="str">
            <v>N/A</v>
          </cell>
        </row>
        <row r="428">
          <cell r="A428">
            <v>36888</v>
          </cell>
          <cell r="B428" t="str">
            <v>N/A</v>
          </cell>
          <cell r="C428" t="str">
            <v>N/A</v>
          </cell>
          <cell r="D428" t="str">
            <v>N/A</v>
          </cell>
          <cell r="E428" t="str">
            <v>N/A</v>
          </cell>
          <cell r="F428" t="str">
            <v>N/A</v>
          </cell>
          <cell r="G428" t="str">
            <v>N/A</v>
          </cell>
          <cell r="H428" t="str">
            <v>N/A</v>
          </cell>
          <cell r="I428" t="str">
            <v>N/A</v>
          </cell>
          <cell r="J428" t="str">
            <v>N/A</v>
          </cell>
          <cell r="K428" t="str">
            <v>N/A</v>
          </cell>
          <cell r="L428" t="str">
            <v>N/A</v>
          </cell>
          <cell r="M428" t="str">
            <v>N/A</v>
          </cell>
          <cell r="N428" t="str">
            <v>N/A</v>
          </cell>
          <cell r="O428" t="str">
            <v>N/A</v>
          </cell>
          <cell r="P428" t="str">
            <v>N/A</v>
          </cell>
          <cell r="Q428" t="str">
            <v>N/A</v>
          </cell>
          <cell r="R428" t="str">
            <v>N/A</v>
          </cell>
          <cell r="S428" t="str">
            <v>N/A</v>
          </cell>
          <cell r="T428" t="str">
            <v>N/A</v>
          </cell>
          <cell r="U428" t="str">
            <v>N/A</v>
          </cell>
          <cell r="V428" t="str">
            <v>N/A</v>
          </cell>
          <cell r="W428" t="str">
            <v>N/A</v>
          </cell>
          <cell r="X428" t="str">
            <v>N/A</v>
          </cell>
          <cell r="Y428" t="str">
            <v>N/A</v>
          </cell>
          <cell r="Z428" t="str">
            <v>N/A</v>
          </cell>
          <cell r="AA428" t="str">
            <v>N/A</v>
          </cell>
          <cell r="AB428" t="str">
            <v>N/A</v>
          </cell>
          <cell r="AC428" t="str">
            <v>N/A</v>
          </cell>
          <cell r="AD428" t="str">
            <v>N/A</v>
          </cell>
          <cell r="AE428" t="str">
            <v>N/A</v>
          </cell>
          <cell r="AF428" t="str">
            <v>N/A</v>
          </cell>
          <cell r="AG428" t="str">
            <v>N/A</v>
          </cell>
          <cell r="AH428" t="str">
            <v>N/A</v>
          </cell>
          <cell r="AI428" t="str">
            <v>N/A</v>
          </cell>
          <cell r="AJ428" t="str">
            <v>N/A</v>
          </cell>
          <cell r="AK428" t="str">
            <v>N/A</v>
          </cell>
          <cell r="AL428" t="str">
            <v>N/A</v>
          </cell>
          <cell r="AM428" t="str">
            <v>N/A</v>
          </cell>
          <cell r="AN428" t="str">
            <v>N/A</v>
          </cell>
          <cell r="AO428" t="str">
            <v>N/A</v>
          </cell>
          <cell r="AP428" t="str">
            <v>N/A</v>
          </cell>
          <cell r="AQ428" t="str">
            <v>N/A</v>
          </cell>
          <cell r="AR428" t="str">
            <v>N/A</v>
          </cell>
          <cell r="AS428" t="str">
            <v>N/A</v>
          </cell>
          <cell r="AT428" t="str">
            <v>N/A</v>
          </cell>
          <cell r="AU428" t="str">
            <v>N/A</v>
          </cell>
          <cell r="AV428" t="str">
            <v>N/A</v>
          </cell>
          <cell r="AW428" t="str">
            <v>N/A</v>
          </cell>
          <cell r="AX428" t="str">
            <v>N/A</v>
          </cell>
          <cell r="AY428" t="str">
            <v>N/A</v>
          </cell>
          <cell r="AZ428" t="str">
            <v>N/A</v>
          </cell>
          <cell r="BA428" t="e">
            <v>#VALUE!</v>
          </cell>
          <cell r="BB428" t="str">
            <v>N/A</v>
          </cell>
          <cell r="BC428" t="str">
            <v>N/A</v>
          </cell>
          <cell r="BD428" t="str">
            <v>N/A</v>
          </cell>
          <cell r="BE428" t="str">
            <v>N/A</v>
          </cell>
          <cell r="BF428" t="str">
            <v>N/A</v>
          </cell>
          <cell r="BG428" t="str">
            <v>N/A</v>
          </cell>
        </row>
        <row r="429">
          <cell r="A429">
            <v>36889</v>
          </cell>
          <cell r="B429" t="str">
            <v>N/A</v>
          </cell>
          <cell r="C429" t="str">
            <v>N/A</v>
          </cell>
          <cell r="D429" t="str">
            <v>N/A</v>
          </cell>
          <cell r="E429" t="str">
            <v>N/A</v>
          </cell>
          <cell r="F429" t="str">
            <v>N/A</v>
          </cell>
          <cell r="G429" t="str">
            <v>N/A</v>
          </cell>
          <cell r="H429" t="str">
            <v>N/A</v>
          </cell>
          <cell r="I429" t="str">
            <v>N/A</v>
          </cell>
          <cell r="J429" t="str">
            <v>N/A</v>
          </cell>
          <cell r="K429" t="str">
            <v>N/A</v>
          </cell>
          <cell r="L429" t="str">
            <v>N/A</v>
          </cell>
          <cell r="M429" t="str">
            <v>N/A</v>
          </cell>
          <cell r="N429" t="str">
            <v>N/A</v>
          </cell>
          <cell r="O429" t="str">
            <v>N/A</v>
          </cell>
          <cell r="P429" t="str">
            <v>N/A</v>
          </cell>
          <cell r="Q429" t="str">
            <v>N/A</v>
          </cell>
          <cell r="R429" t="str">
            <v>N/A</v>
          </cell>
          <cell r="S429" t="str">
            <v>N/A</v>
          </cell>
          <cell r="T429" t="str">
            <v>N/A</v>
          </cell>
          <cell r="U429" t="str">
            <v>N/A</v>
          </cell>
          <cell r="V429" t="str">
            <v>N/A</v>
          </cell>
          <cell r="W429" t="str">
            <v>N/A</v>
          </cell>
          <cell r="X429" t="str">
            <v>N/A</v>
          </cell>
          <cell r="Y429" t="str">
            <v>N/A</v>
          </cell>
          <cell r="Z429" t="str">
            <v>N/A</v>
          </cell>
          <cell r="AA429" t="str">
            <v>N/A</v>
          </cell>
          <cell r="AB429" t="str">
            <v>N/A</v>
          </cell>
          <cell r="AC429" t="str">
            <v>N/A</v>
          </cell>
          <cell r="AD429" t="str">
            <v>N/A</v>
          </cell>
          <cell r="AE429" t="str">
            <v>N/A</v>
          </cell>
          <cell r="AF429" t="str">
            <v>N/A</v>
          </cell>
          <cell r="AG429" t="str">
            <v>N/A</v>
          </cell>
          <cell r="AH429" t="str">
            <v>N/A</v>
          </cell>
          <cell r="AI429" t="str">
            <v>N/A</v>
          </cell>
          <cell r="AJ429" t="str">
            <v>N/A</v>
          </cell>
          <cell r="AK429" t="str">
            <v>N/A</v>
          </cell>
          <cell r="AL429" t="str">
            <v>N/A</v>
          </cell>
          <cell r="AM429" t="str">
            <v>N/A</v>
          </cell>
          <cell r="AN429" t="str">
            <v>N/A</v>
          </cell>
          <cell r="AO429" t="str">
            <v>N/A</v>
          </cell>
          <cell r="AP429" t="str">
            <v>N/A</v>
          </cell>
          <cell r="AQ429" t="str">
            <v>N/A</v>
          </cell>
          <cell r="AR429" t="str">
            <v>N/A</v>
          </cell>
          <cell r="AS429" t="str">
            <v>N/A</v>
          </cell>
          <cell r="AT429" t="str">
            <v>N/A</v>
          </cell>
          <cell r="AU429" t="str">
            <v>N/A</v>
          </cell>
          <cell r="AV429" t="str">
            <v>N/A</v>
          </cell>
          <cell r="AW429" t="str">
            <v>N/A</v>
          </cell>
          <cell r="AX429" t="str">
            <v>N/A</v>
          </cell>
          <cell r="AY429" t="str">
            <v>N/A</v>
          </cell>
          <cell r="AZ429" t="str">
            <v>N/A</v>
          </cell>
          <cell r="BA429" t="e">
            <v>#VALUE!</v>
          </cell>
          <cell r="BB429" t="str">
            <v>N/A</v>
          </cell>
          <cell r="BC429" t="str">
            <v>N/A</v>
          </cell>
          <cell r="BD429" t="str">
            <v>N/A</v>
          </cell>
          <cell r="BE429" t="str">
            <v>N/A</v>
          </cell>
          <cell r="BF429" t="str">
            <v>N/A</v>
          </cell>
          <cell r="BG429" t="str">
            <v>N/A</v>
          </cell>
        </row>
        <row r="430">
          <cell r="A430">
            <v>36890</v>
          </cell>
          <cell r="B430" t="str">
            <v>N/A</v>
          </cell>
          <cell r="C430" t="str">
            <v>N/A</v>
          </cell>
          <cell r="D430" t="str">
            <v>N/A</v>
          </cell>
          <cell r="E430" t="str">
            <v>N/A</v>
          </cell>
          <cell r="F430" t="str">
            <v>N/A</v>
          </cell>
          <cell r="G430" t="str">
            <v>N/A</v>
          </cell>
          <cell r="H430" t="str">
            <v>N/A</v>
          </cell>
          <cell r="I430" t="str">
            <v>N/A</v>
          </cell>
          <cell r="J430" t="str">
            <v>N/A</v>
          </cell>
          <cell r="K430" t="str">
            <v>N/A</v>
          </cell>
          <cell r="L430" t="str">
            <v>N/A</v>
          </cell>
          <cell r="M430" t="str">
            <v>N/A</v>
          </cell>
          <cell r="N430" t="str">
            <v>N/A</v>
          </cell>
          <cell r="O430" t="str">
            <v>N/A</v>
          </cell>
          <cell r="P430" t="str">
            <v>N/A</v>
          </cell>
          <cell r="Q430" t="str">
            <v>N/A</v>
          </cell>
          <cell r="R430" t="str">
            <v>N/A</v>
          </cell>
          <cell r="S430" t="str">
            <v>N/A</v>
          </cell>
          <cell r="T430" t="str">
            <v>N/A</v>
          </cell>
          <cell r="U430" t="str">
            <v>N/A</v>
          </cell>
          <cell r="V430" t="str">
            <v>N/A</v>
          </cell>
          <cell r="W430" t="str">
            <v>N/A</v>
          </cell>
          <cell r="X430" t="str">
            <v>N/A</v>
          </cell>
          <cell r="Y430" t="str">
            <v>N/A</v>
          </cell>
          <cell r="Z430" t="str">
            <v>N/A</v>
          </cell>
          <cell r="AA430" t="str">
            <v>N/A</v>
          </cell>
          <cell r="AB430" t="str">
            <v>N/A</v>
          </cell>
          <cell r="AC430" t="str">
            <v>N/A</v>
          </cell>
          <cell r="AD430" t="str">
            <v>N/A</v>
          </cell>
          <cell r="AE430" t="str">
            <v>N/A</v>
          </cell>
          <cell r="AF430" t="str">
            <v>N/A</v>
          </cell>
          <cell r="AG430" t="str">
            <v>N/A</v>
          </cell>
          <cell r="AH430" t="str">
            <v>N/A</v>
          </cell>
          <cell r="AI430" t="str">
            <v>N/A</v>
          </cell>
          <cell r="AJ430" t="str">
            <v>N/A</v>
          </cell>
          <cell r="AK430" t="str">
            <v>N/A</v>
          </cell>
          <cell r="AL430" t="str">
            <v>N/A</v>
          </cell>
          <cell r="AM430" t="str">
            <v>N/A</v>
          </cell>
          <cell r="AN430" t="str">
            <v>N/A</v>
          </cell>
          <cell r="AO430" t="str">
            <v>N/A</v>
          </cell>
          <cell r="AP430" t="str">
            <v>N/A</v>
          </cell>
          <cell r="AQ430" t="str">
            <v>N/A</v>
          </cell>
          <cell r="AR430" t="str">
            <v>N/A</v>
          </cell>
          <cell r="AS430" t="str">
            <v>N/A</v>
          </cell>
          <cell r="AT430" t="str">
            <v>N/A</v>
          </cell>
          <cell r="AU430" t="str">
            <v>N/A</v>
          </cell>
          <cell r="AV430" t="str">
            <v>N/A</v>
          </cell>
          <cell r="AW430" t="str">
            <v>N/A</v>
          </cell>
          <cell r="AX430" t="str">
            <v>N/A</v>
          </cell>
          <cell r="AY430" t="str">
            <v>N/A</v>
          </cell>
          <cell r="AZ430" t="str">
            <v>N/A</v>
          </cell>
          <cell r="BA430" t="e">
            <v>#VALUE!</v>
          </cell>
          <cell r="BB430" t="str">
            <v>N/A</v>
          </cell>
          <cell r="BC430" t="str">
            <v>N/A</v>
          </cell>
          <cell r="BD430" t="str">
            <v>N/A</v>
          </cell>
          <cell r="BE430" t="str">
            <v>N/A</v>
          </cell>
          <cell r="BF430" t="str">
            <v>N/A</v>
          </cell>
          <cell r="BG430" t="str">
            <v>N/A</v>
          </cell>
        </row>
        <row r="431">
          <cell r="A431">
            <v>36891</v>
          </cell>
          <cell r="B431" t="str">
            <v>N/A</v>
          </cell>
          <cell r="C431" t="str">
            <v>N/A</v>
          </cell>
          <cell r="D431" t="str">
            <v>N/A</v>
          </cell>
          <cell r="E431" t="str">
            <v>N/A</v>
          </cell>
          <cell r="F431" t="str">
            <v>N/A</v>
          </cell>
          <cell r="G431" t="str">
            <v>N/A</v>
          </cell>
          <cell r="H431" t="str">
            <v>N/A</v>
          </cell>
          <cell r="I431" t="str">
            <v>N/A</v>
          </cell>
          <cell r="J431" t="str">
            <v>N/A</v>
          </cell>
          <cell r="K431" t="str">
            <v>N/A</v>
          </cell>
          <cell r="L431" t="str">
            <v>N/A</v>
          </cell>
          <cell r="M431" t="str">
            <v>N/A</v>
          </cell>
          <cell r="N431" t="str">
            <v>N/A</v>
          </cell>
          <cell r="O431" t="str">
            <v>N/A</v>
          </cell>
          <cell r="P431" t="str">
            <v>N/A</v>
          </cell>
          <cell r="Q431" t="str">
            <v>N/A</v>
          </cell>
          <cell r="R431" t="str">
            <v>N/A</v>
          </cell>
          <cell r="S431" t="str">
            <v>N/A</v>
          </cell>
          <cell r="T431" t="str">
            <v>N/A</v>
          </cell>
          <cell r="U431" t="str">
            <v>N/A</v>
          </cell>
          <cell r="V431" t="str">
            <v>N/A</v>
          </cell>
          <cell r="W431" t="str">
            <v>N/A</v>
          </cell>
          <cell r="X431" t="str">
            <v>N/A</v>
          </cell>
          <cell r="Y431" t="str">
            <v>N/A</v>
          </cell>
          <cell r="Z431" t="str">
            <v>N/A</v>
          </cell>
          <cell r="AA431" t="str">
            <v>N/A</v>
          </cell>
          <cell r="AB431" t="str">
            <v>N/A</v>
          </cell>
          <cell r="AC431" t="str">
            <v>N/A</v>
          </cell>
          <cell r="AD431" t="str">
            <v>N/A</v>
          </cell>
          <cell r="AE431" t="str">
            <v>N/A</v>
          </cell>
          <cell r="AF431" t="str">
            <v>N/A</v>
          </cell>
          <cell r="AG431" t="str">
            <v>N/A</v>
          </cell>
          <cell r="AH431" t="str">
            <v>N/A</v>
          </cell>
          <cell r="AI431" t="str">
            <v>N/A</v>
          </cell>
          <cell r="AJ431" t="str">
            <v>N/A</v>
          </cell>
          <cell r="AK431" t="str">
            <v>N/A</v>
          </cell>
          <cell r="AL431" t="str">
            <v>N/A</v>
          </cell>
          <cell r="AM431" t="str">
            <v>N/A</v>
          </cell>
          <cell r="AN431" t="str">
            <v>N/A</v>
          </cell>
          <cell r="AO431" t="str">
            <v>N/A</v>
          </cell>
          <cell r="AP431" t="str">
            <v>N/A</v>
          </cell>
          <cell r="AQ431" t="str">
            <v>N/A</v>
          </cell>
          <cell r="AR431" t="str">
            <v>N/A</v>
          </cell>
          <cell r="AS431" t="str">
            <v>N/A</v>
          </cell>
          <cell r="AT431" t="str">
            <v>N/A</v>
          </cell>
          <cell r="AU431" t="str">
            <v>N/A</v>
          </cell>
          <cell r="AV431" t="str">
            <v>N/A</v>
          </cell>
          <cell r="AW431" t="str">
            <v>N/A</v>
          </cell>
          <cell r="AX431" t="str">
            <v>N/A</v>
          </cell>
          <cell r="AY431" t="str">
            <v>N/A</v>
          </cell>
          <cell r="AZ431" t="str">
            <v>N/A</v>
          </cell>
          <cell r="BA431" t="e">
            <v>#VALUE!</v>
          </cell>
          <cell r="BB431" t="str">
            <v>N/A</v>
          </cell>
          <cell r="BC431" t="str">
            <v>N/A</v>
          </cell>
          <cell r="BD431" t="str">
            <v>N/A</v>
          </cell>
          <cell r="BE431" t="str">
            <v>N/A</v>
          </cell>
          <cell r="BF431" t="str">
            <v>N/A</v>
          </cell>
          <cell r="BG431" t="str">
            <v>N/A</v>
          </cell>
        </row>
      </sheetData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Data"/>
      <sheetName val="Sheet2"/>
      <sheetName val="Sheet3"/>
    </sheetNames>
    <sheetDataSet>
      <sheetData sheetId="0">
        <row r="1">
          <cell r="B1">
            <v>2</v>
          </cell>
          <cell r="C1">
            <v>3</v>
          </cell>
          <cell r="D1">
            <v>4</v>
          </cell>
          <cell r="E1">
            <v>5</v>
          </cell>
          <cell r="F1">
            <v>6</v>
          </cell>
          <cell r="G1">
            <v>7</v>
          </cell>
          <cell r="H1">
            <v>8</v>
          </cell>
          <cell r="I1">
            <v>9</v>
          </cell>
          <cell r="J1">
            <v>10</v>
          </cell>
          <cell r="K1">
            <v>11</v>
          </cell>
        </row>
        <row r="2">
          <cell r="B2" t="str">
            <v>Coyote Springs</v>
          </cell>
          <cell r="C2" t="str">
            <v>Kingsgate</v>
          </cell>
          <cell r="D2" t="str">
            <v>Malin</v>
          </cell>
          <cell r="E2" t="str">
            <v>Medford</v>
          </cell>
          <cell r="F2" t="str">
            <v>Tuscarora</v>
          </cell>
          <cell r="G2" t="str">
            <v>Rathdrum CT</v>
          </cell>
          <cell r="H2" t="str">
            <v>South Hermiston</v>
          </cell>
          <cell r="I2" t="str">
            <v>Spokane NWP</v>
          </cell>
          <cell r="J2" t="str">
            <v>Stanfield</v>
          </cell>
          <cell r="K2" t="str">
            <v>Spokane WWP</v>
          </cell>
        </row>
        <row r="3">
          <cell r="B3" t="str">
            <v>Scheduled</v>
          </cell>
          <cell r="C3" t="str">
            <v>Scheduled</v>
          </cell>
          <cell r="D3" t="str">
            <v>Scheduled</v>
          </cell>
          <cell r="E3" t="str">
            <v>Scheduled </v>
          </cell>
          <cell r="F3" t="str">
            <v>Scheduled</v>
          </cell>
          <cell r="G3" t="str">
            <v>Scheduled</v>
          </cell>
          <cell r="H3" t="str">
            <v>Scheduled</v>
          </cell>
          <cell r="I3" t="str">
            <v>Scheduled</v>
          </cell>
          <cell r="J3" t="str">
            <v>Scheduled</v>
          </cell>
          <cell r="K3" t="str">
            <v>Scheduled</v>
          </cell>
        </row>
        <row r="4">
          <cell r="B4" t="str">
            <v>Delivery</v>
          </cell>
          <cell r="C4" t="str">
            <v>Receipts</v>
          </cell>
          <cell r="D4" t="str">
            <v>Deliveries</v>
          </cell>
          <cell r="E4" t="str">
            <v>Deliveries</v>
          </cell>
          <cell r="F4" t="str">
            <v>Deliveries</v>
          </cell>
          <cell r="G4" t="str">
            <v>Delivery</v>
          </cell>
          <cell r="H4" t="str">
            <v>Delivery</v>
          </cell>
          <cell r="I4" t="str">
            <v>Delivery</v>
          </cell>
          <cell r="J4" t="str">
            <v>Delivery</v>
          </cell>
          <cell r="K4" t="str">
            <v>Delivery</v>
          </cell>
        </row>
        <row r="5">
          <cell r="A5" t="str">
            <v>Date</v>
          </cell>
          <cell r="B5" t="str">
            <v>Coyote Springs</v>
          </cell>
          <cell r="C5" t="str">
            <v>Kingsgate</v>
          </cell>
          <cell r="D5" t="str">
            <v>Malin</v>
          </cell>
          <cell r="E5" t="str">
            <v>Medford</v>
          </cell>
          <cell r="F5" t="str">
            <v>Tuscarora</v>
          </cell>
          <cell r="G5" t="str">
            <v>Rathdrum</v>
          </cell>
          <cell r="H5" t="str">
            <v>S. Hermiston</v>
          </cell>
          <cell r="I5" t="str">
            <v>Spokane NWP</v>
          </cell>
          <cell r="J5" t="str">
            <v>Stanfield</v>
          </cell>
          <cell r="K5" t="str">
            <v>Spokane WWP</v>
          </cell>
        </row>
        <row r="6">
          <cell r="A6">
            <v>36465</v>
          </cell>
          <cell r="B6">
            <v>40.3</v>
          </cell>
          <cell r="C6">
            <v>2540.9</v>
          </cell>
          <cell r="D6">
            <v>1616.9</v>
          </cell>
          <cell r="E6">
            <v>14.4</v>
          </cell>
          <cell r="F6">
            <v>111.3</v>
          </cell>
          <cell r="G6">
            <v>4.9</v>
          </cell>
          <cell r="H6">
            <v>73.9</v>
          </cell>
          <cell r="I6">
            <v>112.9</v>
          </cell>
          <cell r="J6">
            <v>384.9</v>
          </cell>
          <cell r="K6">
            <v>48.6</v>
          </cell>
        </row>
        <row r="7">
          <cell r="A7">
            <v>36466</v>
          </cell>
          <cell r="B7">
            <v>36.4</v>
          </cell>
          <cell r="C7">
            <v>2487.7</v>
          </cell>
          <cell r="D7">
            <v>1755.2</v>
          </cell>
          <cell r="E7">
            <v>3</v>
          </cell>
          <cell r="F7">
            <v>65</v>
          </cell>
          <cell r="G7">
            <v>9.9</v>
          </cell>
          <cell r="H7">
            <v>81.8</v>
          </cell>
          <cell r="I7">
            <v>116.4</v>
          </cell>
          <cell r="J7">
            <v>328.6</v>
          </cell>
          <cell r="K7">
            <v>33.2</v>
          </cell>
        </row>
        <row r="8">
          <cell r="A8">
            <v>36467</v>
          </cell>
          <cell r="B8">
            <v>36.4</v>
          </cell>
          <cell r="C8">
            <v>2536</v>
          </cell>
          <cell r="D8">
            <v>1762.1</v>
          </cell>
          <cell r="E8">
            <v>3.8</v>
          </cell>
          <cell r="F8">
            <v>81.2</v>
          </cell>
          <cell r="G8">
            <v>14.8</v>
          </cell>
          <cell r="H8">
            <v>81.8</v>
          </cell>
          <cell r="I8">
            <v>117.4</v>
          </cell>
          <cell r="J8">
            <v>309.4</v>
          </cell>
          <cell r="K8">
            <v>30.2</v>
          </cell>
        </row>
        <row r="9">
          <cell r="A9">
            <v>36468</v>
          </cell>
          <cell r="B9">
            <v>36.4</v>
          </cell>
          <cell r="C9">
            <v>2488.6</v>
          </cell>
          <cell r="D9">
            <v>1744.5</v>
          </cell>
          <cell r="E9">
            <v>2.6</v>
          </cell>
          <cell r="F9">
            <v>71.7</v>
          </cell>
          <cell r="G9">
            <v>14.8</v>
          </cell>
          <cell r="H9">
            <v>81.8</v>
          </cell>
          <cell r="I9">
            <v>116.7</v>
          </cell>
          <cell r="J9">
            <v>294</v>
          </cell>
          <cell r="K9">
            <v>27.9</v>
          </cell>
        </row>
        <row r="10">
          <cell r="A10">
            <v>36469</v>
          </cell>
          <cell r="B10">
            <v>36.4</v>
          </cell>
          <cell r="C10">
            <v>2478.7</v>
          </cell>
          <cell r="D10">
            <v>1746.3</v>
          </cell>
          <cell r="E10">
            <v>4.5</v>
          </cell>
          <cell r="F10">
            <v>72.4</v>
          </cell>
          <cell r="G10">
            <v>24.6</v>
          </cell>
          <cell r="H10">
            <v>81.8</v>
          </cell>
          <cell r="I10">
            <v>98.7</v>
          </cell>
          <cell r="J10">
            <v>309</v>
          </cell>
          <cell r="K10">
            <v>36.1</v>
          </cell>
        </row>
        <row r="11">
          <cell r="A11">
            <v>36470</v>
          </cell>
          <cell r="B11">
            <v>36.4</v>
          </cell>
          <cell r="C11">
            <v>2451.7</v>
          </cell>
          <cell r="D11">
            <v>1743.7</v>
          </cell>
          <cell r="E11">
            <v>0.2</v>
          </cell>
          <cell r="F11">
            <v>47.9</v>
          </cell>
          <cell r="G11">
            <v>19.7</v>
          </cell>
          <cell r="H11">
            <v>81.8</v>
          </cell>
          <cell r="I11">
            <v>100.7</v>
          </cell>
          <cell r="J11">
            <v>284.7</v>
          </cell>
          <cell r="K11">
            <v>37.7</v>
          </cell>
        </row>
        <row r="12">
          <cell r="A12">
            <v>36471</v>
          </cell>
          <cell r="B12">
            <v>36.4</v>
          </cell>
          <cell r="C12">
            <v>2368.3</v>
          </cell>
          <cell r="D12">
            <v>1658</v>
          </cell>
          <cell r="E12">
            <v>0.2</v>
          </cell>
          <cell r="F12">
            <v>46</v>
          </cell>
          <cell r="G12">
            <v>19.7</v>
          </cell>
          <cell r="H12">
            <v>81.8</v>
          </cell>
          <cell r="I12">
            <v>93.1</v>
          </cell>
          <cell r="J12">
            <v>285.7</v>
          </cell>
          <cell r="K12">
            <v>40.3</v>
          </cell>
        </row>
        <row r="13">
          <cell r="A13">
            <v>36472</v>
          </cell>
          <cell r="B13">
            <v>40.4</v>
          </cell>
          <cell r="C13">
            <v>2437.2</v>
          </cell>
          <cell r="D13">
            <v>1735</v>
          </cell>
          <cell r="E13">
            <v>0</v>
          </cell>
          <cell r="F13">
            <v>49.2</v>
          </cell>
          <cell r="G13">
            <v>19.7</v>
          </cell>
          <cell r="H13">
            <v>81.8</v>
          </cell>
          <cell r="I13">
            <v>92</v>
          </cell>
          <cell r="J13">
            <v>285.4</v>
          </cell>
          <cell r="K13">
            <v>40.9</v>
          </cell>
        </row>
        <row r="14">
          <cell r="A14">
            <v>36473</v>
          </cell>
          <cell r="B14">
            <v>40.4</v>
          </cell>
          <cell r="C14">
            <v>2435.6</v>
          </cell>
          <cell r="D14">
            <v>1756.9</v>
          </cell>
          <cell r="E14">
            <v>7</v>
          </cell>
          <cell r="F14">
            <v>71.8</v>
          </cell>
          <cell r="G14">
            <v>19.7</v>
          </cell>
          <cell r="H14">
            <v>64</v>
          </cell>
          <cell r="I14">
            <v>91.8</v>
          </cell>
          <cell r="J14">
            <v>251.1</v>
          </cell>
          <cell r="K14">
            <v>39.8</v>
          </cell>
        </row>
        <row r="15">
          <cell r="A15">
            <v>36474</v>
          </cell>
          <cell r="B15">
            <v>40.4</v>
          </cell>
          <cell r="C15">
            <v>2446.5</v>
          </cell>
          <cell r="D15">
            <v>1788.7</v>
          </cell>
          <cell r="E15">
            <v>0</v>
          </cell>
          <cell r="F15">
            <v>78</v>
          </cell>
          <cell r="G15">
            <v>9.9</v>
          </cell>
          <cell r="H15">
            <v>66.4</v>
          </cell>
          <cell r="I15">
            <v>91.8</v>
          </cell>
          <cell r="J15">
            <v>249.5</v>
          </cell>
          <cell r="K15">
            <v>34.3</v>
          </cell>
        </row>
        <row r="16">
          <cell r="A16">
            <v>36475</v>
          </cell>
          <cell r="B16">
            <v>40.4</v>
          </cell>
          <cell r="C16">
            <v>2446.5</v>
          </cell>
          <cell r="D16">
            <v>1788.7</v>
          </cell>
          <cell r="E16">
            <v>0</v>
          </cell>
          <cell r="F16">
            <v>78</v>
          </cell>
          <cell r="G16">
            <v>9.9</v>
          </cell>
          <cell r="H16">
            <v>66.4</v>
          </cell>
          <cell r="I16">
            <v>91.8</v>
          </cell>
          <cell r="J16">
            <v>255.1</v>
          </cell>
          <cell r="K16">
            <v>34.3</v>
          </cell>
        </row>
        <row r="17">
          <cell r="A17">
            <v>36476</v>
          </cell>
          <cell r="B17">
            <v>33.6</v>
          </cell>
          <cell r="C17">
            <v>2289.5</v>
          </cell>
          <cell r="D17">
            <v>1817.2</v>
          </cell>
          <cell r="E17">
            <v>0</v>
          </cell>
          <cell r="F17">
            <v>51.6</v>
          </cell>
          <cell r="G17">
            <v>4.9</v>
          </cell>
          <cell r="H17">
            <v>69</v>
          </cell>
          <cell r="I17">
            <v>72.7</v>
          </cell>
          <cell r="J17">
            <v>128.7</v>
          </cell>
          <cell r="K17">
            <v>26.4</v>
          </cell>
        </row>
        <row r="18">
          <cell r="A18">
            <v>36477</v>
          </cell>
          <cell r="B18">
            <v>0</v>
          </cell>
          <cell r="C18">
            <v>1940.9</v>
          </cell>
          <cell r="D18">
            <v>1637.2</v>
          </cell>
          <cell r="E18">
            <v>0</v>
          </cell>
          <cell r="F18">
            <v>38.5</v>
          </cell>
          <cell r="G18">
            <v>14.8</v>
          </cell>
          <cell r="H18">
            <v>69</v>
          </cell>
          <cell r="I18">
            <v>57.8</v>
          </cell>
          <cell r="J18">
            <v>-8.2</v>
          </cell>
          <cell r="K18">
            <v>41.7</v>
          </cell>
        </row>
        <row r="19">
          <cell r="A19">
            <v>36478</v>
          </cell>
          <cell r="B19">
            <v>0</v>
          </cell>
          <cell r="C19">
            <v>1907.1</v>
          </cell>
          <cell r="D19">
            <v>1662.7</v>
          </cell>
          <cell r="E19">
            <v>0</v>
          </cell>
          <cell r="F19">
            <v>37.1</v>
          </cell>
          <cell r="G19">
            <v>7.4</v>
          </cell>
          <cell r="H19">
            <v>69</v>
          </cell>
          <cell r="I19">
            <v>58.3</v>
          </cell>
          <cell r="J19">
            <v>-41.4</v>
          </cell>
          <cell r="K19">
            <v>22.9</v>
          </cell>
        </row>
        <row r="20">
          <cell r="A20">
            <v>36479</v>
          </cell>
          <cell r="B20">
            <v>40.4</v>
          </cell>
          <cell r="C20">
            <v>2080.4</v>
          </cell>
          <cell r="D20">
            <v>1777.9</v>
          </cell>
          <cell r="E20">
            <v>0</v>
          </cell>
          <cell r="F20">
            <v>34.7</v>
          </cell>
          <cell r="G20">
            <v>1.6</v>
          </cell>
          <cell r="H20">
            <v>69</v>
          </cell>
          <cell r="I20">
            <v>58.3</v>
          </cell>
          <cell r="J20">
            <v>-26.4</v>
          </cell>
          <cell r="K20">
            <v>26.5</v>
          </cell>
        </row>
        <row r="21">
          <cell r="A21">
            <v>36480</v>
          </cell>
          <cell r="B21">
            <v>40.4</v>
          </cell>
          <cell r="C21">
            <v>2326.8</v>
          </cell>
          <cell r="D21">
            <v>1796.4</v>
          </cell>
          <cell r="E21">
            <v>0.6</v>
          </cell>
          <cell r="F21">
            <v>51.4</v>
          </cell>
          <cell r="G21">
            <v>0</v>
          </cell>
          <cell r="H21">
            <v>79.8</v>
          </cell>
          <cell r="I21">
            <v>74.8</v>
          </cell>
          <cell r="J21">
            <v>147.6</v>
          </cell>
          <cell r="K21">
            <v>31.4</v>
          </cell>
        </row>
        <row r="22">
          <cell r="A22">
            <v>36481</v>
          </cell>
          <cell r="B22">
            <v>40.4</v>
          </cell>
          <cell r="C22">
            <v>2326</v>
          </cell>
          <cell r="D22">
            <v>1808.1</v>
          </cell>
          <cell r="E22">
            <v>0</v>
          </cell>
          <cell r="F22">
            <v>57.3</v>
          </cell>
          <cell r="G22">
            <v>0</v>
          </cell>
          <cell r="H22">
            <v>79.8</v>
          </cell>
          <cell r="I22">
            <v>90.7</v>
          </cell>
          <cell r="J22">
            <v>114.3</v>
          </cell>
          <cell r="K22">
            <v>31.4</v>
          </cell>
        </row>
        <row r="23">
          <cell r="A23">
            <v>36482</v>
          </cell>
          <cell r="B23">
            <v>40.4</v>
          </cell>
          <cell r="C23">
            <v>2365.6</v>
          </cell>
          <cell r="D23">
            <v>1800.9</v>
          </cell>
          <cell r="E23">
            <v>0</v>
          </cell>
          <cell r="F23">
            <v>57.3</v>
          </cell>
          <cell r="G23">
            <v>0</v>
          </cell>
          <cell r="H23">
            <v>79.8</v>
          </cell>
          <cell r="I23">
            <v>118.9</v>
          </cell>
          <cell r="J23">
            <v>145.8</v>
          </cell>
          <cell r="K23">
            <v>36.3</v>
          </cell>
        </row>
        <row r="24">
          <cell r="A24">
            <v>36483</v>
          </cell>
          <cell r="B24">
            <v>40.4</v>
          </cell>
          <cell r="C24">
            <v>2381.1</v>
          </cell>
          <cell r="D24">
            <v>1786.5</v>
          </cell>
          <cell r="E24">
            <v>2.6</v>
          </cell>
          <cell r="F24">
            <v>45.6</v>
          </cell>
          <cell r="G24">
            <v>0</v>
          </cell>
          <cell r="H24">
            <v>81.8</v>
          </cell>
          <cell r="I24">
            <v>104.9</v>
          </cell>
          <cell r="J24">
            <v>208.4</v>
          </cell>
          <cell r="K24">
            <v>36.3</v>
          </cell>
        </row>
        <row r="25">
          <cell r="A25">
            <v>36484</v>
          </cell>
          <cell r="B25">
            <v>40.4</v>
          </cell>
          <cell r="C25">
            <v>2421.8</v>
          </cell>
          <cell r="D25">
            <v>1752.8</v>
          </cell>
          <cell r="E25">
            <v>0</v>
          </cell>
          <cell r="F25">
            <v>72.8</v>
          </cell>
          <cell r="G25">
            <v>0</v>
          </cell>
          <cell r="H25">
            <v>81.8</v>
          </cell>
          <cell r="I25">
            <v>101.4</v>
          </cell>
          <cell r="J25">
            <v>216.6</v>
          </cell>
          <cell r="K25">
            <v>43.7</v>
          </cell>
        </row>
        <row r="26">
          <cell r="A26">
            <v>36485</v>
          </cell>
          <cell r="B26">
            <v>40.4</v>
          </cell>
          <cell r="C26">
            <v>2445.3</v>
          </cell>
          <cell r="D26">
            <v>1777.1</v>
          </cell>
          <cell r="E26">
            <v>0</v>
          </cell>
          <cell r="F26">
            <v>70</v>
          </cell>
          <cell r="G26">
            <v>0</v>
          </cell>
          <cell r="H26">
            <v>81.8</v>
          </cell>
          <cell r="I26">
            <v>99.9</v>
          </cell>
          <cell r="J26">
            <v>228.3</v>
          </cell>
          <cell r="K26">
            <v>43.7</v>
          </cell>
        </row>
        <row r="27">
          <cell r="A27">
            <v>36486</v>
          </cell>
          <cell r="B27">
            <v>40.4</v>
          </cell>
          <cell r="C27">
            <v>2451.1</v>
          </cell>
          <cell r="D27">
            <v>1770.1</v>
          </cell>
          <cell r="E27">
            <v>0</v>
          </cell>
          <cell r="F27">
            <v>89.2</v>
          </cell>
          <cell r="G27">
            <v>4.9</v>
          </cell>
          <cell r="H27">
            <v>81.8</v>
          </cell>
          <cell r="I27">
            <v>95</v>
          </cell>
          <cell r="J27">
            <v>227.3</v>
          </cell>
          <cell r="K27">
            <v>43.7</v>
          </cell>
        </row>
        <row r="28">
          <cell r="A28">
            <v>36487</v>
          </cell>
          <cell r="B28">
            <v>40.4</v>
          </cell>
          <cell r="C28">
            <v>2475.6</v>
          </cell>
          <cell r="D28">
            <v>1760.9</v>
          </cell>
          <cell r="E28">
            <v>3.6</v>
          </cell>
          <cell r="F28">
            <v>89.1</v>
          </cell>
          <cell r="G28">
            <v>0</v>
          </cell>
          <cell r="H28">
            <v>81.8</v>
          </cell>
          <cell r="I28">
            <v>103.5</v>
          </cell>
          <cell r="J28">
            <v>272</v>
          </cell>
          <cell r="K28">
            <v>43.7</v>
          </cell>
        </row>
        <row r="29">
          <cell r="A29">
            <v>36488</v>
          </cell>
          <cell r="B29">
            <v>40.4</v>
          </cell>
          <cell r="C29">
            <v>2511.9</v>
          </cell>
          <cell r="D29">
            <v>1762.5</v>
          </cell>
          <cell r="E29">
            <v>3.6</v>
          </cell>
          <cell r="F29">
            <v>90.5</v>
          </cell>
          <cell r="G29">
            <v>0</v>
          </cell>
          <cell r="H29">
            <v>81.8</v>
          </cell>
          <cell r="I29">
            <v>117.9</v>
          </cell>
          <cell r="J29">
            <v>293.4</v>
          </cell>
          <cell r="K29">
            <v>48.7</v>
          </cell>
        </row>
        <row r="30">
          <cell r="A30">
            <v>36489</v>
          </cell>
          <cell r="B30">
            <v>40.4</v>
          </cell>
          <cell r="C30">
            <v>2468.2</v>
          </cell>
          <cell r="D30">
            <v>1744.7</v>
          </cell>
          <cell r="E30">
            <v>5.2</v>
          </cell>
          <cell r="F30">
            <v>69.9</v>
          </cell>
          <cell r="G30">
            <v>0</v>
          </cell>
          <cell r="H30">
            <v>81.8</v>
          </cell>
          <cell r="I30">
            <v>97.1</v>
          </cell>
          <cell r="J30">
            <v>282</v>
          </cell>
          <cell r="K30">
            <v>48.7</v>
          </cell>
        </row>
        <row r="31">
          <cell r="A31">
            <v>36490</v>
          </cell>
          <cell r="B31">
            <v>40.4</v>
          </cell>
          <cell r="C31">
            <v>2446.5</v>
          </cell>
          <cell r="D31">
            <v>1740.5</v>
          </cell>
          <cell r="E31">
            <v>4.3</v>
          </cell>
          <cell r="F31">
            <v>69.4</v>
          </cell>
          <cell r="G31">
            <v>2.7</v>
          </cell>
          <cell r="H31">
            <v>81.8</v>
          </cell>
          <cell r="I31">
            <v>94.8</v>
          </cell>
          <cell r="J31">
            <v>260</v>
          </cell>
          <cell r="K31">
            <v>47.7</v>
          </cell>
        </row>
        <row r="32">
          <cell r="A32">
            <v>36491</v>
          </cell>
          <cell r="B32">
            <v>40.4</v>
          </cell>
          <cell r="C32">
            <v>2419.2</v>
          </cell>
          <cell r="D32">
            <v>1708.4</v>
          </cell>
          <cell r="E32">
            <v>4.3</v>
          </cell>
          <cell r="F32">
            <v>73.1</v>
          </cell>
          <cell r="G32">
            <v>0</v>
          </cell>
          <cell r="H32">
            <v>69</v>
          </cell>
          <cell r="I32">
            <v>104.3</v>
          </cell>
          <cell r="J32">
            <v>256</v>
          </cell>
          <cell r="K32">
            <v>48.7</v>
          </cell>
        </row>
        <row r="33">
          <cell r="A33">
            <v>36492</v>
          </cell>
          <cell r="B33">
            <v>40.4</v>
          </cell>
          <cell r="C33">
            <v>2450.7</v>
          </cell>
          <cell r="D33">
            <v>1720.6</v>
          </cell>
          <cell r="E33">
            <v>4.3</v>
          </cell>
          <cell r="F33">
            <v>69.4</v>
          </cell>
          <cell r="G33">
            <v>0</v>
          </cell>
          <cell r="H33">
            <v>81.8</v>
          </cell>
          <cell r="I33">
            <v>102.1</v>
          </cell>
          <cell r="J33">
            <v>260.7</v>
          </cell>
          <cell r="K33">
            <v>48.7</v>
          </cell>
        </row>
        <row r="34">
          <cell r="A34">
            <v>36493</v>
          </cell>
          <cell r="B34">
            <v>40.4</v>
          </cell>
          <cell r="C34">
            <v>2461.1</v>
          </cell>
          <cell r="D34">
            <v>1724.3</v>
          </cell>
          <cell r="E34">
            <v>4.3</v>
          </cell>
          <cell r="F34">
            <v>69.4</v>
          </cell>
          <cell r="G34">
            <v>0</v>
          </cell>
          <cell r="H34">
            <v>81.8</v>
          </cell>
          <cell r="I34">
            <v>102.1</v>
          </cell>
          <cell r="J34">
            <v>281.2</v>
          </cell>
          <cell r="K34">
            <v>48.7</v>
          </cell>
        </row>
        <row r="35">
          <cell r="A35">
            <v>36494</v>
          </cell>
          <cell r="B35">
            <v>40.4</v>
          </cell>
          <cell r="C35">
            <v>2497.9</v>
          </cell>
          <cell r="D35">
            <v>1799.1</v>
          </cell>
          <cell r="E35">
            <v>1.6</v>
          </cell>
          <cell r="F35">
            <v>82</v>
          </cell>
          <cell r="G35">
            <v>0</v>
          </cell>
          <cell r="H35">
            <v>81.8</v>
          </cell>
          <cell r="I35">
            <v>105.6</v>
          </cell>
          <cell r="J35">
            <v>286.2</v>
          </cell>
          <cell r="K35">
            <v>45.7</v>
          </cell>
        </row>
        <row r="36">
          <cell r="A36">
            <v>36495</v>
          </cell>
          <cell r="B36">
            <v>40.4</v>
          </cell>
          <cell r="C36">
            <v>2458.8</v>
          </cell>
          <cell r="D36">
            <v>1736.2</v>
          </cell>
          <cell r="E36">
            <v>0</v>
          </cell>
          <cell r="F36">
            <v>95.7</v>
          </cell>
          <cell r="G36">
            <v>3</v>
          </cell>
          <cell r="H36">
            <v>81.8</v>
          </cell>
          <cell r="I36">
            <v>115</v>
          </cell>
          <cell r="J36">
            <v>260.8</v>
          </cell>
          <cell r="K36">
            <v>42.6</v>
          </cell>
        </row>
        <row r="37">
          <cell r="A37">
            <v>36496</v>
          </cell>
          <cell r="B37">
            <v>40.4</v>
          </cell>
          <cell r="C37">
            <v>2488.7</v>
          </cell>
          <cell r="D37">
            <v>1756.5</v>
          </cell>
          <cell r="E37">
            <v>3.5</v>
          </cell>
          <cell r="F37">
            <v>83.4</v>
          </cell>
          <cell r="G37">
            <v>0</v>
          </cell>
          <cell r="H37">
            <v>81.8</v>
          </cell>
          <cell r="I37">
            <v>115</v>
          </cell>
          <cell r="J37">
            <v>263.9</v>
          </cell>
          <cell r="K37">
            <v>45.6</v>
          </cell>
        </row>
        <row r="38">
          <cell r="A38">
            <v>36497</v>
          </cell>
          <cell r="B38">
            <v>33</v>
          </cell>
          <cell r="C38">
            <v>2480.3</v>
          </cell>
          <cell r="D38">
            <v>1733.1</v>
          </cell>
          <cell r="E38">
            <v>1.4</v>
          </cell>
          <cell r="F38">
            <v>100.7</v>
          </cell>
          <cell r="G38">
            <v>0</v>
          </cell>
          <cell r="H38">
            <v>83.4</v>
          </cell>
          <cell r="I38">
            <v>113.6</v>
          </cell>
          <cell r="J38">
            <v>261.3</v>
          </cell>
          <cell r="K38">
            <v>45.6</v>
          </cell>
        </row>
        <row r="39">
          <cell r="A39">
            <v>36498</v>
          </cell>
          <cell r="B39">
            <v>40.4</v>
          </cell>
          <cell r="C39">
            <v>2499.5</v>
          </cell>
          <cell r="D39">
            <v>1751.5</v>
          </cell>
          <cell r="E39">
            <v>5.6</v>
          </cell>
          <cell r="F39">
            <v>97.9</v>
          </cell>
          <cell r="G39">
            <v>10.8</v>
          </cell>
          <cell r="H39">
            <v>72.9</v>
          </cell>
          <cell r="I39">
            <v>113.1</v>
          </cell>
          <cell r="J39">
            <v>267.1</v>
          </cell>
          <cell r="K39">
            <v>43.5</v>
          </cell>
        </row>
        <row r="40">
          <cell r="A40">
            <v>36499</v>
          </cell>
          <cell r="B40">
            <v>40.4</v>
          </cell>
          <cell r="C40">
            <v>2507</v>
          </cell>
          <cell r="D40">
            <v>1759</v>
          </cell>
          <cell r="E40">
            <v>5.6</v>
          </cell>
          <cell r="F40">
            <v>101.1</v>
          </cell>
          <cell r="G40">
            <v>4.9</v>
          </cell>
          <cell r="H40">
            <v>72.9</v>
          </cell>
          <cell r="I40">
            <v>115.1</v>
          </cell>
          <cell r="J40">
            <v>262.5</v>
          </cell>
          <cell r="K40">
            <v>45.6</v>
          </cell>
        </row>
        <row r="41">
          <cell r="A41">
            <v>36500</v>
          </cell>
          <cell r="B41">
            <v>40.4</v>
          </cell>
          <cell r="C41">
            <v>2504.7</v>
          </cell>
          <cell r="D41">
            <v>1759.6</v>
          </cell>
          <cell r="E41">
            <v>5.6</v>
          </cell>
          <cell r="F41">
            <v>103.2</v>
          </cell>
          <cell r="G41">
            <v>9.8</v>
          </cell>
          <cell r="H41">
            <v>65</v>
          </cell>
          <cell r="I41">
            <v>115.1</v>
          </cell>
          <cell r="J41">
            <v>266.1</v>
          </cell>
          <cell r="K41">
            <v>41.4</v>
          </cell>
        </row>
        <row r="42">
          <cell r="A42">
            <v>36501</v>
          </cell>
          <cell r="B42">
            <v>38.4</v>
          </cell>
          <cell r="C42">
            <v>2548.4</v>
          </cell>
          <cell r="D42">
            <v>1755.2</v>
          </cell>
          <cell r="E42">
            <v>6.6</v>
          </cell>
          <cell r="F42">
            <v>93.1</v>
          </cell>
          <cell r="G42">
            <v>9.9</v>
          </cell>
          <cell r="H42">
            <v>71</v>
          </cell>
          <cell r="I42">
            <v>108.5</v>
          </cell>
          <cell r="J42">
            <v>320.2</v>
          </cell>
          <cell r="K42">
            <v>43.4</v>
          </cell>
        </row>
        <row r="43">
          <cell r="A43">
            <v>36502</v>
          </cell>
          <cell r="B43">
            <v>40.4</v>
          </cell>
          <cell r="C43">
            <v>2568.8</v>
          </cell>
          <cell r="D43">
            <v>1745.7</v>
          </cell>
          <cell r="E43">
            <v>7</v>
          </cell>
          <cell r="F43">
            <v>92.5</v>
          </cell>
          <cell r="G43">
            <v>9.9</v>
          </cell>
          <cell r="H43">
            <v>65</v>
          </cell>
          <cell r="I43">
            <v>111.2</v>
          </cell>
          <cell r="J43">
            <v>347.3</v>
          </cell>
          <cell r="K43">
            <v>43.4</v>
          </cell>
        </row>
        <row r="44">
          <cell r="A44">
            <v>36503</v>
          </cell>
          <cell r="B44">
            <v>40.4</v>
          </cell>
          <cell r="C44">
            <v>2583.9</v>
          </cell>
          <cell r="D44">
            <v>1716.1</v>
          </cell>
          <cell r="E44">
            <v>1.9</v>
          </cell>
          <cell r="F44">
            <v>118.4</v>
          </cell>
          <cell r="G44">
            <v>9.9</v>
          </cell>
          <cell r="H44">
            <v>65</v>
          </cell>
          <cell r="I44">
            <v>115.6</v>
          </cell>
          <cell r="J44">
            <v>353.9</v>
          </cell>
          <cell r="K44">
            <v>43.4</v>
          </cell>
        </row>
        <row r="45">
          <cell r="A45">
            <v>36504</v>
          </cell>
          <cell r="B45">
            <v>40.4</v>
          </cell>
          <cell r="C45">
            <v>2556</v>
          </cell>
          <cell r="D45">
            <v>1678.6</v>
          </cell>
          <cell r="E45">
            <v>7.1</v>
          </cell>
          <cell r="F45">
            <v>117.8</v>
          </cell>
          <cell r="G45">
            <v>14.8</v>
          </cell>
          <cell r="H45">
            <v>65</v>
          </cell>
          <cell r="I45">
            <v>112.1</v>
          </cell>
          <cell r="J45">
            <v>365.5</v>
          </cell>
          <cell r="K45">
            <v>48.3</v>
          </cell>
        </row>
        <row r="46">
          <cell r="A46">
            <v>36505</v>
          </cell>
          <cell r="B46">
            <v>39</v>
          </cell>
          <cell r="C46">
            <v>2555.5</v>
          </cell>
          <cell r="D46">
            <v>1711.5</v>
          </cell>
          <cell r="E46">
            <v>9.8</v>
          </cell>
          <cell r="F46">
            <v>92.7</v>
          </cell>
          <cell r="G46">
            <v>7.4</v>
          </cell>
          <cell r="H46">
            <v>65</v>
          </cell>
          <cell r="I46">
            <v>116.5</v>
          </cell>
          <cell r="J46">
            <v>346.3</v>
          </cell>
          <cell r="K46">
            <v>50.3</v>
          </cell>
        </row>
        <row r="47">
          <cell r="A47">
            <v>36506</v>
          </cell>
          <cell r="B47">
            <v>39</v>
          </cell>
          <cell r="C47">
            <v>2720</v>
          </cell>
          <cell r="D47">
            <v>1705.9</v>
          </cell>
          <cell r="E47">
            <v>9.9</v>
          </cell>
          <cell r="F47">
            <v>99.9</v>
          </cell>
          <cell r="G47">
            <v>7.4</v>
          </cell>
          <cell r="H47">
            <v>65</v>
          </cell>
          <cell r="I47">
            <v>119.8</v>
          </cell>
          <cell r="J47">
            <v>342.5</v>
          </cell>
          <cell r="K47">
            <v>50.3</v>
          </cell>
        </row>
        <row r="48">
          <cell r="A48">
            <v>36507</v>
          </cell>
          <cell r="B48">
            <v>39</v>
          </cell>
          <cell r="C48">
            <v>2548.1</v>
          </cell>
          <cell r="D48">
            <v>1711.5</v>
          </cell>
          <cell r="E48">
            <v>9.9</v>
          </cell>
          <cell r="F48">
            <v>97.2</v>
          </cell>
          <cell r="G48">
            <v>7.4</v>
          </cell>
          <cell r="H48">
            <v>65</v>
          </cell>
          <cell r="I48">
            <v>117.1</v>
          </cell>
          <cell r="J48">
            <v>337.7</v>
          </cell>
          <cell r="K48">
            <v>50.3</v>
          </cell>
        </row>
        <row r="49">
          <cell r="A49">
            <v>36508</v>
          </cell>
          <cell r="B49">
            <v>40.4</v>
          </cell>
          <cell r="C49">
            <v>2552.8</v>
          </cell>
          <cell r="D49">
            <v>1722.3</v>
          </cell>
          <cell r="E49">
            <v>0.6</v>
          </cell>
          <cell r="F49">
            <v>119.1</v>
          </cell>
          <cell r="G49">
            <v>7.4</v>
          </cell>
          <cell r="H49">
            <v>65</v>
          </cell>
          <cell r="I49">
            <v>118.7</v>
          </cell>
          <cell r="J49">
            <v>329.4</v>
          </cell>
          <cell r="K49">
            <v>50.3</v>
          </cell>
        </row>
        <row r="50">
          <cell r="A50">
            <v>36509</v>
          </cell>
          <cell r="B50">
            <v>40.4</v>
          </cell>
          <cell r="C50">
            <v>2526.2</v>
          </cell>
          <cell r="D50">
            <v>1709.9</v>
          </cell>
          <cell r="E50">
            <v>9.9</v>
          </cell>
          <cell r="F50">
            <v>124.1</v>
          </cell>
          <cell r="G50">
            <v>14.8</v>
          </cell>
          <cell r="H50">
            <v>65</v>
          </cell>
          <cell r="I50">
            <v>104</v>
          </cell>
          <cell r="J50">
            <v>338.1</v>
          </cell>
          <cell r="K50">
            <v>50.9</v>
          </cell>
        </row>
        <row r="51">
          <cell r="A51">
            <v>36510</v>
          </cell>
          <cell r="B51">
            <v>40.4</v>
          </cell>
          <cell r="C51">
            <v>2537.1</v>
          </cell>
          <cell r="D51">
            <v>1735.8</v>
          </cell>
          <cell r="E51">
            <v>3.6</v>
          </cell>
          <cell r="F51">
            <v>108.7</v>
          </cell>
          <cell r="G51">
            <v>14.8</v>
          </cell>
          <cell r="H51">
            <v>65</v>
          </cell>
          <cell r="I51">
            <v>103.9</v>
          </cell>
          <cell r="J51">
            <v>316</v>
          </cell>
          <cell r="K51">
            <v>50.6</v>
          </cell>
        </row>
        <row r="52">
          <cell r="A52">
            <v>36511</v>
          </cell>
          <cell r="B52">
            <v>40.4</v>
          </cell>
          <cell r="C52">
            <v>2513.6</v>
          </cell>
          <cell r="D52">
            <v>1775</v>
          </cell>
          <cell r="E52">
            <v>8.3</v>
          </cell>
          <cell r="F52">
            <v>81.7</v>
          </cell>
          <cell r="G52">
            <v>24.6</v>
          </cell>
          <cell r="H52">
            <v>65</v>
          </cell>
          <cell r="I52">
            <v>90.8</v>
          </cell>
          <cell r="J52">
            <v>263</v>
          </cell>
          <cell r="K52">
            <v>47.6</v>
          </cell>
        </row>
        <row r="53">
          <cell r="A53">
            <v>36512</v>
          </cell>
          <cell r="B53">
            <v>40.4</v>
          </cell>
          <cell r="C53">
            <v>2489.8</v>
          </cell>
          <cell r="D53">
            <v>1771.7</v>
          </cell>
          <cell r="E53">
            <v>6.9</v>
          </cell>
          <cell r="F53">
            <v>72.8</v>
          </cell>
          <cell r="G53">
            <v>17.7</v>
          </cell>
          <cell r="H53">
            <v>59.1</v>
          </cell>
          <cell r="I53">
            <v>91.9</v>
          </cell>
          <cell r="J53">
            <v>279</v>
          </cell>
          <cell r="K53">
            <v>47.6</v>
          </cell>
        </row>
        <row r="54">
          <cell r="A54">
            <v>36513</v>
          </cell>
          <cell r="B54">
            <v>40.4</v>
          </cell>
          <cell r="C54">
            <v>2504.9</v>
          </cell>
          <cell r="D54">
            <v>1774.1</v>
          </cell>
          <cell r="E54">
            <v>6.9</v>
          </cell>
          <cell r="F54">
            <v>87.6</v>
          </cell>
          <cell r="G54">
            <v>9.9</v>
          </cell>
          <cell r="H54">
            <v>59.1</v>
          </cell>
          <cell r="I54">
            <v>99.8</v>
          </cell>
          <cell r="J54">
            <v>263.2</v>
          </cell>
          <cell r="K54">
            <v>47.6</v>
          </cell>
        </row>
        <row r="55">
          <cell r="A55">
            <v>36514</v>
          </cell>
          <cell r="B55">
            <v>40.4</v>
          </cell>
          <cell r="C55">
            <v>2514.8</v>
          </cell>
          <cell r="D55">
            <v>1761.2</v>
          </cell>
          <cell r="E55">
            <v>6.9</v>
          </cell>
          <cell r="F55">
            <v>87.3</v>
          </cell>
          <cell r="G55">
            <v>15.8</v>
          </cell>
          <cell r="H55">
            <v>59.1</v>
          </cell>
          <cell r="I55">
            <v>92</v>
          </cell>
          <cell r="J55">
            <v>299.6</v>
          </cell>
          <cell r="K55">
            <v>47.6</v>
          </cell>
        </row>
        <row r="56">
          <cell r="A56">
            <v>36515</v>
          </cell>
          <cell r="B56">
            <v>40.4</v>
          </cell>
          <cell r="C56">
            <v>2518.5</v>
          </cell>
          <cell r="D56">
            <v>1741.9</v>
          </cell>
          <cell r="E56">
            <v>7.3</v>
          </cell>
          <cell r="F56">
            <v>93.6</v>
          </cell>
          <cell r="G56">
            <v>16.7</v>
          </cell>
          <cell r="H56">
            <v>59.1</v>
          </cell>
          <cell r="I56">
            <v>98.5</v>
          </cell>
          <cell r="J56">
            <v>303.3</v>
          </cell>
          <cell r="K56">
            <v>47.6</v>
          </cell>
        </row>
        <row r="57">
          <cell r="A57">
            <v>36516</v>
          </cell>
          <cell r="B57">
            <v>40.4</v>
          </cell>
          <cell r="C57">
            <v>2560.4</v>
          </cell>
          <cell r="D57">
            <v>1722.8</v>
          </cell>
          <cell r="E57">
            <v>6.7</v>
          </cell>
          <cell r="F57">
            <v>101.6</v>
          </cell>
          <cell r="G57">
            <v>0</v>
          </cell>
          <cell r="H57">
            <v>59.1</v>
          </cell>
          <cell r="I57">
            <v>119.3</v>
          </cell>
          <cell r="J57">
            <v>286.7</v>
          </cell>
          <cell r="K57">
            <v>50.8</v>
          </cell>
        </row>
        <row r="58">
          <cell r="A58">
            <v>36517</v>
          </cell>
          <cell r="B58">
            <v>40.4</v>
          </cell>
          <cell r="C58">
            <v>2540.7</v>
          </cell>
          <cell r="D58">
            <v>1775.6</v>
          </cell>
          <cell r="E58">
            <v>6.4</v>
          </cell>
          <cell r="F58">
            <v>79.3</v>
          </cell>
          <cell r="G58">
            <v>0</v>
          </cell>
          <cell r="H58">
            <v>77.8</v>
          </cell>
          <cell r="I58">
            <v>114.3</v>
          </cell>
          <cell r="J58">
            <v>278.3</v>
          </cell>
          <cell r="K58">
            <v>54.9</v>
          </cell>
        </row>
        <row r="59">
          <cell r="A59">
            <v>36518</v>
          </cell>
          <cell r="B59">
            <v>40.4</v>
          </cell>
          <cell r="C59">
            <v>2532.4</v>
          </cell>
          <cell r="D59">
            <v>1695.7</v>
          </cell>
          <cell r="E59">
            <v>9.8</v>
          </cell>
          <cell r="F59">
            <v>88.1</v>
          </cell>
          <cell r="G59">
            <v>0</v>
          </cell>
          <cell r="H59">
            <v>77.8</v>
          </cell>
          <cell r="I59">
            <v>125.2</v>
          </cell>
          <cell r="J59">
            <v>303.1</v>
          </cell>
          <cell r="K59">
            <v>50</v>
          </cell>
        </row>
        <row r="60">
          <cell r="A60">
            <v>36519</v>
          </cell>
          <cell r="B60">
            <v>40.4</v>
          </cell>
          <cell r="C60">
            <v>2532.4</v>
          </cell>
          <cell r="D60">
            <v>1695.7</v>
          </cell>
          <cell r="E60">
            <v>9.8</v>
          </cell>
          <cell r="F60">
            <v>88.1</v>
          </cell>
          <cell r="G60">
            <v>0</v>
          </cell>
          <cell r="H60">
            <v>77.8</v>
          </cell>
          <cell r="I60">
            <v>125.2</v>
          </cell>
          <cell r="J60">
            <v>303.1</v>
          </cell>
          <cell r="K60">
            <v>50</v>
          </cell>
        </row>
        <row r="61">
          <cell r="A61">
            <v>36520</v>
          </cell>
          <cell r="B61">
            <v>40.4</v>
          </cell>
          <cell r="C61">
            <v>2532.4</v>
          </cell>
          <cell r="D61">
            <v>1695.7</v>
          </cell>
          <cell r="E61">
            <v>9.8</v>
          </cell>
          <cell r="F61">
            <v>88.1</v>
          </cell>
          <cell r="G61">
            <v>0</v>
          </cell>
          <cell r="H61">
            <v>77.8</v>
          </cell>
          <cell r="I61">
            <v>125.2</v>
          </cell>
          <cell r="J61">
            <v>303.1</v>
          </cell>
          <cell r="K61">
            <v>50</v>
          </cell>
        </row>
        <row r="62">
          <cell r="A62">
            <v>36521</v>
          </cell>
          <cell r="B62">
            <v>40.4</v>
          </cell>
          <cell r="C62">
            <v>2532.4</v>
          </cell>
          <cell r="D62">
            <v>1695.7</v>
          </cell>
          <cell r="E62">
            <v>9.8</v>
          </cell>
          <cell r="F62">
            <v>88.1</v>
          </cell>
          <cell r="G62">
            <v>0</v>
          </cell>
          <cell r="H62">
            <v>77.8</v>
          </cell>
          <cell r="I62">
            <v>125.2</v>
          </cell>
          <cell r="J62">
            <v>303.1</v>
          </cell>
          <cell r="K62">
            <v>50</v>
          </cell>
        </row>
        <row r="63">
          <cell r="A63">
            <v>36522</v>
          </cell>
          <cell r="B63">
            <v>40.4</v>
          </cell>
          <cell r="C63">
            <v>2561.7</v>
          </cell>
          <cell r="D63">
            <v>1708</v>
          </cell>
          <cell r="E63">
            <v>4.4</v>
          </cell>
          <cell r="F63">
            <v>91.7</v>
          </cell>
          <cell r="G63">
            <v>0</v>
          </cell>
          <cell r="H63">
            <v>83.4</v>
          </cell>
          <cell r="I63">
            <v>119</v>
          </cell>
          <cell r="J63">
            <v>354</v>
          </cell>
          <cell r="K63">
            <v>47.5</v>
          </cell>
        </row>
        <row r="64">
          <cell r="A64">
            <v>36523</v>
          </cell>
          <cell r="B64">
            <v>40.4</v>
          </cell>
          <cell r="C64">
            <v>2563.4</v>
          </cell>
          <cell r="D64">
            <v>1695.3</v>
          </cell>
          <cell r="E64">
            <v>6.9</v>
          </cell>
          <cell r="F64">
            <v>92.3</v>
          </cell>
          <cell r="G64">
            <v>0</v>
          </cell>
          <cell r="H64">
            <v>80.5</v>
          </cell>
          <cell r="I64">
            <v>117</v>
          </cell>
          <cell r="J64">
            <v>353.8</v>
          </cell>
          <cell r="K64">
            <v>18.3</v>
          </cell>
        </row>
        <row r="65">
          <cell r="A65">
            <v>36524</v>
          </cell>
          <cell r="B65">
            <v>40.4</v>
          </cell>
          <cell r="C65">
            <v>2563.4</v>
          </cell>
          <cell r="D65">
            <v>1695.3</v>
          </cell>
          <cell r="E65">
            <v>6.9</v>
          </cell>
          <cell r="F65">
            <v>92.3</v>
          </cell>
          <cell r="G65">
            <v>0</v>
          </cell>
          <cell r="H65">
            <v>80.5</v>
          </cell>
          <cell r="I65">
            <v>117</v>
          </cell>
          <cell r="J65">
            <v>353.8</v>
          </cell>
          <cell r="K65">
            <v>18.3</v>
          </cell>
        </row>
        <row r="66">
          <cell r="A66">
            <v>36525</v>
          </cell>
          <cell r="B66">
            <v>40.4</v>
          </cell>
          <cell r="C66">
            <v>2559.5</v>
          </cell>
          <cell r="D66">
            <v>1660.8</v>
          </cell>
          <cell r="E66">
            <v>9.5</v>
          </cell>
          <cell r="F66">
            <v>96.1</v>
          </cell>
          <cell r="G66">
            <v>0</v>
          </cell>
          <cell r="H66">
            <v>83.4</v>
          </cell>
          <cell r="I66">
            <v>116.9</v>
          </cell>
          <cell r="J66">
            <v>367.4</v>
          </cell>
          <cell r="K66">
            <v>49.5</v>
          </cell>
        </row>
        <row r="67">
          <cell r="A67">
            <v>36526</v>
          </cell>
          <cell r="B67">
            <v>40.3</v>
          </cell>
          <cell r="C67">
            <v>2540.9</v>
          </cell>
          <cell r="D67">
            <v>1616.9</v>
          </cell>
          <cell r="E67">
            <v>14.4</v>
          </cell>
          <cell r="F67">
            <v>111.3</v>
          </cell>
          <cell r="G67">
            <v>4.9</v>
          </cell>
          <cell r="H67">
            <v>73.9</v>
          </cell>
          <cell r="I67">
            <v>112.9</v>
          </cell>
          <cell r="J67">
            <v>384.9</v>
          </cell>
          <cell r="K67">
            <v>48.6</v>
          </cell>
        </row>
        <row r="68">
          <cell r="A68">
            <v>36527</v>
          </cell>
          <cell r="B68">
            <v>40.3</v>
          </cell>
          <cell r="C68">
            <v>2539.3</v>
          </cell>
          <cell r="D68">
            <v>1615.9</v>
          </cell>
          <cell r="E68">
            <v>14.4</v>
          </cell>
          <cell r="F68">
            <v>112</v>
          </cell>
          <cell r="G68">
            <v>4.9</v>
          </cell>
          <cell r="H68">
            <v>73.9</v>
          </cell>
          <cell r="I68">
            <v>112.9</v>
          </cell>
          <cell r="J68">
            <v>386.9</v>
          </cell>
          <cell r="K68">
            <v>48.7</v>
          </cell>
        </row>
        <row r="69">
          <cell r="A69">
            <v>36528</v>
          </cell>
          <cell r="B69">
            <v>40.3</v>
          </cell>
          <cell r="C69">
            <v>2557</v>
          </cell>
          <cell r="D69">
            <v>1636.8</v>
          </cell>
          <cell r="E69">
            <v>12</v>
          </cell>
          <cell r="F69">
            <v>104.9</v>
          </cell>
          <cell r="G69">
            <v>4.9</v>
          </cell>
          <cell r="H69">
            <v>73.9</v>
          </cell>
          <cell r="I69">
            <v>112.9</v>
          </cell>
          <cell r="J69">
            <v>384.9</v>
          </cell>
          <cell r="K69">
            <v>48.5</v>
          </cell>
        </row>
        <row r="70">
          <cell r="A70">
            <v>36529</v>
          </cell>
          <cell r="B70">
            <v>40.3</v>
          </cell>
          <cell r="C70">
            <v>2557</v>
          </cell>
          <cell r="D70">
            <v>1681.4</v>
          </cell>
          <cell r="E70">
            <v>11.4</v>
          </cell>
          <cell r="F70">
            <v>87.7</v>
          </cell>
          <cell r="G70">
            <v>19.7</v>
          </cell>
          <cell r="H70">
            <v>73.9</v>
          </cell>
          <cell r="I70">
            <v>96.9</v>
          </cell>
          <cell r="J70">
            <v>389.9</v>
          </cell>
          <cell r="K70">
            <v>43.6</v>
          </cell>
        </row>
        <row r="71">
          <cell r="A71">
            <v>36530</v>
          </cell>
          <cell r="B71">
            <v>40.3</v>
          </cell>
          <cell r="C71">
            <v>2553.8</v>
          </cell>
          <cell r="D71">
            <v>1702.8</v>
          </cell>
          <cell r="E71">
            <v>2.3</v>
          </cell>
          <cell r="F71">
            <v>83.2</v>
          </cell>
          <cell r="G71">
            <v>4.9</v>
          </cell>
          <cell r="H71">
            <v>83.4</v>
          </cell>
          <cell r="I71">
            <v>106.2</v>
          </cell>
          <cell r="J71">
            <v>356.7</v>
          </cell>
          <cell r="K71">
            <v>48.4</v>
          </cell>
        </row>
        <row r="72">
          <cell r="A72">
            <v>36531</v>
          </cell>
          <cell r="B72">
            <v>40.3</v>
          </cell>
          <cell r="C72">
            <v>2542.4</v>
          </cell>
          <cell r="D72">
            <v>1776</v>
          </cell>
          <cell r="E72">
            <v>0.2</v>
          </cell>
          <cell r="F72">
            <v>95.1</v>
          </cell>
          <cell r="G72">
            <v>4.9</v>
          </cell>
          <cell r="H72">
            <v>83.4</v>
          </cell>
          <cell r="I72">
            <v>106.6</v>
          </cell>
          <cell r="J72">
            <v>270.2</v>
          </cell>
          <cell r="K72">
            <v>48.5</v>
          </cell>
        </row>
        <row r="73">
          <cell r="A73">
            <v>36532</v>
          </cell>
          <cell r="B73">
            <v>35.4</v>
          </cell>
          <cell r="C73">
            <v>2537.4</v>
          </cell>
          <cell r="D73">
            <v>1755.9</v>
          </cell>
          <cell r="E73">
            <v>5.3</v>
          </cell>
          <cell r="F73">
            <v>111.2</v>
          </cell>
          <cell r="G73">
            <v>14.8</v>
          </cell>
          <cell r="H73">
            <v>83.3</v>
          </cell>
          <cell r="I73">
            <v>96.9</v>
          </cell>
          <cell r="J73">
            <v>247</v>
          </cell>
          <cell r="K73">
            <v>48.5</v>
          </cell>
        </row>
        <row r="74">
          <cell r="A74">
            <v>36533</v>
          </cell>
          <cell r="B74">
            <v>40.3</v>
          </cell>
          <cell r="C74">
            <v>2557.6</v>
          </cell>
          <cell r="D74">
            <v>1733.9</v>
          </cell>
          <cell r="E74">
            <v>14.4</v>
          </cell>
          <cell r="F74">
            <v>103.6</v>
          </cell>
          <cell r="G74">
            <v>14.8</v>
          </cell>
          <cell r="H74">
            <v>83.3</v>
          </cell>
          <cell r="I74">
            <v>97.3</v>
          </cell>
          <cell r="J74">
            <v>294.6</v>
          </cell>
          <cell r="K74">
            <v>48.5</v>
          </cell>
        </row>
        <row r="75">
          <cell r="A75">
            <v>36534</v>
          </cell>
          <cell r="B75">
            <v>40.3</v>
          </cell>
          <cell r="C75">
            <v>2557.3</v>
          </cell>
          <cell r="D75">
            <v>1740</v>
          </cell>
          <cell r="E75">
            <v>14.4</v>
          </cell>
          <cell r="F75">
            <v>96.3</v>
          </cell>
          <cell r="G75">
            <v>14.8</v>
          </cell>
          <cell r="H75">
            <v>83.3</v>
          </cell>
          <cell r="I75">
            <v>97.9</v>
          </cell>
          <cell r="J75">
            <v>297.5</v>
          </cell>
          <cell r="K75">
            <v>48.5</v>
          </cell>
        </row>
        <row r="76">
          <cell r="A76">
            <v>36535</v>
          </cell>
          <cell r="B76">
            <v>40.3</v>
          </cell>
          <cell r="C76">
            <v>2557.1</v>
          </cell>
          <cell r="D76">
            <v>1748.8</v>
          </cell>
          <cell r="E76">
            <v>14.4</v>
          </cell>
          <cell r="F76">
            <v>77.9</v>
          </cell>
          <cell r="G76">
            <v>19.7</v>
          </cell>
          <cell r="H76">
            <v>83.3</v>
          </cell>
          <cell r="I76">
            <v>98</v>
          </cell>
          <cell r="J76">
            <v>298.5</v>
          </cell>
          <cell r="K76">
            <v>48.5</v>
          </cell>
        </row>
        <row r="77">
          <cell r="A77">
            <v>36536</v>
          </cell>
          <cell r="B77">
            <v>40.3</v>
          </cell>
          <cell r="C77">
            <v>2555.8</v>
          </cell>
          <cell r="D77">
            <v>1740.7</v>
          </cell>
          <cell r="E77">
            <v>14.4</v>
          </cell>
          <cell r="F77">
            <v>92.8</v>
          </cell>
          <cell r="G77">
            <v>9.8</v>
          </cell>
          <cell r="H77">
            <v>83.3</v>
          </cell>
          <cell r="I77">
            <v>114.1</v>
          </cell>
          <cell r="J77">
            <v>296</v>
          </cell>
          <cell r="K77">
            <v>44.6</v>
          </cell>
        </row>
        <row r="78">
          <cell r="A78">
            <v>36537</v>
          </cell>
          <cell r="B78">
            <v>40.3</v>
          </cell>
          <cell r="C78">
            <v>2547.8</v>
          </cell>
          <cell r="D78">
            <v>1720.6</v>
          </cell>
          <cell r="E78">
            <v>9.5</v>
          </cell>
          <cell r="F78">
            <v>103.9</v>
          </cell>
          <cell r="G78">
            <v>19.7</v>
          </cell>
          <cell r="H78">
            <v>83.3</v>
          </cell>
          <cell r="I78">
            <v>102.9</v>
          </cell>
          <cell r="J78">
            <v>306.8</v>
          </cell>
          <cell r="K78">
            <v>44.6</v>
          </cell>
        </row>
        <row r="79">
          <cell r="A79">
            <v>36538</v>
          </cell>
          <cell r="B79">
            <v>40.3</v>
          </cell>
          <cell r="C79">
            <v>2557.4</v>
          </cell>
          <cell r="D79">
            <v>1723.3</v>
          </cell>
          <cell r="E79">
            <v>9.5</v>
          </cell>
          <cell r="F79">
            <v>81.3</v>
          </cell>
          <cell r="G79">
            <v>19</v>
          </cell>
          <cell r="H79">
            <v>83.3</v>
          </cell>
          <cell r="I79">
            <v>102.1</v>
          </cell>
          <cell r="J79">
            <v>330.9</v>
          </cell>
          <cell r="K79">
            <v>49.7</v>
          </cell>
        </row>
        <row r="80">
          <cell r="A80">
            <v>36539</v>
          </cell>
          <cell r="B80">
            <v>40.3</v>
          </cell>
          <cell r="C80">
            <v>2539.8</v>
          </cell>
          <cell r="D80">
            <v>1677.8</v>
          </cell>
          <cell r="E80">
            <v>9.5</v>
          </cell>
          <cell r="F80">
            <v>87.5</v>
          </cell>
          <cell r="G80">
            <v>19</v>
          </cell>
          <cell r="H80">
            <v>83.3</v>
          </cell>
          <cell r="I80">
            <v>102.3</v>
          </cell>
          <cell r="J80">
            <v>359.5</v>
          </cell>
          <cell r="K80">
            <v>50.3</v>
          </cell>
        </row>
        <row r="81">
          <cell r="A81">
            <v>36540</v>
          </cell>
          <cell r="B81">
            <v>40.3</v>
          </cell>
          <cell r="C81">
            <v>2500.3</v>
          </cell>
          <cell r="D81">
            <v>1655.2</v>
          </cell>
          <cell r="E81">
            <v>9.5</v>
          </cell>
          <cell r="F81">
            <v>68.9</v>
          </cell>
          <cell r="G81">
            <v>4.9</v>
          </cell>
          <cell r="H81">
            <v>83.3</v>
          </cell>
          <cell r="I81">
            <v>109.9</v>
          </cell>
          <cell r="J81">
            <v>358.1</v>
          </cell>
          <cell r="K81">
            <v>54.7</v>
          </cell>
        </row>
        <row r="82">
          <cell r="A82">
            <v>36541</v>
          </cell>
          <cell r="B82">
            <v>40.3</v>
          </cell>
          <cell r="C82">
            <v>2528.4</v>
          </cell>
          <cell r="D82">
            <v>1654.3</v>
          </cell>
          <cell r="E82">
            <v>11.5</v>
          </cell>
          <cell r="F82">
            <v>68</v>
          </cell>
          <cell r="G82">
            <v>10.2</v>
          </cell>
          <cell r="H82">
            <v>83.3</v>
          </cell>
          <cell r="I82">
            <v>111.7</v>
          </cell>
          <cell r="J82">
            <v>354.8</v>
          </cell>
          <cell r="K82">
            <v>50.5</v>
          </cell>
        </row>
        <row r="83">
          <cell r="A83">
            <v>36542</v>
          </cell>
          <cell r="B83">
            <v>40.3</v>
          </cell>
          <cell r="C83">
            <v>2527.8</v>
          </cell>
          <cell r="D83">
            <v>1668.3</v>
          </cell>
          <cell r="E83">
            <v>9.5</v>
          </cell>
          <cell r="F83">
            <v>74.8</v>
          </cell>
          <cell r="G83">
            <v>10.1</v>
          </cell>
          <cell r="H83">
            <v>83.3</v>
          </cell>
          <cell r="I83">
            <v>100.2</v>
          </cell>
          <cell r="J83">
            <v>353.3</v>
          </cell>
          <cell r="K83">
            <v>61.2</v>
          </cell>
        </row>
        <row r="84">
          <cell r="A84">
            <v>36543</v>
          </cell>
          <cell r="B84">
            <v>40.3</v>
          </cell>
          <cell r="C84">
            <v>2523.9</v>
          </cell>
          <cell r="D84">
            <v>1683.6</v>
          </cell>
          <cell r="E84">
            <v>9.5</v>
          </cell>
          <cell r="F84">
            <v>73.1</v>
          </cell>
          <cell r="G84">
            <v>19.7</v>
          </cell>
          <cell r="H84">
            <v>83.3</v>
          </cell>
          <cell r="I84">
            <v>100.2</v>
          </cell>
          <cell r="J84">
            <v>353.9</v>
          </cell>
          <cell r="K84">
            <v>50.5</v>
          </cell>
        </row>
        <row r="85">
          <cell r="A85">
            <v>36544</v>
          </cell>
          <cell r="B85">
            <v>40.3</v>
          </cell>
          <cell r="C85">
            <v>2514.4</v>
          </cell>
          <cell r="D85">
            <v>1681.7</v>
          </cell>
          <cell r="E85">
            <v>9.5</v>
          </cell>
          <cell r="F85">
            <v>83.3</v>
          </cell>
          <cell r="G85">
            <v>19.7</v>
          </cell>
          <cell r="H85">
            <v>83.3</v>
          </cell>
          <cell r="I85">
            <v>100.2</v>
          </cell>
          <cell r="J85">
            <v>354.9</v>
          </cell>
          <cell r="K85">
            <v>50.5</v>
          </cell>
        </row>
        <row r="86">
          <cell r="A86">
            <v>36545</v>
          </cell>
          <cell r="B86">
            <v>40.3</v>
          </cell>
          <cell r="C86">
            <v>2518.3</v>
          </cell>
          <cell r="D86">
            <v>1681.2</v>
          </cell>
          <cell r="E86">
            <v>7.8</v>
          </cell>
          <cell r="F86">
            <v>82.8</v>
          </cell>
          <cell r="G86">
            <v>19.7</v>
          </cell>
          <cell r="H86">
            <v>83.3</v>
          </cell>
          <cell r="I86">
            <v>95.4</v>
          </cell>
          <cell r="J86">
            <v>356.1</v>
          </cell>
          <cell r="K86">
            <v>50.5</v>
          </cell>
        </row>
        <row r="87">
          <cell r="A87">
            <v>36546</v>
          </cell>
          <cell r="B87">
            <v>40.3</v>
          </cell>
          <cell r="C87">
            <v>2514.9</v>
          </cell>
          <cell r="D87">
            <v>1635.7</v>
          </cell>
          <cell r="E87">
            <v>10.7</v>
          </cell>
          <cell r="F87">
            <v>83.1</v>
          </cell>
          <cell r="G87">
            <v>4.9</v>
          </cell>
          <cell r="H87">
            <v>83.3</v>
          </cell>
          <cell r="I87">
            <v>102.8</v>
          </cell>
          <cell r="J87">
            <v>366.8</v>
          </cell>
          <cell r="K87">
            <v>53.4</v>
          </cell>
        </row>
        <row r="88">
          <cell r="A88">
            <v>36547</v>
          </cell>
          <cell r="B88">
            <v>40.3</v>
          </cell>
          <cell r="C88">
            <v>2522.4</v>
          </cell>
          <cell r="D88">
            <v>1641</v>
          </cell>
          <cell r="E88">
            <v>10.7</v>
          </cell>
          <cell r="F88">
            <v>82.4</v>
          </cell>
          <cell r="G88">
            <v>4.9</v>
          </cell>
          <cell r="H88">
            <v>83.3</v>
          </cell>
          <cell r="I88">
            <v>101.9</v>
          </cell>
          <cell r="J88">
            <v>385.5</v>
          </cell>
          <cell r="K88">
            <v>52.7</v>
          </cell>
        </row>
        <row r="89">
          <cell r="A89">
            <v>36548</v>
          </cell>
          <cell r="B89">
            <v>40.3</v>
          </cell>
          <cell r="C89">
            <v>2514.1</v>
          </cell>
          <cell r="D89">
            <v>1639.9</v>
          </cell>
          <cell r="E89">
            <v>10.7</v>
          </cell>
          <cell r="F89">
            <v>74</v>
          </cell>
          <cell r="G89">
            <v>4.9</v>
          </cell>
          <cell r="H89">
            <v>83.3</v>
          </cell>
          <cell r="I89">
            <v>101.9</v>
          </cell>
          <cell r="J89">
            <v>371.2</v>
          </cell>
          <cell r="K89">
            <v>63.1</v>
          </cell>
        </row>
        <row r="90">
          <cell r="A90">
            <v>36549</v>
          </cell>
          <cell r="B90">
            <v>40.3</v>
          </cell>
          <cell r="C90">
            <v>2518.6</v>
          </cell>
          <cell r="D90">
            <v>1636.3</v>
          </cell>
          <cell r="E90">
            <v>10.7</v>
          </cell>
          <cell r="F90">
            <v>77.5</v>
          </cell>
          <cell r="G90">
            <v>1.6</v>
          </cell>
          <cell r="H90">
            <v>83.3</v>
          </cell>
          <cell r="I90">
            <v>101.9</v>
          </cell>
          <cell r="J90">
            <v>385.8</v>
          </cell>
          <cell r="K90">
            <v>52.7</v>
          </cell>
        </row>
        <row r="91">
          <cell r="A91">
            <v>36550</v>
          </cell>
          <cell r="B91">
            <v>40.3</v>
          </cell>
          <cell r="C91">
            <v>2516</v>
          </cell>
          <cell r="D91">
            <v>1691.2</v>
          </cell>
          <cell r="E91">
            <v>10.7</v>
          </cell>
          <cell r="F91">
            <v>79.4</v>
          </cell>
          <cell r="G91">
            <v>0</v>
          </cell>
          <cell r="H91">
            <v>83.3</v>
          </cell>
          <cell r="I91">
            <v>108.8</v>
          </cell>
          <cell r="J91">
            <v>328.6</v>
          </cell>
          <cell r="K91">
            <v>55.4</v>
          </cell>
        </row>
        <row r="92">
          <cell r="A92">
            <v>36551</v>
          </cell>
          <cell r="B92">
            <v>40.3</v>
          </cell>
          <cell r="C92">
            <v>2514.3</v>
          </cell>
          <cell r="D92">
            <v>1696.9</v>
          </cell>
          <cell r="E92">
            <v>4.4</v>
          </cell>
          <cell r="F92">
            <v>109.6</v>
          </cell>
          <cell r="G92">
            <v>0</v>
          </cell>
          <cell r="H92">
            <v>90.6</v>
          </cell>
          <cell r="I92">
            <v>108.1</v>
          </cell>
          <cell r="J92">
            <v>289.9</v>
          </cell>
          <cell r="K92">
            <v>53.2</v>
          </cell>
        </row>
        <row r="93">
          <cell r="A93">
            <v>36552</v>
          </cell>
          <cell r="B93">
            <v>40.3</v>
          </cell>
          <cell r="C93">
            <v>2512.7</v>
          </cell>
          <cell r="D93">
            <v>1708.4</v>
          </cell>
          <cell r="E93">
            <v>7.9</v>
          </cell>
          <cell r="F93">
            <v>96.3</v>
          </cell>
          <cell r="G93">
            <v>0</v>
          </cell>
          <cell r="H93">
            <v>82.1</v>
          </cell>
          <cell r="I93">
            <v>116.1</v>
          </cell>
          <cell r="J93">
            <v>311.9</v>
          </cell>
          <cell r="K93">
            <v>52.8</v>
          </cell>
        </row>
        <row r="94">
          <cell r="A94">
            <v>36553</v>
          </cell>
          <cell r="B94">
            <v>40.3</v>
          </cell>
          <cell r="C94">
            <v>2509.1</v>
          </cell>
          <cell r="D94">
            <v>1700.5</v>
          </cell>
          <cell r="E94">
            <v>8.7</v>
          </cell>
          <cell r="F94">
            <v>87.2</v>
          </cell>
          <cell r="G94">
            <v>0</v>
          </cell>
          <cell r="H94">
            <v>83.3</v>
          </cell>
          <cell r="I94">
            <v>118.1</v>
          </cell>
          <cell r="J94">
            <v>313.5</v>
          </cell>
          <cell r="K94">
            <v>51.2</v>
          </cell>
        </row>
        <row r="95">
          <cell r="A95">
            <v>36554</v>
          </cell>
          <cell r="B95">
            <v>40.3</v>
          </cell>
          <cell r="C95">
            <v>2517.7</v>
          </cell>
          <cell r="D95">
            <v>1685.2</v>
          </cell>
          <cell r="E95">
            <v>9.7</v>
          </cell>
          <cell r="F95">
            <v>84.7</v>
          </cell>
          <cell r="G95">
            <v>0</v>
          </cell>
          <cell r="H95">
            <v>83.3</v>
          </cell>
          <cell r="I95">
            <v>126</v>
          </cell>
          <cell r="J95">
            <v>316.7</v>
          </cell>
          <cell r="K95">
            <v>53.2</v>
          </cell>
        </row>
        <row r="96">
          <cell r="A96">
            <v>36555</v>
          </cell>
          <cell r="B96">
            <v>37.4</v>
          </cell>
          <cell r="C96">
            <v>2517.3</v>
          </cell>
          <cell r="D96">
            <v>1683.4</v>
          </cell>
          <cell r="E96">
            <v>9.7</v>
          </cell>
          <cell r="F96">
            <v>85.2</v>
          </cell>
          <cell r="G96">
            <v>14.8</v>
          </cell>
          <cell r="H96">
            <v>83.3</v>
          </cell>
          <cell r="I96">
            <v>117</v>
          </cell>
          <cell r="J96">
            <v>321.2</v>
          </cell>
          <cell r="K96">
            <v>49.3</v>
          </cell>
        </row>
        <row r="97">
          <cell r="A97">
            <v>36556</v>
          </cell>
          <cell r="B97">
            <v>40.3</v>
          </cell>
          <cell r="C97">
            <v>2517.3</v>
          </cell>
          <cell r="D97">
            <v>1684.3</v>
          </cell>
          <cell r="E97">
            <v>8.2</v>
          </cell>
          <cell r="F97">
            <v>85.4</v>
          </cell>
          <cell r="G97">
            <v>14.8</v>
          </cell>
          <cell r="H97">
            <v>83.3</v>
          </cell>
          <cell r="I97">
            <v>117</v>
          </cell>
          <cell r="J97">
            <v>319.5</v>
          </cell>
          <cell r="K97">
            <v>49.3</v>
          </cell>
        </row>
        <row r="98">
          <cell r="A98">
            <v>36557</v>
          </cell>
          <cell r="B98">
            <v>40.2</v>
          </cell>
          <cell r="C98">
            <v>2527.2</v>
          </cell>
          <cell r="D98">
            <v>1689.1</v>
          </cell>
          <cell r="E98">
            <v>4.8</v>
          </cell>
          <cell r="F98">
            <v>89.7</v>
          </cell>
          <cell r="G98">
            <v>4.2</v>
          </cell>
          <cell r="H98">
            <v>82.9</v>
          </cell>
          <cell r="I98">
            <v>124.7</v>
          </cell>
          <cell r="J98">
            <v>317.5</v>
          </cell>
          <cell r="K98">
            <v>48.3</v>
          </cell>
        </row>
        <row r="99">
          <cell r="A99">
            <v>36558</v>
          </cell>
          <cell r="B99">
            <v>40.2</v>
          </cell>
          <cell r="C99">
            <v>2552</v>
          </cell>
          <cell r="D99">
            <v>1720.4</v>
          </cell>
          <cell r="E99">
            <v>4</v>
          </cell>
          <cell r="F99">
            <v>89.3</v>
          </cell>
          <cell r="G99">
            <v>0</v>
          </cell>
          <cell r="H99">
            <v>82.9</v>
          </cell>
          <cell r="I99">
            <v>127.2</v>
          </cell>
          <cell r="J99">
            <v>305.3</v>
          </cell>
          <cell r="K99">
            <v>49.2</v>
          </cell>
        </row>
        <row r="100">
          <cell r="A100">
            <v>36559</v>
          </cell>
          <cell r="B100">
            <v>40.2</v>
          </cell>
          <cell r="C100">
            <v>2521.9</v>
          </cell>
          <cell r="D100">
            <v>1715.8</v>
          </cell>
          <cell r="E100">
            <v>4</v>
          </cell>
          <cell r="F100">
            <v>94.9</v>
          </cell>
          <cell r="G100">
            <v>0</v>
          </cell>
          <cell r="H100">
            <v>82.9</v>
          </cell>
          <cell r="I100">
            <v>127.2</v>
          </cell>
          <cell r="J100">
            <v>283.7</v>
          </cell>
          <cell r="K100">
            <v>49.2</v>
          </cell>
        </row>
        <row r="101">
          <cell r="A101">
            <v>36560</v>
          </cell>
          <cell r="B101">
            <v>40.2</v>
          </cell>
          <cell r="C101">
            <v>2506.7</v>
          </cell>
          <cell r="D101">
            <v>1754.7</v>
          </cell>
          <cell r="E101">
            <v>5.9</v>
          </cell>
          <cell r="F101">
            <v>88.4</v>
          </cell>
          <cell r="G101">
            <v>0</v>
          </cell>
          <cell r="H101">
            <v>82.9</v>
          </cell>
          <cell r="I101">
            <v>126.3</v>
          </cell>
          <cell r="J101">
            <v>266.7</v>
          </cell>
          <cell r="K101">
            <v>49.2</v>
          </cell>
        </row>
        <row r="102">
          <cell r="A102">
            <v>36561</v>
          </cell>
          <cell r="B102">
            <v>40.2</v>
          </cell>
          <cell r="C102">
            <v>2489.8</v>
          </cell>
          <cell r="D102">
            <v>1751.6</v>
          </cell>
          <cell r="E102">
            <v>0.9</v>
          </cell>
          <cell r="F102">
            <v>62.3</v>
          </cell>
          <cell r="G102">
            <v>0</v>
          </cell>
          <cell r="H102">
            <v>79.4</v>
          </cell>
          <cell r="I102">
            <v>123.5</v>
          </cell>
          <cell r="J102">
            <v>265.4</v>
          </cell>
          <cell r="K102">
            <v>47.7</v>
          </cell>
        </row>
        <row r="103">
          <cell r="A103">
            <v>36562</v>
          </cell>
          <cell r="B103">
            <v>40.2</v>
          </cell>
          <cell r="C103">
            <v>2492.6</v>
          </cell>
          <cell r="D103">
            <v>1752.4</v>
          </cell>
          <cell r="E103">
            <v>0.5</v>
          </cell>
          <cell r="F103">
            <v>62.3</v>
          </cell>
          <cell r="G103">
            <v>0</v>
          </cell>
          <cell r="H103">
            <v>82.9</v>
          </cell>
          <cell r="I103">
            <v>125.4</v>
          </cell>
          <cell r="J103">
            <v>267.2</v>
          </cell>
          <cell r="K103">
            <v>47.7</v>
          </cell>
        </row>
        <row r="104">
          <cell r="A104">
            <v>36563</v>
          </cell>
          <cell r="B104">
            <v>40.2</v>
          </cell>
          <cell r="C104">
            <v>2492.6</v>
          </cell>
          <cell r="D104">
            <v>1754.6</v>
          </cell>
          <cell r="E104">
            <v>0.5</v>
          </cell>
          <cell r="F104">
            <v>62.3</v>
          </cell>
          <cell r="G104">
            <v>0</v>
          </cell>
          <cell r="H104">
            <v>82.9</v>
          </cell>
          <cell r="I104">
            <v>125.4</v>
          </cell>
          <cell r="J104">
            <v>267.3</v>
          </cell>
          <cell r="K104">
            <v>47.7</v>
          </cell>
        </row>
        <row r="105">
          <cell r="A105">
            <v>36564</v>
          </cell>
          <cell r="B105">
            <v>40.2</v>
          </cell>
          <cell r="C105">
            <v>2488.5</v>
          </cell>
          <cell r="D105">
            <v>1746.9</v>
          </cell>
          <cell r="E105">
            <v>1</v>
          </cell>
          <cell r="F105">
            <v>66.3</v>
          </cell>
          <cell r="G105">
            <v>0</v>
          </cell>
          <cell r="H105">
            <v>82.9</v>
          </cell>
          <cell r="I105">
            <v>124.2</v>
          </cell>
          <cell r="J105">
            <v>259</v>
          </cell>
          <cell r="K105">
            <v>46.8</v>
          </cell>
        </row>
        <row r="106">
          <cell r="A106">
            <v>36565</v>
          </cell>
          <cell r="B106">
            <v>40.2</v>
          </cell>
          <cell r="C106">
            <v>2507</v>
          </cell>
          <cell r="D106">
            <v>1731</v>
          </cell>
          <cell r="E106">
            <v>3</v>
          </cell>
          <cell r="F106">
            <v>67.8</v>
          </cell>
          <cell r="G106">
            <v>0</v>
          </cell>
          <cell r="H106">
            <v>82.9</v>
          </cell>
          <cell r="I106">
            <v>125.2</v>
          </cell>
          <cell r="J106">
            <v>288.2</v>
          </cell>
          <cell r="K106">
            <v>45.8</v>
          </cell>
        </row>
        <row r="107">
          <cell r="A107">
            <v>36566</v>
          </cell>
          <cell r="B107">
            <v>40.2</v>
          </cell>
          <cell r="C107">
            <v>2511.1</v>
          </cell>
          <cell r="D107">
            <v>1732.1</v>
          </cell>
          <cell r="E107">
            <v>1.1</v>
          </cell>
          <cell r="F107">
            <v>107.4</v>
          </cell>
          <cell r="G107">
            <v>0</v>
          </cell>
          <cell r="H107">
            <v>82.9</v>
          </cell>
          <cell r="I107">
            <v>128</v>
          </cell>
          <cell r="J107">
            <v>264.6</v>
          </cell>
          <cell r="K107">
            <v>43.8</v>
          </cell>
        </row>
        <row r="108">
          <cell r="A108">
            <v>36567</v>
          </cell>
          <cell r="B108">
            <v>40.2</v>
          </cell>
          <cell r="C108">
            <v>2480.1</v>
          </cell>
          <cell r="D108">
            <v>1718.6</v>
          </cell>
          <cell r="E108">
            <v>4</v>
          </cell>
          <cell r="F108">
            <v>102</v>
          </cell>
          <cell r="G108">
            <v>0</v>
          </cell>
          <cell r="H108">
            <v>82.9</v>
          </cell>
          <cell r="I108">
            <v>128</v>
          </cell>
          <cell r="J108">
            <v>257.4</v>
          </cell>
          <cell r="K108">
            <v>43.8</v>
          </cell>
        </row>
        <row r="109">
          <cell r="A109">
            <v>36568</v>
          </cell>
          <cell r="B109">
            <v>20.6</v>
          </cell>
          <cell r="C109">
            <v>2439.3</v>
          </cell>
          <cell r="D109">
            <v>1729.4</v>
          </cell>
          <cell r="E109">
            <v>3.5</v>
          </cell>
          <cell r="F109">
            <v>89.3</v>
          </cell>
          <cell r="G109">
            <v>0</v>
          </cell>
          <cell r="H109">
            <v>25.9</v>
          </cell>
          <cell r="I109">
            <v>122.8</v>
          </cell>
          <cell r="J109">
            <v>285</v>
          </cell>
          <cell r="K109">
            <v>44.2</v>
          </cell>
        </row>
        <row r="110">
          <cell r="A110">
            <v>36569</v>
          </cell>
          <cell r="B110">
            <v>40.2</v>
          </cell>
          <cell r="C110">
            <v>2428.9</v>
          </cell>
          <cell r="D110">
            <v>1729.4</v>
          </cell>
          <cell r="E110">
            <v>3.5</v>
          </cell>
          <cell r="F110">
            <v>88.9</v>
          </cell>
          <cell r="G110">
            <v>9</v>
          </cell>
          <cell r="H110">
            <v>41.4</v>
          </cell>
          <cell r="I110">
            <v>117.9</v>
          </cell>
          <cell r="J110">
            <v>239.7</v>
          </cell>
          <cell r="K110">
            <v>40.1</v>
          </cell>
        </row>
        <row r="111">
          <cell r="A111">
            <v>36570</v>
          </cell>
          <cell r="B111">
            <v>35.3</v>
          </cell>
          <cell r="C111">
            <v>2474.7</v>
          </cell>
          <cell r="D111">
            <v>1724.9</v>
          </cell>
          <cell r="E111">
            <v>3.5</v>
          </cell>
          <cell r="F111">
            <v>88.9</v>
          </cell>
          <cell r="G111">
            <v>9.8</v>
          </cell>
          <cell r="H111">
            <v>82.9</v>
          </cell>
          <cell r="I111">
            <v>123.1</v>
          </cell>
          <cell r="J111">
            <v>244.6</v>
          </cell>
          <cell r="K111">
            <v>39.3</v>
          </cell>
        </row>
        <row r="112">
          <cell r="A112">
            <v>36571</v>
          </cell>
          <cell r="B112">
            <v>40.2</v>
          </cell>
          <cell r="C112">
            <v>2504.4</v>
          </cell>
          <cell r="D112">
            <v>1764.9</v>
          </cell>
          <cell r="E112">
            <v>3.4</v>
          </cell>
          <cell r="F112">
            <v>93.3</v>
          </cell>
          <cell r="G112">
            <v>4.9</v>
          </cell>
          <cell r="H112">
            <v>82.9</v>
          </cell>
          <cell r="I112">
            <v>119.1</v>
          </cell>
          <cell r="J112">
            <v>228.8</v>
          </cell>
          <cell r="K112">
            <v>50.2</v>
          </cell>
        </row>
        <row r="113">
          <cell r="A113">
            <v>36572</v>
          </cell>
          <cell r="B113">
            <v>35.3</v>
          </cell>
          <cell r="C113">
            <v>2500.5</v>
          </cell>
          <cell r="D113">
            <v>1736.8</v>
          </cell>
          <cell r="E113">
            <v>5.2</v>
          </cell>
          <cell r="F113">
            <v>98.2</v>
          </cell>
          <cell r="G113">
            <v>14.7</v>
          </cell>
          <cell r="H113">
            <v>82.9</v>
          </cell>
          <cell r="I113">
            <v>113.8</v>
          </cell>
          <cell r="J113">
            <v>253.2</v>
          </cell>
          <cell r="K113">
            <v>51.1</v>
          </cell>
        </row>
        <row r="114">
          <cell r="A114">
            <v>36573</v>
          </cell>
          <cell r="B114">
            <v>40.2</v>
          </cell>
          <cell r="C114">
            <v>2514.7</v>
          </cell>
          <cell r="D114">
            <v>1744.3</v>
          </cell>
          <cell r="E114">
            <v>6.6</v>
          </cell>
          <cell r="F114">
            <v>91.9</v>
          </cell>
          <cell r="G114">
            <v>24.7</v>
          </cell>
          <cell r="H114">
            <v>82.9</v>
          </cell>
          <cell r="I114">
            <v>116.8</v>
          </cell>
          <cell r="J114">
            <v>249.4</v>
          </cell>
          <cell r="K114">
            <v>44</v>
          </cell>
        </row>
        <row r="115">
          <cell r="A115">
            <v>36574</v>
          </cell>
          <cell r="B115">
            <v>40.2</v>
          </cell>
          <cell r="C115">
            <v>2502.7</v>
          </cell>
          <cell r="D115">
            <v>1720.8</v>
          </cell>
          <cell r="E115">
            <v>7.2</v>
          </cell>
          <cell r="F115">
            <v>92.1</v>
          </cell>
          <cell r="G115">
            <v>0</v>
          </cell>
          <cell r="H115">
            <v>82.9</v>
          </cell>
          <cell r="I115">
            <v>129</v>
          </cell>
          <cell r="J115">
            <v>270.2</v>
          </cell>
          <cell r="K115">
            <v>46.2</v>
          </cell>
        </row>
        <row r="116">
          <cell r="A116">
            <v>36575</v>
          </cell>
          <cell r="B116">
            <v>40.2</v>
          </cell>
          <cell r="C116">
            <v>2492.2</v>
          </cell>
          <cell r="D116">
            <v>1721.1</v>
          </cell>
          <cell r="E116">
            <v>4.7</v>
          </cell>
          <cell r="F116">
            <v>97.6</v>
          </cell>
          <cell r="G116">
            <v>0</v>
          </cell>
          <cell r="H116">
            <v>82.9</v>
          </cell>
          <cell r="I116">
            <v>130</v>
          </cell>
          <cell r="J116">
            <v>255.3</v>
          </cell>
          <cell r="K116">
            <v>46.2</v>
          </cell>
        </row>
        <row r="117">
          <cell r="A117">
            <v>36576</v>
          </cell>
          <cell r="B117">
            <v>40.2</v>
          </cell>
          <cell r="C117">
            <v>2492.2</v>
          </cell>
          <cell r="D117">
            <v>1721.1</v>
          </cell>
          <cell r="E117">
            <v>4.7</v>
          </cell>
          <cell r="F117">
            <v>97.6</v>
          </cell>
          <cell r="G117">
            <v>0</v>
          </cell>
          <cell r="H117">
            <v>82.9</v>
          </cell>
          <cell r="I117">
            <v>130</v>
          </cell>
          <cell r="J117">
            <v>255.3</v>
          </cell>
          <cell r="K117">
            <v>46.2</v>
          </cell>
        </row>
        <row r="118">
          <cell r="A118">
            <v>36577</v>
          </cell>
          <cell r="B118">
            <v>40.2</v>
          </cell>
          <cell r="C118">
            <v>2492.2</v>
          </cell>
          <cell r="D118">
            <v>1721.1</v>
          </cell>
          <cell r="E118">
            <v>4.7</v>
          </cell>
          <cell r="F118">
            <v>97.6</v>
          </cell>
          <cell r="G118">
            <v>0</v>
          </cell>
          <cell r="H118">
            <v>82.9</v>
          </cell>
          <cell r="I118">
            <v>130</v>
          </cell>
          <cell r="J118">
            <v>255.3</v>
          </cell>
          <cell r="K118">
            <v>46.2</v>
          </cell>
        </row>
        <row r="119">
          <cell r="A119">
            <v>36578</v>
          </cell>
          <cell r="B119">
            <v>40.2</v>
          </cell>
          <cell r="C119">
            <v>2492.2</v>
          </cell>
          <cell r="D119">
            <v>1721.1</v>
          </cell>
          <cell r="E119">
            <v>4.7</v>
          </cell>
          <cell r="F119">
            <v>97.6</v>
          </cell>
          <cell r="G119">
            <v>0</v>
          </cell>
          <cell r="H119">
            <v>82.9</v>
          </cell>
          <cell r="I119">
            <v>130</v>
          </cell>
          <cell r="J119">
            <v>255.3</v>
          </cell>
          <cell r="K119">
            <v>46.2</v>
          </cell>
        </row>
        <row r="120">
          <cell r="A120">
            <v>36579</v>
          </cell>
          <cell r="B120" t="str">
            <v>N/A</v>
          </cell>
          <cell r="C120" t="str">
            <v>N/A</v>
          </cell>
          <cell r="D120" t="str">
            <v>N/A</v>
          </cell>
          <cell r="E120" t="str">
            <v>N/A</v>
          </cell>
          <cell r="F120" t="str">
            <v>N/A</v>
          </cell>
          <cell r="G120" t="str">
            <v>N/A</v>
          </cell>
          <cell r="H120" t="str">
            <v>N/A</v>
          </cell>
          <cell r="I120" t="str">
            <v>N/A</v>
          </cell>
          <cell r="J120" t="str">
            <v>N/A</v>
          </cell>
          <cell r="K120" t="str">
            <v>N/A</v>
          </cell>
        </row>
        <row r="121">
          <cell r="A121">
            <v>36580</v>
          </cell>
          <cell r="B121" t="str">
            <v>N/A</v>
          </cell>
          <cell r="C121" t="str">
            <v>N/A</v>
          </cell>
          <cell r="D121" t="str">
            <v>N/A</v>
          </cell>
          <cell r="E121" t="str">
            <v>N/A</v>
          </cell>
          <cell r="F121" t="str">
            <v>N/A</v>
          </cell>
          <cell r="G121" t="str">
            <v>N/A</v>
          </cell>
          <cell r="H121" t="str">
            <v>N/A</v>
          </cell>
          <cell r="I121" t="str">
            <v>N/A</v>
          </cell>
          <cell r="J121" t="str">
            <v>N/A</v>
          </cell>
          <cell r="K121" t="str">
            <v>N/A</v>
          </cell>
        </row>
        <row r="122">
          <cell r="A122">
            <v>36581</v>
          </cell>
          <cell r="B122" t="str">
            <v>N/A</v>
          </cell>
          <cell r="C122" t="str">
            <v>N/A</v>
          </cell>
          <cell r="D122" t="str">
            <v>N/A</v>
          </cell>
          <cell r="E122" t="str">
            <v>N/A</v>
          </cell>
          <cell r="F122" t="str">
            <v>N/A</v>
          </cell>
          <cell r="G122" t="str">
            <v>N/A</v>
          </cell>
          <cell r="H122" t="str">
            <v>N/A</v>
          </cell>
          <cell r="I122" t="str">
            <v>N/A</v>
          </cell>
          <cell r="J122" t="str">
            <v>N/A</v>
          </cell>
          <cell r="K122" t="str">
            <v>N/A</v>
          </cell>
        </row>
        <row r="123">
          <cell r="A123">
            <v>36582</v>
          </cell>
          <cell r="B123" t="str">
            <v>N/A</v>
          </cell>
          <cell r="C123" t="str">
            <v>N/A</v>
          </cell>
          <cell r="D123" t="str">
            <v>N/A</v>
          </cell>
          <cell r="E123" t="str">
            <v>N/A</v>
          </cell>
          <cell r="F123" t="str">
            <v>N/A</v>
          </cell>
          <cell r="G123" t="str">
            <v>N/A</v>
          </cell>
          <cell r="H123" t="str">
            <v>N/A</v>
          </cell>
          <cell r="I123" t="str">
            <v>N/A</v>
          </cell>
          <cell r="J123" t="str">
            <v>N/A</v>
          </cell>
          <cell r="K123" t="str">
            <v>N/A</v>
          </cell>
        </row>
        <row r="124">
          <cell r="A124">
            <v>36583</v>
          </cell>
          <cell r="B124" t="str">
            <v>N/A</v>
          </cell>
          <cell r="C124" t="str">
            <v>N/A</v>
          </cell>
          <cell r="D124" t="str">
            <v>N/A</v>
          </cell>
          <cell r="E124" t="str">
            <v>N/A</v>
          </cell>
          <cell r="F124" t="str">
            <v>N/A</v>
          </cell>
          <cell r="G124" t="str">
            <v>N/A</v>
          </cell>
          <cell r="H124" t="str">
            <v>N/A</v>
          </cell>
          <cell r="I124" t="str">
            <v>N/A</v>
          </cell>
          <cell r="J124" t="str">
            <v>N/A</v>
          </cell>
          <cell r="K124" t="str">
            <v>N/A</v>
          </cell>
        </row>
        <row r="125">
          <cell r="A125">
            <v>36584</v>
          </cell>
          <cell r="B125" t="str">
            <v>N/A</v>
          </cell>
          <cell r="C125" t="str">
            <v>N/A</v>
          </cell>
          <cell r="D125" t="str">
            <v>N/A</v>
          </cell>
          <cell r="E125" t="str">
            <v>N/A</v>
          </cell>
          <cell r="F125" t="str">
            <v>N/A</v>
          </cell>
          <cell r="G125" t="str">
            <v>N/A</v>
          </cell>
          <cell r="H125" t="str">
            <v>N/A</v>
          </cell>
          <cell r="I125" t="str">
            <v>N/A</v>
          </cell>
          <cell r="J125" t="str">
            <v>N/A</v>
          </cell>
          <cell r="K125" t="str">
            <v>N/A</v>
          </cell>
        </row>
        <row r="126">
          <cell r="A126">
            <v>36585</v>
          </cell>
          <cell r="B126" t="str">
            <v>N/A</v>
          </cell>
          <cell r="C126" t="str">
            <v>N/A</v>
          </cell>
          <cell r="D126" t="str">
            <v>N/A</v>
          </cell>
          <cell r="E126" t="str">
            <v>N/A</v>
          </cell>
          <cell r="F126" t="str">
            <v>N/A</v>
          </cell>
          <cell r="G126" t="str">
            <v>N/A</v>
          </cell>
          <cell r="H126" t="str">
            <v>N/A</v>
          </cell>
          <cell r="I126" t="str">
            <v>N/A</v>
          </cell>
          <cell r="J126" t="str">
            <v>N/A</v>
          </cell>
          <cell r="K126" t="str">
            <v>N/A</v>
          </cell>
        </row>
        <row r="127">
          <cell r="A127">
            <v>36586</v>
          </cell>
          <cell r="B127" t="str">
            <v>N/A</v>
          </cell>
          <cell r="C127" t="str">
            <v>N/A</v>
          </cell>
          <cell r="D127" t="str">
            <v>N/A</v>
          </cell>
          <cell r="E127" t="str">
            <v>N/A</v>
          </cell>
          <cell r="F127" t="str">
            <v>N/A</v>
          </cell>
          <cell r="G127" t="str">
            <v>N/A</v>
          </cell>
          <cell r="H127" t="str">
            <v>N/A</v>
          </cell>
          <cell r="I127" t="str">
            <v>N/A</v>
          </cell>
          <cell r="J127" t="str">
            <v>N/A</v>
          </cell>
          <cell r="K127" t="str">
            <v>N/A</v>
          </cell>
        </row>
        <row r="128">
          <cell r="A128">
            <v>36587</v>
          </cell>
          <cell r="B128" t="str">
            <v>N/A</v>
          </cell>
          <cell r="C128" t="str">
            <v>N/A</v>
          </cell>
          <cell r="D128" t="str">
            <v>N/A</v>
          </cell>
          <cell r="E128" t="str">
            <v>N/A</v>
          </cell>
          <cell r="F128" t="str">
            <v>N/A</v>
          </cell>
          <cell r="G128" t="str">
            <v>N/A</v>
          </cell>
          <cell r="H128" t="str">
            <v>N/A</v>
          </cell>
          <cell r="I128" t="str">
            <v>N/A</v>
          </cell>
          <cell r="J128" t="str">
            <v>N/A</v>
          </cell>
          <cell r="K128" t="str">
            <v>N/A</v>
          </cell>
        </row>
        <row r="129">
          <cell r="A129">
            <v>36588</v>
          </cell>
          <cell r="B129" t="str">
            <v>N/A</v>
          </cell>
          <cell r="C129" t="str">
            <v>N/A</v>
          </cell>
          <cell r="D129" t="str">
            <v>N/A</v>
          </cell>
          <cell r="E129" t="str">
            <v>N/A</v>
          </cell>
          <cell r="F129" t="str">
            <v>N/A</v>
          </cell>
          <cell r="G129" t="str">
            <v>N/A</v>
          </cell>
          <cell r="H129" t="str">
            <v>N/A</v>
          </cell>
          <cell r="I129" t="str">
            <v>N/A</v>
          </cell>
          <cell r="J129" t="str">
            <v>N/A</v>
          </cell>
          <cell r="K129" t="str">
            <v>N/A</v>
          </cell>
        </row>
        <row r="130">
          <cell r="A130">
            <v>36589</v>
          </cell>
          <cell r="B130" t="str">
            <v>N/A</v>
          </cell>
          <cell r="C130" t="str">
            <v>N/A</v>
          </cell>
          <cell r="D130" t="str">
            <v>N/A</v>
          </cell>
          <cell r="E130" t="str">
            <v>N/A</v>
          </cell>
          <cell r="F130" t="str">
            <v>N/A</v>
          </cell>
          <cell r="G130" t="str">
            <v>N/A</v>
          </cell>
          <cell r="H130" t="str">
            <v>N/A</v>
          </cell>
          <cell r="I130" t="str">
            <v>N/A</v>
          </cell>
          <cell r="J130" t="str">
            <v>N/A</v>
          </cell>
          <cell r="K130" t="str">
            <v>N/A</v>
          </cell>
        </row>
        <row r="131">
          <cell r="A131">
            <v>36590</v>
          </cell>
          <cell r="B131" t="str">
            <v>N/A</v>
          </cell>
          <cell r="C131" t="str">
            <v>N/A</v>
          </cell>
          <cell r="D131" t="str">
            <v>N/A</v>
          </cell>
          <cell r="E131" t="str">
            <v>N/A</v>
          </cell>
          <cell r="F131" t="str">
            <v>N/A</v>
          </cell>
          <cell r="G131" t="str">
            <v>N/A</v>
          </cell>
          <cell r="H131" t="str">
            <v>N/A</v>
          </cell>
          <cell r="I131" t="str">
            <v>N/A</v>
          </cell>
          <cell r="J131" t="str">
            <v>N/A</v>
          </cell>
          <cell r="K131" t="str">
            <v>N/A</v>
          </cell>
        </row>
        <row r="132">
          <cell r="A132">
            <v>36591</v>
          </cell>
          <cell r="B132" t="str">
            <v>N/A</v>
          </cell>
          <cell r="C132" t="str">
            <v>N/A</v>
          </cell>
          <cell r="D132" t="str">
            <v>N/A</v>
          </cell>
          <cell r="E132" t="str">
            <v>N/A</v>
          </cell>
          <cell r="F132" t="str">
            <v>N/A</v>
          </cell>
          <cell r="G132" t="str">
            <v>N/A</v>
          </cell>
          <cell r="H132" t="str">
            <v>N/A</v>
          </cell>
          <cell r="I132" t="str">
            <v>N/A</v>
          </cell>
          <cell r="J132" t="str">
            <v>N/A</v>
          </cell>
          <cell r="K132" t="str">
            <v>N/A</v>
          </cell>
        </row>
        <row r="133">
          <cell r="A133">
            <v>36592</v>
          </cell>
          <cell r="B133" t="str">
            <v>N/A</v>
          </cell>
          <cell r="C133" t="str">
            <v>N/A</v>
          </cell>
          <cell r="D133" t="str">
            <v>N/A</v>
          </cell>
          <cell r="E133" t="str">
            <v>N/A</v>
          </cell>
          <cell r="F133" t="str">
            <v>N/A</v>
          </cell>
          <cell r="G133" t="str">
            <v>N/A</v>
          </cell>
          <cell r="H133" t="str">
            <v>N/A</v>
          </cell>
          <cell r="I133" t="str">
            <v>N/A</v>
          </cell>
          <cell r="J133" t="str">
            <v>N/A</v>
          </cell>
          <cell r="K133" t="str">
            <v>N/A</v>
          </cell>
        </row>
        <row r="134">
          <cell r="A134">
            <v>36593</v>
          </cell>
          <cell r="B134" t="str">
            <v>N/A</v>
          </cell>
          <cell r="C134" t="str">
            <v>N/A</v>
          </cell>
          <cell r="D134" t="str">
            <v>N/A</v>
          </cell>
          <cell r="E134" t="str">
            <v>N/A</v>
          </cell>
          <cell r="F134" t="str">
            <v>N/A</v>
          </cell>
          <cell r="G134" t="str">
            <v>N/A</v>
          </cell>
          <cell r="H134" t="str">
            <v>N/A</v>
          </cell>
          <cell r="I134" t="str">
            <v>N/A</v>
          </cell>
          <cell r="J134" t="str">
            <v>N/A</v>
          </cell>
          <cell r="K134" t="str">
            <v>N/A</v>
          </cell>
        </row>
        <row r="135">
          <cell r="A135">
            <v>36594</v>
          </cell>
          <cell r="B135" t="str">
            <v>N/A</v>
          </cell>
          <cell r="C135" t="str">
            <v>N/A</v>
          </cell>
          <cell r="D135" t="str">
            <v>N/A</v>
          </cell>
          <cell r="E135" t="str">
            <v>N/A</v>
          </cell>
          <cell r="F135" t="str">
            <v>N/A</v>
          </cell>
          <cell r="G135" t="str">
            <v>N/A</v>
          </cell>
          <cell r="H135" t="str">
            <v>N/A</v>
          </cell>
          <cell r="I135" t="str">
            <v>N/A</v>
          </cell>
          <cell r="J135" t="str">
            <v>N/A</v>
          </cell>
          <cell r="K135" t="str">
            <v>N/A</v>
          </cell>
        </row>
        <row r="136">
          <cell r="A136">
            <v>36595</v>
          </cell>
          <cell r="B136" t="str">
            <v>N/A</v>
          </cell>
          <cell r="C136" t="str">
            <v>N/A</v>
          </cell>
          <cell r="D136" t="str">
            <v>N/A</v>
          </cell>
          <cell r="E136" t="str">
            <v>N/A</v>
          </cell>
          <cell r="F136" t="str">
            <v>N/A</v>
          </cell>
          <cell r="G136" t="str">
            <v>N/A</v>
          </cell>
          <cell r="H136" t="str">
            <v>N/A</v>
          </cell>
          <cell r="I136" t="str">
            <v>N/A</v>
          </cell>
          <cell r="J136" t="str">
            <v>N/A</v>
          </cell>
          <cell r="K136" t="str">
            <v>N/A</v>
          </cell>
        </row>
        <row r="137">
          <cell r="A137">
            <v>36596</v>
          </cell>
          <cell r="B137" t="str">
            <v>N/A</v>
          </cell>
          <cell r="C137" t="str">
            <v>N/A</v>
          </cell>
          <cell r="D137" t="str">
            <v>N/A</v>
          </cell>
          <cell r="E137" t="str">
            <v>N/A</v>
          </cell>
          <cell r="F137" t="str">
            <v>N/A</v>
          </cell>
          <cell r="G137" t="str">
            <v>N/A</v>
          </cell>
          <cell r="H137" t="str">
            <v>N/A</v>
          </cell>
          <cell r="I137" t="str">
            <v>N/A</v>
          </cell>
          <cell r="J137" t="str">
            <v>N/A</v>
          </cell>
          <cell r="K137" t="str">
            <v>N/A</v>
          </cell>
        </row>
        <row r="138">
          <cell r="A138">
            <v>36597</v>
          </cell>
          <cell r="B138" t="str">
            <v>N/A</v>
          </cell>
          <cell r="C138" t="str">
            <v>N/A</v>
          </cell>
          <cell r="D138" t="str">
            <v>N/A</v>
          </cell>
          <cell r="E138" t="str">
            <v>N/A</v>
          </cell>
          <cell r="F138" t="str">
            <v>N/A</v>
          </cell>
          <cell r="G138" t="str">
            <v>N/A</v>
          </cell>
          <cell r="H138" t="str">
            <v>N/A</v>
          </cell>
          <cell r="I138" t="str">
            <v>N/A</v>
          </cell>
          <cell r="J138" t="str">
            <v>N/A</v>
          </cell>
          <cell r="K138" t="str">
            <v>N/A</v>
          </cell>
        </row>
        <row r="139">
          <cell r="A139">
            <v>36598</v>
          </cell>
          <cell r="B139" t="str">
            <v>N/A</v>
          </cell>
          <cell r="C139" t="str">
            <v>N/A</v>
          </cell>
          <cell r="D139" t="str">
            <v>N/A</v>
          </cell>
          <cell r="E139" t="str">
            <v>N/A</v>
          </cell>
          <cell r="F139" t="str">
            <v>N/A</v>
          </cell>
          <cell r="G139" t="str">
            <v>N/A</v>
          </cell>
          <cell r="H139" t="str">
            <v>N/A</v>
          </cell>
          <cell r="I139" t="str">
            <v>N/A</v>
          </cell>
          <cell r="J139" t="str">
            <v>N/A</v>
          </cell>
          <cell r="K139" t="str">
            <v>N/A</v>
          </cell>
        </row>
        <row r="140">
          <cell r="A140">
            <v>36599</v>
          </cell>
          <cell r="B140" t="str">
            <v>N/A</v>
          </cell>
          <cell r="C140" t="str">
            <v>N/A</v>
          </cell>
          <cell r="D140" t="str">
            <v>N/A</v>
          </cell>
          <cell r="E140" t="str">
            <v>N/A</v>
          </cell>
          <cell r="F140" t="str">
            <v>N/A</v>
          </cell>
          <cell r="G140" t="str">
            <v>N/A</v>
          </cell>
          <cell r="H140" t="str">
            <v>N/A</v>
          </cell>
          <cell r="I140" t="str">
            <v>N/A</v>
          </cell>
          <cell r="J140" t="str">
            <v>N/A</v>
          </cell>
          <cell r="K140" t="str">
            <v>N/A</v>
          </cell>
        </row>
        <row r="141">
          <cell r="A141">
            <v>36600</v>
          </cell>
          <cell r="B141" t="str">
            <v>N/A</v>
          </cell>
          <cell r="C141" t="str">
            <v>N/A</v>
          </cell>
          <cell r="D141" t="str">
            <v>N/A</v>
          </cell>
          <cell r="E141" t="str">
            <v>N/A</v>
          </cell>
          <cell r="F141" t="str">
            <v>N/A</v>
          </cell>
          <cell r="G141" t="str">
            <v>N/A</v>
          </cell>
          <cell r="H141" t="str">
            <v>N/A</v>
          </cell>
          <cell r="I141" t="str">
            <v>N/A</v>
          </cell>
          <cell r="J141" t="str">
            <v>N/A</v>
          </cell>
          <cell r="K141" t="str">
            <v>N/A</v>
          </cell>
        </row>
        <row r="142">
          <cell r="A142">
            <v>36601</v>
          </cell>
          <cell r="B142" t="str">
            <v>N/A</v>
          </cell>
          <cell r="C142" t="str">
            <v>N/A</v>
          </cell>
          <cell r="D142" t="str">
            <v>N/A</v>
          </cell>
          <cell r="E142" t="str">
            <v>N/A</v>
          </cell>
          <cell r="F142" t="str">
            <v>N/A</v>
          </cell>
          <cell r="G142" t="str">
            <v>N/A</v>
          </cell>
          <cell r="H142" t="str">
            <v>N/A</v>
          </cell>
          <cell r="I142" t="str">
            <v>N/A</v>
          </cell>
          <cell r="J142" t="str">
            <v>N/A</v>
          </cell>
          <cell r="K142" t="str">
            <v>N/A</v>
          </cell>
        </row>
        <row r="143">
          <cell r="A143">
            <v>36602</v>
          </cell>
          <cell r="B143" t="str">
            <v>N/A</v>
          </cell>
          <cell r="C143" t="str">
            <v>N/A</v>
          </cell>
          <cell r="D143" t="str">
            <v>N/A</v>
          </cell>
          <cell r="E143" t="str">
            <v>N/A</v>
          </cell>
          <cell r="F143" t="str">
            <v>N/A</v>
          </cell>
          <cell r="G143" t="str">
            <v>N/A</v>
          </cell>
          <cell r="H143" t="str">
            <v>N/A</v>
          </cell>
          <cell r="I143" t="str">
            <v>N/A</v>
          </cell>
          <cell r="J143" t="str">
            <v>N/A</v>
          </cell>
          <cell r="K143" t="str">
            <v>N/A</v>
          </cell>
        </row>
        <row r="144">
          <cell r="A144">
            <v>36603</v>
          </cell>
          <cell r="B144" t="str">
            <v>N/A</v>
          </cell>
          <cell r="C144" t="str">
            <v>N/A</v>
          </cell>
          <cell r="D144" t="str">
            <v>N/A</v>
          </cell>
          <cell r="E144" t="str">
            <v>N/A</v>
          </cell>
          <cell r="F144" t="str">
            <v>N/A</v>
          </cell>
          <cell r="G144" t="str">
            <v>N/A</v>
          </cell>
          <cell r="H144" t="str">
            <v>N/A</v>
          </cell>
          <cell r="I144" t="str">
            <v>N/A</v>
          </cell>
          <cell r="J144" t="str">
            <v>N/A</v>
          </cell>
          <cell r="K144" t="str">
            <v>N/A</v>
          </cell>
        </row>
        <row r="145">
          <cell r="A145">
            <v>36604</v>
          </cell>
          <cell r="B145" t="str">
            <v>N/A</v>
          </cell>
          <cell r="C145" t="str">
            <v>N/A</v>
          </cell>
          <cell r="D145" t="str">
            <v>N/A</v>
          </cell>
          <cell r="E145" t="str">
            <v>N/A</v>
          </cell>
          <cell r="F145" t="str">
            <v>N/A</v>
          </cell>
          <cell r="G145" t="str">
            <v>N/A</v>
          </cell>
          <cell r="H145" t="str">
            <v>N/A</v>
          </cell>
          <cell r="I145" t="str">
            <v>N/A</v>
          </cell>
          <cell r="J145" t="str">
            <v>N/A</v>
          </cell>
          <cell r="K145" t="str">
            <v>N/A</v>
          </cell>
        </row>
        <row r="146">
          <cell r="A146">
            <v>36605</v>
          </cell>
          <cell r="B146" t="str">
            <v>N/A</v>
          </cell>
          <cell r="C146" t="str">
            <v>N/A</v>
          </cell>
          <cell r="D146" t="str">
            <v>N/A</v>
          </cell>
          <cell r="E146" t="str">
            <v>N/A</v>
          </cell>
          <cell r="F146" t="str">
            <v>N/A</v>
          </cell>
          <cell r="G146" t="str">
            <v>N/A</v>
          </cell>
          <cell r="H146" t="str">
            <v>N/A</v>
          </cell>
          <cell r="I146" t="str">
            <v>N/A</v>
          </cell>
          <cell r="J146" t="str">
            <v>N/A</v>
          </cell>
          <cell r="K146" t="str">
            <v>N/A</v>
          </cell>
        </row>
        <row r="147">
          <cell r="A147">
            <v>36606</v>
          </cell>
          <cell r="B147" t="str">
            <v>N/A</v>
          </cell>
          <cell r="C147" t="str">
            <v>N/A</v>
          </cell>
          <cell r="D147" t="str">
            <v>N/A</v>
          </cell>
          <cell r="E147" t="str">
            <v>N/A</v>
          </cell>
          <cell r="F147" t="str">
            <v>N/A</v>
          </cell>
          <cell r="G147" t="str">
            <v>N/A</v>
          </cell>
          <cell r="H147" t="str">
            <v>N/A</v>
          </cell>
          <cell r="I147" t="str">
            <v>N/A</v>
          </cell>
          <cell r="J147" t="str">
            <v>N/A</v>
          </cell>
          <cell r="K147" t="str">
            <v>N/A</v>
          </cell>
        </row>
        <row r="148">
          <cell r="A148">
            <v>36607</v>
          </cell>
          <cell r="B148" t="str">
            <v>N/A</v>
          </cell>
          <cell r="C148" t="str">
            <v>N/A</v>
          </cell>
          <cell r="D148" t="str">
            <v>N/A</v>
          </cell>
          <cell r="E148" t="str">
            <v>N/A</v>
          </cell>
          <cell r="F148" t="str">
            <v>N/A</v>
          </cell>
          <cell r="G148" t="str">
            <v>N/A</v>
          </cell>
          <cell r="H148" t="str">
            <v>N/A</v>
          </cell>
          <cell r="I148" t="str">
            <v>N/A</v>
          </cell>
          <cell r="J148" t="str">
            <v>N/A</v>
          </cell>
          <cell r="K148" t="str">
            <v>N/A</v>
          </cell>
        </row>
        <row r="149">
          <cell r="A149">
            <v>36608</v>
          </cell>
          <cell r="B149" t="str">
            <v>N/A</v>
          </cell>
          <cell r="C149" t="str">
            <v>N/A</v>
          </cell>
          <cell r="D149" t="str">
            <v>N/A</v>
          </cell>
          <cell r="E149" t="str">
            <v>N/A</v>
          </cell>
          <cell r="F149" t="str">
            <v>N/A</v>
          </cell>
          <cell r="G149" t="str">
            <v>N/A</v>
          </cell>
          <cell r="H149" t="str">
            <v>N/A</v>
          </cell>
          <cell r="I149" t="str">
            <v>N/A</v>
          </cell>
          <cell r="J149" t="str">
            <v>N/A</v>
          </cell>
          <cell r="K149" t="str">
            <v>N/A</v>
          </cell>
        </row>
        <row r="150">
          <cell r="A150">
            <v>36609</v>
          </cell>
          <cell r="B150" t="str">
            <v>N/A</v>
          </cell>
          <cell r="C150" t="str">
            <v>N/A</v>
          </cell>
          <cell r="D150" t="str">
            <v>N/A</v>
          </cell>
          <cell r="E150" t="str">
            <v>N/A</v>
          </cell>
          <cell r="F150" t="str">
            <v>N/A</v>
          </cell>
          <cell r="G150" t="str">
            <v>N/A</v>
          </cell>
          <cell r="H150" t="str">
            <v>N/A</v>
          </cell>
          <cell r="I150" t="str">
            <v>N/A</v>
          </cell>
          <cell r="J150" t="str">
            <v>N/A</v>
          </cell>
          <cell r="K150" t="str">
            <v>N/A</v>
          </cell>
        </row>
        <row r="151">
          <cell r="A151">
            <v>36610</v>
          </cell>
          <cell r="B151" t="str">
            <v>N/A</v>
          </cell>
          <cell r="C151" t="str">
            <v>N/A</v>
          </cell>
          <cell r="D151" t="str">
            <v>N/A</v>
          </cell>
          <cell r="E151" t="str">
            <v>N/A</v>
          </cell>
          <cell r="F151" t="str">
            <v>N/A</v>
          </cell>
          <cell r="G151" t="str">
            <v>N/A</v>
          </cell>
          <cell r="H151" t="str">
            <v>N/A</v>
          </cell>
          <cell r="I151" t="str">
            <v>N/A</v>
          </cell>
          <cell r="J151" t="str">
            <v>N/A</v>
          </cell>
          <cell r="K151" t="str">
            <v>N/A</v>
          </cell>
        </row>
        <row r="152">
          <cell r="A152">
            <v>36611</v>
          </cell>
          <cell r="B152" t="str">
            <v>N/A</v>
          </cell>
          <cell r="C152" t="str">
            <v>N/A</v>
          </cell>
          <cell r="D152" t="str">
            <v>N/A</v>
          </cell>
          <cell r="E152" t="str">
            <v>N/A</v>
          </cell>
          <cell r="F152" t="str">
            <v>N/A</v>
          </cell>
          <cell r="G152" t="str">
            <v>N/A</v>
          </cell>
          <cell r="H152" t="str">
            <v>N/A</v>
          </cell>
          <cell r="I152" t="str">
            <v>N/A</v>
          </cell>
          <cell r="J152" t="str">
            <v>N/A</v>
          </cell>
          <cell r="K152" t="str">
            <v>N/A</v>
          </cell>
        </row>
        <row r="153">
          <cell r="A153">
            <v>36612</v>
          </cell>
          <cell r="B153" t="str">
            <v>N/A</v>
          </cell>
          <cell r="C153" t="str">
            <v>N/A</v>
          </cell>
          <cell r="D153" t="str">
            <v>N/A</v>
          </cell>
          <cell r="E153" t="str">
            <v>N/A</v>
          </cell>
          <cell r="F153" t="str">
            <v>N/A</v>
          </cell>
          <cell r="G153" t="str">
            <v>N/A</v>
          </cell>
          <cell r="H153" t="str">
            <v>N/A</v>
          </cell>
          <cell r="I153" t="str">
            <v>N/A</v>
          </cell>
          <cell r="J153" t="str">
            <v>N/A</v>
          </cell>
          <cell r="K153" t="str">
            <v>N/A</v>
          </cell>
        </row>
        <row r="154">
          <cell r="A154">
            <v>36613</v>
          </cell>
          <cell r="B154" t="str">
            <v>N/A</v>
          </cell>
          <cell r="C154" t="str">
            <v>N/A</v>
          </cell>
          <cell r="D154" t="str">
            <v>N/A</v>
          </cell>
          <cell r="E154" t="str">
            <v>N/A</v>
          </cell>
          <cell r="F154" t="str">
            <v>N/A</v>
          </cell>
          <cell r="G154" t="str">
            <v>N/A</v>
          </cell>
          <cell r="H154" t="str">
            <v>N/A</v>
          </cell>
          <cell r="I154" t="str">
            <v>N/A</v>
          </cell>
          <cell r="J154" t="str">
            <v>N/A</v>
          </cell>
          <cell r="K154" t="str">
            <v>N/A</v>
          </cell>
        </row>
        <row r="155">
          <cell r="A155">
            <v>36614</v>
          </cell>
          <cell r="B155" t="str">
            <v>N/A</v>
          </cell>
          <cell r="C155" t="str">
            <v>N/A</v>
          </cell>
          <cell r="D155" t="str">
            <v>N/A</v>
          </cell>
          <cell r="E155" t="str">
            <v>N/A</v>
          </cell>
          <cell r="F155" t="str">
            <v>N/A</v>
          </cell>
          <cell r="G155" t="str">
            <v>N/A</v>
          </cell>
          <cell r="H155" t="str">
            <v>N/A</v>
          </cell>
          <cell r="I155" t="str">
            <v>N/A</v>
          </cell>
          <cell r="J155" t="str">
            <v>N/A</v>
          </cell>
          <cell r="K155" t="str">
            <v>N/A</v>
          </cell>
        </row>
        <row r="156">
          <cell r="A156">
            <v>36615</v>
          </cell>
          <cell r="B156" t="str">
            <v>N/A</v>
          </cell>
          <cell r="C156" t="str">
            <v>N/A</v>
          </cell>
          <cell r="D156" t="str">
            <v>N/A</v>
          </cell>
          <cell r="E156" t="str">
            <v>N/A</v>
          </cell>
          <cell r="F156" t="str">
            <v>N/A</v>
          </cell>
          <cell r="G156" t="str">
            <v>N/A</v>
          </cell>
          <cell r="H156" t="str">
            <v>N/A</v>
          </cell>
          <cell r="I156" t="str">
            <v>N/A</v>
          </cell>
          <cell r="J156" t="str">
            <v>N/A</v>
          </cell>
          <cell r="K156" t="str">
            <v>N/A</v>
          </cell>
        </row>
        <row r="157">
          <cell r="A157">
            <v>36616</v>
          </cell>
          <cell r="B157" t="str">
            <v>N/A</v>
          </cell>
          <cell r="C157" t="str">
            <v>N/A</v>
          </cell>
          <cell r="D157" t="str">
            <v>N/A</v>
          </cell>
          <cell r="E157" t="str">
            <v>N/A</v>
          </cell>
          <cell r="F157" t="str">
            <v>N/A</v>
          </cell>
          <cell r="G157" t="str">
            <v>N/A</v>
          </cell>
          <cell r="H157" t="str">
            <v>N/A</v>
          </cell>
          <cell r="I157" t="str">
            <v>N/A</v>
          </cell>
          <cell r="J157" t="str">
            <v>N/A</v>
          </cell>
          <cell r="K157" t="str">
            <v>N/A</v>
          </cell>
        </row>
        <row r="158">
          <cell r="A158">
            <v>36617</v>
          </cell>
          <cell r="B158" t="str">
            <v>N/A</v>
          </cell>
          <cell r="C158" t="str">
            <v>N/A</v>
          </cell>
          <cell r="D158" t="str">
            <v>N/A</v>
          </cell>
          <cell r="E158" t="str">
            <v>N/A</v>
          </cell>
          <cell r="F158" t="str">
            <v>N/A</v>
          </cell>
          <cell r="G158" t="str">
            <v>N/A</v>
          </cell>
          <cell r="H158" t="str">
            <v>N/A</v>
          </cell>
          <cell r="I158" t="str">
            <v>N/A</v>
          </cell>
          <cell r="J158" t="str">
            <v>N/A</v>
          </cell>
          <cell r="K158" t="str">
            <v>N/A</v>
          </cell>
        </row>
        <row r="159">
          <cell r="A159">
            <v>36618</v>
          </cell>
          <cell r="B159" t="str">
            <v>N/A</v>
          </cell>
          <cell r="C159" t="str">
            <v>N/A</v>
          </cell>
          <cell r="D159" t="str">
            <v>N/A</v>
          </cell>
          <cell r="E159" t="str">
            <v>N/A</v>
          </cell>
          <cell r="F159" t="str">
            <v>N/A</v>
          </cell>
          <cell r="G159" t="str">
            <v>N/A</v>
          </cell>
          <cell r="H159" t="str">
            <v>N/A</v>
          </cell>
          <cell r="I159" t="str">
            <v>N/A</v>
          </cell>
          <cell r="J159" t="str">
            <v>N/A</v>
          </cell>
          <cell r="K159" t="str">
            <v>N/A</v>
          </cell>
        </row>
        <row r="160">
          <cell r="A160">
            <v>36619</v>
          </cell>
          <cell r="B160" t="str">
            <v>N/A</v>
          </cell>
          <cell r="C160" t="str">
            <v>N/A</v>
          </cell>
          <cell r="D160" t="str">
            <v>N/A</v>
          </cell>
          <cell r="E160" t="str">
            <v>N/A</v>
          </cell>
          <cell r="F160" t="str">
            <v>N/A</v>
          </cell>
          <cell r="G160" t="str">
            <v>N/A</v>
          </cell>
          <cell r="H160" t="str">
            <v>N/A</v>
          </cell>
          <cell r="I160" t="str">
            <v>N/A</v>
          </cell>
          <cell r="J160" t="str">
            <v>N/A</v>
          </cell>
          <cell r="K160" t="str">
            <v>N/A</v>
          </cell>
        </row>
        <row r="161">
          <cell r="A161">
            <v>36620</v>
          </cell>
          <cell r="B161" t="str">
            <v>N/A</v>
          </cell>
          <cell r="C161" t="str">
            <v>N/A</v>
          </cell>
          <cell r="D161" t="str">
            <v>N/A</v>
          </cell>
          <cell r="E161" t="str">
            <v>N/A</v>
          </cell>
          <cell r="F161" t="str">
            <v>N/A</v>
          </cell>
          <cell r="G161" t="str">
            <v>N/A</v>
          </cell>
          <cell r="H161" t="str">
            <v>N/A</v>
          </cell>
          <cell r="I161" t="str">
            <v>N/A</v>
          </cell>
          <cell r="J161" t="str">
            <v>N/A</v>
          </cell>
          <cell r="K161" t="str">
            <v>N/A</v>
          </cell>
        </row>
        <row r="162">
          <cell r="A162">
            <v>36621</v>
          </cell>
          <cell r="B162" t="str">
            <v>N/A</v>
          </cell>
          <cell r="C162" t="str">
            <v>N/A</v>
          </cell>
          <cell r="D162" t="str">
            <v>N/A</v>
          </cell>
          <cell r="E162" t="str">
            <v>N/A</v>
          </cell>
          <cell r="F162" t="str">
            <v>N/A</v>
          </cell>
          <cell r="G162" t="str">
            <v>N/A</v>
          </cell>
          <cell r="H162" t="str">
            <v>N/A</v>
          </cell>
          <cell r="I162" t="str">
            <v>N/A</v>
          </cell>
          <cell r="J162" t="str">
            <v>N/A</v>
          </cell>
          <cell r="K162" t="str">
            <v>N/A</v>
          </cell>
        </row>
        <row r="163">
          <cell r="A163">
            <v>36622</v>
          </cell>
          <cell r="B163" t="str">
            <v>N/A</v>
          </cell>
          <cell r="C163" t="str">
            <v>N/A</v>
          </cell>
          <cell r="D163" t="str">
            <v>N/A</v>
          </cell>
          <cell r="E163" t="str">
            <v>N/A</v>
          </cell>
          <cell r="F163" t="str">
            <v>N/A</v>
          </cell>
          <cell r="G163" t="str">
            <v>N/A</v>
          </cell>
          <cell r="H163" t="str">
            <v>N/A</v>
          </cell>
          <cell r="I163" t="str">
            <v>N/A</v>
          </cell>
          <cell r="J163" t="str">
            <v>N/A</v>
          </cell>
          <cell r="K163" t="str">
            <v>N/A</v>
          </cell>
        </row>
        <row r="164">
          <cell r="A164">
            <v>36623</v>
          </cell>
          <cell r="B164" t="str">
            <v>N/A</v>
          </cell>
          <cell r="C164" t="str">
            <v>N/A</v>
          </cell>
          <cell r="D164" t="str">
            <v>N/A</v>
          </cell>
          <cell r="E164" t="str">
            <v>N/A</v>
          </cell>
          <cell r="F164" t="str">
            <v>N/A</v>
          </cell>
          <cell r="G164" t="str">
            <v>N/A</v>
          </cell>
          <cell r="H164" t="str">
            <v>N/A</v>
          </cell>
          <cell r="I164" t="str">
            <v>N/A</v>
          </cell>
          <cell r="J164" t="str">
            <v>N/A</v>
          </cell>
          <cell r="K164" t="str">
            <v>N/A</v>
          </cell>
        </row>
        <row r="165">
          <cell r="A165">
            <v>36624</v>
          </cell>
          <cell r="B165" t="str">
            <v>N/A</v>
          </cell>
          <cell r="C165" t="str">
            <v>N/A</v>
          </cell>
          <cell r="D165" t="str">
            <v>N/A</v>
          </cell>
          <cell r="E165" t="str">
            <v>N/A</v>
          </cell>
          <cell r="F165" t="str">
            <v>N/A</v>
          </cell>
          <cell r="G165" t="str">
            <v>N/A</v>
          </cell>
          <cell r="H165" t="str">
            <v>N/A</v>
          </cell>
          <cell r="I165" t="str">
            <v>N/A</v>
          </cell>
          <cell r="J165" t="str">
            <v>N/A</v>
          </cell>
          <cell r="K165" t="str">
            <v>N/A</v>
          </cell>
        </row>
        <row r="166">
          <cell r="A166">
            <v>36625</v>
          </cell>
          <cell r="B166" t="str">
            <v>N/A</v>
          </cell>
          <cell r="C166" t="str">
            <v>N/A</v>
          </cell>
          <cell r="D166" t="str">
            <v>N/A</v>
          </cell>
          <cell r="E166" t="str">
            <v>N/A</v>
          </cell>
          <cell r="F166" t="str">
            <v>N/A</v>
          </cell>
          <cell r="G166" t="str">
            <v>N/A</v>
          </cell>
          <cell r="H166" t="str">
            <v>N/A</v>
          </cell>
          <cell r="I166" t="str">
            <v>N/A</v>
          </cell>
          <cell r="J166" t="str">
            <v>N/A</v>
          </cell>
          <cell r="K166" t="str">
            <v>N/A</v>
          </cell>
        </row>
        <row r="167">
          <cell r="A167">
            <v>36626</v>
          </cell>
          <cell r="B167" t="str">
            <v>N/A</v>
          </cell>
          <cell r="C167" t="str">
            <v>N/A</v>
          </cell>
          <cell r="D167" t="str">
            <v>N/A</v>
          </cell>
          <cell r="E167" t="str">
            <v>N/A</v>
          </cell>
          <cell r="F167" t="str">
            <v>N/A</v>
          </cell>
          <cell r="G167" t="str">
            <v>N/A</v>
          </cell>
          <cell r="H167" t="str">
            <v>N/A</v>
          </cell>
          <cell r="I167" t="str">
            <v>N/A</v>
          </cell>
          <cell r="J167" t="str">
            <v>N/A</v>
          </cell>
          <cell r="K167" t="str">
            <v>N/A</v>
          </cell>
        </row>
        <row r="168">
          <cell r="A168">
            <v>36627</v>
          </cell>
          <cell r="B168" t="str">
            <v>N/A</v>
          </cell>
          <cell r="C168" t="str">
            <v>N/A</v>
          </cell>
          <cell r="D168" t="str">
            <v>N/A</v>
          </cell>
          <cell r="E168" t="str">
            <v>N/A</v>
          </cell>
          <cell r="F168" t="str">
            <v>N/A</v>
          </cell>
          <cell r="G168" t="str">
            <v>N/A</v>
          </cell>
          <cell r="H168" t="str">
            <v>N/A</v>
          </cell>
          <cell r="I168" t="str">
            <v>N/A</v>
          </cell>
          <cell r="J168" t="str">
            <v>N/A</v>
          </cell>
          <cell r="K168" t="str">
            <v>N/A</v>
          </cell>
        </row>
        <row r="169">
          <cell r="A169">
            <v>36628</v>
          </cell>
          <cell r="B169" t="str">
            <v>N/A</v>
          </cell>
          <cell r="C169" t="str">
            <v>N/A</v>
          </cell>
          <cell r="D169" t="str">
            <v>N/A</v>
          </cell>
          <cell r="E169" t="str">
            <v>N/A</v>
          </cell>
          <cell r="F169" t="str">
            <v>N/A</v>
          </cell>
          <cell r="G169" t="str">
            <v>N/A</v>
          </cell>
          <cell r="H169" t="str">
            <v>N/A</v>
          </cell>
          <cell r="I169" t="str">
            <v>N/A</v>
          </cell>
          <cell r="J169" t="str">
            <v>N/A</v>
          </cell>
          <cell r="K169" t="str">
            <v>N/A</v>
          </cell>
        </row>
        <row r="170">
          <cell r="A170">
            <v>36629</v>
          </cell>
          <cell r="B170" t="str">
            <v>N/A</v>
          </cell>
          <cell r="C170" t="str">
            <v>N/A</v>
          </cell>
          <cell r="D170" t="str">
            <v>N/A</v>
          </cell>
          <cell r="E170" t="str">
            <v>N/A</v>
          </cell>
          <cell r="F170" t="str">
            <v>N/A</v>
          </cell>
          <cell r="G170" t="str">
            <v>N/A</v>
          </cell>
          <cell r="H170" t="str">
            <v>N/A</v>
          </cell>
          <cell r="I170" t="str">
            <v>N/A</v>
          </cell>
          <cell r="J170" t="str">
            <v>N/A</v>
          </cell>
          <cell r="K170" t="str">
            <v>N/A</v>
          </cell>
        </row>
        <row r="171">
          <cell r="A171">
            <v>36630</v>
          </cell>
          <cell r="B171" t="str">
            <v>N/A</v>
          </cell>
          <cell r="C171" t="str">
            <v>N/A</v>
          </cell>
          <cell r="D171" t="str">
            <v>N/A</v>
          </cell>
          <cell r="E171" t="str">
            <v>N/A</v>
          </cell>
          <cell r="F171" t="str">
            <v>N/A</v>
          </cell>
          <cell r="G171" t="str">
            <v>N/A</v>
          </cell>
          <cell r="H171" t="str">
            <v>N/A</v>
          </cell>
          <cell r="I171" t="str">
            <v>N/A</v>
          </cell>
          <cell r="J171" t="str">
            <v>N/A</v>
          </cell>
          <cell r="K171" t="str">
            <v>N/A</v>
          </cell>
        </row>
        <row r="172">
          <cell r="A172">
            <v>36631</v>
          </cell>
          <cell r="B172" t="str">
            <v>N/A</v>
          </cell>
          <cell r="C172" t="str">
            <v>N/A</v>
          </cell>
          <cell r="D172" t="str">
            <v>N/A</v>
          </cell>
          <cell r="E172" t="str">
            <v>N/A</v>
          </cell>
          <cell r="F172" t="str">
            <v>N/A</v>
          </cell>
          <cell r="G172" t="str">
            <v>N/A</v>
          </cell>
          <cell r="H172" t="str">
            <v>N/A</v>
          </cell>
          <cell r="I172" t="str">
            <v>N/A</v>
          </cell>
          <cell r="J172" t="str">
            <v>N/A</v>
          </cell>
          <cell r="K172" t="str">
            <v>N/A</v>
          </cell>
        </row>
        <row r="173">
          <cell r="A173">
            <v>36632</v>
          </cell>
          <cell r="B173" t="str">
            <v>N/A</v>
          </cell>
          <cell r="C173" t="str">
            <v>N/A</v>
          </cell>
          <cell r="D173" t="str">
            <v>N/A</v>
          </cell>
          <cell r="E173" t="str">
            <v>N/A</v>
          </cell>
          <cell r="F173" t="str">
            <v>N/A</v>
          </cell>
          <cell r="G173" t="str">
            <v>N/A</v>
          </cell>
          <cell r="H173" t="str">
            <v>N/A</v>
          </cell>
          <cell r="I173" t="str">
            <v>N/A</v>
          </cell>
          <cell r="J173" t="str">
            <v>N/A</v>
          </cell>
          <cell r="K173" t="str">
            <v>N/A</v>
          </cell>
        </row>
        <row r="174">
          <cell r="A174">
            <v>36633</v>
          </cell>
          <cell r="B174" t="str">
            <v>N/A</v>
          </cell>
          <cell r="C174" t="str">
            <v>N/A</v>
          </cell>
          <cell r="D174" t="str">
            <v>N/A</v>
          </cell>
          <cell r="E174" t="str">
            <v>N/A</v>
          </cell>
          <cell r="F174" t="str">
            <v>N/A</v>
          </cell>
          <cell r="G174" t="str">
            <v>N/A</v>
          </cell>
          <cell r="H174" t="str">
            <v>N/A</v>
          </cell>
          <cell r="I174" t="str">
            <v>N/A</v>
          </cell>
          <cell r="J174" t="str">
            <v>N/A</v>
          </cell>
          <cell r="K174" t="str">
            <v>N/A</v>
          </cell>
        </row>
        <row r="175">
          <cell r="A175">
            <v>36634</v>
          </cell>
          <cell r="B175" t="str">
            <v>N/A</v>
          </cell>
          <cell r="C175" t="str">
            <v>N/A</v>
          </cell>
          <cell r="D175" t="str">
            <v>N/A</v>
          </cell>
          <cell r="E175" t="str">
            <v>N/A</v>
          </cell>
          <cell r="F175" t="str">
            <v>N/A</v>
          </cell>
          <cell r="G175" t="str">
            <v>N/A</v>
          </cell>
          <cell r="H175" t="str">
            <v>N/A</v>
          </cell>
          <cell r="I175" t="str">
            <v>N/A</v>
          </cell>
          <cell r="J175" t="str">
            <v>N/A</v>
          </cell>
          <cell r="K175" t="str">
            <v>N/A</v>
          </cell>
        </row>
        <row r="176">
          <cell r="A176">
            <v>36635</v>
          </cell>
          <cell r="B176" t="str">
            <v>N/A</v>
          </cell>
          <cell r="C176" t="str">
            <v>N/A</v>
          </cell>
          <cell r="D176" t="str">
            <v>N/A</v>
          </cell>
          <cell r="E176" t="str">
            <v>N/A</v>
          </cell>
          <cell r="F176" t="str">
            <v>N/A</v>
          </cell>
          <cell r="G176" t="str">
            <v>N/A</v>
          </cell>
          <cell r="H176" t="str">
            <v>N/A</v>
          </cell>
          <cell r="I176" t="str">
            <v>N/A</v>
          </cell>
          <cell r="J176" t="str">
            <v>N/A</v>
          </cell>
          <cell r="K176" t="str">
            <v>N/A</v>
          </cell>
        </row>
        <row r="177">
          <cell r="A177">
            <v>36636</v>
          </cell>
          <cell r="B177" t="str">
            <v>N/A</v>
          </cell>
          <cell r="C177" t="str">
            <v>N/A</v>
          </cell>
          <cell r="D177" t="str">
            <v>N/A</v>
          </cell>
          <cell r="E177" t="str">
            <v>N/A</v>
          </cell>
          <cell r="F177" t="str">
            <v>N/A</v>
          </cell>
          <cell r="G177" t="str">
            <v>N/A</v>
          </cell>
          <cell r="H177" t="str">
            <v>N/A</v>
          </cell>
          <cell r="I177" t="str">
            <v>N/A</v>
          </cell>
          <cell r="J177" t="str">
            <v>N/A</v>
          </cell>
          <cell r="K177" t="str">
            <v>N/A</v>
          </cell>
        </row>
        <row r="178">
          <cell r="A178">
            <v>36637</v>
          </cell>
          <cell r="B178" t="str">
            <v>N/A</v>
          </cell>
          <cell r="C178" t="str">
            <v>N/A</v>
          </cell>
          <cell r="D178" t="str">
            <v>N/A</v>
          </cell>
          <cell r="E178" t="str">
            <v>N/A</v>
          </cell>
          <cell r="F178" t="str">
            <v>N/A</v>
          </cell>
          <cell r="G178" t="str">
            <v>N/A</v>
          </cell>
          <cell r="H178" t="str">
            <v>N/A</v>
          </cell>
          <cell r="I178" t="str">
            <v>N/A</v>
          </cell>
          <cell r="J178" t="str">
            <v>N/A</v>
          </cell>
          <cell r="K178" t="str">
            <v>N/A</v>
          </cell>
        </row>
        <row r="179">
          <cell r="A179">
            <v>36638</v>
          </cell>
          <cell r="B179" t="str">
            <v>N/A</v>
          </cell>
          <cell r="C179" t="str">
            <v>N/A</v>
          </cell>
          <cell r="D179" t="str">
            <v>N/A</v>
          </cell>
          <cell r="E179" t="str">
            <v>N/A</v>
          </cell>
          <cell r="F179" t="str">
            <v>N/A</v>
          </cell>
          <cell r="G179" t="str">
            <v>N/A</v>
          </cell>
          <cell r="H179" t="str">
            <v>N/A</v>
          </cell>
          <cell r="I179" t="str">
            <v>N/A</v>
          </cell>
          <cell r="J179" t="str">
            <v>N/A</v>
          </cell>
          <cell r="K179" t="str">
            <v>N/A</v>
          </cell>
        </row>
        <row r="180">
          <cell r="A180">
            <v>36639</v>
          </cell>
          <cell r="B180" t="str">
            <v>N/A</v>
          </cell>
          <cell r="C180" t="str">
            <v>N/A</v>
          </cell>
          <cell r="D180" t="str">
            <v>N/A</v>
          </cell>
          <cell r="E180" t="str">
            <v>N/A</v>
          </cell>
          <cell r="F180" t="str">
            <v>N/A</v>
          </cell>
          <cell r="G180" t="str">
            <v>N/A</v>
          </cell>
          <cell r="H180" t="str">
            <v>N/A</v>
          </cell>
          <cell r="I180" t="str">
            <v>N/A</v>
          </cell>
          <cell r="J180" t="str">
            <v>N/A</v>
          </cell>
          <cell r="K180" t="str">
            <v>N/A</v>
          </cell>
        </row>
        <row r="181">
          <cell r="A181">
            <v>36640</v>
          </cell>
          <cell r="B181" t="str">
            <v>N/A</v>
          </cell>
          <cell r="C181" t="str">
            <v>N/A</v>
          </cell>
          <cell r="D181" t="str">
            <v>N/A</v>
          </cell>
          <cell r="E181" t="str">
            <v>N/A</v>
          </cell>
          <cell r="F181" t="str">
            <v>N/A</v>
          </cell>
          <cell r="G181" t="str">
            <v>N/A</v>
          </cell>
          <cell r="H181" t="str">
            <v>N/A</v>
          </cell>
          <cell r="I181" t="str">
            <v>N/A</v>
          </cell>
          <cell r="J181" t="str">
            <v>N/A</v>
          </cell>
          <cell r="K181" t="str">
            <v>N/A</v>
          </cell>
        </row>
        <row r="182">
          <cell r="A182">
            <v>36641</v>
          </cell>
          <cell r="B182" t="str">
            <v>N/A</v>
          </cell>
          <cell r="C182" t="str">
            <v>N/A</v>
          </cell>
          <cell r="D182" t="str">
            <v>N/A</v>
          </cell>
          <cell r="E182" t="str">
            <v>N/A</v>
          </cell>
          <cell r="F182" t="str">
            <v>N/A</v>
          </cell>
          <cell r="G182" t="str">
            <v>N/A</v>
          </cell>
          <cell r="H182" t="str">
            <v>N/A</v>
          </cell>
          <cell r="I182" t="str">
            <v>N/A</v>
          </cell>
          <cell r="J182" t="str">
            <v>N/A</v>
          </cell>
          <cell r="K182" t="str">
            <v>N/A</v>
          </cell>
        </row>
        <row r="183">
          <cell r="A183">
            <v>36642</v>
          </cell>
          <cell r="B183" t="str">
            <v>N/A</v>
          </cell>
          <cell r="C183" t="str">
            <v>N/A</v>
          </cell>
          <cell r="D183" t="str">
            <v>N/A</v>
          </cell>
          <cell r="E183" t="str">
            <v>N/A</v>
          </cell>
          <cell r="F183" t="str">
            <v>N/A</v>
          </cell>
          <cell r="G183" t="str">
            <v>N/A</v>
          </cell>
          <cell r="H183" t="str">
            <v>N/A</v>
          </cell>
          <cell r="I183" t="str">
            <v>N/A</v>
          </cell>
          <cell r="J183" t="str">
            <v>N/A</v>
          </cell>
          <cell r="K183" t="str">
            <v>N/A</v>
          </cell>
        </row>
        <row r="184">
          <cell r="A184">
            <v>36643</v>
          </cell>
          <cell r="B184" t="str">
            <v>N/A</v>
          </cell>
          <cell r="C184" t="str">
            <v>N/A</v>
          </cell>
          <cell r="D184" t="str">
            <v>N/A</v>
          </cell>
          <cell r="E184" t="str">
            <v>N/A</v>
          </cell>
          <cell r="F184" t="str">
            <v>N/A</v>
          </cell>
          <cell r="G184" t="str">
            <v>N/A</v>
          </cell>
          <cell r="H184" t="str">
            <v>N/A</v>
          </cell>
          <cell r="I184" t="str">
            <v>N/A</v>
          </cell>
          <cell r="J184" t="str">
            <v>N/A</v>
          </cell>
          <cell r="K184" t="str">
            <v>N/A</v>
          </cell>
        </row>
        <row r="185">
          <cell r="A185">
            <v>36644</v>
          </cell>
          <cell r="B185" t="str">
            <v>N/A</v>
          </cell>
          <cell r="C185" t="str">
            <v>N/A</v>
          </cell>
          <cell r="D185" t="str">
            <v>N/A</v>
          </cell>
          <cell r="E185" t="str">
            <v>N/A</v>
          </cell>
          <cell r="F185" t="str">
            <v>N/A</v>
          </cell>
          <cell r="G185" t="str">
            <v>N/A</v>
          </cell>
          <cell r="H185" t="str">
            <v>N/A</v>
          </cell>
          <cell r="I185" t="str">
            <v>N/A</v>
          </cell>
          <cell r="J185" t="str">
            <v>N/A</v>
          </cell>
          <cell r="K185" t="str">
            <v>N/A</v>
          </cell>
        </row>
        <row r="186">
          <cell r="A186">
            <v>36645</v>
          </cell>
          <cell r="B186" t="str">
            <v>N/A</v>
          </cell>
          <cell r="C186" t="str">
            <v>N/A</v>
          </cell>
          <cell r="D186" t="str">
            <v>N/A</v>
          </cell>
          <cell r="E186" t="str">
            <v>N/A</v>
          </cell>
          <cell r="F186" t="str">
            <v>N/A</v>
          </cell>
          <cell r="G186" t="str">
            <v>N/A</v>
          </cell>
          <cell r="H186" t="str">
            <v>N/A</v>
          </cell>
          <cell r="I186" t="str">
            <v>N/A</v>
          </cell>
          <cell r="J186" t="str">
            <v>N/A</v>
          </cell>
          <cell r="K186" t="str">
            <v>N/A</v>
          </cell>
        </row>
        <row r="187">
          <cell r="A187">
            <v>36646</v>
          </cell>
          <cell r="B187" t="str">
            <v>N/A</v>
          </cell>
          <cell r="C187" t="str">
            <v>N/A</v>
          </cell>
          <cell r="D187" t="str">
            <v>N/A</v>
          </cell>
          <cell r="E187" t="str">
            <v>N/A</v>
          </cell>
          <cell r="F187" t="str">
            <v>N/A</v>
          </cell>
          <cell r="G187" t="str">
            <v>N/A</v>
          </cell>
          <cell r="H187" t="str">
            <v>N/A</v>
          </cell>
          <cell r="I187" t="str">
            <v>N/A</v>
          </cell>
          <cell r="J187" t="str">
            <v>N/A</v>
          </cell>
          <cell r="K187" t="str">
            <v>N/A</v>
          </cell>
        </row>
        <row r="188">
          <cell r="A188">
            <v>36647</v>
          </cell>
          <cell r="B188" t="str">
            <v>N/A</v>
          </cell>
          <cell r="C188" t="str">
            <v>N/A</v>
          </cell>
          <cell r="D188" t="str">
            <v>N/A</v>
          </cell>
          <cell r="E188" t="str">
            <v>N/A</v>
          </cell>
          <cell r="F188" t="str">
            <v>N/A</v>
          </cell>
          <cell r="G188" t="str">
            <v>N/A</v>
          </cell>
          <cell r="H188" t="str">
            <v>N/A</v>
          </cell>
          <cell r="I188" t="str">
            <v>N/A</v>
          </cell>
          <cell r="J188" t="str">
            <v>N/A</v>
          </cell>
          <cell r="K188" t="str">
            <v>N/A</v>
          </cell>
        </row>
        <row r="189">
          <cell r="A189">
            <v>36648</v>
          </cell>
          <cell r="B189" t="str">
            <v>N/A</v>
          </cell>
          <cell r="C189" t="str">
            <v>N/A</v>
          </cell>
          <cell r="D189" t="str">
            <v>N/A</v>
          </cell>
          <cell r="E189" t="str">
            <v>N/A</v>
          </cell>
          <cell r="F189" t="str">
            <v>N/A</v>
          </cell>
          <cell r="G189" t="str">
            <v>N/A</v>
          </cell>
          <cell r="H189" t="str">
            <v>N/A</v>
          </cell>
          <cell r="I189" t="str">
            <v>N/A</v>
          </cell>
          <cell r="J189" t="str">
            <v>N/A</v>
          </cell>
          <cell r="K189" t="str">
            <v>N/A</v>
          </cell>
        </row>
        <row r="190">
          <cell r="A190">
            <v>36649</v>
          </cell>
          <cell r="B190" t="str">
            <v>N/A</v>
          </cell>
          <cell r="C190" t="str">
            <v>N/A</v>
          </cell>
          <cell r="D190" t="str">
            <v>N/A</v>
          </cell>
          <cell r="E190" t="str">
            <v>N/A</v>
          </cell>
          <cell r="F190" t="str">
            <v>N/A</v>
          </cell>
          <cell r="G190" t="str">
            <v>N/A</v>
          </cell>
          <cell r="H190" t="str">
            <v>N/A</v>
          </cell>
          <cell r="I190" t="str">
            <v>N/A</v>
          </cell>
          <cell r="J190" t="str">
            <v>N/A</v>
          </cell>
          <cell r="K190" t="str">
            <v>N/A</v>
          </cell>
        </row>
        <row r="191">
          <cell r="A191">
            <v>36650</v>
          </cell>
          <cell r="B191" t="str">
            <v>N/A</v>
          </cell>
          <cell r="C191" t="str">
            <v>N/A</v>
          </cell>
          <cell r="D191" t="str">
            <v>N/A</v>
          </cell>
          <cell r="E191" t="str">
            <v>N/A</v>
          </cell>
          <cell r="F191" t="str">
            <v>N/A</v>
          </cell>
          <cell r="G191" t="str">
            <v>N/A</v>
          </cell>
          <cell r="H191" t="str">
            <v>N/A</v>
          </cell>
          <cell r="I191" t="str">
            <v>N/A</v>
          </cell>
          <cell r="J191" t="str">
            <v>N/A</v>
          </cell>
          <cell r="K191" t="str">
            <v>N/A</v>
          </cell>
        </row>
        <row r="192">
          <cell r="A192">
            <v>36651</v>
          </cell>
          <cell r="B192" t="str">
            <v>N/A</v>
          </cell>
          <cell r="C192" t="str">
            <v>N/A</v>
          </cell>
          <cell r="D192" t="str">
            <v>N/A</v>
          </cell>
          <cell r="E192" t="str">
            <v>N/A</v>
          </cell>
          <cell r="F192" t="str">
            <v>N/A</v>
          </cell>
          <cell r="G192" t="str">
            <v>N/A</v>
          </cell>
          <cell r="H192" t="str">
            <v>N/A</v>
          </cell>
          <cell r="I192" t="str">
            <v>N/A</v>
          </cell>
          <cell r="J192" t="str">
            <v>N/A</v>
          </cell>
          <cell r="K192" t="str">
            <v>N/A</v>
          </cell>
        </row>
        <row r="193">
          <cell r="A193">
            <v>36652</v>
          </cell>
          <cell r="B193" t="str">
            <v>N/A</v>
          </cell>
          <cell r="C193" t="str">
            <v>N/A</v>
          </cell>
          <cell r="D193" t="str">
            <v>N/A</v>
          </cell>
          <cell r="E193" t="str">
            <v>N/A</v>
          </cell>
          <cell r="F193" t="str">
            <v>N/A</v>
          </cell>
          <cell r="G193" t="str">
            <v>N/A</v>
          </cell>
          <cell r="H193" t="str">
            <v>N/A</v>
          </cell>
          <cell r="I193" t="str">
            <v>N/A</v>
          </cell>
          <cell r="J193" t="str">
            <v>N/A</v>
          </cell>
          <cell r="K193" t="str">
            <v>N/A</v>
          </cell>
        </row>
        <row r="194">
          <cell r="A194">
            <v>36653</v>
          </cell>
          <cell r="B194" t="str">
            <v>N/A</v>
          </cell>
          <cell r="C194" t="str">
            <v>N/A</v>
          </cell>
          <cell r="D194" t="str">
            <v>N/A</v>
          </cell>
          <cell r="E194" t="str">
            <v>N/A</v>
          </cell>
          <cell r="F194" t="str">
            <v>N/A</v>
          </cell>
          <cell r="G194" t="str">
            <v>N/A</v>
          </cell>
          <cell r="H194" t="str">
            <v>N/A</v>
          </cell>
          <cell r="I194" t="str">
            <v>N/A</v>
          </cell>
          <cell r="J194" t="str">
            <v>N/A</v>
          </cell>
          <cell r="K194" t="str">
            <v>N/A</v>
          </cell>
        </row>
        <row r="195">
          <cell r="A195">
            <v>36654</v>
          </cell>
          <cell r="B195" t="str">
            <v>N/A</v>
          </cell>
          <cell r="C195" t="str">
            <v>N/A</v>
          </cell>
          <cell r="D195" t="str">
            <v>N/A</v>
          </cell>
          <cell r="E195" t="str">
            <v>N/A</v>
          </cell>
          <cell r="F195" t="str">
            <v>N/A</v>
          </cell>
          <cell r="G195" t="str">
            <v>N/A</v>
          </cell>
          <cell r="H195" t="str">
            <v>N/A</v>
          </cell>
          <cell r="I195" t="str">
            <v>N/A</v>
          </cell>
          <cell r="J195" t="str">
            <v>N/A</v>
          </cell>
          <cell r="K195" t="str">
            <v>N/A</v>
          </cell>
        </row>
        <row r="196">
          <cell r="A196">
            <v>36655</v>
          </cell>
          <cell r="B196" t="str">
            <v>N/A</v>
          </cell>
          <cell r="C196" t="str">
            <v>N/A</v>
          </cell>
          <cell r="D196" t="str">
            <v>N/A</v>
          </cell>
          <cell r="E196" t="str">
            <v>N/A</v>
          </cell>
          <cell r="F196" t="str">
            <v>N/A</v>
          </cell>
          <cell r="G196" t="str">
            <v>N/A</v>
          </cell>
          <cell r="H196" t="str">
            <v>N/A</v>
          </cell>
          <cell r="I196" t="str">
            <v>N/A</v>
          </cell>
          <cell r="J196" t="str">
            <v>N/A</v>
          </cell>
          <cell r="K196" t="str">
            <v>N/A</v>
          </cell>
        </row>
        <row r="197">
          <cell r="A197">
            <v>36656</v>
          </cell>
          <cell r="B197" t="str">
            <v>N/A</v>
          </cell>
          <cell r="C197" t="str">
            <v>N/A</v>
          </cell>
          <cell r="D197" t="str">
            <v>N/A</v>
          </cell>
          <cell r="E197" t="str">
            <v>N/A</v>
          </cell>
          <cell r="F197" t="str">
            <v>N/A</v>
          </cell>
          <cell r="G197" t="str">
            <v>N/A</v>
          </cell>
          <cell r="H197" t="str">
            <v>N/A</v>
          </cell>
          <cell r="I197" t="str">
            <v>N/A</v>
          </cell>
          <cell r="J197" t="str">
            <v>N/A</v>
          </cell>
          <cell r="K197" t="str">
            <v>N/A</v>
          </cell>
        </row>
        <row r="198">
          <cell r="A198">
            <v>36657</v>
          </cell>
          <cell r="B198" t="str">
            <v>N/A</v>
          </cell>
          <cell r="C198" t="str">
            <v>N/A</v>
          </cell>
          <cell r="D198" t="str">
            <v>N/A</v>
          </cell>
          <cell r="E198" t="str">
            <v>N/A</v>
          </cell>
          <cell r="F198" t="str">
            <v>N/A</v>
          </cell>
          <cell r="G198" t="str">
            <v>N/A</v>
          </cell>
          <cell r="H198" t="str">
            <v>N/A</v>
          </cell>
          <cell r="I198" t="str">
            <v>N/A</v>
          </cell>
          <cell r="J198" t="str">
            <v>N/A</v>
          </cell>
          <cell r="K198" t="str">
            <v>N/A</v>
          </cell>
        </row>
        <row r="199">
          <cell r="A199">
            <v>36658</v>
          </cell>
          <cell r="B199" t="str">
            <v>N/A</v>
          </cell>
          <cell r="C199" t="str">
            <v>N/A</v>
          </cell>
          <cell r="D199" t="str">
            <v>N/A</v>
          </cell>
          <cell r="E199" t="str">
            <v>N/A</v>
          </cell>
          <cell r="F199" t="str">
            <v>N/A</v>
          </cell>
          <cell r="G199" t="str">
            <v>N/A</v>
          </cell>
          <cell r="H199" t="str">
            <v>N/A</v>
          </cell>
          <cell r="I199" t="str">
            <v>N/A</v>
          </cell>
          <cell r="J199" t="str">
            <v>N/A</v>
          </cell>
          <cell r="K199" t="str">
            <v>N/A</v>
          </cell>
        </row>
        <row r="200">
          <cell r="A200">
            <v>36659</v>
          </cell>
          <cell r="B200" t="str">
            <v>N/A</v>
          </cell>
          <cell r="C200" t="str">
            <v>N/A</v>
          </cell>
          <cell r="D200" t="str">
            <v>N/A</v>
          </cell>
          <cell r="E200" t="str">
            <v>N/A</v>
          </cell>
          <cell r="F200" t="str">
            <v>N/A</v>
          </cell>
          <cell r="G200" t="str">
            <v>N/A</v>
          </cell>
          <cell r="H200" t="str">
            <v>N/A</v>
          </cell>
          <cell r="I200" t="str">
            <v>N/A</v>
          </cell>
          <cell r="J200" t="str">
            <v>N/A</v>
          </cell>
          <cell r="K200" t="str">
            <v>N/A</v>
          </cell>
        </row>
        <row r="201">
          <cell r="A201">
            <v>36660</v>
          </cell>
          <cell r="B201" t="str">
            <v>N/A</v>
          </cell>
          <cell r="C201" t="str">
            <v>N/A</v>
          </cell>
          <cell r="D201" t="str">
            <v>N/A</v>
          </cell>
          <cell r="E201" t="str">
            <v>N/A</v>
          </cell>
          <cell r="F201" t="str">
            <v>N/A</v>
          </cell>
          <cell r="G201" t="str">
            <v>N/A</v>
          </cell>
          <cell r="H201" t="str">
            <v>N/A</v>
          </cell>
          <cell r="I201" t="str">
            <v>N/A</v>
          </cell>
          <cell r="J201" t="str">
            <v>N/A</v>
          </cell>
          <cell r="K201" t="str">
            <v>N/A</v>
          </cell>
        </row>
        <row r="202">
          <cell r="A202">
            <v>36661</v>
          </cell>
          <cell r="B202" t="str">
            <v>N/A</v>
          </cell>
          <cell r="C202" t="str">
            <v>N/A</v>
          </cell>
          <cell r="D202" t="str">
            <v>N/A</v>
          </cell>
          <cell r="E202" t="str">
            <v>N/A</v>
          </cell>
          <cell r="F202" t="str">
            <v>N/A</v>
          </cell>
          <cell r="G202" t="str">
            <v>N/A</v>
          </cell>
          <cell r="H202" t="str">
            <v>N/A</v>
          </cell>
          <cell r="I202" t="str">
            <v>N/A</v>
          </cell>
          <cell r="J202" t="str">
            <v>N/A</v>
          </cell>
          <cell r="K202" t="str">
            <v>N/A</v>
          </cell>
        </row>
        <row r="203">
          <cell r="A203">
            <v>36662</v>
          </cell>
          <cell r="B203" t="str">
            <v>N/A</v>
          </cell>
          <cell r="C203" t="str">
            <v>N/A</v>
          </cell>
          <cell r="D203" t="str">
            <v>N/A</v>
          </cell>
          <cell r="E203" t="str">
            <v>N/A</v>
          </cell>
          <cell r="F203" t="str">
            <v>N/A</v>
          </cell>
          <cell r="G203" t="str">
            <v>N/A</v>
          </cell>
          <cell r="H203" t="str">
            <v>N/A</v>
          </cell>
          <cell r="I203" t="str">
            <v>N/A</v>
          </cell>
          <cell r="J203" t="str">
            <v>N/A</v>
          </cell>
          <cell r="K203" t="str">
            <v>N/A</v>
          </cell>
        </row>
        <row r="204">
          <cell r="A204">
            <v>36663</v>
          </cell>
          <cell r="B204" t="str">
            <v>N/A</v>
          </cell>
          <cell r="C204" t="str">
            <v>N/A</v>
          </cell>
          <cell r="D204" t="str">
            <v>N/A</v>
          </cell>
          <cell r="E204" t="str">
            <v>N/A</v>
          </cell>
          <cell r="F204" t="str">
            <v>N/A</v>
          </cell>
          <cell r="G204" t="str">
            <v>N/A</v>
          </cell>
          <cell r="H204" t="str">
            <v>N/A</v>
          </cell>
          <cell r="I204" t="str">
            <v>N/A</v>
          </cell>
          <cell r="J204" t="str">
            <v>N/A</v>
          </cell>
          <cell r="K204" t="str">
            <v>N/A</v>
          </cell>
        </row>
        <row r="205">
          <cell r="A205">
            <v>36664</v>
          </cell>
          <cell r="B205" t="str">
            <v>N/A</v>
          </cell>
          <cell r="C205" t="str">
            <v>N/A</v>
          </cell>
          <cell r="D205" t="str">
            <v>N/A</v>
          </cell>
          <cell r="E205" t="str">
            <v>N/A</v>
          </cell>
          <cell r="F205" t="str">
            <v>N/A</v>
          </cell>
          <cell r="G205" t="str">
            <v>N/A</v>
          </cell>
          <cell r="H205" t="str">
            <v>N/A</v>
          </cell>
          <cell r="I205" t="str">
            <v>N/A</v>
          </cell>
          <cell r="J205" t="str">
            <v>N/A</v>
          </cell>
          <cell r="K205" t="str">
            <v>N/A</v>
          </cell>
        </row>
        <row r="206">
          <cell r="A206">
            <v>36665</v>
          </cell>
          <cell r="B206" t="str">
            <v>N/A</v>
          </cell>
          <cell r="C206" t="str">
            <v>N/A</v>
          </cell>
          <cell r="D206" t="str">
            <v>N/A</v>
          </cell>
          <cell r="E206" t="str">
            <v>N/A</v>
          </cell>
          <cell r="F206" t="str">
            <v>N/A</v>
          </cell>
          <cell r="G206" t="str">
            <v>N/A</v>
          </cell>
          <cell r="H206" t="str">
            <v>N/A</v>
          </cell>
          <cell r="I206" t="str">
            <v>N/A</v>
          </cell>
          <cell r="J206" t="str">
            <v>N/A</v>
          </cell>
          <cell r="K206" t="str">
            <v>N/A</v>
          </cell>
        </row>
        <row r="207">
          <cell r="A207">
            <v>36666</v>
          </cell>
          <cell r="B207" t="str">
            <v>N/A</v>
          </cell>
          <cell r="C207" t="str">
            <v>N/A</v>
          </cell>
          <cell r="D207" t="str">
            <v>N/A</v>
          </cell>
          <cell r="E207" t="str">
            <v>N/A</v>
          </cell>
          <cell r="F207" t="str">
            <v>N/A</v>
          </cell>
          <cell r="G207" t="str">
            <v>N/A</v>
          </cell>
          <cell r="H207" t="str">
            <v>N/A</v>
          </cell>
          <cell r="I207" t="str">
            <v>N/A</v>
          </cell>
          <cell r="J207" t="str">
            <v>N/A</v>
          </cell>
          <cell r="K207" t="str">
            <v>N/A</v>
          </cell>
        </row>
        <row r="208">
          <cell r="A208">
            <v>36667</v>
          </cell>
          <cell r="B208" t="str">
            <v>N/A</v>
          </cell>
          <cell r="C208" t="str">
            <v>N/A</v>
          </cell>
          <cell r="D208" t="str">
            <v>N/A</v>
          </cell>
          <cell r="E208" t="str">
            <v>N/A</v>
          </cell>
          <cell r="F208" t="str">
            <v>N/A</v>
          </cell>
          <cell r="G208" t="str">
            <v>N/A</v>
          </cell>
          <cell r="H208" t="str">
            <v>N/A</v>
          </cell>
          <cell r="I208" t="str">
            <v>N/A</v>
          </cell>
          <cell r="J208" t="str">
            <v>N/A</v>
          </cell>
          <cell r="K208" t="str">
            <v>N/A</v>
          </cell>
        </row>
        <row r="209">
          <cell r="A209">
            <v>36668</v>
          </cell>
          <cell r="B209" t="str">
            <v>N/A</v>
          </cell>
          <cell r="C209" t="str">
            <v>N/A</v>
          </cell>
          <cell r="D209" t="str">
            <v>N/A</v>
          </cell>
          <cell r="E209" t="str">
            <v>N/A</v>
          </cell>
          <cell r="F209" t="str">
            <v>N/A</v>
          </cell>
          <cell r="G209" t="str">
            <v>N/A</v>
          </cell>
          <cell r="H209" t="str">
            <v>N/A</v>
          </cell>
          <cell r="I209" t="str">
            <v>N/A</v>
          </cell>
          <cell r="J209" t="str">
            <v>N/A</v>
          </cell>
          <cell r="K209" t="str">
            <v>N/A</v>
          </cell>
        </row>
        <row r="210">
          <cell r="A210">
            <v>36669</v>
          </cell>
          <cell r="B210" t="str">
            <v>N/A</v>
          </cell>
          <cell r="C210" t="str">
            <v>N/A</v>
          </cell>
          <cell r="D210" t="str">
            <v>N/A</v>
          </cell>
          <cell r="E210" t="str">
            <v>N/A</v>
          </cell>
          <cell r="F210" t="str">
            <v>N/A</v>
          </cell>
          <cell r="G210" t="str">
            <v>N/A</v>
          </cell>
          <cell r="H210" t="str">
            <v>N/A</v>
          </cell>
          <cell r="I210" t="str">
            <v>N/A</v>
          </cell>
          <cell r="J210" t="str">
            <v>N/A</v>
          </cell>
          <cell r="K210" t="str">
            <v>N/A</v>
          </cell>
        </row>
        <row r="211">
          <cell r="A211">
            <v>36670</v>
          </cell>
          <cell r="B211" t="str">
            <v>N/A</v>
          </cell>
          <cell r="C211" t="str">
            <v>N/A</v>
          </cell>
          <cell r="D211" t="str">
            <v>N/A</v>
          </cell>
          <cell r="E211" t="str">
            <v>N/A</v>
          </cell>
          <cell r="F211" t="str">
            <v>N/A</v>
          </cell>
          <cell r="G211" t="str">
            <v>N/A</v>
          </cell>
          <cell r="H211" t="str">
            <v>N/A</v>
          </cell>
          <cell r="I211" t="str">
            <v>N/A</v>
          </cell>
          <cell r="J211" t="str">
            <v>N/A</v>
          </cell>
          <cell r="K211" t="str">
            <v>N/A</v>
          </cell>
        </row>
        <row r="212">
          <cell r="A212">
            <v>36671</v>
          </cell>
          <cell r="B212" t="str">
            <v>N/A</v>
          </cell>
          <cell r="C212" t="str">
            <v>N/A</v>
          </cell>
          <cell r="D212" t="str">
            <v>N/A</v>
          </cell>
          <cell r="E212" t="str">
            <v>N/A</v>
          </cell>
          <cell r="F212" t="str">
            <v>N/A</v>
          </cell>
          <cell r="G212" t="str">
            <v>N/A</v>
          </cell>
          <cell r="H212" t="str">
            <v>N/A</v>
          </cell>
          <cell r="I212" t="str">
            <v>N/A</v>
          </cell>
          <cell r="J212" t="str">
            <v>N/A</v>
          </cell>
          <cell r="K212" t="str">
            <v>N/A</v>
          </cell>
        </row>
        <row r="213">
          <cell r="A213">
            <v>36672</v>
          </cell>
          <cell r="B213" t="str">
            <v>N/A</v>
          </cell>
          <cell r="C213" t="str">
            <v>N/A</v>
          </cell>
          <cell r="D213" t="str">
            <v>N/A</v>
          </cell>
          <cell r="E213" t="str">
            <v>N/A</v>
          </cell>
          <cell r="F213" t="str">
            <v>N/A</v>
          </cell>
          <cell r="G213" t="str">
            <v>N/A</v>
          </cell>
          <cell r="H213" t="str">
            <v>N/A</v>
          </cell>
          <cell r="I213" t="str">
            <v>N/A</v>
          </cell>
          <cell r="J213" t="str">
            <v>N/A</v>
          </cell>
          <cell r="K213" t="str">
            <v>N/A</v>
          </cell>
        </row>
        <row r="214">
          <cell r="A214">
            <v>36673</v>
          </cell>
          <cell r="B214" t="str">
            <v>N/A</v>
          </cell>
          <cell r="C214" t="str">
            <v>N/A</v>
          </cell>
          <cell r="D214" t="str">
            <v>N/A</v>
          </cell>
          <cell r="E214" t="str">
            <v>N/A</v>
          </cell>
          <cell r="F214" t="str">
            <v>N/A</v>
          </cell>
          <cell r="G214" t="str">
            <v>N/A</v>
          </cell>
          <cell r="H214" t="str">
            <v>N/A</v>
          </cell>
          <cell r="I214" t="str">
            <v>N/A</v>
          </cell>
          <cell r="J214" t="str">
            <v>N/A</v>
          </cell>
          <cell r="K214" t="str">
            <v>N/A</v>
          </cell>
        </row>
        <row r="215">
          <cell r="A215">
            <v>36674</v>
          </cell>
          <cell r="B215" t="str">
            <v>N/A</v>
          </cell>
          <cell r="C215" t="str">
            <v>N/A</v>
          </cell>
          <cell r="D215" t="str">
            <v>N/A</v>
          </cell>
          <cell r="E215" t="str">
            <v>N/A</v>
          </cell>
          <cell r="F215" t="str">
            <v>N/A</v>
          </cell>
          <cell r="G215" t="str">
            <v>N/A</v>
          </cell>
          <cell r="H215" t="str">
            <v>N/A</v>
          </cell>
          <cell r="I215" t="str">
            <v>N/A</v>
          </cell>
          <cell r="J215" t="str">
            <v>N/A</v>
          </cell>
          <cell r="K215" t="str">
            <v>N/A</v>
          </cell>
        </row>
        <row r="216">
          <cell r="A216">
            <v>36675</v>
          </cell>
          <cell r="B216" t="str">
            <v>N/A</v>
          </cell>
          <cell r="C216" t="str">
            <v>N/A</v>
          </cell>
          <cell r="D216" t="str">
            <v>N/A</v>
          </cell>
          <cell r="E216" t="str">
            <v>N/A</v>
          </cell>
          <cell r="F216" t="str">
            <v>N/A</v>
          </cell>
          <cell r="G216" t="str">
            <v>N/A</v>
          </cell>
          <cell r="H216" t="str">
            <v>N/A</v>
          </cell>
          <cell r="I216" t="str">
            <v>N/A</v>
          </cell>
          <cell r="J216" t="str">
            <v>N/A</v>
          </cell>
          <cell r="K216" t="str">
            <v>N/A</v>
          </cell>
        </row>
        <row r="217">
          <cell r="A217">
            <v>36676</v>
          </cell>
          <cell r="B217" t="str">
            <v>N/A</v>
          </cell>
          <cell r="C217" t="str">
            <v>N/A</v>
          </cell>
          <cell r="D217" t="str">
            <v>N/A</v>
          </cell>
          <cell r="E217" t="str">
            <v>N/A</v>
          </cell>
          <cell r="F217" t="str">
            <v>N/A</v>
          </cell>
          <cell r="G217" t="str">
            <v>N/A</v>
          </cell>
          <cell r="H217" t="str">
            <v>N/A</v>
          </cell>
          <cell r="I217" t="str">
            <v>N/A</v>
          </cell>
          <cell r="J217" t="str">
            <v>N/A</v>
          </cell>
          <cell r="K217" t="str">
            <v>N/A</v>
          </cell>
        </row>
        <row r="218">
          <cell r="A218">
            <v>36677</v>
          </cell>
          <cell r="B218" t="str">
            <v>N/A</v>
          </cell>
          <cell r="C218" t="str">
            <v>N/A</v>
          </cell>
          <cell r="D218" t="str">
            <v>N/A</v>
          </cell>
          <cell r="E218" t="str">
            <v>N/A</v>
          </cell>
          <cell r="F218" t="str">
            <v>N/A</v>
          </cell>
          <cell r="G218" t="str">
            <v>N/A</v>
          </cell>
          <cell r="H218" t="str">
            <v>N/A</v>
          </cell>
          <cell r="I218" t="str">
            <v>N/A</v>
          </cell>
          <cell r="J218" t="str">
            <v>N/A</v>
          </cell>
          <cell r="K218" t="str">
            <v>N/A</v>
          </cell>
        </row>
        <row r="219">
          <cell r="A219">
            <v>36678</v>
          </cell>
          <cell r="B219" t="str">
            <v>N/A</v>
          </cell>
          <cell r="C219" t="str">
            <v>N/A</v>
          </cell>
          <cell r="D219" t="str">
            <v>N/A</v>
          </cell>
          <cell r="E219" t="str">
            <v>N/A</v>
          </cell>
          <cell r="F219" t="str">
            <v>N/A</v>
          </cell>
          <cell r="G219" t="str">
            <v>N/A</v>
          </cell>
          <cell r="H219" t="str">
            <v>N/A</v>
          </cell>
          <cell r="I219" t="str">
            <v>N/A</v>
          </cell>
          <cell r="J219" t="str">
            <v>N/A</v>
          </cell>
          <cell r="K219" t="str">
            <v>N/A</v>
          </cell>
        </row>
        <row r="220">
          <cell r="A220">
            <v>36679</v>
          </cell>
          <cell r="B220" t="str">
            <v>N/A</v>
          </cell>
          <cell r="C220" t="str">
            <v>N/A</v>
          </cell>
          <cell r="D220" t="str">
            <v>N/A</v>
          </cell>
          <cell r="E220" t="str">
            <v>N/A</v>
          </cell>
          <cell r="F220" t="str">
            <v>N/A</v>
          </cell>
          <cell r="G220" t="str">
            <v>N/A</v>
          </cell>
          <cell r="H220" t="str">
            <v>N/A</v>
          </cell>
          <cell r="I220" t="str">
            <v>N/A</v>
          </cell>
          <cell r="J220" t="str">
            <v>N/A</v>
          </cell>
          <cell r="K220" t="str">
            <v>N/A</v>
          </cell>
        </row>
        <row r="221">
          <cell r="A221">
            <v>36680</v>
          </cell>
          <cell r="B221" t="str">
            <v>N/A</v>
          </cell>
          <cell r="C221" t="str">
            <v>N/A</v>
          </cell>
          <cell r="D221" t="str">
            <v>N/A</v>
          </cell>
          <cell r="E221" t="str">
            <v>N/A</v>
          </cell>
          <cell r="F221" t="str">
            <v>N/A</v>
          </cell>
          <cell r="G221" t="str">
            <v>N/A</v>
          </cell>
          <cell r="H221" t="str">
            <v>N/A</v>
          </cell>
          <cell r="I221" t="str">
            <v>N/A</v>
          </cell>
          <cell r="J221" t="str">
            <v>N/A</v>
          </cell>
          <cell r="K221" t="str">
            <v>N/A</v>
          </cell>
        </row>
        <row r="222">
          <cell r="A222">
            <v>36681</v>
          </cell>
          <cell r="B222" t="str">
            <v>N/A</v>
          </cell>
          <cell r="C222" t="str">
            <v>N/A</v>
          </cell>
          <cell r="D222" t="str">
            <v>N/A</v>
          </cell>
          <cell r="E222" t="str">
            <v>N/A</v>
          </cell>
          <cell r="F222" t="str">
            <v>N/A</v>
          </cell>
          <cell r="G222" t="str">
            <v>N/A</v>
          </cell>
          <cell r="H222" t="str">
            <v>N/A</v>
          </cell>
          <cell r="I222" t="str">
            <v>N/A</v>
          </cell>
          <cell r="J222" t="str">
            <v>N/A</v>
          </cell>
          <cell r="K222" t="str">
            <v>N/A</v>
          </cell>
        </row>
        <row r="223">
          <cell r="A223">
            <v>36682</v>
          </cell>
          <cell r="B223" t="str">
            <v>N/A</v>
          </cell>
          <cell r="C223" t="str">
            <v>N/A</v>
          </cell>
          <cell r="D223" t="str">
            <v>N/A</v>
          </cell>
          <cell r="E223" t="str">
            <v>N/A</v>
          </cell>
          <cell r="F223" t="str">
            <v>N/A</v>
          </cell>
          <cell r="G223" t="str">
            <v>N/A</v>
          </cell>
          <cell r="H223" t="str">
            <v>N/A</v>
          </cell>
          <cell r="I223" t="str">
            <v>N/A</v>
          </cell>
          <cell r="J223" t="str">
            <v>N/A</v>
          </cell>
          <cell r="K223" t="str">
            <v>N/A</v>
          </cell>
        </row>
        <row r="224">
          <cell r="A224">
            <v>36683</v>
          </cell>
          <cell r="B224" t="str">
            <v>N/A</v>
          </cell>
          <cell r="C224" t="str">
            <v>N/A</v>
          </cell>
          <cell r="D224" t="str">
            <v>N/A</v>
          </cell>
          <cell r="E224" t="str">
            <v>N/A</v>
          </cell>
          <cell r="F224" t="str">
            <v>N/A</v>
          </cell>
          <cell r="G224" t="str">
            <v>N/A</v>
          </cell>
          <cell r="H224" t="str">
            <v>N/A</v>
          </cell>
          <cell r="I224" t="str">
            <v>N/A</v>
          </cell>
          <cell r="J224" t="str">
            <v>N/A</v>
          </cell>
          <cell r="K224" t="str">
            <v>N/A</v>
          </cell>
        </row>
        <row r="225">
          <cell r="A225">
            <v>36684</v>
          </cell>
          <cell r="B225" t="str">
            <v>N/A</v>
          </cell>
          <cell r="C225" t="str">
            <v>N/A</v>
          </cell>
          <cell r="D225" t="str">
            <v>N/A</v>
          </cell>
          <cell r="E225" t="str">
            <v>N/A</v>
          </cell>
          <cell r="F225" t="str">
            <v>N/A</v>
          </cell>
          <cell r="G225" t="str">
            <v>N/A</v>
          </cell>
          <cell r="H225" t="str">
            <v>N/A</v>
          </cell>
          <cell r="I225" t="str">
            <v>N/A</v>
          </cell>
          <cell r="J225" t="str">
            <v>N/A</v>
          </cell>
          <cell r="K225" t="str">
            <v>N/A</v>
          </cell>
        </row>
        <row r="226">
          <cell r="A226">
            <v>36685</v>
          </cell>
          <cell r="B226" t="str">
            <v>N/A</v>
          </cell>
          <cell r="C226" t="str">
            <v>N/A</v>
          </cell>
          <cell r="D226" t="str">
            <v>N/A</v>
          </cell>
          <cell r="E226" t="str">
            <v>N/A</v>
          </cell>
          <cell r="F226" t="str">
            <v>N/A</v>
          </cell>
          <cell r="G226" t="str">
            <v>N/A</v>
          </cell>
          <cell r="H226" t="str">
            <v>N/A</v>
          </cell>
          <cell r="I226" t="str">
            <v>N/A</v>
          </cell>
          <cell r="J226" t="str">
            <v>N/A</v>
          </cell>
          <cell r="K226" t="str">
            <v>N/A</v>
          </cell>
        </row>
        <row r="227">
          <cell r="A227">
            <v>36686</v>
          </cell>
          <cell r="B227" t="str">
            <v>N/A</v>
          </cell>
          <cell r="C227" t="str">
            <v>N/A</v>
          </cell>
          <cell r="D227" t="str">
            <v>N/A</v>
          </cell>
          <cell r="E227" t="str">
            <v>N/A</v>
          </cell>
          <cell r="F227" t="str">
            <v>N/A</v>
          </cell>
          <cell r="G227" t="str">
            <v>N/A</v>
          </cell>
          <cell r="H227" t="str">
            <v>N/A</v>
          </cell>
          <cell r="I227" t="str">
            <v>N/A</v>
          </cell>
          <cell r="J227" t="str">
            <v>N/A</v>
          </cell>
          <cell r="K227" t="str">
            <v>N/A</v>
          </cell>
        </row>
        <row r="228">
          <cell r="A228">
            <v>36687</v>
          </cell>
          <cell r="B228" t="str">
            <v>N/A</v>
          </cell>
          <cell r="C228" t="str">
            <v>N/A</v>
          </cell>
          <cell r="D228" t="str">
            <v>N/A</v>
          </cell>
          <cell r="E228" t="str">
            <v>N/A</v>
          </cell>
          <cell r="F228" t="str">
            <v>N/A</v>
          </cell>
          <cell r="G228" t="str">
            <v>N/A</v>
          </cell>
          <cell r="H228" t="str">
            <v>N/A</v>
          </cell>
          <cell r="I228" t="str">
            <v>N/A</v>
          </cell>
          <cell r="J228" t="str">
            <v>N/A</v>
          </cell>
          <cell r="K228" t="str">
            <v>N/A</v>
          </cell>
        </row>
        <row r="229">
          <cell r="A229">
            <v>36688</v>
          </cell>
          <cell r="B229" t="str">
            <v>N/A</v>
          </cell>
          <cell r="C229" t="str">
            <v>N/A</v>
          </cell>
          <cell r="D229" t="str">
            <v>N/A</v>
          </cell>
          <cell r="E229" t="str">
            <v>N/A</v>
          </cell>
          <cell r="F229" t="str">
            <v>N/A</v>
          </cell>
          <cell r="G229" t="str">
            <v>N/A</v>
          </cell>
          <cell r="H229" t="str">
            <v>N/A</v>
          </cell>
          <cell r="I229" t="str">
            <v>N/A</v>
          </cell>
          <cell r="J229" t="str">
            <v>N/A</v>
          </cell>
          <cell r="K229" t="str">
            <v>N/A</v>
          </cell>
        </row>
        <row r="230">
          <cell r="A230">
            <v>36689</v>
          </cell>
          <cell r="B230" t="str">
            <v>N/A</v>
          </cell>
          <cell r="C230" t="str">
            <v>N/A</v>
          </cell>
          <cell r="D230" t="str">
            <v>N/A</v>
          </cell>
          <cell r="E230" t="str">
            <v>N/A</v>
          </cell>
          <cell r="F230" t="str">
            <v>N/A</v>
          </cell>
          <cell r="G230" t="str">
            <v>N/A</v>
          </cell>
          <cell r="H230" t="str">
            <v>N/A</v>
          </cell>
          <cell r="I230" t="str">
            <v>N/A</v>
          </cell>
          <cell r="J230" t="str">
            <v>N/A</v>
          </cell>
          <cell r="K230" t="str">
            <v>N/A</v>
          </cell>
        </row>
        <row r="231">
          <cell r="A231">
            <v>36690</v>
          </cell>
          <cell r="B231" t="str">
            <v>N/A</v>
          </cell>
          <cell r="C231" t="str">
            <v>N/A</v>
          </cell>
          <cell r="D231" t="str">
            <v>N/A</v>
          </cell>
          <cell r="E231" t="str">
            <v>N/A</v>
          </cell>
          <cell r="F231" t="str">
            <v>N/A</v>
          </cell>
          <cell r="G231" t="str">
            <v>N/A</v>
          </cell>
          <cell r="H231" t="str">
            <v>N/A</v>
          </cell>
          <cell r="I231" t="str">
            <v>N/A</v>
          </cell>
          <cell r="J231" t="str">
            <v>N/A</v>
          </cell>
          <cell r="K231" t="str">
            <v>N/A</v>
          </cell>
        </row>
        <row r="232">
          <cell r="A232">
            <v>36691</v>
          </cell>
          <cell r="B232" t="str">
            <v>N/A</v>
          </cell>
          <cell r="C232" t="str">
            <v>N/A</v>
          </cell>
          <cell r="D232" t="str">
            <v>N/A</v>
          </cell>
          <cell r="E232" t="str">
            <v>N/A</v>
          </cell>
          <cell r="F232" t="str">
            <v>N/A</v>
          </cell>
          <cell r="G232" t="str">
            <v>N/A</v>
          </cell>
          <cell r="H232" t="str">
            <v>N/A</v>
          </cell>
          <cell r="I232" t="str">
            <v>N/A</v>
          </cell>
          <cell r="J232" t="str">
            <v>N/A</v>
          </cell>
          <cell r="K232" t="str">
            <v>N/A</v>
          </cell>
        </row>
        <row r="233">
          <cell r="A233">
            <v>36692</v>
          </cell>
          <cell r="B233" t="str">
            <v>N/A</v>
          </cell>
          <cell r="C233" t="str">
            <v>N/A</v>
          </cell>
          <cell r="D233" t="str">
            <v>N/A</v>
          </cell>
          <cell r="E233" t="str">
            <v>N/A</v>
          </cell>
          <cell r="F233" t="str">
            <v>N/A</v>
          </cell>
          <cell r="G233" t="str">
            <v>N/A</v>
          </cell>
          <cell r="H233" t="str">
            <v>N/A</v>
          </cell>
          <cell r="I233" t="str">
            <v>N/A</v>
          </cell>
          <cell r="J233" t="str">
            <v>N/A</v>
          </cell>
          <cell r="K233" t="str">
            <v>N/A</v>
          </cell>
        </row>
        <row r="234">
          <cell r="A234">
            <v>36693</v>
          </cell>
          <cell r="B234" t="str">
            <v>N/A</v>
          </cell>
          <cell r="C234" t="str">
            <v>N/A</v>
          </cell>
          <cell r="D234" t="str">
            <v>N/A</v>
          </cell>
          <cell r="E234" t="str">
            <v>N/A</v>
          </cell>
          <cell r="F234" t="str">
            <v>N/A</v>
          </cell>
          <cell r="G234" t="str">
            <v>N/A</v>
          </cell>
          <cell r="H234" t="str">
            <v>N/A</v>
          </cell>
          <cell r="I234" t="str">
            <v>N/A</v>
          </cell>
          <cell r="J234" t="str">
            <v>N/A</v>
          </cell>
          <cell r="K234" t="str">
            <v>N/A</v>
          </cell>
        </row>
        <row r="235">
          <cell r="A235">
            <v>36694</v>
          </cell>
          <cell r="B235" t="str">
            <v>N/A</v>
          </cell>
          <cell r="C235" t="str">
            <v>N/A</v>
          </cell>
          <cell r="D235" t="str">
            <v>N/A</v>
          </cell>
          <cell r="E235" t="str">
            <v>N/A</v>
          </cell>
          <cell r="F235" t="str">
            <v>N/A</v>
          </cell>
          <cell r="G235" t="str">
            <v>N/A</v>
          </cell>
          <cell r="H235" t="str">
            <v>N/A</v>
          </cell>
          <cell r="I235" t="str">
            <v>N/A</v>
          </cell>
          <cell r="J235" t="str">
            <v>N/A</v>
          </cell>
          <cell r="K235" t="str">
            <v>N/A</v>
          </cell>
        </row>
        <row r="236">
          <cell r="A236">
            <v>36695</v>
          </cell>
          <cell r="B236" t="str">
            <v>N/A</v>
          </cell>
          <cell r="C236" t="str">
            <v>N/A</v>
          </cell>
          <cell r="D236" t="str">
            <v>N/A</v>
          </cell>
          <cell r="E236" t="str">
            <v>N/A</v>
          </cell>
          <cell r="F236" t="str">
            <v>N/A</v>
          </cell>
          <cell r="G236" t="str">
            <v>N/A</v>
          </cell>
          <cell r="H236" t="str">
            <v>N/A</v>
          </cell>
          <cell r="I236" t="str">
            <v>N/A</v>
          </cell>
          <cell r="J236" t="str">
            <v>N/A</v>
          </cell>
          <cell r="K236" t="str">
            <v>N/A</v>
          </cell>
        </row>
        <row r="237">
          <cell r="A237">
            <v>36696</v>
          </cell>
          <cell r="B237" t="str">
            <v>N/A</v>
          </cell>
          <cell r="C237" t="str">
            <v>N/A</v>
          </cell>
          <cell r="D237" t="str">
            <v>N/A</v>
          </cell>
          <cell r="E237" t="str">
            <v>N/A</v>
          </cell>
          <cell r="F237" t="str">
            <v>N/A</v>
          </cell>
          <cell r="G237" t="str">
            <v>N/A</v>
          </cell>
          <cell r="H237" t="str">
            <v>N/A</v>
          </cell>
          <cell r="I237" t="str">
            <v>N/A</v>
          </cell>
          <cell r="J237" t="str">
            <v>N/A</v>
          </cell>
          <cell r="K237" t="str">
            <v>N/A</v>
          </cell>
        </row>
        <row r="238">
          <cell r="A238">
            <v>36697</v>
          </cell>
          <cell r="B238" t="str">
            <v>N/A</v>
          </cell>
          <cell r="C238" t="str">
            <v>N/A</v>
          </cell>
          <cell r="D238" t="str">
            <v>N/A</v>
          </cell>
          <cell r="E238" t="str">
            <v>N/A</v>
          </cell>
          <cell r="F238" t="str">
            <v>N/A</v>
          </cell>
          <cell r="G238" t="str">
            <v>N/A</v>
          </cell>
          <cell r="H238" t="str">
            <v>N/A</v>
          </cell>
          <cell r="I238" t="str">
            <v>N/A</v>
          </cell>
          <cell r="J238" t="str">
            <v>N/A</v>
          </cell>
          <cell r="K238" t="str">
            <v>N/A</v>
          </cell>
        </row>
        <row r="239">
          <cell r="A239">
            <v>36698</v>
          </cell>
          <cell r="B239" t="str">
            <v>N/A</v>
          </cell>
          <cell r="C239" t="str">
            <v>N/A</v>
          </cell>
          <cell r="D239" t="str">
            <v>N/A</v>
          </cell>
          <cell r="E239" t="str">
            <v>N/A</v>
          </cell>
          <cell r="F239" t="str">
            <v>N/A</v>
          </cell>
          <cell r="G239" t="str">
            <v>N/A</v>
          </cell>
          <cell r="H239" t="str">
            <v>N/A</v>
          </cell>
          <cell r="I239" t="str">
            <v>N/A</v>
          </cell>
          <cell r="J239" t="str">
            <v>N/A</v>
          </cell>
          <cell r="K239" t="str">
            <v>N/A</v>
          </cell>
        </row>
        <row r="240">
          <cell r="A240">
            <v>36699</v>
          </cell>
          <cell r="B240" t="str">
            <v>N/A</v>
          </cell>
          <cell r="C240" t="str">
            <v>N/A</v>
          </cell>
          <cell r="D240" t="str">
            <v>N/A</v>
          </cell>
          <cell r="E240" t="str">
            <v>N/A</v>
          </cell>
          <cell r="F240" t="str">
            <v>N/A</v>
          </cell>
          <cell r="G240" t="str">
            <v>N/A</v>
          </cell>
          <cell r="H240" t="str">
            <v>N/A</v>
          </cell>
          <cell r="I240" t="str">
            <v>N/A</v>
          </cell>
          <cell r="J240" t="str">
            <v>N/A</v>
          </cell>
          <cell r="K240" t="str">
            <v>N/A</v>
          </cell>
        </row>
        <row r="241">
          <cell r="A241">
            <v>36700</v>
          </cell>
          <cell r="B241" t="str">
            <v>N/A</v>
          </cell>
          <cell r="C241" t="str">
            <v>N/A</v>
          </cell>
          <cell r="D241" t="str">
            <v>N/A</v>
          </cell>
          <cell r="E241" t="str">
            <v>N/A</v>
          </cell>
          <cell r="F241" t="str">
            <v>N/A</v>
          </cell>
          <cell r="G241" t="str">
            <v>N/A</v>
          </cell>
          <cell r="H241" t="str">
            <v>N/A</v>
          </cell>
          <cell r="I241" t="str">
            <v>N/A</v>
          </cell>
          <cell r="J241" t="str">
            <v>N/A</v>
          </cell>
          <cell r="K241" t="str">
            <v>N/A</v>
          </cell>
        </row>
        <row r="242">
          <cell r="A242">
            <v>36701</v>
          </cell>
          <cell r="B242" t="str">
            <v>N/A</v>
          </cell>
          <cell r="C242" t="str">
            <v>N/A</v>
          </cell>
          <cell r="D242" t="str">
            <v>N/A</v>
          </cell>
          <cell r="E242" t="str">
            <v>N/A</v>
          </cell>
          <cell r="F242" t="str">
            <v>N/A</v>
          </cell>
          <cell r="G242" t="str">
            <v>N/A</v>
          </cell>
          <cell r="H242" t="str">
            <v>N/A</v>
          </cell>
          <cell r="I242" t="str">
            <v>N/A</v>
          </cell>
          <cell r="J242" t="str">
            <v>N/A</v>
          </cell>
          <cell r="K242" t="str">
            <v>N/A</v>
          </cell>
        </row>
        <row r="243">
          <cell r="A243">
            <v>36702</v>
          </cell>
          <cell r="B243" t="str">
            <v>N/A</v>
          </cell>
          <cell r="C243" t="str">
            <v>N/A</v>
          </cell>
          <cell r="D243" t="str">
            <v>N/A</v>
          </cell>
          <cell r="E243" t="str">
            <v>N/A</v>
          </cell>
          <cell r="F243" t="str">
            <v>N/A</v>
          </cell>
          <cell r="G243" t="str">
            <v>N/A</v>
          </cell>
          <cell r="H243" t="str">
            <v>N/A</v>
          </cell>
          <cell r="I243" t="str">
            <v>N/A</v>
          </cell>
          <cell r="J243" t="str">
            <v>N/A</v>
          </cell>
          <cell r="K243" t="str">
            <v>N/A</v>
          </cell>
        </row>
        <row r="244">
          <cell r="A244">
            <v>36703</v>
          </cell>
          <cell r="B244" t="str">
            <v>N/A</v>
          </cell>
          <cell r="C244" t="str">
            <v>N/A</v>
          </cell>
          <cell r="D244" t="str">
            <v>N/A</v>
          </cell>
          <cell r="E244" t="str">
            <v>N/A</v>
          </cell>
          <cell r="F244" t="str">
            <v>N/A</v>
          </cell>
          <cell r="G244" t="str">
            <v>N/A</v>
          </cell>
          <cell r="H244" t="str">
            <v>N/A</v>
          </cell>
          <cell r="I244" t="str">
            <v>N/A</v>
          </cell>
          <cell r="J244" t="str">
            <v>N/A</v>
          </cell>
          <cell r="K244" t="str">
            <v>N/A</v>
          </cell>
        </row>
        <row r="245">
          <cell r="A245">
            <v>36704</v>
          </cell>
          <cell r="B245" t="str">
            <v>N/A</v>
          </cell>
          <cell r="C245" t="str">
            <v>N/A</v>
          </cell>
          <cell r="D245" t="str">
            <v>N/A</v>
          </cell>
          <cell r="E245" t="str">
            <v>N/A</v>
          </cell>
          <cell r="F245" t="str">
            <v>N/A</v>
          </cell>
          <cell r="G245" t="str">
            <v>N/A</v>
          </cell>
          <cell r="H245" t="str">
            <v>N/A</v>
          </cell>
          <cell r="I245" t="str">
            <v>N/A</v>
          </cell>
          <cell r="J245" t="str">
            <v>N/A</v>
          </cell>
          <cell r="K245" t="str">
            <v>N/A</v>
          </cell>
        </row>
        <row r="246">
          <cell r="A246">
            <v>36705</v>
          </cell>
          <cell r="B246" t="str">
            <v>N/A</v>
          </cell>
          <cell r="C246" t="str">
            <v>N/A</v>
          </cell>
          <cell r="D246" t="str">
            <v>N/A</v>
          </cell>
          <cell r="E246" t="str">
            <v>N/A</v>
          </cell>
          <cell r="F246" t="str">
            <v>N/A</v>
          </cell>
          <cell r="G246" t="str">
            <v>N/A</v>
          </cell>
          <cell r="H246" t="str">
            <v>N/A</v>
          </cell>
          <cell r="I246" t="str">
            <v>N/A</v>
          </cell>
          <cell r="J246" t="str">
            <v>N/A</v>
          </cell>
          <cell r="K246" t="str">
            <v>N/A</v>
          </cell>
        </row>
        <row r="247">
          <cell r="A247">
            <v>36706</v>
          </cell>
          <cell r="B247" t="str">
            <v>N/A</v>
          </cell>
          <cell r="C247" t="str">
            <v>N/A</v>
          </cell>
          <cell r="D247" t="str">
            <v>N/A</v>
          </cell>
          <cell r="E247" t="str">
            <v>N/A</v>
          </cell>
          <cell r="F247" t="str">
            <v>N/A</v>
          </cell>
          <cell r="G247" t="str">
            <v>N/A</v>
          </cell>
          <cell r="H247" t="str">
            <v>N/A</v>
          </cell>
          <cell r="I247" t="str">
            <v>N/A</v>
          </cell>
          <cell r="J247" t="str">
            <v>N/A</v>
          </cell>
          <cell r="K247" t="str">
            <v>N/A</v>
          </cell>
        </row>
        <row r="248">
          <cell r="A248">
            <v>36707</v>
          </cell>
          <cell r="B248" t="str">
            <v>N/A</v>
          </cell>
          <cell r="C248" t="str">
            <v>N/A</v>
          </cell>
          <cell r="D248" t="str">
            <v>N/A</v>
          </cell>
          <cell r="E248" t="str">
            <v>N/A</v>
          </cell>
          <cell r="F248" t="str">
            <v>N/A</v>
          </cell>
          <cell r="G248" t="str">
            <v>N/A</v>
          </cell>
          <cell r="H248" t="str">
            <v>N/A</v>
          </cell>
          <cell r="I248" t="str">
            <v>N/A</v>
          </cell>
          <cell r="J248" t="str">
            <v>N/A</v>
          </cell>
          <cell r="K248" t="str">
            <v>N/A</v>
          </cell>
        </row>
        <row r="249">
          <cell r="A249">
            <v>36708</v>
          </cell>
          <cell r="B249" t="str">
            <v>N/A</v>
          </cell>
          <cell r="C249" t="str">
            <v>N/A</v>
          </cell>
          <cell r="D249" t="str">
            <v>N/A</v>
          </cell>
          <cell r="E249" t="str">
            <v>N/A</v>
          </cell>
          <cell r="F249" t="str">
            <v>N/A</v>
          </cell>
          <cell r="G249" t="str">
            <v>N/A</v>
          </cell>
          <cell r="H249" t="str">
            <v>N/A</v>
          </cell>
          <cell r="I249" t="str">
            <v>N/A</v>
          </cell>
          <cell r="J249" t="str">
            <v>N/A</v>
          </cell>
          <cell r="K249" t="str">
            <v>N/A</v>
          </cell>
        </row>
        <row r="250">
          <cell r="A250">
            <v>36709</v>
          </cell>
          <cell r="B250" t="str">
            <v>N/A</v>
          </cell>
          <cell r="C250" t="str">
            <v>N/A</v>
          </cell>
          <cell r="D250" t="str">
            <v>N/A</v>
          </cell>
          <cell r="E250" t="str">
            <v>N/A</v>
          </cell>
          <cell r="F250" t="str">
            <v>N/A</v>
          </cell>
          <cell r="G250" t="str">
            <v>N/A</v>
          </cell>
          <cell r="H250" t="str">
            <v>N/A</v>
          </cell>
          <cell r="I250" t="str">
            <v>N/A</v>
          </cell>
          <cell r="J250" t="str">
            <v>N/A</v>
          </cell>
          <cell r="K250" t="str">
            <v>N/A</v>
          </cell>
        </row>
        <row r="251">
          <cell r="A251">
            <v>36710</v>
          </cell>
          <cell r="B251" t="str">
            <v>N/A</v>
          </cell>
          <cell r="C251" t="str">
            <v>N/A</v>
          </cell>
          <cell r="D251" t="str">
            <v>N/A</v>
          </cell>
          <cell r="E251" t="str">
            <v>N/A</v>
          </cell>
          <cell r="F251" t="str">
            <v>N/A</v>
          </cell>
          <cell r="G251" t="str">
            <v>N/A</v>
          </cell>
          <cell r="H251" t="str">
            <v>N/A</v>
          </cell>
          <cell r="I251" t="str">
            <v>N/A</v>
          </cell>
          <cell r="J251" t="str">
            <v>N/A</v>
          </cell>
          <cell r="K251" t="str">
            <v>N/A</v>
          </cell>
        </row>
        <row r="252">
          <cell r="A252">
            <v>36711</v>
          </cell>
          <cell r="B252" t="str">
            <v>N/A</v>
          </cell>
          <cell r="C252" t="str">
            <v>N/A</v>
          </cell>
          <cell r="D252" t="str">
            <v>N/A</v>
          </cell>
          <cell r="E252" t="str">
            <v>N/A</v>
          </cell>
          <cell r="F252" t="str">
            <v>N/A</v>
          </cell>
          <cell r="G252" t="str">
            <v>N/A</v>
          </cell>
          <cell r="H252" t="str">
            <v>N/A</v>
          </cell>
          <cell r="I252" t="str">
            <v>N/A</v>
          </cell>
          <cell r="J252" t="str">
            <v>N/A</v>
          </cell>
          <cell r="K252" t="str">
            <v>N/A</v>
          </cell>
        </row>
        <row r="253">
          <cell r="A253">
            <v>36712</v>
          </cell>
          <cell r="B253" t="str">
            <v>N/A</v>
          </cell>
          <cell r="C253" t="str">
            <v>N/A</v>
          </cell>
          <cell r="D253" t="str">
            <v>N/A</v>
          </cell>
          <cell r="E253" t="str">
            <v>N/A</v>
          </cell>
          <cell r="F253" t="str">
            <v>N/A</v>
          </cell>
          <cell r="G253" t="str">
            <v>N/A</v>
          </cell>
          <cell r="H253" t="str">
            <v>N/A</v>
          </cell>
          <cell r="I253" t="str">
            <v>N/A</v>
          </cell>
          <cell r="J253" t="str">
            <v>N/A</v>
          </cell>
          <cell r="K253" t="str">
            <v>N/A</v>
          </cell>
        </row>
        <row r="254">
          <cell r="A254">
            <v>36713</v>
          </cell>
          <cell r="B254" t="str">
            <v>N/A</v>
          </cell>
          <cell r="C254" t="str">
            <v>N/A</v>
          </cell>
          <cell r="D254" t="str">
            <v>N/A</v>
          </cell>
          <cell r="E254" t="str">
            <v>N/A</v>
          </cell>
          <cell r="F254" t="str">
            <v>N/A</v>
          </cell>
          <cell r="G254" t="str">
            <v>N/A</v>
          </cell>
          <cell r="H254" t="str">
            <v>N/A</v>
          </cell>
          <cell r="I254" t="str">
            <v>N/A</v>
          </cell>
          <cell r="J254" t="str">
            <v>N/A</v>
          </cell>
          <cell r="K254" t="str">
            <v>N/A</v>
          </cell>
        </row>
        <row r="255">
          <cell r="A255">
            <v>36714</v>
          </cell>
          <cell r="B255" t="str">
            <v>N/A</v>
          </cell>
          <cell r="C255" t="str">
            <v>N/A</v>
          </cell>
          <cell r="D255" t="str">
            <v>N/A</v>
          </cell>
          <cell r="E255" t="str">
            <v>N/A</v>
          </cell>
          <cell r="F255" t="str">
            <v>N/A</v>
          </cell>
          <cell r="G255" t="str">
            <v>N/A</v>
          </cell>
          <cell r="H255" t="str">
            <v>N/A</v>
          </cell>
          <cell r="I255" t="str">
            <v>N/A</v>
          </cell>
          <cell r="J255" t="str">
            <v>N/A</v>
          </cell>
          <cell r="K255" t="str">
            <v>N/A</v>
          </cell>
        </row>
        <row r="256">
          <cell r="A256">
            <v>36715</v>
          </cell>
          <cell r="B256" t="str">
            <v>N/A</v>
          </cell>
          <cell r="C256" t="str">
            <v>N/A</v>
          </cell>
          <cell r="D256" t="str">
            <v>N/A</v>
          </cell>
          <cell r="E256" t="str">
            <v>N/A</v>
          </cell>
          <cell r="F256" t="str">
            <v>N/A</v>
          </cell>
          <cell r="G256" t="str">
            <v>N/A</v>
          </cell>
          <cell r="H256" t="str">
            <v>N/A</v>
          </cell>
          <cell r="I256" t="str">
            <v>N/A</v>
          </cell>
          <cell r="J256" t="str">
            <v>N/A</v>
          </cell>
          <cell r="K256" t="str">
            <v>N/A</v>
          </cell>
        </row>
        <row r="257">
          <cell r="A257">
            <v>36716</v>
          </cell>
          <cell r="B257" t="str">
            <v>N/A</v>
          </cell>
          <cell r="C257" t="str">
            <v>N/A</v>
          </cell>
          <cell r="D257" t="str">
            <v>N/A</v>
          </cell>
          <cell r="E257" t="str">
            <v>N/A</v>
          </cell>
          <cell r="F257" t="str">
            <v>N/A</v>
          </cell>
          <cell r="G257" t="str">
            <v>N/A</v>
          </cell>
          <cell r="H257" t="str">
            <v>N/A</v>
          </cell>
          <cell r="I257" t="str">
            <v>N/A</v>
          </cell>
          <cell r="J257" t="str">
            <v>N/A</v>
          </cell>
          <cell r="K257" t="str">
            <v>N/A</v>
          </cell>
        </row>
        <row r="258">
          <cell r="A258">
            <v>36717</v>
          </cell>
          <cell r="B258" t="str">
            <v>N/A</v>
          </cell>
          <cell r="C258" t="str">
            <v>N/A</v>
          </cell>
          <cell r="D258" t="str">
            <v>N/A</v>
          </cell>
          <cell r="E258" t="str">
            <v>N/A</v>
          </cell>
          <cell r="F258" t="str">
            <v>N/A</v>
          </cell>
          <cell r="G258" t="str">
            <v>N/A</v>
          </cell>
          <cell r="H258" t="str">
            <v>N/A</v>
          </cell>
          <cell r="I258" t="str">
            <v>N/A</v>
          </cell>
          <cell r="J258" t="str">
            <v>N/A</v>
          </cell>
          <cell r="K258" t="str">
            <v>N/A</v>
          </cell>
        </row>
        <row r="259">
          <cell r="A259">
            <v>36718</v>
          </cell>
          <cell r="B259" t="str">
            <v>N/A</v>
          </cell>
          <cell r="C259" t="str">
            <v>N/A</v>
          </cell>
          <cell r="D259" t="str">
            <v>N/A</v>
          </cell>
          <cell r="E259" t="str">
            <v>N/A</v>
          </cell>
          <cell r="F259" t="str">
            <v>N/A</v>
          </cell>
          <cell r="G259" t="str">
            <v>N/A</v>
          </cell>
          <cell r="H259" t="str">
            <v>N/A</v>
          </cell>
          <cell r="I259" t="str">
            <v>N/A</v>
          </cell>
          <cell r="J259" t="str">
            <v>N/A</v>
          </cell>
          <cell r="K259" t="str">
            <v>N/A</v>
          </cell>
        </row>
        <row r="260">
          <cell r="A260">
            <v>36719</v>
          </cell>
          <cell r="B260" t="str">
            <v>N/A</v>
          </cell>
          <cell r="C260" t="str">
            <v>N/A</v>
          </cell>
          <cell r="D260" t="str">
            <v>N/A</v>
          </cell>
          <cell r="E260" t="str">
            <v>N/A</v>
          </cell>
          <cell r="F260" t="str">
            <v>N/A</v>
          </cell>
          <cell r="G260" t="str">
            <v>N/A</v>
          </cell>
          <cell r="H260" t="str">
            <v>N/A</v>
          </cell>
          <cell r="I260" t="str">
            <v>N/A</v>
          </cell>
          <cell r="J260" t="str">
            <v>N/A</v>
          </cell>
          <cell r="K260" t="str">
            <v>N/A</v>
          </cell>
        </row>
        <row r="261">
          <cell r="A261">
            <v>36720</v>
          </cell>
          <cell r="B261" t="str">
            <v>N/A</v>
          </cell>
          <cell r="C261" t="str">
            <v>N/A</v>
          </cell>
          <cell r="D261" t="str">
            <v>N/A</v>
          </cell>
          <cell r="E261" t="str">
            <v>N/A</v>
          </cell>
          <cell r="F261" t="str">
            <v>N/A</v>
          </cell>
          <cell r="G261" t="str">
            <v>N/A</v>
          </cell>
          <cell r="H261" t="str">
            <v>N/A</v>
          </cell>
          <cell r="I261" t="str">
            <v>N/A</v>
          </cell>
          <cell r="J261" t="str">
            <v>N/A</v>
          </cell>
          <cell r="K261" t="str">
            <v>N/A</v>
          </cell>
        </row>
        <row r="262">
          <cell r="A262">
            <v>36721</v>
          </cell>
          <cell r="B262" t="str">
            <v>N/A</v>
          </cell>
          <cell r="C262" t="str">
            <v>N/A</v>
          </cell>
          <cell r="D262" t="str">
            <v>N/A</v>
          </cell>
          <cell r="E262" t="str">
            <v>N/A</v>
          </cell>
          <cell r="F262" t="str">
            <v>N/A</v>
          </cell>
          <cell r="G262" t="str">
            <v>N/A</v>
          </cell>
          <cell r="H262" t="str">
            <v>N/A</v>
          </cell>
          <cell r="I262" t="str">
            <v>N/A</v>
          </cell>
          <cell r="J262" t="str">
            <v>N/A</v>
          </cell>
          <cell r="K262" t="str">
            <v>N/A</v>
          </cell>
        </row>
        <row r="263">
          <cell r="A263">
            <v>36722</v>
          </cell>
          <cell r="B263" t="str">
            <v>N/A</v>
          </cell>
          <cell r="C263" t="str">
            <v>N/A</v>
          </cell>
          <cell r="D263" t="str">
            <v>N/A</v>
          </cell>
          <cell r="E263" t="str">
            <v>N/A</v>
          </cell>
          <cell r="F263" t="str">
            <v>N/A</v>
          </cell>
          <cell r="G263" t="str">
            <v>N/A</v>
          </cell>
          <cell r="H263" t="str">
            <v>N/A</v>
          </cell>
          <cell r="I263" t="str">
            <v>N/A</v>
          </cell>
          <cell r="J263" t="str">
            <v>N/A</v>
          </cell>
          <cell r="K263" t="str">
            <v>N/A</v>
          </cell>
        </row>
        <row r="264">
          <cell r="A264">
            <v>36723</v>
          </cell>
          <cell r="B264" t="str">
            <v>N/A</v>
          </cell>
          <cell r="C264" t="str">
            <v>N/A</v>
          </cell>
          <cell r="D264" t="str">
            <v>N/A</v>
          </cell>
          <cell r="E264" t="str">
            <v>N/A</v>
          </cell>
          <cell r="F264" t="str">
            <v>N/A</v>
          </cell>
          <cell r="G264" t="str">
            <v>N/A</v>
          </cell>
          <cell r="H264" t="str">
            <v>N/A</v>
          </cell>
          <cell r="I264" t="str">
            <v>N/A</v>
          </cell>
          <cell r="J264" t="str">
            <v>N/A</v>
          </cell>
          <cell r="K264" t="str">
            <v>N/A</v>
          </cell>
        </row>
        <row r="265">
          <cell r="A265">
            <v>36724</v>
          </cell>
          <cell r="B265" t="str">
            <v>N/A</v>
          </cell>
          <cell r="C265" t="str">
            <v>N/A</v>
          </cell>
          <cell r="D265" t="str">
            <v>N/A</v>
          </cell>
          <cell r="E265" t="str">
            <v>N/A</v>
          </cell>
          <cell r="F265" t="str">
            <v>N/A</v>
          </cell>
          <cell r="G265" t="str">
            <v>N/A</v>
          </cell>
          <cell r="H265" t="str">
            <v>N/A</v>
          </cell>
          <cell r="I265" t="str">
            <v>N/A</v>
          </cell>
          <cell r="J265" t="str">
            <v>N/A</v>
          </cell>
          <cell r="K265" t="str">
            <v>N/A</v>
          </cell>
        </row>
        <row r="266">
          <cell r="A266">
            <v>36725</v>
          </cell>
          <cell r="B266" t="str">
            <v>N/A</v>
          </cell>
          <cell r="C266" t="str">
            <v>N/A</v>
          </cell>
          <cell r="D266" t="str">
            <v>N/A</v>
          </cell>
          <cell r="E266" t="str">
            <v>N/A</v>
          </cell>
          <cell r="F266" t="str">
            <v>N/A</v>
          </cell>
          <cell r="G266" t="str">
            <v>N/A</v>
          </cell>
          <cell r="H266" t="str">
            <v>N/A</v>
          </cell>
          <cell r="I266" t="str">
            <v>N/A</v>
          </cell>
          <cell r="J266" t="str">
            <v>N/A</v>
          </cell>
          <cell r="K266" t="str">
            <v>N/A</v>
          </cell>
        </row>
        <row r="267">
          <cell r="A267">
            <v>36726</v>
          </cell>
          <cell r="B267" t="str">
            <v>N/A</v>
          </cell>
          <cell r="C267" t="str">
            <v>N/A</v>
          </cell>
          <cell r="D267" t="str">
            <v>N/A</v>
          </cell>
          <cell r="E267" t="str">
            <v>N/A</v>
          </cell>
          <cell r="F267" t="str">
            <v>N/A</v>
          </cell>
          <cell r="G267" t="str">
            <v>N/A</v>
          </cell>
          <cell r="H267" t="str">
            <v>N/A</v>
          </cell>
          <cell r="I267" t="str">
            <v>N/A</v>
          </cell>
          <cell r="J267" t="str">
            <v>N/A</v>
          </cell>
          <cell r="K267" t="str">
            <v>N/A</v>
          </cell>
        </row>
        <row r="268">
          <cell r="A268">
            <v>36727</v>
          </cell>
          <cell r="B268" t="str">
            <v>N/A</v>
          </cell>
          <cell r="C268" t="str">
            <v>N/A</v>
          </cell>
          <cell r="D268" t="str">
            <v>N/A</v>
          </cell>
          <cell r="E268" t="str">
            <v>N/A</v>
          </cell>
          <cell r="F268" t="str">
            <v>N/A</v>
          </cell>
          <cell r="G268" t="str">
            <v>N/A</v>
          </cell>
          <cell r="H268" t="str">
            <v>N/A</v>
          </cell>
          <cell r="I268" t="str">
            <v>N/A</v>
          </cell>
          <cell r="J268" t="str">
            <v>N/A</v>
          </cell>
          <cell r="K268" t="str">
            <v>N/A</v>
          </cell>
        </row>
        <row r="269">
          <cell r="A269">
            <v>36728</v>
          </cell>
          <cell r="B269" t="str">
            <v>N/A</v>
          </cell>
          <cell r="C269" t="str">
            <v>N/A</v>
          </cell>
          <cell r="D269" t="str">
            <v>N/A</v>
          </cell>
          <cell r="E269" t="str">
            <v>N/A</v>
          </cell>
          <cell r="F269" t="str">
            <v>N/A</v>
          </cell>
          <cell r="G269" t="str">
            <v>N/A</v>
          </cell>
          <cell r="H269" t="str">
            <v>N/A</v>
          </cell>
          <cell r="I269" t="str">
            <v>N/A</v>
          </cell>
          <cell r="J269" t="str">
            <v>N/A</v>
          </cell>
          <cell r="K269" t="str">
            <v>N/A</v>
          </cell>
        </row>
        <row r="270">
          <cell r="A270">
            <v>36729</v>
          </cell>
          <cell r="B270" t="str">
            <v>N/A</v>
          </cell>
          <cell r="C270" t="str">
            <v>N/A</v>
          </cell>
          <cell r="D270" t="str">
            <v>N/A</v>
          </cell>
          <cell r="E270" t="str">
            <v>N/A</v>
          </cell>
          <cell r="F270" t="str">
            <v>N/A</v>
          </cell>
          <cell r="G270" t="str">
            <v>N/A</v>
          </cell>
          <cell r="H270" t="str">
            <v>N/A</v>
          </cell>
          <cell r="I270" t="str">
            <v>N/A</v>
          </cell>
          <cell r="J270" t="str">
            <v>N/A</v>
          </cell>
          <cell r="K270" t="str">
            <v>N/A</v>
          </cell>
        </row>
        <row r="271">
          <cell r="A271">
            <v>36730</v>
          </cell>
          <cell r="B271" t="str">
            <v>N/A</v>
          </cell>
          <cell r="C271" t="str">
            <v>N/A</v>
          </cell>
          <cell r="D271" t="str">
            <v>N/A</v>
          </cell>
          <cell r="E271" t="str">
            <v>N/A</v>
          </cell>
          <cell r="F271" t="str">
            <v>N/A</v>
          </cell>
          <cell r="G271" t="str">
            <v>N/A</v>
          </cell>
          <cell r="H271" t="str">
            <v>N/A</v>
          </cell>
          <cell r="I271" t="str">
            <v>N/A</v>
          </cell>
          <cell r="J271" t="str">
            <v>N/A</v>
          </cell>
          <cell r="K271" t="str">
            <v>N/A</v>
          </cell>
        </row>
        <row r="272">
          <cell r="A272">
            <v>36731</v>
          </cell>
          <cell r="B272" t="str">
            <v>N/A</v>
          </cell>
          <cell r="C272" t="str">
            <v>N/A</v>
          </cell>
          <cell r="D272" t="str">
            <v>N/A</v>
          </cell>
          <cell r="E272" t="str">
            <v>N/A</v>
          </cell>
          <cell r="F272" t="str">
            <v>N/A</v>
          </cell>
          <cell r="G272" t="str">
            <v>N/A</v>
          </cell>
          <cell r="H272" t="str">
            <v>N/A</v>
          </cell>
          <cell r="I272" t="str">
            <v>N/A</v>
          </cell>
          <cell r="J272" t="str">
            <v>N/A</v>
          </cell>
          <cell r="K272" t="str">
            <v>N/A</v>
          </cell>
        </row>
        <row r="273">
          <cell r="A273">
            <v>36732</v>
          </cell>
          <cell r="B273" t="str">
            <v>N/A</v>
          </cell>
          <cell r="C273" t="str">
            <v>N/A</v>
          </cell>
          <cell r="D273" t="str">
            <v>N/A</v>
          </cell>
          <cell r="E273" t="str">
            <v>N/A</v>
          </cell>
          <cell r="F273" t="str">
            <v>N/A</v>
          </cell>
          <cell r="G273" t="str">
            <v>N/A</v>
          </cell>
          <cell r="H273" t="str">
            <v>N/A</v>
          </cell>
          <cell r="I273" t="str">
            <v>N/A</v>
          </cell>
          <cell r="J273" t="str">
            <v>N/A</v>
          </cell>
          <cell r="K273" t="str">
            <v>N/A</v>
          </cell>
        </row>
        <row r="274">
          <cell r="A274">
            <v>36733</v>
          </cell>
          <cell r="B274" t="str">
            <v>N/A</v>
          </cell>
          <cell r="C274" t="str">
            <v>N/A</v>
          </cell>
          <cell r="D274" t="str">
            <v>N/A</v>
          </cell>
          <cell r="E274" t="str">
            <v>N/A</v>
          </cell>
          <cell r="F274" t="str">
            <v>N/A</v>
          </cell>
          <cell r="G274" t="str">
            <v>N/A</v>
          </cell>
          <cell r="H274" t="str">
            <v>N/A</v>
          </cell>
          <cell r="I274" t="str">
            <v>N/A</v>
          </cell>
          <cell r="J274" t="str">
            <v>N/A</v>
          </cell>
          <cell r="K274" t="str">
            <v>N/A</v>
          </cell>
        </row>
        <row r="275">
          <cell r="A275">
            <v>36734</v>
          </cell>
          <cell r="B275" t="str">
            <v>N/A</v>
          </cell>
          <cell r="C275" t="str">
            <v>N/A</v>
          </cell>
          <cell r="D275" t="str">
            <v>N/A</v>
          </cell>
          <cell r="E275" t="str">
            <v>N/A</v>
          </cell>
          <cell r="F275" t="str">
            <v>N/A</v>
          </cell>
          <cell r="G275" t="str">
            <v>N/A</v>
          </cell>
          <cell r="H275" t="str">
            <v>N/A</v>
          </cell>
          <cell r="I275" t="str">
            <v>N/A</v>
          </cell>
          <cell r="J275" t="str">
            <v>N/A</v>
          </cell>
          <cell r="K275" t="str">
            <v>N/A</v>
          </cell>
        </row>
        <row r="276">
          <cell r="A276">
            <v>36735</v>
          </cell>
          <cell r="B276" t="str">
            <v>N/A</v>
          </cell>
          <cell r="C276" t="str">
            <v>N/A</v>
          </cell>
          <cell r="D276" t="str">
            <v>N/A</v>
          </cell>
          <cell r="E276" t="str">
            <v>N/A</v>
          </cell>
          <cell r="F276" t="str">
            <v>N/A</v>
          </cell>
          <cell r="G276" t="str">
            <v>N/A</v>
          </cell>
          <cell r="H276" t="str">
            <v>N/A</v>
          </cell>
          <cell r="I276" t="str">
            <v>N/A</v>
          </cell>
          <cell r="J276" t="str">
            <v>N/A</v>
          </cell>
          <cell r="K276" t="str">
            <v>N/A</v>
          </cell>
        </row>
        <row r="277">
          <cell r="A277">
            <v>36736</v>
          </cell>
          <cell r="B277" t="str">
            <v>N/A</v>
          </cell>
          <cell r="C277" t="str">
            <v>N/A</v>
          </cell>
          <cell r="D277" t="str">
            <v>N/A</v>
          </cell>
          <cell r="E277" t="str">
            <v>N/A</v>
          </cell>
          <cell r="F277" t="str">
            <v>N/A</v>
          </cell>
          <cell r="G277" t="str">
            <v>N/A</v>
          </cell>
          <cell r="H277" t="str">
            <v>N/A</v>
          </cell>
          <cell r="I277" t="str">
            <v>N/A</v>
          </cell>
          <cell r="J277" t="str">
            <v>N/A</v>
          </cell>
          <cell r="K277" t="str">
            <v>N/A</v>
          </cell>
        </row>
        <row r="278">
          <cell r="A278">
            <v>36737</v>
          </cell>
          <cell r="B278" t="str">
            <v>N/A</v>
          </cell>
          <cell r="C278" t="str">
            <v>N/A</v>
          </cell>
          <cell r="D278" t="str">
            <v>N/A</v>
          </cell>
          <cell r="E278" t="str">
            <v>N/A</v>
          </cell>
          <cell r="F278" t="str">
            <v>N/A</v>
          </cell>
          <cell r="G278" t="str">
            <v>N/A</v>
          </cell>
          <cell r="H278" t="str">
            <v>N/A</v>
          </cell>
          <cell r="I278" t="str">
            <v>N/A</v>
          </cell>
          <cell r="J278" t="str">
            <v>N/A</v>
          </cell>
          <cell r="K278" t="str">
            <v>N/A</v>
          </cell>
        </row>
        <row r="279">
          <cell r="A279">
            <v>36738</v>
          </cell>
          <cell r="B279" t="str">
            <v>N/A</v>
          </cell>
          <cell r="C279" t="str">
            <v>N/A</v>
          </cell>
          <cell r="D279" t="str">
            <v>N/A</v>
          </cell>
          <cell r="E279" t="str">
            <v>N/A</v>
          </cell>
          <cell r="F279" t="str">
            <v>N/A</v>
          </cell>
          <cell r="G279" t="str">
            <v>N/A</v>
          </cell>
          <cell r="H279" t="str">
            <v>N/A</v>
          </cell>
          <cell r="I279" t="str">
            <v>N/A</v>
          </cell>
          <cell r="J279" t="str">
            <v>N/A</v>
          </cell>
          <cell r="K279" t="str">
            <v>N/A</v>
          </cell>
        </row>
        <row r="280">
          <cell r="A280">
            <v>36739</v>
          </cell>
          <cell r="B280" t="str">
            <v>N/A</v>
          </cell>
          <cell r="C280" t="str">
            <v>N/A</v>
          </cell>
          <cell r="D280" t="str">
            <v>N/A</v>
          </cell>
          <cell r="E280" t="str">
            <v>N/A</v>
          </cell>
          <cell r="F280" t="str">
            <v>N/A</v>
          </cell>
          <cell r="G280" t="str">
            <v>N/A</v>
          </cell>
          <cell r="H280" t="str">
            <v>N/A</v>
          </cell>
          <cell r="I280" t="str">
            <v>N/A</v>
          </cell>
          <cell r="J280" t="str">
            <v>N/A</v>
          </cell>
          <cell r="K280" t="str">
            <v>N/A</v>
          </cell>
        </row>
        <row r="281">
          <cell r="A281">
            <v>36740</v>
          </cell>
          <cell r="B281" t="str">
            <v>N/A</v>
          </cell>
          <cell r="C281" t="str">
            <v>N/A</v>
          </cell>
          <cell r="D281" t="str">
            <v>N/A</v>
          </cell>
          <cell r="E281" t="str">
            <v>N/A</v>
          </cell>
          <cell r="F281" t="str">
            <v>N/A</v>
          </cell>
          <cell r="G281" t="str">
            <v>N/A</v>
          </cell>
          <cell r="H281" t="str">
            <v>N/A</v>
          </cell>
          <cell r="I281" t="str">
            <v>N/A</v>
          </cell>
          <cell r="J281" t="str">
            <v>N/A</v>
          </cell>
          <cell r="K281" t="str">
            <v>N/A</v>
          </cell>
        </row>
        <row r="282">
          <cell r="A282">
            <v>36741</v>
          </cell>
          <cell r="B282" t="str">
            <v>N/A</v>
          </cell>
          <cell r="C282" t="str">
            <v>N/A</v>
          </cell>
          <cell r="D282" t="str">
            <v>N/A</v>
          </cell>
          <cell r="E282" t="str">
            <v>N/A</v>
          </cell>
          <cell r="F282" t="str">
            <v>N/A</v>
          </cell>
          <cell r="G282" t="str">
            <v>N/A</v>
          </cell>
          <cell r="H282" t="str">
            <v>N/A</v>
          </cell>
          <cell r="I282" t="str">
            <v>N/A</v>
          </cell>
          <cell r="J282" t="str">
            <v>N/A</v>
          </cell>
          <cell r="K282" t="str">
            <v>N/A</v>
          </cell>
        </row>
        <row r="283">
          <cell r="A283">
            <v>36742</v>
          </cell>
          <cell r="B283" t="str">
            <v>N/A</v>
          </cell>
          <cell r="C283" t="str">
            <v>N/A</v>
          </cell>
          <cell r="D283" t="str">
            <v>N/A</v>
          </cell>
          <cell r="E283" t="str">
            <v>N/A</v>
          </cell>
          <cell r="F283" t="str">
            <v>N/A</v>
          </cell>
          <cell r="G283" t="str">
            <v>N/A</v>
          </cell>
          <cell r="H283" t="str">
            <v>N/A</v>
          </cell>
          <cell r="I283" t="str">
            <v>N/A</v>
          </cell>
          <cell r="J283" t="str">
            <v>N/A</v>
          </cell>
          <cell r="K283" t="str">
            <v>N/A</v>
          </cell>
        </row>
        <row r="284">
          <cell r="A284">
            <v>36743</v>
          </cell>
          <cell r="B284" t="str">
            <v>N/A</v>
          </cell>
          <cell r="C284" t="str">
            <v>N/A</v>
          </cell>
          <cell r="D284" t="str">
            <v>N/A</v>
          </cell>
          <cell r="E284" t="str">
            <v>N/A</v>
          </cell>
          <cell r="F284" t="str">
            <v>N/A</v>
          </cell>
          <cell r="G284" t="str">
            <v>N/A</v>
          </cell>
          <cell r="H284" t="str">
            <v>N/A</v>
          </cell>
          <cell r="I284" t="str">
            <v>N/A</v>
          </cell>
          <cell r="J284" t="str">
            <v>N/A</v>
          </cell>
          <cell r="K284" t="str">
            <v>N/A</v>
          </cell>
        </row>
        <row r="285">
          <cell r="A285">
            <v>36744</v>
          </cell>
          <cell r="B285" t="str">
            <v>N/A</v>
          </cell>
          <cell r="C285" t="str">
            <v>N/A</v>
          </cell>
          <cell r="D285" t="str">
            <v>N/A</v>
          </cell>
          <cell r="E285" t="str">
            <v>N/A</v>
          </cell>
          <cell r="F285" t="str">
            <v>N/A</v>
          </cell>
          <cell r="G285" t="str">
            <v>N/A</v>
          </cell>
          <cell r="H285" t="str">
            <v>N/A</v>
          </cell>
          <cell r="I285" t="str">
            <v>N/A</v>
          </cell>
          <cell r="J285" t="str">
            <v>N/A</v>
          </cell>
          <cell r="K285" t="str">
            <v>N/A</v>
          </cell>
        </row>
        <row r="286">
          <cell r="A286">
            <v>36745</v>
          </cell>
          <cell r="B286" t="str">
            <v>N/A</v>
          </cell>
          <cell r="C286" t="str">
            <v>N/A</v>
          </cell>
          <cell r="D286" t="str">
            <v>N/A</v>
          </cell>
          <cell r="E286" t="str">
            <v>N/A</v>
          </cell>
          <cell r="F286" t="str">
            <v>N/A</v>
          </cell>
          <cell r="G286" t="str">
            <v>N/A</v>
          </cell>
          <cell r="H286" t="str">
            <v>N/A</v>
          </cell>
          <cell r="I286" t="str">
            <v>N/A</v>
          </cell>
          <cell r="J286" t="str">
            <v>N/A</v>
          </cell>
          <cell r="K286" t="str">
            <v>N/A</v>
          </cell>
        </row>
        <row r="287">
          <cell r="A287">
            <v>36746</v>
          </cell>
          <cell r="B287" t="str">
            <v>N/A</v>
          </cell>
          <cell r="C287" t="str">
            <v>N/A</v>
          </cell>
          <cell r="D287" t="str">
            <v>N/A</v>
          </cell>
          <cell r="E287" t="str">
            <v>N/A</v>
          </cell>
          <cell r="F287" t="str">
            <v>N/A</v>
          </cell>
          <cell r="G287" t="str">
            <v>N/A</v>
          </cell>
          <cell r="H287" t="str">
            <v>N/A</v>
          </cell>
          <cell r="I287" t="str">
            <v>N/A</v>
          </cell>
          <cell r="J287" t="str">
            <v>N/A</v>
          </cell>
          <cell r="K287" t="str">
            <v>N/A</v>
          </cell>
        </row>
        <row r="288">
          <cell r="A288">
            <v>36747</v>
          </cell>
          <cell r="B288" t="str">
            <v>N/A</v>
          </cell>
          <cell r="C288" t="str">
            <v>N/A</v>
          </cell>
          <cell r="D288" t="str">
            <v>N/A</v>
          </cell>
          <cell r="E288" t="str">
            <v>N/A</v>
          </cell>
          <cell r="F288" t="str">
            <v>N/A</v>
          </cell>
          <cell r="G288" t="str">
            <v>N/A</v>
          </cell>
          <cell r="H288" t="str">
            <v>N/A</v>
          </cell>
          <cell r="I288" t="str">
            <v>N/A</v>
          </cell>
          <cell r="J288" t="str">
            <v>N/A</v>
          </cell>
          <cell r="K288" t="str">
            <v>N/A</v>
          </cell>
        </row>
        <row r="289">
          <cell r="A289">
            <v>36748</v>
          </cell>
          <cell r="B289" t="str">
            <v>N/A</v>
          </cell>
          <cell r="C289" t="str">
            <v>N/A</v>
          </cell>
          <cell r="D289" t="str">
            <v>N/A</v>
          </cell>
          <cell r="E289" t="str">
            <v>N/A</v>
          </cell>
          <cell r="F289" t="str">
            <v>N/A</v>
          </cell>
          <cell r="G289" t="str">
            <v>N/A</v>
          </cell>
          <cell r="H289" t="str">
            <v>N/A</v>
          </cell>
          <cell r="I289" t="str">
            <v>N/A</v>
          </cell>
          <cell r="J289" t="str">
            <v>N/A</v>
          </cell>
          <cell r="K289" t="str">
            <v>N/A</v>
          </cell>
        </row>
        <row r="290">
          <cell r="A290">
            <v>36749</v>
          </cell>
          <cell r="B290" t="str">
            <v>N/A</v>
          </cell>
          <cell r="C290" t="str">
            <v>N/A</v>
          </cell>
          <cell r="D290" t="str">
            <v>N/A</v>
          </cell>
          <cell r="E290" t="str">
            <v>N/A</v>
          </cell>
          <cell r="F290" t="str">
            <v>N/A</v>
          </cell>
          <cell r="G290" t="str">
            <v>N/A</v>
          </cell>
          <cell r="H290" t="str">
            <v>N/A</v>
          </cell>
          <cell r="I290" t="str">
            <v>N/A</v>
          </cell>
          <cell r="J290" t="str">
            <v>N/A</v>
          </cell>
          <cell r="K290" t="str">
            <v>N/A</v>
          </cell>
        </row>
        <row r="291">
          <cell r="A291">
            <v>36750</v>
          </cell>
          <cell r="B291" t="str">
            <v>N/A</v>
          </cell>
          <cell r="C291" t="str">
            <v>N/A</v>
          </cell>
          <cell r="D291" t="str">
            <v>N/A</v>
          </cell>
          <cell r="E291" t="str">
            <v>N/A</v>
          </cell>
          <cell r="F291" t="str">
            <v>N/A</v>
          </cell>
          <cell r="G291" t="str">
            <v>N/A</v>
          </cell>
          <cell r="H291" t="str">
            <v>N/A</v>
          </cell>
          <cell r="I291" t="str">
            <v>N/A</v>
          </cell>
          <cell r="J291" t="str">
            <v>N/A</v>
          </cell>
          <cell r="K291" t="str">
            <v>N/A</v>
          </cell>
        </row>
        <row r="292">
          <cell r="A292">
            <v>36751</v>
          </cell>
          <cell r="B292" t="str">
            <v>N/A</v>
          </cell>
          <cell r="C292" t="str">
            <v>N/A</v>
          </cell>
          <cell r="D292" t="str">
            <v>N/A</v>
          </cell>
          <cell r="E292" t="str">
            <v>N/A</v>
          </cell>
          <cell r="F292" t="str">
            <v>N/A</v>
          </cell>
          <cell r="G292" t="str">
            <v>N/A</v>
          </cell>
          <cell r="H292" t="str">
            <v>N/A</v>
          </cell>
          <cell r="I292" t="str">
            <v>N/A</v>
          </cell>
          <cell r="J292" t="str">
            <v>N/A</v>
          </cell>
          <cell r="K292" t="str">
            <v>N/A</v>
          </cell>
        </row>
        <row r="293">
          <cell r="A293">
            <v>36752</v>
          </cell>
          <cell r="B293" t="str">
            <v>N/A</v>
          </cell>
          <cell r="C293" t="str">
            <v>N/A</v>
          </cell>
          <cell r="D293" t="str">
            <v>N/A</v>
          </cell>
          <cell r="E293" t="str">
            <v>N/A</v>
          </cell>
          <cell r="F293" t="str">
            <v>N/A</v>
          </cell>
          <cell r="G293" t="str">
            <v>N/A</v>
          </cell>
          <cell r="H293" t="str">
            <v>N/A</v>
          </cell>
          <cell r="I293" t="str">
            <v>N/A</v>
          </cell>
          <cell r="J293" t="str">
            <v>N/A</v>
          </cell>
          <cell r="K293" t="str">
            <v>N/A</v>
          </cell>
        </row>
        <row r="294">
          <cell r="A294">
            <v>36753</v>
          </cell>
          <cell r="B294" t="str">
            <v>N/A</v>
          </cell>
          <cell r="C294" t="str">
            <v>N/A</v>
          </cell>
          <cell r="D294" t="str">
            <v>N/A</v>
          </cell>
          <cell r="E294" t="str">
            <v>N/A</v>
          </cell>
          <cell r="F294" t="str">
            <v>N/A</v>
          </cell>
          <cell r="G294" t="str">
            <v>N/A</v>
          </cell>
          <cell r="H294" t="str">
            <v>N/A</v>
          </cell>
          <cell r="I294" t="str">
            <v>N/A</v>
          </cell>
          <cell r="J294" t="str">
            <v>N/A</v>
          </cell>
          <cell r="K294" t="str">
            <v>N/A</v>
          </cell>
        </row>
        <row r="295">
          <cell r="A295">
            <v>36754</v>
          </cell>
          <cell r="B295" t="str">
            <v>N/A</v>
          </cell>
          <cell r="C295" t="str">
            <v>N/A</v>
          </cell>
          <cell r="D295" t="str">
            <v>N/A</v>
          </cell>
          <cell r="E295" t="str">
            <v>N/A</v>
          </cell>
          <cell r="F295" t="str">
            <v>N/A</v>
          </cell>
          <cell r="G295" t="str">
            <v>N/A</v>
          </cell>
          <cell r="H295" t="str">
            <v>N/A</v>
          </cell>
          <cell r="I295" t="str">
            <v>N/A</v>
          </cell>
          <cell r="J295" t="str">
            <v>N/A</v>
          </cell>
          <cell r="K295" t="str">
            <v>N/A</v>
          </cell>
        </row>
        <row r="296">
          <cell r="A296">
            <v>36755</v>
          </cell>
          <cell r="B296" t="str">
            <v>N/A</v>
          </cell>
          <cell r="C296" t="str">
            <v>N/A</v>
          </cell>
          <cell r="D296" t="str">
            <v>N/A</v>
          </cell>
          <cell r="E296" t="str">
            <v>N/A</v>
          </cell>
          <cell r="F296" t="str">
            <v>N/A</v>
          </cell>
          <cell r="G296" t="str">
            <v>N/A</v>
          </cell>
          <cell r="H296" t="str">
            <v>N/A</v>
          </cell>
          <cell r="I296" t="str">
            <v>N/A</v>
          </cell>
          <cell r="J296" t="str">
            <v>N/A</v>
          </cell>
          <cell r="K296" t="str">
            <v>N/A</v>
          </cell>
        </row>
        <row r="297">
          <cell r="A297">
            <v>36756</v>
          </cell>
          <cell r="B297" t="str">
            <v>N/A</v>
          </cell>
          <cell r="C297" t="str">
            <v>N/A</v>
          </cell>
          <cell r="D297" t="str">
            <v>N/A</v>
          </cell>
          <cell r="E297" t="str">
            <v>N/A</v>
          </cell>
          <cell r="F297" t="str">
            <v>N/A</v>
          </cell>
          <cell r="G297" t="str">
            <v>N/A</v>
          </cell>
          <cell r="H297" t="str">
            <v>N/A</v>
          </cell>
          <cell r="I297" t="str">
            <v>N/A</v>
          </cell>
          <cell r="J297" t="str">
            <v>N/A</v>
          </cell>
          <cell r="K297" t="str">
            <v>N/A</v>
          </cell>
        </row>
        <row r="298">
          <cell r="A298">
            <v>36757</v>
          </cell>
          <cell r="B298" t="str">
            <v>N/A</v>
          </cell>
          <cell r="C298" t="str">
            <v>N/A</v>
          </cell>
          <cell r="D298" t="str">
            <v>N/A</v>
          </cell>
          <cell r="E298" t="str">
            <v>N/A</v>
          </cell>
          <cell r="F298" t="str">
            <v>N/A</v>
          </cell>
          <cell r="G298" t="str">
            <v>N/A</v>
          </cell>
          <cell r="H298" t="str">
            <v>N/A</v>
          </cell>
          <cell r="I298" t="str">
            <v>N/A</v>
          </cell>
          <cell r="J298" t="str">
            <v>N/A</v>
          </cell>
          <cell r="K298" t="str">
            <v>N/A</v>
          </cell>
        </row>
        <row r="299">
          <cell r="A299">
            <v>36758</v>
          </cell>
          <cell r="B299" t="str">
            <v>N/A</v>
          </cell>
          <cell r="C299" t="str">
            <v>N/A</v>
          </cell>
          <cell r="D299" t="str">
            <v>N/A</v>
          </cell>
          <cell r="E299" t="str">
            <v>N/A</v>
          </cell>
          <cell r="F299" t="str">
            <v>N/A</v>
          </cell>
          <cell r="G299" t="str">
            <v>N/A</v>
          </cell>
          <cell r="H299" t="str">
            <v>N/A</v>
          </cell>
          <cell r="I299" t="str">
            <v>N/A</v>
          </cell>
          <cell r="J299" t="str">
            <v>N/A</v>
          </cell>
          <cell r="K299" t="str">
            <v>N/A</v>
          </cell>
        </row>
        <row r="300">
          <cell r="A300">
            <v>36759</v>
          </cell>
          <cell r="B300" t="str">
            <v>N/A</v>
          </cell>
          <cell r="C300" t="str">
            <v>N/A</v>
          </cell>
          <cell r="D300" t="str">
            <v>N/A</v>
          </cell>
          <cell r="E300" t="str">
            <v>N/A</v>
          </cell>
          <cell r="F300" t="str">
            <v>N/A</v>
          </cell>
          <cell r="G300" t="str">
            <v>N/A</v>
          </cell>
          <cell r="H300" t="str">
            <v>N/A</v>
          </cell>
          <cell r="I300" t="str">
            <v>N/A</v>
          </cell>
          <cell r="J300" t="str">
            <v>N/A</v>
          </cell>
          <cell r="K300" t="str">
            <v>N/A</v>
          </cell>
        </row>
        <row r="301">
          <cell r="A301">
            <v>36760</v>
          </cell>
          <cell r="B301" t="str">
            <v>N/A</v>
          </cell>
          <cell r="C301" t="str">
            <v>N/A</v>
          </cell>
          <cell r="D301" t="str">
            <v>N/A</v>
          </cell>
          <cell r="E301" t="str">
            <v>N/A</v>
          </cell>
          <cell r="F301" t="str">
            <v>N/A</v>
          </cell>
          <cell r="G301" t="str">
            <v>N/A</v>
          </cell>
          <cell r="H301" t="str">
            <v>N/A</v>
          </cell>
          <cell r="I301" t="str">
            <v>N/A</v>
          </cell>
          <cell r="J301" t="str">
            <v>N/A</v>
          </cell>
          <cell r="K301" t="str">
            <v>N/A</v>
          </cell>
        </row>
        <row r="302">
          <cell r="A302">
            <v>36761</v>
          </cell>
          <cell r="B302" t="str">
            <v>N/A</v>
          </cell>
          <cell r="C302" t="str">
            <v>N/A</v>
          </cell>
          <cell r="D302" t="str">
            <v>N/A</v>
          </cell>
          <cell r="E302" t="str">
            <v>N/A</v>
          </cell>
          <cell r="F302" t="str">
            <v>N/A</v>
          </cell>
          <cell r="G302" t="str">
            <v>N/A</v>
          </cell>
          <cell r="H302" t="str">
            <v>N/A</v>
          </cell>
          <cell r="I302" t="str">
            <v>N/A</v>
          </cell>
          <cell r="J302" t="str">
            <v>N/A</v>
          </cell>
          <cell r="K302" t="str">
            <v>N/A</v>
          </cell>
        </row>
        <row r="303">
          <cell r="A303">
            <v>36762</v>
          </cell>
          <cell r="B303" t="str">
            <v>N/A</v>
          </cell>
          <cell r="C303" t="str">
            <v>N/A</v>
          </cell>
          <cell r="D303" t="str">
            <v>N/A</v>
          </cell>
          <cell r="E303" t="str">
            <v>N/A</v>
          </cell>
          <cell r="F303" t="str">
            <v>N/A</v>
          </cell>
          <cell r="G303" t="str">
            <v>N/A</v>
          </cell>
          <cell r="H303" t="str">
            <v>N/A</v>
          </cell>
          <cell r="I303" t="str">
            <v>N/A</v>
          </cell>
          <cell r="J303" t="str">
            <v>N/A</v>
          </cell>
          <cell r="K303" t="str">
            <v>N/A</v>
          </cell>
        </row>
        <row r="304">
          <cell r="A304">
            <v>36763</v>
          </cell>
          <cell r="B304" t="str">
            <v>N/A</v>
          </cell>
          <cell r="C304" t="str">
            <v>N/A</v>
          </cell>
          <cell r="D304" t="str">
            <v>N/A</v>
          </cell>
          <cell r="E304" t="str">
            <v>N/A</v>
          </cell>
          <cell r="F304" t="str">
            <v>N/A</v>
          </cell>
          <cell r="G304" t="str">
            <v>N/A</v>
          </cell>
          <cell r="H304" t="str">
            <v>N/A</v>
          </cell>
          <cell r="I304" t="str">
            <v>N/A</v>
          </cell>
          <cell r="J304" t="str">
            <v>N/A</v>
          </cell>
          <cell r="K304" t="str">
            <v>N/A</v>
          </cell>
        </row>
        <row r="305">
          <cell r="A305">
            <v>36764</v>
          </cell>
          <cell r="B305" t="str">
            <v>N/A</v>
          </cell>
          <cell r="C305" t="str">
            <v>N/A</v>
          </cell>
          <cell r="D305" t="str">
            <v>N/A</v>
          </cell>
          <cell r="E305" t="str">
            <v>N/A</v>
          </cell>
          <cell r="F305" t="str">
            <v>N/A</v>
          </cell>
          <cell r="G305" t="str">
            <v>N/A</v>
          </cell>
          <cell r="H305" t="str">
            <v>N/A</v>
          </cell>
          <cell r="I305" t="str">
            <v>N/A</v>
          </cell>
          <cell r="J305" t="str">
            <v>N/A</v>
          </cell>
          <cell r="K305" t="str">
            <v>N/A</v>
          </cell>
        </row>
        <row r="306">
          <cell r="A306">
            <v>36765</v>
          </cell>
          <cell r="B306" t="str">
            <v>N/A</v>
          </cell>
          <cell r="C306" t="str">
            <v>N/A</v>
          </cell>
          <cell r="D306" t="str">
            <v>N/A</v>
          </cell>
          <cell r="E306" t="str">
            <v>N/A</v>
          </cell>
          <cell r="F306" t="str">
            <v>N/A</v>
          </cell>
          <cell r="G306" t="str">
            <v>N/A</v>
          </cell>
          <cell r="H306" t="str">
            <v>N/A</v>
          </cell>
          <cell r="I306" t="str">
            <v>N/A</v>
          </cell>
          <cell r="J306" t="str">
            <v>N/A</v>
          </cell>
          <cell r="K306" t="str">
            <v>N/A</v>
          </cell>
        </row>
        <row r="307">
          <cell r="A307">
            <v>36766</v>
          </cell>
          <cell r="B307" t="str">
            <v>N/A</v>
          </cell>
          <cell r="C307" t="str">
            <v>N/A</v>
          </cell>
          <cell r="D307" t="str">
            <v>N/A</v>
          </cell>
          <cell r="E307" t="str">
            <v>N/A</v>
          </cell>
          <cell r="F307" t="str">
            <v>N/A</v>
          </cell>
          <cell r="G307" t="str">
            <v>N/A</v>
          </cell>
          <cell r="H307" t="str">
            <v>N/A</v>
          </cell>
          <cell r="I307" t="str">
            <v>N/A</v>
          </cell>
          <cell r="J307" t="str">
            <v>N/A</v>
          </cell>
          <cell r="K307" t="str">
            <v>N/A</v>
          </cell>
        </row>
        <row r="308">
          <cell r="A308">
            <v>36767</v>
          </cell>
          <cell r="B308" t="str">
            <v>N/A</v>
          </cell>
          <cell r="C308" t="str">
            <v>N/A</v>
          </cell>
          <cell r="D308" t="str">
            <v>N/A</v>
          </cell>
          <cell r="E308" t="str">
            <v>N/A</v>
          </cell>
          <cell r="F308" t="str">
            <v>N/A</v>
          </cell>
          <cell r="G308" t="str">
            <v>N/A</v>
          </cell>
          <cell r="H308" t="str">
            <v>N/A</v>
          </cell>
          <cell r="I308" t="str">
            <v>N/A</v>
          </cell>
          <cell r="J308" t="str">
            <v>N/A</v>
          </cell>
          <cell r="K308" t="str">
            <v>N/A</v>
          </cell>
        </row>
        <row r="309">
          <cell r="A309">
            <v>36768</v>
          </cell>
          <cell r="B309" t="str">
            <v>N/A</v>
          </cell>
          <cell r="C309" t="str">
            <v>N/A</v>
          </cell>
          <cell r="D309" t="str">
            <v>N/A</v>
          </cell>
          <cell r="E309" t="str">
            <v>N/A</v>
          </cell>
          <cell r="F309" t="str">
            <v>N/A</v>
          </cell>
          <cell r="G309" t="str">
            <v>N/A</v>
          </cell>
          <cell r="H309" t="str">
            <v>N/A</v>
          </cell>
          <cell r="I309" t="str">
            <v>N/A</v>
          </cell>
          <cell r="J309" t="str">
            <v>N/A</v>
          </cell>
          <cell r="K309" t="str">
            <v>N/A</v>
          </cell>
        </row>
        <row r="310">
          <cell r="A310">
            <v>36769</v>
          </cell>
          <cell r="B310" t="str">
            <v>N/A</v>
          </cell>
          <cell r="C310" t="str">
            <v>N/A</v>
          </cell>
          <cell r="D310" t="str">
            <v>N/A</v>
          </cell>
          <cell r="E310" t="str">
            <v>N/A</v>
          </cell>
          <cell r="F310" t="str">
            <v>N/A</v>
          </cell>
          <cell r="G310" t="str">
            <v>N/A</v>
          </cell>
          <cell r="H310" t="str">
            <v>N/A</v>
          </cell>
          <cell r="I310" t="str">
            <v>N/A</v>
          </cell>
          <cell r="J310" t="str">
            <v>N/A</v>
          </cell>
          <cell r="K310" t="str">
            <v>N/A</v>
          </cell>
        </row>
        <row r="311">
          <cell r="A311">
            <v>36770</v>
          </cell>
          <cell r="B311" t="str">
            <v>N/A</v>
          </cell>
          <cell r="C311" t="str">
            <v>N/A</v>
          </cell>
          <cell r="D311" t="str">
            <v>N/A</v>
          </cell>
          <cell r="E311" t="str">
            <v>N/A</v>
          </cell>
          <cell r="F311" t="str">
            <v>N/A</v>
          </cell>
          <cell r="G311" t="str">
            <v>N/A</v>
          </cell>
          <cell r="H311" t="str">
            <v>N/A</v>
          </cell>
          <cell r="I311" t="str">
            <v>N/A</v>
          </cell>
          <cell r="J311" t="str">
            <v>N/A</v>
          </cell>
          <cell r="K311" t="str">
            <v>N/A</v>
          </cell>
        </row>
        <row r="312">
          <cell r="A312">
            <v>36771</v>
          </cell>
          <cell r="B312" t="str">
            <v>N/A</v>
          </cell>
          <cell r="C312" t="str">
            <v>N/A</v>
          </cell>
          <cell r="D312" t="str">
            <v>N/A</v>
          </cell>
          <cell r="E312" t="str">
            <v>N/A</v>
          </cell>
          <cell r="F312" t="str">
            <v>N/A</v>
          </cell>
          <cell r="G312" t="str">
            <v>N/A</v>
          </cell>
          <cell r="H312" t="str">
            <v>N/A</v>
          </cell>
          <cell r="I312" t="str">
            <v>N/A</v>
          </cell>
          <cell r="J312" t="str">
            <v>N/A</v>
          </cell>
          <cell r="K312" t="str">
            <v>N/A</v>
          </cell>
        </row>
        <row r="313">
          <cell r="A313">
            <v>36772</v>
          </cell>
          <cell r="B313" t="str">
            <v>N/A</v>
          </cell>
          <cell r="C313" t="str">
            <v>N/A</v>
          </cell>
          <cell r="D313" t="str">
            <v>N/A</v>
          </cell>
          <cell r="E313" t="str">
            <v>N/A</v>
          </cell>
          <cell r="F313" t="str">
            <v>N/A</v>
          </cell>
          <cell r="G313" t="str">
            <v>N/A</v>
          </cell>
          <cell r="H313" t="str">
            <v>N/A</v>
          </cell>
          <cell r="I313" t="str">
            <v>N/A</v>
          </cell>
          <cell r="J313" t="str">
            <v>N/A</v>
          </cell>
          <cell r="K313" t="str">
            <v>N/A</v>
          </cell>
        </row>
        <row r="314">
          <cell r="A314">
            <v>36773</v>
          </cell>
          <cell r="B314" t="str">
            <v>N/A</v>
          </cell>
          <cell r="C314" t="str">
            <v>N/A</v>
          </cell>
          <cell r="D314" t="str">
            <v>N/A</v>
          </cell>
          <cell r="E314" t="str">
            <v>N/A</v>
          </cell>
          <cell r="F314" t="str">
            <v>N/A</v>
          </cell>
          <cell r="G314" t="str">
            <v>N/A</v>
          </cell>
          <cell r="H314" t="str">
            <v>N/A</v>
          </cell>
          <cell r="I314" t="str">
            <v>N/A</v>
          </cell>
          <cell r="J314" t="str">
            <v>N/A</v>
          </cell>
          <cell r="K314" t="str">
            <v>N/A</v>
          </cell>
        </row>
        <row r="315">
          <cell r="A315">
            <v>36774</v>
          </cell>
          <cell r="B315" t="str">
            <v>N/A</v>
          </cell>
          <cell r="C315" t="str">
            <v>N/A</v>
          </cell>
          <cell r="D315" t="str">
            <v>N/A</v>
          </cell>
          <cell r="E315" t="str">
            <v>N/A</v>
          </cell>
          <cell r="F315" t="str">
            <v>N/A</v>
          </cell>
          <cell r="G315" t="str">
            <v>N/A</v>
          </cell>
          <cell r="H315" t="str">
            <v>N/A</v>
          </cell>
          <cell r="I315" t="str">
            <v>N/A</v>
          </cell>
          <cell r="J315" t="str">
            <v>N/A</v>
          </cell>
          <cell r="K315" t="str">
            <v>N/A</v>
          </cell>
        </row>
        <row r="316">
          <cell r="A316">
            <v>36775</v>
          </cell>
          <cell r="B316" t="str">
            <v>N/A</v>
          </cell>
          <cell r="C316" t="str">
            <v>N/A</v>
          </cell>
          <cell r="D316" t="str">
            <v>N/A</v>
          </cell>
          <cell r="E316" t="str">
            <v>N/A</v>
          </cell>
          <cell r="F316" t="str">
            <v>N/A</v>
          </cell>
          <cell r="G316" t="str">
            <v>N/A</v>
          </cell>
          <cell r="H316" t="str">
            <v>N/A</v>
          </cell>
          <cell r="I316" t="str">
            <v>N/A</v>
          </cell>
          <cell r="J316" t="str">
            <v>N/A</v>
          </cell>
          <cell r="K316" t="str">
            <v>N/A</v>
          </cell>
        </row>
        <row r="317">
          <cell r="A317">
            <v>36776</v>
          </cell>
          <cell r="B317" t="str">
            <v>N/A</v>
          </cell>
          <cell r="C317" t="str">
            <v>N/A</v>
          </cell>
          <cell r="D317" t="str">
            <v>N/A</v>
          </cell>
          <cell r="E317" t="str">
            <v>N/A</v>
          </cell>
          <cell r="F317" t="str">
            <v>N/A</v>
          </cell>
          <cell r="G317" t="str">
            <v>N/A</v>
          </cell>
          <cell r="H317" t="str">
            <v>N/A</v>
          </cell>
          <cell r="I317" t="str">
            <v>N/A</v>
          </cell>
          <cell r="J317" t="str">
            <v>N/A</v>
          </cell>
          <cell r="K317" t="str">
            <v>N/A</v>
          </cell>
        </row>
        <row r="318">
          <cell r="A318">
            <v>36777</v>
          </cell>
          <cell r="B318" t="str">
            <v>N/A</v>
          </cell>
          <cell r="C318" t="str">
            <v>N/A</v>
          </cell>
          <cell r="D318" t="str">
            <v>N/A</v>
          </cell>
          <cell r="E318" t="str">
            <v>N/A</v>
          </cell>
          <cell r="F318" t="str">
            <v>N/A</v>
          </cell>
          <cell r="G318" t="str">
            <v>N/A</v>
          </cell>
          <cell r="H318" t="str">
            <v>N/A</v>
          </cell>
          <cell r="I318" t="str">
            <v>N/A</v>
          </cell>
          <cell r="J318" t="str">
            <v>N/A</v>
          </cell>
          <cell r="K318" t="str">
            <v>N/A</v>
          </cell>
        </row>
        <row r="319">
          <cell r="A319">
            <v>36778</v>
          </cell>
          <cell r="B319" t="str">
            <v>N/A</v>
          </cell>
          <cell r="C319" t="str">
            <v>N/A</v>
          </cell>
          <cell r="D319" t="str">
            <v>N/A</v>
          </cell>
          <cell r="E319" t="str">
            <v>N/A</v>
          </cell>
          <cell r="F319" t="str">
            <v>N/A</v>
          </cell>
          <cell r="G319" t="str">
            <v>N/A</v>
          </cell>
          <cell r="H319" t="str">
            <v>N/A</v>
          </cell>
          <cell r="I319" t="str">
            <v>N/A</v>
          </cell>
          <cell r="J319" t="str">
            <v>N/A</v>
          </cell>
          <cell r="K319" t="str">
            <v>N/A</v>
          </cell>
        </row>
        <row r="320">
          <cell r="A320">
            <v>36779</v>
          </cell>
          <cell r="B320" t="str">
            <v>N/A</v>
          </cell>
          <cell r="C320" t="str">
            <v>N/A</v>
          </cell>
          <cell r="D320" t="str">
            <v>N/A</v>
          </cell>
          <cell r="E320" t="str">
            <v>N/A</v>
          </cell>
          <cell r="F320" t="str">
            <v>N/A</v>
          </cell>
          <cell r="G320" t="str">
            <v>N/A</v>
          </cell>
          <cell r="H320" t="str">
            <v>N/A</v>
          </cell>
          <cell r="I320" t="str">
            <v>N/A</v>
          </cell>
          <cell r="J320" t="str">
            <v>N/A</v>
          </cell>
          <cell r="K320" t="str">
            <v>N/A</v>
          </cell>
        </row>
        <row r="321">
          <cell r="A321">
            <v>36780</v>
          </cell>
          <cell r="B321" t="str">
            <v>N/A</v>
          </cell>
          <cell r="C321" t="str">
            <v>N/A</v>
          </cell>
          <cell r="D321" t="str">
            <v>N/A</v>
          </cell>
          <cell r="E321" t="str">
            <v>N/A</v>
          </cell>
          <cell r="F321" t="str">
            <v>N/A</v>
          </cell>
          <cell r="G321" t="str">
            <v>N/A</v>
          </cell>
          <cell r="H321" t="str">
            <v>N/A</v>
          </cell>
          <cell r="I321" t="str">
            <v>N/A</v>
          </cell>
          <cell r="J321" t="str">
            <v>N/A</v>
          </cell>
          <cell r="K321" t="str">
            <v>N/A</v>
          </cell>
        </row>
        <row r="322">
          <cell r="A322">
            <v>36781</v>
          </cell>
          <cell r="B322" t="str">
            <v>N/A</v>
          </cell>
          <cell r="C322" t="str">
            <v>N/A</v>
          </cell>
          <cell r="D322" t="str">
            <v>N/A</v>
          </cell>
          <cell r="E322" t="str">
            <v>N/A</v>
          </cell>
          <cell r="F322" t="str">
            <v>N/A</v>
          </cell>
          <cell r="G322" t="str">
            <v>N/A</v>
          </cell>
          <cell r="H322" t="str">
            <v>N/A</v>
          </cell>
          <cell r="I322" t="str">
            <v>N/A</v>
          </cell>
          <cell r="J322" t="str">
            <v>N/A</v>
          </cell>
          <cell r="K322" t="str">
            <v>N/A</v>
          </cell>
        </row>
        <row r="323">
          <cell r="A323">
            <v>36782</v>
          </cell>
          <cell r="B323" t="str">
            <v>N/A</v>
          </cell>
          <cell r="C323" t="str">
            <v>N/A</v>
          </cell>
          <cell r="D323" t="str">
            <v>N/A</v>
          </cell>
          <cell r="E323" t="str">
            <v>N/A</v>
          </cell>
          <cell r="F323" t="str">
            <v>N/A</v>
          </cell>
          <cell r="G323" t="str">
            <v>N/A</v>
          </cell>
          <cell r="H323" t="str">
            <v>N/A</v>
          </cell>
          <cell r="I323" t="str">
            <v>N/A</v>
          </cell>
          <cell r="J323" t="str">
            <v>N/A</v>
          </cell>
          <cell r="K323" t="str">
            <v>N/A</v>
          </cell>
        </row>
        <row r="324">
          <cell r="A324">
            <v>36783</v>
          </cell>
          <cell r="B324" t="str">
            <v>N/A</v>
          </cell>
          <cell r="C324" t="str">
            <v>N/A</v>
          </cell>
          <cell r="D324" t="str">
            <v>N/A</v>
          </cell>
          <cell r="E324" t="str">
            <v>N/A</v>
          </cell>
          <cell r="F324" t="str">
            <v>N/A</v>
          </cell>
          <cell r="G324" t="str">
            <v>N/A</v>
          </cell>
          <cell r="H324" t="str">
            <v>N/A</v>
          </cell>
          <cell r="I324" t="str">
            <v>N/A</v>
          </cell>
          <cell r="J324" t="str">
            <v>N/A</v>
          </cell>
          <cell r="K324" t="str">
            <v>N/A</v>
          </cell>
        </row>
        <row r="325">
          <cell r="A325">
            <v>36784</v>
          </cell>
          <cell r="B325" t="str">
            <v>N/A</v>
          </cell>
          <cell r="C325" t="str">
            <v>N/A</v>
          </cell>
          <cell r="D325" t="str">
            <v>N/A</v>
          </cell>
          <cell r="E325" t="str">
            <v>N/A</v>
          </cell>
          <cell r="F325" t="str">
            <v>N/A</v>
          </cell>
          <cell r="G325" t="str">
            <v>N/A</v>
          </cell>
          <cell r="H325" t="str">
            <v>N/A</v>
          </cell>
          <cell r="I325" t="str">
            <v>N/A</v>
          </cell>
          <cell r="J325" t="str">
            <v>N/A</v>
          </cell>
          <cell r="K325" t="str">
            <v>N/A</v>
          </cell>
        </row>
        <row r="326">
          <cell r="A326">
            <v>36785</v>
          </cell>
          <cell r="B326" t="str">
            <v>N/A</v>
          </cell>
          <cell r="C326" t="str">
            <v>N/A</v>
          </cell>
          <cell r="D326" t="str">
            <v>N/A</v>
          </cell>
          <cell r="E326" t="str">
            <v>N/A</v>
          </cell>
          <cell r="F326" t="str">
            <v>N/A</v>
          </cell>
          <cell r="G326" t="str">
            <v>N/A</v>
          </cell>
          <cell r="H326" t="str">
            <v>N/A</v>
          </cell>
          <cell r="I326" t="str">
            <v>N/A</v>
          </cell>
          <cell r="J326" t="str">
            <v>N/A</v>
          </cell>
          <cell r="K326" t="str">
            <v>N/A</v>
          </cell>
        </row>
        <row r="327">
          <cell r="A327">
            <v>36786</v>
          </cell>
          <cell r="B327" t="str">
            <v>N/A</v>
          </cell>
          <cell r="C327" t="str">
            <v>N/A</v>
          </cell>
          <cell r="D327" t="str">
            <v>N/A</v>
          </cell>
          <cell r="E327" t="str">
            <v>N/A</v>
          </cell>
          <cell r="F327" t="str">
            <v>N/A</v>
          </cell>
          <cell r="G327" t="str">
            <v>N/A</v>
          </cell>
          <cell r="H327" t="str">
            <v>N/A</v>
          </cell>
          <cell r="I327" t="str">
            <v>N/A</v>
          </cell>
          <cell r="J327" t="str">
            <v>N/A</v>
          </cell>
          <cell r="K327" t="str">
            <v>N/A</v>
          </cell>
        </row>
        <row r="328">
          <cell r="A328">
            <v>36787</v>
          </cell>
          <cell r="B328" t="str">
            <v>N/A</v>
          </cell>
          <cell r="C328" t="str">
            <v>N/A</v>
          </cell>
          <cell r="D328" t="str">
            <v>N/A</v>
          </cell>
          <cell r="E328" t="str">
            <v>N/A</v>
          </cell>
          <cell r="F328" t="str">
            <v>N/A</v>
          </cell>
          <cell r="G328" t="str">
            <v>N/A</v>
          </cell>
          <cell r="H328" t="str">
            <v>N/A</v>
          </cell>
          <cell r="I328" t="str">
            <v>N/A</v>
          </cell>
          <cell r="J328" t="str">
            <v>N/A</v>
          </cell>
          <cell r="K328" t="str">
            <v>N/A</v>
          </cell>
        </row>
        <row r="329">
          <cell r="A329">
            <v>36788</v>
          </cell>
          <cell r="B329" t="str">
            <v>N/A</v>
          </cell>
          <cell r="C329" t="str">
            <v>N/A</v>
          </cell>
          <cell r="D329" t="str">
            <v>N/A</v>
          </cell>
          <cell r="E329" t="str">
            <v>N/A</v>
          </cell>
          <cell r="F329" t="str">
            <v>N/A</v>
          </cell>
          <cell r="G329" t="str">
            <v>N/A</v>
          </cell>
          <cell r="H329" t="str">
            <v>N/A</v>
          </cell>
          <cell r="I329" t="str">
            <v>N/A</v>
          </cell>
          <cell r="J329" t="str">
            <v>N/A</v>
          </cell>
          <cell r="K329" t="str">
            <v>N/A</v>
          </cell>
        </row>
        <row r="330">
          <cell r="A330">
            <v>36789</v>
          </cell>
          <cell r="B330" t="str">
            <v>N/A</v>
          </cell>
          <cell r="C330" t="str">
            <v>N/A</v>
          </cell>
          <cell r="D330" t="str">
            <v>N/A</v>
          </cell>
          <cell r="E330" t="str">
            <v>N/A</v>
          </cell>
          <cell r="F330" t="str">
            <v>N/A</v>
          </cell>
          <cell r="G330" t="str">
            <v>N/A</v>
          </cell>
          <cell r="H330" t="str">
            <v>N/A</v>
          </cell>
          <cell r="I330" t="str">
            <v>N/A</v>
          </cell>
          <cell r="J330" t="str">
            <v>N/A</v>
          </cell>
          <cell r="K330" t="str">
            <v>N/A</v>
          </cell>
        </row>
        <row r="331">
          <cell r="A331">
            <v>36790</v>
          </cell>
          <cell r="B331" t="str">
            <v>N/A</v>
          </cell>
          <cell r="C331" t="str">
            <v>N/A</v>
          </cell>
          <cell r="D331" t="str">
            <v>N/A</v>
          </cell>
          <cell r="E331" t="str">
            <v>N/A</v>
          </cell>
          <cell r="F331" t="str">
            <v>N/A</v>
          </cell>
          <cell r="G331" t="str">
            <v>N/A</v>
          </cell>
          <cell r="H331" t="str">
            <v>N/A</v>
          </cell>
          <cell r="I331" t="str">
            <v>N/A</v>
          </cell>
          <cell r="J331" t="str">
            <v>N/A</v>
          </cell>
          <cell r="K331" t="str">
            <v>N/A</v>
          </cell>
        </row>
        <row r="332">
          <cell r="A332">
            <v>36791</v>
          </cell>
          <cell r="B332" t="str">
            <v>N/A</v>
          </cell>
          <cell r="C332" t="str">
            <v>N/A</v>
          </cell>
          <cell r="D332" t="str">
            <v>N/A</v>
          </cell>
          <cell r="E332" t="str">
            <v>N/A</v>
          </cell>
          <cell r="F332" t="str">
            <v>N/A</v>
          </cell>
          <cell r="G332" t="str">
            <v>N/A</v>
          </cell>
          <cell r="H332" t="str">
            <v>N/A</v>
          </cell>
          <cell r="I332" t="str">
            <v>N/A</v>
          </cell>
          <cell r="J332" t="str">
            <v>N/A</v>
          </cell>
          <cell r="K332" t="str">
            <v>N/A</v>
          </cell>
        </row>
        <row r="333">
          <cell r="A333">
            <v>36792</v>
          </cell>
          <cell r="B333" t="str">
            <v>N/A</v>
          </cell>
          <cell r="C333" t="str">
            <v>N/A</v>
          </cell>
          <cell r="D333" t="str">
            <v>N/A</v>
          </cell>
          <cell r="E333" t="str">
            <v>N/A</v>
          </cell>
          <cell r="F333" t="str">
            <v>N/A</v>
          </cell>
          <cell r="G333" t="str">
            <v>N/A</v>
          </cell>
          <cell r="H333" t="str">
            <v>N/A</v>
          </cell>
          <cell r="I333" t="str">
            <v>N/A</v>
          </cell>
          <cell r="J333" t="str">
            <v>N/A</v>
          </cell>
          <cell r="K333" t="str">
            <v>N/A</v>
          </cell>
        </row>
        <row r="334">
          <cell r="A334">
            <v>36793</v>
          </cell>
          <cell r="B334" t="str">
            <v>N/A</v>
          </cell>
          <cell r="C334" t="str">
            <v>N/A</v>
          </cell>
          <cell r="D334" t="str">
            <v>N/A</v>
          </cell>
          <cell r="E334" t="str">
            <v>N/A</v>
          </cell>
          <cell r="F334" t="str">
            <v>N/A</v>
          </cell>
          <cell r="G334" t="str">
            <v>N/A</v>
          </cell>
          <cell r="H334" t="str">
            <v>N/A</v>
          </cell>
          <cell r="I334" t="str">
            <v>N/A</v>
          </cell>
          <cell r="J334" t="str">
            <v>N/A</v>
          </cell>
          <cell r="K334" t="str">
            <v>N/A</v>
          </cell>
        </row>
        <row r="335">
          <cell r="A335">
            <v>36794</v>
          </cell>
          <cell r="B335" t="str">
            <v>N/A</v>
          </cell>
          <cell r="C335" t="str">
            <v>N/A</v>
          </cell>
          <cell r="D335" t="str">
            <v>N/A</v>
          </cell>
          <cell r="E335" t="str">
            <v>N/A</v>
          </cell>
          <cell r="F335" t="str">
            <v>N/A</v>
          </cell>
          <cell r="G335" t="str">
            <v>N/A</v>
          </cell>
          <cell r="H335" t="str">
            <v>N/A</v>
          </cell>
          <cell r="I335" t="str">
            <v>N/A</v>
          </cell>
          <cell r="J335" t="str">
            <v>N/A</v>
          </cell>
          <cell r="K335" t="str">
            <v>N/A</v>
          </cell>
        </row>
        <row r="336">
          <cell r="A336">
            <v>36795</v>
          </cell>
          <cell r="B336" t="str">
            <v>N/A</v>
          </cell>
          <cell r="C336" t="str">
            <v>N/A</v>
          </cell>
          <cell r="D336" t="str">
            <v>N/A</v>
          </cell>
          <cell r="E336" t="str">
            <v>N/A</v>
          </cell>
          <cell r="F336" t="str">
            <v>N/A</v>
          </cell>
          <cell r="G336" t="str">
            <v>N/A</v>
          </cell>
          <cell r="H336" t="str">
            <v>N/A</v>
          </cell>
          <cell r="I336" t="str">
            <v>N/A</v>
          </cell>
          <cell r="J336" t="str">
            <v>N/A</v>
          </cell>
          <cell r="K336" t="str">
            <v>N/A</v>
          </cell>
        </row>
        <row r="337">
          <cell r="A337">
            <v>36796</v>
          </cell>
          <cell r="B337" t="str">
            <v>N/A</v>
          </cell>
          <cell r="C337" t="str">
            <v>N/A</v>
          </cell>
          <cell r="D337" t="str">
            <v>N/A</v>
          </cell>
          <cell r="E337" t="str">
            <v>N/A</v>
          </cell>
          <cell r="F337" t="str">
            <v>N/A</v>
          </cell>
          <cell r="G337" t="str">
            <v>N/A</v>
          </cell>
          <cell r="H337" t="str">
            <v>N/A</v>
          </cell>
          <cell r="I337" t="str">
            <v>N/A</v>
          </cell>
          <cell r="J337" t="str">
            <v>N/A</v>
          </cell>
          <cell r="K337" t="str">
            <v>N/A</v>
          </cell>
        </row>
        <row r="338">
          <cell r="A338">
            <v>36797</v>
          </cell>
          <cell r="B338" t="str">
            <v>N/A</v>
          </cell>
          <cell r="C338" t="str">
            <v>N/A</v>
          </cell>
          <cell r="D338" t="str">
            <v>N/A</v>
          </cell>
          <cell r="E338" t="str">
            <v>N/A</v>
          </cell>
          <cell r="F338" t="str">
            <v>N/A</v>
          </cell>
          <cell r="G338" t="str">
            <v>N/A</v>
          </cell>
          <cell r="H338" t="str">
            <v>N/A</v>
          </cell>
          <cell r="I338" t="str">
            <v>N/A</v>
          </cell>
          <cell r="J338" t="str">
            <v>N/A</v>
          </cell>
          <cell r="K338" t="str">
            <v>N/A</v>
          </cell>
        </row>
        <row r="339">
          <cell r="A339">
            <v>36798</v>
          </cell>
          <cell r="B339" t="str">
            <v>N/A</v>
          </cell>
          <cell r="C339" t="str">
            <v>N/A</v>
          </cell>
          <cell r="D339" t="str">
            <v>N/A</v>
          </cell>
          <cell r="E339" t="str">
            <v>N/A</v>
          </cell>
          <cell r="F339" t="str">
            <v>N/A</v>
          </cell>
          <cell r="G339" t="str">
            <v>N/A</v>
          </cell>
          <cell r="H339" t="str">
            <v>N/A</v>
          </cell>
          <cell r="I339" t="str">
            <v>N/A</v>
          </cell>
          <cell r="J339" t="str">
            <v>N/A</v>
          </cell>
          <cell r="K339" t="str">
            <v>N/A</v>
          </cell>
        </row>
        <row r="340">
          <cell r="A340">
            <v>36799</v>
          </cell>
          <cell r="B340" t="str">
            <v>N/A</v>
          </cell>
          <cell r="C340" t="str">
            <v>N/A</v>
          </cell>
          <cell r="D340" t="str">
            <v>N/A</v>
          </cell>
          <cell r="E340" t="str">
            <v>N/A</v>
          </cell>
          <cell r="F340" t="str">
            <v>N/A</v>
          </cell>
          <cell r="G340" t="str">
            <v>N/A</v>
          </cell>
          <cell r="H340" t="str">
            <v>N/A</v>
          </cell>
          <cell r="I340" t="str">
            <v>N/A</v>
          </cell>
          <cell r="J340" t="str">
            <v>N/A</v>
          </cell>
          <cell r="K340" t="str">
            <v>N/A</v>
          </cell>
        </row>
        <row r="341">
          <cell r="A341">
            <v>36800</v>
          </cell>
          <cell r="B341" t="str">
            <v>N/A</v>
          </cell>
          <cell r="C341" t="str">
            <v>N/A</v>
          </cell>
          <cell r="D341" t="str">
            <v>N/A</v>
          </cell>
          <cell r="E341" t="str">
            <v>N/A</v>
          </cell>
          <cell r="F341" t="str">
            <v>N/A</v>
          </cell>
          <cell r="G341" t="str">
            <v>N/A</v>
          </cell>
          <cell r="H341" t="str">
            <v>N/A</v>
          </cell>
          <cell r="I341" t="str">
            <v>N/A</v>
          </cell>
          <cell r="J341" t="str">
            <v>N/A</v>
          </cell>
          <cell r="K341" t="str">
            <v>N/A</v>
          </cell>
        </row>
        <row r="342">
          <cell r="A342">
            <v>36801</v>
          </cell>
          <cell r="B342" t="str">
            <v>N/A</v>
          </cell>
          <cell r="C342" t="str">
            <v>N/A</v>
          </cell>
          <cell r="D342" t="str">
            <v>N/A</v>
          </cell>
          <cell r="E342" t="str">
            <v>N/A</v>
          </cell>
          <cell r="F342" t="str">
            <v>N/A</v>
          </cell>
          <cell r="G342" t="str">
            <v>N/A</v>
          </cell>
          <cell r="H342" t="str">
            <v>N/A</v>
          </cell>
          <cell r="I342" t="str">
            <v>N/A</v>
          </cell>
          <cell r="J342" t="str">
            <v>N/A</v>
          </cell>
          <cell r="K342" t="str">
            <v>N/A</v>
          </cell>
        </row>
        <row r="343">
          <cell r="A343">
            <v>36802</v>
          </cell>
          <cell r="B343" t="str">
            <v>N/A</v>
          </cell>
          <cell r="C343" t="str">
            <v>N/A</v>
          </cell>
          <cell r="D343" t="str">
            <v>N/A</v>
          </cell>
          <cell r="E343" t="str">
            <v>N/A</v>
          </cell>
          <cell r="F343" t="str">
            <v>N/A</v>
          </cell>
          <cell r="G343" t="str">
            <v>N/A</v>
          </cell>
          <cell r="H343" t="str">
            <v>N/A</v>
          </cell>
          <cell r="I343" t="str">
            <v>N/A</v>
          </cell>
          <cell r="J343" t="str">
            <v>N/A</v>
          </cell>
          <cell r="K343" t="str">
            <v>N/A</v>
          </cell>
        </row>
        <row r="344">
          <cell r="A344">
            <v>36803</v>
          </cell>
          <cell r="B344" t="str">
            <v>N/A</v>
          </cell>
          <cell r="C344" t="str">
            <v>N/A</v>
          </cell>
          <cell r="D344" t="str">
            <v>N/A</v>
          </cell>
          <cell r="E344" t="str">
            <v>N/A</v>
          </cell>
          <cell r="F344" t="str">
            <v>N/A</v>
          </cell>
          <cell r="G344" t="str">
            <v>N/A</v>
          </cell>
          <cell r="H344" t="str">
            <v>N/A</v>
          </cell>
          <cell r="I344" t="str">
            <v>N/A</v>
          </cell>
          <cell r="J344" t="str">
            <v>N/A</v>
          </cell>
          <cell r="K344" t="str">
            <v>N/A</v>
          </cell>
        </row>
        <row r="345">
          <cell r="A345">
            <v>36804</v>
          </cell>
          <cell r="B345" t="str">
            <v>N/A</v>
          </cell>
          <cell r="C345" t="str">
            <v>N/A</v>
          </cell>
          <cell r="D345" t="str">
            <v>N/A</v>
          </cell>
          <cell r="E345" t="str">
            <v>N/A</v>
          </cell>
          <cell r="F345" t="str">
            <v>N/A</v>
          </cell>
          <cell r="G345" t="str">
            <v>N/A</v>
          </cell>
          <cell r="H345" t="str">
            <v>N/A</v>
          </cell>
          <cell r="I345" t="str">
            <v>N/A</v>
          </cell>
          <cell r="J345" t="str">
            <v>N/A</v>
          </cell>
          <cell r="K345" t="str">
            <v>N/A</v>
          </cell>
        </row>
        <row r="346">
          <cell r="A346">
            <v>36805</v>
          </cell>
          <cell r="B346" t="str">
            <v>N/A</v>
          </cell>
          <cell r="C346" t="str">
            <v>N/A</v>
          </cell>
          <cell r="D346" t="str">
            <v>N/A</v>
          </cell>
          <cell r="E346" t="str">
            <v>N/A</v>
          </cell>
          <cell r="F346" t="str">
            <v>N/A</v>
          </cell>
          <cell r="G346" t="str">
            <v>N/A</v>
          </cell>
          <cell r="H346" t="str">
            <v>N/A</v>
          </cell>
          <cell r="I346" t="str">
            <v>N/A</v>
          </cell>
          <cell r="J346" t="str">
            <v>N/A</v>
          </cell>
          <cell r="K346" t="str">
            <v>N/A</v>
          </cell>
        </row>
        <row r="347">
          <cell r="A347">
            <v>36806</v>
          </cell>
          <cell r="B347" t="str">
            <v>N/A</v>
          </cell>
          <cell r="C347" t="str">
            <v>N/A</v>
          </cell>
          <cell r="D347" t="str">
            <v>N/A</v>
          </cell>
          <cell r="E347" t="str">
            <v>N/A</v>
          </cell>
          <cell r="F347" t="str">
            <v>N/A</v>
          </cell>
          <cell r="G347" t="str">
            <v>N/A</v>
          </cell>
          <cell r="H347" t="str">
            <v>N/A</v>
          </cell>
          <cell r="I347" t="str">
            <v>N/A</v>
          </cell>
          <cell r="J347" t="str">
            <v>N/A</v>
          </cell>
          <cell r="K347" t="str">
            <v>N/A</v>
          </cell>
        </row>
        <row r="348">
          <cell r="A348">
            <v>36807</v>
          </cell>
          <cell r="B348" t="str">
            <v>N/A</v>
          </cell>
          <cell r="C348" t="str">
            <v>N/A</v>
          </cell>
          <cell r="D348" t="str">
            <v>N/A</v>
          </cell>
          <cell r="E348" t="str">
            <v>N/A</v>
          </cell>
          <cell r="F348" t="str">
            <v>N/A</v>
          </cell>
          <cell r="G348" t="str">
            <v>N/A</v>
          </cell>
          <cell r="H348" t="str">
            <v>N/A</v>
          </cell>
          <cell r="I348" t="str">
            <v>N/A</v>
          </cell>
          <cell r="J348" t="str">
            <v>N/A</v>
          </cell>
          <cell r="K348" t="str">
            <v>N/A</v>
          </cell>
        </row>
        <row r="349">
          <cell r="A349">
            <v>36808</v>
          </cell>
          <cell r="B349" t="str">
            <v>N/A</v>
          </cell>
          <cell r="C349" t="str">
            <v>N/A</v>
          </cell>
          <cell r="D349" t="str">
            <v>N/A</v>
          </cell>
          <cell r="E349" t="str">
            <v>N/A</v>
          </cell>
          <cell r="F349" t="str">
            <v>N/A</v>
          </cell>
          <cell r="G349" t="str">
            <v>N/A</v>
          </cell>
          <cell r="H349" t="str">
            <v>N/A</v>
          </cell>
          <cell r="I349" t="str">
            <v>N/A</v>
          </cell>
          <cell r="J349" t="str">
            <v>N/A</v>
          </cell>
          <cell r="K349" t="str">
            <v>N/A</v>
          </cell>
        </row>
        <row r="350">
          <cell r="A350">
            <v>36809</v>
          </cell>
          <cell r="B350" t="str">
            <v>N/A</v>
          </cell>
          <cell r="C350" t="str">
            <v>N/A</v>
          </cell>
          <cell r="D350" t="str">
            <v>N/A</v>
          </cell>
          <cell r="E350" t="str">
            <v>N/A</v>
          </cell>
          <cell r="F350" t="str">
            <v>N/A</v>
          </cell>
          <cell r="G350" t="str">
            <v>N/A</v>
          </cell>
          <cell r="H350" t="str">
            <v>N/A</v>
          </cell>
          <cell r="I350" t="str">
            <v>N/A</v>
          </cell>
          <cell r="J350" t="str">
            <v>N/A</v>
          </cell>
          <cell r="K350" t="str">
            <v>N/A</v>
          </cell>
        </row>
        <row r="351">
          <cell r="A351">
            <v>36810</v>
          </cell>
          <cell r="B351" t="str">
            <v>N/A</v>
          </cell>
          <cell r="C351" t="str">
            <v>N/A</v>
          </cell>
          <cell r="D351" t="str">
            <v>N/A</v>
          </cell>
          <cell r="E351" t="str">
            <v>N/A</v>
          </cell>
          <cell r="F351" t="str">
            <v>N/A</v>
          </cell>
          <cell r="G351" t="str">
            <v>N/A</v>
          </cell>
          <cell r="H351" t="str">
            <v>N/A</v>
          </cell>
          <cell r="I351" t="str">
            <v>N/A</v>
          </cell>
          <cell r="J351" t="str">
            <v>N/A</v>
          </cell>
          <cell r="K351" t="str">
            <v>N/A</v>
          </cell>
        </row>
        <row r="352">
          <cell r="A352">
            <v>36811</v>
          </cell>
          <cell r="B352" t="str">
            <v>N/A</v>
          </cell>
          <cell r="C352" t="str">
            <v>N/A</v>
          </cell>
          <cell r="D352" t="str">
            <v>N/A</v>
          </cell>
          <cell r="E352" t="str">
            <v>N/A</v>
          </cell>
          <cell r="F352" t="str">
            <v>N/A</v>
          </cell>
          <cell r="G352" t="str">
            <v>N/A</v>
          </cell>
          <cell r="H352" t="str">
            <v>N/A</v>
          </cell>
          <cell r="I352" t="str">
            <v>N/A</v>
          </cell>
          <cell r="J352" t="str">
            <v>N/A</v>
          </cell>
          <cell r="K352" t="str">
            <v>N/A</v>
          </cell>
        </row>
        <row r="353">
          <cell r="A353">
            <v>36812</v>
          </cell>
          <cell r="B353" t="str">
            <v>N/A</v>
          </cell>
          <cell r="C353" t="str">
            <v>N/A</v>
          </cell>
          <cell r="D353" t="str">
            <v>N/A</v>
          </cell>
          <cell r="E353" t="str">
            <v>N/A</v>
          </cell>
          <cell r="F353" t="str">
            <v>N/A</v>
          </cell>
          <cell r="G353" t="str">
            <v>N/A</v>
          </cell>
          <cell r="H353" t="str">
            <v>N/A</v>
          </cell>
          <cell r="I353" t="str">
            <v>N/A</v>
          </cell>
          <cell r="J353" t="str">
            <v>N/A</v>
          </cell>
          <cell r="K353" t="str">
            <v>N/A</v>
          </cell>
        </row>
        <row r="354">
          <cell r="A354">
            <v>36813</v>
          </cell>
          <cell r="B354" t="str">
            <v>N/A</v>
          </cell>
          <cell r="C354" t="str">
            <v>N/A</v>
          </cell>
          <cell r="D354" t="str">
            <v>N/A</v>
          </cell>
          <cell r="E354" t="str">
            <v>N/A</v>
          </cell>
          <cell r="F354" t="str">
            <v>N/A</v>
          </cell>
          <cell r="G354" t="str">
            <v>N/A</v>
          </cell>
          <cell r="H354" t="str">
            <v>N/A</v>
          </cell>
          <cell r="I354" t="str">
            <v>N/A</v>
          </cell>
          <cell r="J354" t="str">
            <v>N/A</v>
          </cell>
          <cell r="K354" t="str">
            <v>N/A</v>
          </cell>
        </row>
        <row r="355">
          <cell r="A355">
            <v>36814</v>
          </cell>
          <cell r="B355" t="str">
            <v>N/A</v>
          </cell>
          <cell r="C355" t="str">
            <v>N/A</v>
          </cell>
          <cell r="D355" t="str">
            <v>N/A</v>
          </cell>
          <cell r="E355" t="str">
            <v>N/A</v>
          </cell>
          <cell r="F355" t="str">
            <v>N/A</v>
          </cell>
          <cell r="G355" t="str">
            <v>N/A</v>
          </cell>
          <cell r="H355" t="str">
            <v>N/A</v>
          </cell>
          <cell r="I355" t="str">
            <v>N/A</v>
          </cell>
          <cell r="J355" t="str">
            <v>N/A</v>
          </cell>
          <cell r="K355" t="str">
            <v>N/A</v>
          </cell>
        </row>
        <row r="356">
          <cell r="A356">
            <v>36815</v>
          </cell>
          <cell r="B356" t="str">
            <v>N/A</v>
          </cell>
          <cell r="C356" t="str">
            <v>N/A</v>
          </cell>
          <cell r="D356" t="str">
            <v>N/A</v>
          </cell>
          <cell r="E356" t="str">
            <v>N/A</v>
          </cell>
          <cell r="F356" t="str">
            <v>N/A</v>
          </cell>
          <cell r="G356" t="str">
            <v>N/A</v>
          </cell>
          <cell r="H356" t="str">
            <v>N/A</v>
          </cell>
          <cell r="I356" t="str">
            <v>N/A</v>
          </cell>
          <cell r="J356" t="str">
            <v>N/A</v>
          </cell>
          <cell r="K356" t="str">
            <v>N/A</v>
          </cell>
        </row>
        <row r="357">
          <cell r="A357">
            <v>36816</v>
          </cell>
          <cell r="B357" t="str">
            <v>N/A</v>
          </cell>
          <cell r="C357" t="str">
            <v>N/A</v>
          </cell>
          <cell r="D357" t="str">
            <v>N/A</v>
          </cell>
          <cell r="E357" t="str">
            <v>N/A</v>
          </cell>
          <cell r="F357" t="str">
            <v>N/A</v>
          </cell>
          <cell r="G357" t="str">
            <v>N/A</v>
          </cell>
          <cell r="H357" t="str">
            <v>N/A</v>
          </cell>
          <cell r="I357" t="str">
            <v>N/A</v>
          </cell>
          <cell r="J357" t="str">
            <v>N/A</v>
          </cell>
          <cell r="K357" t="str">
            <v>N/A</v>
          </cell>
        </row>
        <row r="358">
          <cell r="A358">
            <v>36817</v>
          </cell>
          <cell r="B358" t="str">
            <v>N/A</v>
          </cell>
          <cell r="C358" t="str">
            <v>N/A</v>
          </cell>
          <cell r="D358" t="str">
            <v>N/A</v>
          </cell>
          <cell r="E358" t="str">
            <v>N/A</v>
          </cell>
          <cell r="F358" t="str">
            <v>N/A</v>
          </cell>
          <cell r="G358" t="str">
            <v>N/A</v>
          </cell>
          <cell r="H358" t="str">
            <v>N/A</v>
          </cell>
          <cell r="I358" t="str">
            <v>N/A</v>
          </cell>
          <cell r="J358" t="str">
            <v>N/A</v>
          </cell>
          <cell r="K358" t="str">
            <v>N/A</v>
          </cell>
        </row>
        <row r="359">
          <cell r="A359">
            <v>36818</v>
          </cell>
          <cell r="B359" t="str">
            <v>N/A</v>
          </cell>
          <cell r="C359" t="str">
            <v>N/A</v>
          </cell>
          <cell r="D359" t="str">
            <v>N/A</v>
          </cell>
          <cell r="E359" t="str">
            <v>N/A</v>
          </cell>
          <cell r="F359" t="str">
            <v>N/A</v>
          </cell>
          <cell r="G359" t="str">
            <v>N/A</v>
          </cell>
          <cell r="H359" t="str">
            <v>N/A</v>
          </cell>
          <cell r="I359" t="str">
            <v>N/A</v>
          </cell>
          <cell r="J359" t="str">
            <v>N/A</v>
          </cell>
          <cell r="K359" t="str">
            <v>N/A</v>
          </cell>
        </row>
        <row r="360">
          <cell r="A360">
            <v>36819</v>
          </cell>
          <cell r="B360" t="str">
            <v>N/A</v>
          </cell>
          <cell r="C360" t="str">
            <v>N/A</v>
          </cell>
          <cell r="D360" t="str">
            <v>N/A</v>
          </cell>
          <cell r="E360" t="str">
            <v>N/A</v>
          </cell>
          <cell r="F360" t="str">
            <v>N/A</v>
          </cell>
          <cell r="G360" t="str">
            <v>N/A</v>
          </cell>
          <cell r="H360" t="str">
            <v>N/A</v>
          </cell>
          <cell r="I360" t="str">
            <v>N/A</v>
          </cell>
          <cell r="J360" t="str">
            <v>N/A</v>
          </cell>
          <cell r="K360" t="str">
            <v>N/A</v>
          </cell>
        </row>
        <row r="361">
          <cell r="A361">
            <v>36820</v>
          </cell>
          <cell r="B361" t="str">
            <v>N/A</v>
          </cell>
          <cell r="C361" t="str">
            <v>N/A</v>
          </cell>
          <cell r="D361" t="str">
            <v>N/A</v>
          </cell>
          <cell r="E361" t="str">
            <v>N/A</v>
          </cell>
          <cell r="F361" t="str">
            <v>N/A</v>
          </cell>
          <cell r="G361" t="str">
            <v>N/A</v>
          </cell>
          <cell r="H361" t="str">
            <v>N/A</v>
          </cell>
          <cell r="I361" t="str">
            <v>N/A</v>
          </cell>
          <cell r="J361" t="str">
            <v>N/A</v>
          </cell>
          <cell r="K361" t="str">
            <v>N/A</v>
          </cell>
        </row>
        <row r="362">
          <cell r="A362">
            <v>36821</v>
          </cell>
          <cell r="B362" t="str">
            <v>N/A</v>
          </cell>
          <cell r="C362" t="str">
            <v>N/A</v>
          </cell>
          <cell r="D362" t="str">
            <v>N/A</v>
          </cell>
          <cell r="E362" t="str">
            <v>N/A</v>
          </cell>
          <cell r="F362" t="str">
            <v>N/A</v>
          </cell>
          <cell r="G362" t="str">
            <v>N/A</v>
          </cell>
          <cell r="H362" t="str">
            <v>N/A</v>
          </cell>
          <cell r="I362" t="str">
            <v>N/A</v>
          </cell>
          <cell r="J362" t="str">
            <v>N/A</v>
          </cell>
          <cell r="K362" t="str">
            <v>N/A</v>
          </cell>
        </row>
        <row r="363">
          <cell r="A363">
            <v>36822</v>
          </cell>
          <cell r="B363" t="str">
            <v>N/A</v>
          </cell>
          <cell r="C363" t="str">
            <v>N/A</v>
          </cell>
          <cell r="D363" t="str">
            <v>N/A</v>
          </cell>
          <cell r="E363" t="str">
            <v>N/A</v>
          </cell>
          <cell r="F363" t="str">
            <v>N/A</v>
          </cell>
          <cell r="G363" t="str">
            <v>N/A</v>
          </cell>
          <cell r="H363" t="str">
            <v>N/A</v>
          </cell>
          <cell r="I363" t="str">
            <v>N/A</v>
          </cell>
          <cell r="J363" t="str">
            <v>N/A</v>
          </cell>
          <cell r="K363" t="str">
            <v>N/A</v>
          </cell>
        </row>
        <row r="364">
          <cell r="A364">
            <v>36823</v>
          </cell>
          <cell r="B364" t="str">
            <v>N/A</v>
          </cell>
          <cell r="C364" t="str">
            <v>N/A</v>
          </cell>
          <cell r="D364" t="str">
            <v>N/A</v>
          </cell>
          <cell r="E364" t="str">
            <v>N/A</v>
          </cell>
          <cell r="F364" t="str">
            <v>N/A</v>
          </cell>
          <cell r="G364" t="str">
            <v>N/A</v>
          </cell>
          <cell r="H364" t="str">
            <v>N/A</v>
          </cell>
          <cell r="I364" t="str">
            <v>N/A</v>
          </cell>
          <cell r="J364" t="str">
            <v>N/A</v>
          </cell>
          <cell r="K364" t="str">
            <v>N/A</v>
          </cell>
        </row>
        <row r="365">
          <cell r="A365">
            <v>36824</v>
          </cell>
          <cell r="B365" t="str">
            <v>N/A</v>
          </cell>
          <cell r="C365" t="str">
            <v>N/A</v>
          </cell>
          <cell r="D365" t="str">
            <v>N/A</v>
          </cell>
          <cell r="E365" t="str">
            <v>N/A</v>
          </cell>
          <cell r="F365" t="str">
            <v>N/A</v>
          </cell>
          <cell r="G365" t="str">
            <v>N/A</v>
          </cell>
          <cell r="H365" t="str">
            <v>N/A</v>
          </cell>
          <cell r="I365" t="str">
            <v>N/A</v>
          </cell>
          <cell r="J365" t="str">
            <v>N/A</v>
          </cell>
          <cell r="K365" t="str">
            <v>N/A</v>
          </cell>
        </row>
        <row r="366">
          <cell r="A366">
            <v>36825</v>
          </cell>
          <cell r="B366" t="str">
            <v>N/A</v>
          </cell>
          <cell r="C366" t="str">
            <v>N/A</v>
          </cell>
          <cell r="D366" t="str">
            <v>N/A</v>
          </cell>
          <cell r="E366" t="str">
            <v>N/A</v>
          </cell>
          <cell r="F366" t="str">
            <v>N/A</v>
          </cell>
          <cell r="G366" t="str">
            <v>N/A</v>
          </cell>
          <cell r="H366" t="str">
            <v>N/A</v>
          </cell>
          <cell r="I366" t="str">
            <v>N/A</v>
          </cell>
          <cell r="J366" t="str">
            <v>N/A</v>
          </cell>
          <cell r="K366" t="str">
            <v>N/A</v>
          </cell>
        </row>
        <row r="367">
          <cell r="A367">
            <v>36826</v>
          </cell>
          <cell r="B367" t="str">
            <v>N/A</v>
          </cell>
          <cell r="C367" t="str">
            <v>N/A</v>
          </cell>
          <cell r="D367" t="str">
            <v>N/A</v>
          </cell>
          <cell r="E367" t="str">
            <v>N/A</v>
          </cell>
          <cell r="F367" t="str">
            <v>N/A</v>
          </cell>
          <cell r="G367" t="str">
            <v>N/A</v>
          </cell>
          <cell r="H367" t="str">
            <v>N/A</v>
          </cell>
          <cell r="I367" t="str">
            <v>N/A</v>
          </cell>
          <cell r="J367" t="str">
            <v>N/A</v>
          </cell>
          <cell r="K367" t="str">
            <v>N/A</v>
          </cell>
        </row>
        <row r="368">
          <cell r="A368">
            <v>36827</v>
          </cell>
          <cell r="B368" t="str">
            <v>N/A</v>
          </cell>
          <cell r="C368" t="str">
            <v>N/A</v>
          </cell>
          <cell r="D368" t="str">
            <v>N/A</v>
          </cell>
          <cell r="E368" t="str">
            <v>N/A</v>
          </cell>
          <cell r="F368" t="str">
            <v>N/A</v>
          </cell>
          <cell r="G368" t="str">
            <v>N/A</v>
          </cell>
          <cell r="H368" t="str">
            <v>N/A</v>
          </cell>
          <cell r="I368" t="str">
            <v>N/A</v>
          </cell>
          <cell r="J368" t="str">
            <v>N/A</v>
          </cell>
          <cell r="K368" t="str">
            <v>N/A</v>
          </cell>
        </row>
        <row r="369">
          <cell r="A369">
            <v>36828</v>
          </cell>
          <cell r="B369" t="str">
            <v>N/A</v>
          </cell>
          <cell r="C369" t="str">
            <v>N/A</v>
          </cell>
          <cell r="D369" t="str">
            <v>N/A</v>
          </cell>
          <cell r="E369" t="str">
            <v>N/A</v>
          </cell>
          <cell r="F369" t="str">
            <v>N/A</v>
          </cell>
          <cell r="G369" t="str">
            <v>N/A</v>
          </cell>
          <cell r="H369" t="str">
            <v>N/A</v>
          </cell>
          <cell r="I369" t="str">
            <v>N/A</v>
          </cell>
          <cell r="J369" t="str">
            <v>N/A</v>
          </cell>
          <cell r="K369" t="str">
            <v>N/A</v>
          </cell>
        </row>
        <row r="370">
          <cell r="A370">
            <v>36829</v>
          </cell>
          <cell r="B370" t="str">
            <v>N/A</v>
          </cell>
          <cell r="C370" t="str">
            <v>N/A</v>
          </cell>
          <cell r="D370" t="str">
            <v>N/A</v>
          </cell>
          <cell r="E370" t="str">
            <v>N/A</v>
          </cell>
          <cell r="F370" t="str">
            <v>N/A</v>
          </cell>
          <cell r="G370" t="str">
            <v>N/A</v>
          </cell>
          <cell r="H370" t="str">
            <v>N/A</v>
          </cell>
          <cell r="I370" t="str">
            <v>N/A</v>
          </cell>
          <cell r="J370" t="str">
            <v>N/A</v>
          </cell>
          <cell r="K370" t="str">
            <v>N/A</v>
          </cell>
        </row>
        <row r="371">
          <cell r="A371">
            <v>36830</v>
          </cell>
          <cell r="B371" t="str">
            <v>N/A</v>
          </cell>
          <cell r="C371" t="str">
            <v>N/A</v>
          </cell>
          <cell r="D371" t="str">
            <v>N/A</v>
          </cell>
          <cell r="E371" t="str">
            <v>N/A</v>
          </cell>
          <cell r="F371" t="str">
            <v>N/A</v>
          </cell>
          <cell r="G371" t="str">
            <v>N/A</v>
          </cell>
          <cell r="H371" t="str">
            <v>N/A</v>
          </cell>
          <cell r="I371" t="str">
            <v>N/A</v>
          </cell>
          <cell r="J371" t="str">
            <v>N/A</v>
          </cell>
          <cell r="K371" t="str">
            <v>N/A</v>
          </cell>
        </row>
        <row r="372">
          <cell r="A372">
            <v>36831</v>
          </cell>
          <cell r="B372" t="str">
            <v>N/A</v>
          </cell>
          <cell r="C372" t="str">
            <v>N/A</v>
          </cell>
          <cell r="D372" t="str">
            <v>N/A</v>
          </cell>
          <cell r="E372" t="str">
            <v>N/A</v>
          </cell>
          <cell r="F372" t="str">
            <v>N/A</v>
          </cell>
          <cell r="G372" t="str">
            <v>N/A</v>
          </cell>
          <cell r="H372" t="str">
            <v>N/A</v>
          </cell>
          <cell r="I372" t="str">
            <v>N/A</v>
          </cell>
          <cell r="J372" t="str">
            <v>N/A</v>
          </cell>
          <cell r="K372" t="str">
            <v>N/A</v>
          </cell>
        </row>
        <row r="373">
          <cell r="A373">
            <v>36832</v>
          </cell>
          <cell r="B373" t="str">
            <v>N/A</v>
          </cell>
          <cell r="C373" t="str">
            <v>N/A</v>
          </cell>
          <cell r="D373" t="str">
            <v>N/A</v>
          </cell>
          <cell r="E373" t="str">
            <v>N/A</v>
          </cell>
          <cell r="F373" t="str">
            <v>N/A</v>
          </cell>
          <cell r="G373" t="str">
            <v>N/A</v>
          </cell>
          <cell r="H373" t="str">
            <v>N/A</v>
          </cell>
          <cell r="I373" t="str">
            <v>N/A</v>
          </cell>
          <cell r="J373" t="str">
            <v>N/A</v>
          </cell>
          <cell r="K373" t="str">
            <v>N/A</v>
          </cell>
        </row>
        <row r="374">
          <cell r="A374">
            <v>36833</v>
          </cell>
          <cell r="B374" t="str">
            <v>N/A</v>
          </cell>
          <cell r="C374" t="str">
            <v>N/A</v>
          </cell>
          <cell r="D374" t="str">
            <v>N/A</v>
          </cell>
          <cell r="E374" t="str">
            <v>N/A</v>
          </cell>
          <cell r="F374" t="str">
            <v>N/A</v>
          </cell>
          <cell r="G374" t="str">
            <v>N/A</v>
          </cell>
          <cell r="H374" t="str">
            <v>N/A</v>
          </cell>
          <cell r="I374" t="str">
            <v>N/A</v>
          </cell>
          <cell r="J374" t="str">
            <v>N/A</v>
          </cell>
          <cell r="K374" t="str">
            <v>N/A</v>
          </cell>
        </row>
        <row r="375">
          <cell r="A375">
            <v>36834</v>
          </cell>
          <cell r="B375" t="str">
            <v>N/A</v>
          </cell>
          <cell r="C375" t="str">
            <v>N/A</v>
          </cell>
          <cell r="D375" t="str">
            <v>N/A</v>
          </cell>
          <cell r="E375" t="str">
            <v>N/A</v>
          </cell>
          <cell r="F375" t="str">
            <v>N/A</v>
          </cell>
          <cell r="G375" t="str">
            <v>N/A</v>
          </cell>
          <cell r="H375" t="str">
            <v>N/A</v>
          </cell>
          <cell r="I375" t="str">
            <v>N/A</v>
          </cell>
          <cell r="J375" t="str">
            <v>N/A</v>
          </cell>
          <cell r="K375" t="str">
            <v>N/A</v>
          </cell>
        </row>
        <row r="376">
          <cell r="A376">
            <v>36835</v>
          </cell>
          <cell r="B376" t="str">
            <v>N/A</v>
          </cell>
          <cell r="C376" t="str">
            <v>N/A</v>
          </cell>
          <cell r="D376" t="str">
            <v>N/A</v>
          </cell>
          <cell r="E376" t="str">
            <v>N/A</v>
          </cell>
          <cell r="F376" t="str">
            <v>N/A</v>
          </cell>
          <cell r="G376" t="str">
            <v>N/A</v>
          </cell>
          <cell r="H376" t="str">
            <v>N/A</v>
          </cell>
          <cell r="I376" t="str">
            <v>N/A</v>
          </cell>
          <cell r="J376" t="str">
            <v>N/A</v>
          </cell>
          <cell r="K376" t="str">
            <v>N/A</v>
          </cell>
        </row>
        <row r="377">
          <cell r="A377">
            <v>36836</v>
          </cell>
          <cell r="B377" t="str">
            <v>N/A</v>
          </cell>
          <cell r="C377" t="str">
            <v>N/A</v>
          </cell>
          <cell r="D377" t="str">
            <v>N/A</v>
          </cell>
          <cell r="E377" t="str">
            <v>N/A</v>
          </cell>
          <cell r="F377" t="str">
            <v>N/A</v>
          </cell>
          <cell r="G377" t="str">
            <v>N/A</v>
          </cell>
          <cell r="H377" t="str">
            <v>N/A</v>
          </cell>
          <cell r="I377" t="str">
            <v>N/A</v>
          </cell>
          <cell r="J377" t="str">
            <v>N/A</v>
          </cell>
          <cell r="K377" t="str">
            <v>N/A</v>
          </cell>
        </row>
        <row r="378">
          <cell r="A378">
            <v>36837</v>
          </cell>
          <cell r="B378" t="str">
            <v>N/A</v>
          </cell>
          <cell r="C378" t="str">
            <v>N/A</v>
          </cell>
          <cell r="D378" t="str">
            <v>N/A</v>
          </cell>
          <cell r="E378" t="str">
            <v>N/A</v>
          </cell>
          <cell r="F378" t="str">
            <v>N/A</v>
          </cell>
          <cell r="G378" t="str">
            <v>N/A</v>
          </cell>
          <cell r="H378" t="str">
            <v>N/A</v>
          </cell>
          <cell r="I378" t="str">
            <v>N/A</v>
          </cell>
          <cell r="J378" t="str">
            <v>N/A</v>
          </cell>
          <cell r="K378" t="str">
            <v>N/A</v>
          </cell>
        </row>
        <row r="379">
          <cell r="A379">
            <v>36838</v>
          </cell>
          <cell r="B379" t="str">
            <v>N/A</v>
          </cell>
          <cell r="C379" t="str">
            <v>N/A</v>
          </cell>
          <cell r="D379" t="str">
            <v>N/A</v>
          </cell>
          <cell r="E379" t="str">
            <v>N/A</v>
          </cell>
          <cell r="F379" t="str">
            <v>N/A</v>
          </cell>
          <cell r="G379" t="str">
            <v>N/A</v>
          </cell>
          <cell r="H379" t="str">
            <v>N/A</v>
          </cell>
          <cell r="I379" t="str">
            <v>N/A</v>
          </cell>
          <cell r="J379" t="str">
            <v>N/A</v>
          </cell>
          <cell r="K379" t="str">
            <v>N/A</v>
          </cell>
        </row>
        <row r="380">
          <cell r="A380">
            <v>36839</v>
          </cell>
          <cell r="B380" t="str">
            <v>N/A</v>
          </cell>
          <cell r="C380" t="str">
            <v>N/A</v>
          </cell>
          <cell r="D380" t="str">
            <v>N/A</v>
          </cell>
          <cell r="E380" t="str">
            <v>N/A</v>
          </cell>
          <cell r="F380" t="str">
            <v>N/A</v>
          </cell>
          <cell r="G380" t="str">
            <v>N/A</v>
          </cell>
          <cell r="H380" t="str">
            <v>N/A</v>
          </cell>
          <cell r="I380" t="str">
            <v>N/A</v>
          </cell>
          <cell r="J380" t="str">
            <v>N/A</v>
          </cell>
          <cell r="K380" t="str">
            <v>N/A</v>
          </cell>
        </row>
        <row r="381">
          <cell r="A381">
            <v>36840</v>
          </cell>
          <cell r="B381" t="str">
            <v>N/A</v>
          </cell>
          <cell r="C381" t="str">
            <v>N/A</v>
          </cell>
          <cell r="D381" t="str">
            <v>N/A</v>
          </cell>
          <cell r="E381" t="str">
            <v>N/A</v>
          </cell>
          <cell r="F381" t="str">
            <v>N/A</v>
          </cell>
          <cell r="G381" t="str">
            <v>N/A</v>
          </cell>
          <cell r="H381" t="str">
            <v>N/A</v>
          </cell>
          <cell r="I381" t="str">
            <v>N/A</v>
          </cell>
          <cell r="J381" t="str">
            <v>N/A</v>
          </cell>
          <cell r="K381" t="str">
            <v>N/A</v>
          </cell>
        </row>
        <row r="382">
          <cell r="A382">
            <v>36841</v>
          </cell>
          <cell r="B382" t="str">
            <v>N/A</v>
          </cell>
          <cell r="C382" t="str">
            <v>N/A</v>
          </cell>
          <cell r="D382" t="str">
            <v>N/A</v>
          </cell>
          <cell r="E382" t="str">
            <v>N/A</v>
          </cell>
          <cell r="F382" t="str">
            <v>N/A</v>
          </cell>
          <cell r="G382" t="str">
            <v>N/A</v>
          </cell>
          <cell r="H382" t="str">
            <v>N/A</v>
          </cell>
          <cell r="I382" t="str">
            <v>N/A</v>
          </cell>
          <cell r="J382" t="str">
            <v>N/A</v>
          </cell>
          <cell r="K382" t="str">
            <v>N/A</v>
          </cell>
        </row>
        <row r="383">
          <cell r="A383">
            <v>36842</v>
          </cell>
          <cell r="B383" t="str">
            <v>N/A</v>
          </cell>
          <cell r="C383" t="str">
            <v>N/A</v>
          </cell>
          <cell r="D383" t="str">
            <v>N/A</v>
          </cell>
          <cell r="E383" t="str">
            <v>N/A</v>
          </cell>
          <cell r="F383" t="str">
            <v>N/A</v>
          </cell>
          <cell r="G383" t="str">
            <v>N/A</v>
          </cell>
          <cell r="H383" t="str">
            <v>N/A</v>
          </cell>
          <cell r="I383" t="str">
            <v>N/A</v>
          </cell>
          <cell r="J383" t="str">
            <v>N/A</v>
          </cell>
          <cell r="K383" t="str">
            <v>N/A</v>
          </cell>
        </row>
        <row r="384">
          <cell r="A384">
            <v>36843</v>
          </cell>
          <cell r="B384" t="str">
            <v>N/A</v>
          </cell>
          <cell r="C384" t="str">
            <v>N/A</v>
          </cell>
          <cell r="D384" t="str">
            <v>N/A</v>
          </cell>
          <cell r="E384" t="str">
            <v>N/A</v>
          </cell>
          <cell r="F384" t="str">
            <v>N/A</v>
          </cell>
          <cell r="G384" t="str">
            <v>N/A</v>
          </cell>
          <cell r="H384" t="str">
            <v>N/A</v>
          </cell>
          <cell r="I384" t="str">
            <v>N/A</v>
          </cell>
          <cell r="J384" t="str">
            <v>N/A</v>
          </cell>
          <cell r="K384" t="str">
            <v>N/A</v>
          </cell>
        </row>
        <row r="385">
          <cell r="A385">
            <v>36844</v>
          </cell>
          <cell r="B385" t="str">
            <v>N/A</v>
          </cell>
          <cell r="C385" t="str">
            <v>N/A</v>
          </cell>
          <cell r="D385" t="str">
            <v>N/A</v>
          </cell>
          <cell r="E385" t="str">
            <v>N/A</v>
          </cell>
          <cell r="F385" t="str">
            <v>N/A</v>
          </cell>
          <cell r="G385" t="str">
            <v>N/A</v>
          </cell>
          <cell r="H385" t="str">
            <v>N/A</v>
          </cell>
          <cell r="I385" t="str">
            <v>N/A</v>
          </cell>
          <cell r="J385" t="str">
            <v>N/A</v>
          </cell>
          <cell r="K385" t="str">
            <v>N/A</v>
          </cell>
        </row>
        <row r="386">
          <cell r="A386">
            <v>36845</v>
          </cell>
          <cell r="B386" t="str">
            <v>N/A</v>
          </cell>
          <cell r="C386" t="str">
            <v>N/A</v>
          </cell>
          <cell r="D386" t="str">
            <v>N/A</v>
          </cell>
          <cell r="E386" t="str">
            <v>N/A</v>
          </cell>
          <cell r="F386" t="str">
            <v>N/A</v>
          </cell>
          <cell r="G386" t="str">
            <v>N/A</v>
          </cell>
          <cell r="H386" t="str">
            <v>N/A</v>
          </cell>
          <cell r="I386" t="str">
            <v>N/A</v>
          </cell>
          <cell r="J386" t="str">
            <v>N/A</v>
          </cell>
          <cell r="K386" t="str">
            <v>N/A</v>
          </cell>
        </row>
        <row r="387">
          <cell r="A387">
            <v>36846</v>
          </cell>
          <cell r="B387" t="str">
            <v>N/A</v>
          </cell>
          <cell r="C387" t="str">
            <v>N/A</v>
          </cell>
          <cell r="D387" t="str">
            <v>N/A</v>
          </cell>
          <cell r="E387" t="str">
            <v>N/A</v>
          </cell>
          <cell r="F387" t="str">
            <v>N/A</v>
          </cell>
          <cell r="G387" t="str">
            <v>N/A</v>
          </cell>
          <cell r="H387" t="str">
            <v>N/A</v>
          </cell>
          <cell r="I387" t="str">
            <v>N/A</v>
          </cell>
          <cell r="J387" t="str">
            <v>N/A</v>
          </cell>
          <cell r="K387" t="str">
            <v>N/A</v>
          </cell>
        </row>
        <row r="388">
          <cell r="A388">
            <v>36847</v>
          </cell>
          <cell r="B388" t="str">
            <v>N/A</v>
          </cell>
          <cell r="C388" t="str">
            <v>N/A</v>
          </cell>
          <cell r="D388" t="str">
            <v>N/A</v>
          </cell>
          <cell r="E388" t="str">
            <v>N/A</v>
          </cell>
          <cell r="F388" t="str">
            <v>N/A</v>
          </cell>
          <cell r="G388" t="str">
            <v>N/A</v>
          </cell>
          <cell r="H388" t="str">
            <v>N/A</v>
          </cell>
          <cell r="I388" t="str">
            <v>N/A</v>
          </cell>
          <cell r="J388" t="str">
            <v>N/A</v>
          </cell>
          <cell r="K388" t="str">
            <v>N/A</v>
          </cell>
        </row>
        <row r="389">
          <cell r="A389">
            <v>36848</v>
          </cell>
          <cell r="B389" t="str">
            <v>N/A</v>
          </cell>
          <cell r="C389" t="str">
            <v>N/A</v>
          </cell>
          <cell r="D389" t="str">
            <v>N/A</v>
          </cell>
          <cell r="E389" t="str">
            <v>N/A</v>
          </cell>
          <cell r="F389" t="str">
            <v>N/A</v>
          </cell>
          <cell r="G389" t="str">
            <v>N/A</v>
          </cell>
          <cell r="H389" t="str">
            <v>N/A</v>
          </cell>
          <cell r="I389" t="str">
            <v>N/A</v>
          </cell>
          <cell r="J389" t="str">
            <v>N/A</v>
          </cell>
          <cell r="K389" t="str">
            <v>N/A</v>
          </cell>
        </row>
        <row r="390">
          <cell r="A390">
            <v>36849</v>
          </cell>
          <cell r="B390" t="str">
            <v>N/A</v>
          </cell>
          <cell r="C390" t="str">
            <v>N/A</v>
          </cell>
          <cell r="D390" t="str">
            <v>N/A</v>
          </cell>
          <cell r="E390" t="str">
            <v>N/A</v>
          </cell>
          <cell r="F390" t="str">
            <v>N/A</v>
          </cell>
          <cell r="G390" t="str">
            <v>N/A</v>
          </cell>
          <cell r="H390" t="str">
            <v>N/A</v>
          </cell>
          <cell r="I390" t="str">
            <v>N/A</v>
          </cell>
          <cell r="J390" t="str">
            <v>N/A</v>
          </cell>
          <cell r="K390" t="str">
            <v>N/A</v>
          </cell>
        </row>
        <row r="391">
          <cell r="A391">
            <v>36850</v>
          </cell>
          <cell r="B391" t="str">
            <v>N/A</v>
          </cell>
          <cell r="C391" t="str">
            <v>N/A</v>
          </cell>
          <cell r="D391" t="str">
            <v>N/A</v>
          </cell>
          <cell r="E391" t="str">
            <v>N/A</v>
          </cell>
          <cell r="F391" t="str">
            <v>N/A</v>
          </cell>
          <cell r="G391" t="str">
            <v>N/A</v>
          </cell>
          <cell r="H391" t="str">
            <v>N/A</v>
          </cell>
          <cell r="I391" t="str">
            <v>N/A</v>
          </cell>
          <cell r="J391" t="str">
            <v>N/A</v>
          </cell>
          <cell r="K391" t="str">
            <v>N/A</v>
          </cell>
        </row>
        <row r="392">
          <cell r="A392">
            <v>36851</v>
          </cell>
          <cell r="B392" t="str">
            <v>N/A</v>
          </cell>
          <cell r="C392" t="str">
            <v>N/A</v>
          </cell>
          <cell r="D392" t="str">
            <v>N/A</v>
          </cell>
          <cell r="E392" t="str">
            <v>N/A</v>
          </cell>
          <cell r="F392" t="str">
            <v>N/A</v>
          </cell>
          <cell r="G392" t="str">
            <v>N/A</v>
          </cell>
          <cell r="H392" t="str">
            <v>N/A</v>
          </cell>
          <cell r="I392" t="str">
            <v>N/A</v>
          </cell>
          <cell r="J392" t="str">
            <v>N/A</v>
          </cell>
          <cell r="K392" t="str">
            <v>N/A</v>
          </cell>
        </row>
        <row r="393">
          <cell r="A393">
            <v>36852</v>
          </cell>
          <cell r="B393" t="str">
            <v>N/A</v>
          </cell>
          <cell r="C393" t="str">
            <v>N/A</v>
          </cell>
          <cell r="D393" t="str">
            <v>N/A</v>
          </cell>
          <cell r="E393" t="str">
            <v>N/A</v>
          </cell>
          <cell r="F393" t="str">
            <v>N/A</v>
          </cell>
          <cell r="G393" t="str">
            <v>N/A</v>
          </cell>
          <cell r="H393" t="str">
            <v>N/A</v>
          </cell>
          <cell r="I393" t="str">
            <v>N/A</v>
          </cell>
          <cell r="J393" t="str">
            <v>N/A</v>
          </cell>
          <cell r="K393" t="str">
            <v>N/A</v>
          </cell>
        </row>
        <row r="394">
          <cell r="A394">
            <v>36853</v>
          </cell>
          <cell r="B394" t="str">
            <v>N/A</v>
          </cell>
          <cell r="C394" t="str">
            <v>N/A</v>
          </cell>
          <cell r="D394" t="str">
            <v>N/A</v>
          </cell>
          <cell r="E394" t="str">
            <v>N/A</v>
          </cell>
          <cell r="F394" t="str">
            <v>N/A</v>
          </cell>
          <cell r="G394" t="str">
            <v>N/A</v>
          </cell>
          <cell r="H394" t="str">
            <v>N/A</v>
          </cell>
          <cell r="I394" t="str">
            <v>N/A</v>
          </cell>
          <cell r="J394" t="str">
            <v>N/A</v>
          </cell>
          <cell r="K394" t="str">
            <v>N/A</v>
          </cell>
        </row>
        <row r="395">
          <cell r="A395">
            <v>36854</v>
          </cell>
          <cell r="B395" t="str">
            <v>N/A</v>
          </cell>
          <cell r="C395" t="str">
            <v>N/A</v>
          </cell>
          <cell r="D395" t="str">
            <v>N/A</v>
          </cell>
          <cell r="E395" t="str">
            <v>N/A</v>
          </cell>
          <cell r="F395" t="str">
            <v>N/A</v>
          </cell>
          <cell r="G395" t="str">
            <v>N/A</v>
          </cell>
          <cell r="H395" t="str">
            <v>N/A</v>
          </cell>
          <cell r="I395" t="str">
            <v>N/A</v>
          </cell>
          <cell r="J395" t="str">
            <v>N/A</v>
          </cell>
          <cell r="K395" t="str">
            <v>N/A</v>
          </cell>
        </row>
        <row r="396">
          <cell r="A396">
            <v>36855</v>
          </cell>
          <cell r="B396" t="str">
            <v>N/A</v>
          </cell>
          <cell r="C396" t="str">
            <v>N/A</v>
          </cell>
          <cell r="D396" t="str">
            <v>N/A</v>
          </cell>
          <cell r="E396" t="str">
            <v>N/A</v>
          </cell>
          <cell r="F396" t="str">
            <v>N/A</v>
          </cell>
          <cell r="G396" t="str">
            <v>N/A</v>
          </cell>
          <cell r="H396" t="str">
            <v>N/A</v>
          </cell>
          <cell r="I396" t="str">
            <v>N/A</v>
          </cell>
          <cell r="J396" t="str">
            <v>N/A</v>
          </cell>
          <cell r="K396" t="str">
            <v>N/A</v>
          </cell>
        </row>
        <row r="397">
          <cell r="A397">
            <v>36856</v>
          </cell>
          <cell r="B397" t="str">
            <v>N/A</v>
          </cell>
          <cell r="C397" t="str">
            <v>N/A</v>
          </cell>
          <cell r="D397" t="str">
            <v>N/A</v>
          </cell>
          <cell r="E397" t="str">
            <v>N/A</v>
          </cell>
          <cell r="F397" t="str">
            <v>N/A</v>
          </cell>
          <cell r="G397" t="str">
            <v>N/A</v>
          </cell>
          <cell r="H397" t="str">
            <v>N/A</v>
          </cell>
          <cell r="I397" t="str">
            <v>N/A</v>
          </cell>
          <cell r="J397" t="str">
            <v>N/A</v>
          </cell>
          <cell r="K397" t="str">
            <v>N/A</v>
          </cell>
        </row>
        <row r="398">
          <cell r="A398">
            <v>36857</v>
          </cell>
          <cell r="B398" t="str">
            <v>N/A</v>
          </cell>
          <cell r="C398" t="str">
            <v>N/A</v>
          </cell>
          <cell r="D398" t="str">
            <v>N/A</v>
          </cell>
          <cell r="E398" t="str">
            <v>N/A</v>
          </cell>
          <cell r="F398" t="str">
            <v>N/A</v>
          </cell>
          <cell r="G398" t="str">
            <v>N/A</v>
          </cell>
          <cell r="H398" t="str">
            <v>N/A</v>
          </cell>
          <cell r="I398" t="str">
            <v>N/A</v>
          </cell>
          <cell r="J398" t="str">
            <v>N/A</v>
          </cell>
          <cell r="K398" t="str">
            <v>N/A</v>
          </cell>
        </row>
        <row r="399">
          <cell r="A399">
            <v>36858</v>
          </cell>
          <cell r="B399" t="str">
            <v>N/A</v>
          </cell>
          <cell r="C399" t="str">
            <v>N/A</v>
          </cell>
          <cell r="D399" t="str">
            <v>N/A</v>
          </cell>
          <cell r="E399" t="str">
            <v>N/A</v>
          </cell>
          <cell r="F399" t="str">
            <v>N/A</v>
          </cell>
          <cell r="G399" t="str">
            <v>N/A</v>
          </cell>
          <cell r="H399" t="str">
            <v>N/A</v>
          </cell>
          <cell r="I399" t="str">
            <v>N/A</v>
          </cell>
          <cell r="J399" t="str">
            <v>N/A</v>
          </cell>
          <cell r="K399" t="str">
            <v>N/A</v>
          </cell>
        </row>
        <row r="400">
          <cell r="A400">
            <v>36859</v>
          </cell>
          <cell r="B400" t="str">
            <v>N/A</v>
          </cell>
          <cell r="C400" t="str">
            <v>N/A</v>
          </cell>
          <cell r="D400" t="str">
            <v>N/A</v>
          </cell>
          <cell r="E400" t="str">
            <v>N/A</v>
          </cell>
          <cell r="F400" t="str">
            <v>N/A</v>
          </cell>
          <cell r="G400" t="str">
            <v>N/A</v>
          </cell>
          <cell r="H400" t="str">
            <v>N/A</v>
          </cell>
          <cell r="I400" t="str">
            <v>N/A</v>
          </cell>
          <cell r="J400" t="str">
            <v>N/A</v>
          </cell>
          <cell r="K400" t="str">
            <v>N/A</v>
          </cell>
        </row>
        <row r="401">
          <cell r="A401">
            <v>36860</v>
          </cell>
          <cell r="B401" t="str">
            <v>N/A</v>
          </cell>
          <cell r="C401" t="str">
            <v>N/A</v>
          </cell>
          <cell r="D401" t="str">
            <v>N/A</v>
          </cell>
          <cell r="E401" t="str">
            <v>N/A</v>
          </cell>
          <cell r="F401" t="str">
            <v>N/A</v>
          </cell>
          <cell r="G401" t="str">
            <v>N/A</v>
          </cell>
          <cell r="H401" t="str">
            <v>N/A</v>
          </cell>
          <cell r="I401" t="str">
            <v>N/A</v>
          </cell>
          <cell r="J401" t="str">
            <v>N/A</v>
          </cell>
          <cell r="K401" t="str">
            <v>N/A</v>
          </cell>
        </row>
        <row r="402">
          <cell r="A402">
            <v>36861</v>
          </cell>
          <cell r="B402" t="str">
            <v>N/A</v>
          </cell>
          <cell r="C402" t="str">
            <v>N/A</v>
          </cell>
          <cell r="D402" t="str">
            <v>N/A</v>
          </cell>
          <cell r="E402" t="str">
            <v>N/A</v>
          </cell>
          <cell r="F402" t="str">
            <v>N/A</v>
          </cell>
          <cell r="G402" t="str">
            <v>N/A</v>
          </cell>
          <cell r="H402" t="str">
            <v>N/A</v>
          </cell>
          <cell r="I402" t="str">
            <v>N/A</v>
          </cell>
          <cell r="J402" t="str">
            <v>N/A</v>
          </cell>
          <cell r="K402" t="str">
            <v>N/A</v>
          </cell>
        </row>
        <row r="403">
          <cell r="A403">
            <v>36862</v>
          </cell>
          <cell r="B403" t="str">
            <v>N/A</v>
          </cell>
          <cell r="C403" t="str">
            <v>N/A</v>
          </cell>
          <cell r="D403" t="str">
            <v>N/A</v>
          </cell>
          <cell r="E403" t="str">
            <v>N/A</v>
          </cell>
          <cell r="F403" t="str">
            <v>N/A</v>
          </cell>
          <cell r="G403" t="str">
            <v>N/A</v>
          </cell>
          <cell r="H403" t="str">
            <v>N/A</v>
          </cell>
          <cell r="I403" t="str">
            <v>N/A</v>
          </cell>
          <cell r="J403" t="str">
            <v>N/A</v>
          </cell>
          <cell r="K403" t="str">
            <v>N/A</v>
          </cell>
        </row>
        <row r="404">
          <cell r="A404">
            <v>36863</v>
          </cell>
          <cell r="B404" t="str">
            <v>N/A</v>
          </cell>
          <cell r="C404" t="str">
            <v>N/A</v>
          </cell>
          <cell r="D404" t="str">
            <v>N/A</v>
          </cell>
          <cell r="E404" t="str">
            <v>N/A</v>
          </cell>
          <cell r="F404" t="str">
            <v>N/A</v>
          </cell>
          <cell r="G404" t="str">
            <v>N/A</v>
          </cell>
          <cell r="H404" t="str">
            <v>N/A</v>
          </cell>
          <cell r="I404" t="str">
            <v>N/A</v>
          </cell>
          <cell r="J404" t="str">
            <v>N/A</v>
          </cell>
          <cell r="K404" t="str">
            <v>N/A</v>
          </cell>
        </row>
        <row r="405">
          <cell r="A405">
            <v>36864</v>
          </cell>
          <cell r="B405" t="str">
            <v>N/A</v>
          </cell>
          <cell r="C405" t="str">
            <v>N/A</v>
          </cell>
          <cell r="D405" t="str">
            <v>N/A</v>
          </cell>
          <cell r="E405" t="str">
            <v>N/A</v>
          </cell>
          <cell r="F405" t="str">
            <v>N/A</v>
          </cell>
          <cell r="G405" t="str">
            <v>N/A</v>
          </cell>
          <cell r="H405" t="str">
            <v>N/A</v>
          </cell>
          <cell r="I405" t="str">
            <v>N/A</v>
          </cell>
          <cell r="J405" t="str">
            <v>N/A</v>
          </cell>
          <cell r="K405" t="str">
            <v>N/A</v>
          </cell>
        </row>
        <row r="406">
          <cell r="A406">
            <v>36865</v>
          </cell>
          <cell r="B406" t="str">
            <v>N/A</v>
          </cell>
          <cell r="C406" t="str">
            <v>N/A</v>
          </cell>
          <cell r="D406" t="str">
            <v>N/A</v>
          </cell>
          <cell r="E406" t="str">
            <v>N/A</v>
          </cell>
          <cell r="F406" t="str">
            <v>N/A</v>
          </cell>
          <cell r="G406" t="str">
            <v>N/A</v>
          </cell>
          <cell r="H406" t="str">
            <v>N/A</v>
          </cell>
          <cell r="I406" t="str">
            <v>N/A</v>
          </cell>
          <cell r="J406" t="str">
            <v>N/A</v>
          </cell>
          <cell r="K406" t="str">
            <v>N/A</v>
          </cell>
        </row>
        <row r="407">
          <cell r="A407">
            <v>36866</v>
          </cell>
          <cell r="B407" t="str">
            <v>N/A</v>
          </cell>
          <cell r="C407" t="str">
            <v>N/A</v>
          </cell>
          <cell r="D407" t="str">
            <v>N/A</v>
          </cell>
          <cell r="E407" t="str">
            <v>N/A</v>
          </cell>
          <cell r="F407" t="str">
            <v>N/A</v>
          </cell>
          <cell r="G407" t="str">
            <v>N/A</v>
          </cell>
          <cell r="H407" t="str">
            <v>N/A</v>
          </cell>
          <cell r="I407" t="str">
            <v>N/A</v>
          </cell>
          <cell r="J407" t="str">
            <v>N/A</v>
          </cell>
          <cell r="K407" t="str">
            <v>N/A</v>
          </cell>
        </row>
        <row r="408">
          <cell r="A408">
            <v>36867</v>
          </cell>
          <cell r="B408" t="str">
            <v>N/A</v>
          </cell>
          <cell r="C408" t="str">
            <v>N/A</v>
          </cell>
          <cell r="D408" t="str">
            <v>N/A</v>
          </cell>
          <cell r="E408" t="str">
            <v>N/A</v>
          </cell>
          <cell r="F408" t="str">
            <v>N/A</v>
          </cell>
          <cell r="G408" t="str">
            <v>N/A</v>
          </cell>
          <cell r="H408" t="str">
            <v>N/A</v>
          </cell>
          <cell r="I408" t="str">
            <v>N/A</v>
          </cell>
          <cell r="J408" t="str">
            <v>N/A</v>
          </cell>
          <cell r="K408" t="str">
            <v>N/A</v>
          </cell>
        </row>
        <row r="409">
          <cell r="A409">
            <v>36868</v>
          </cell>
          <cell r="B409" t="str">
            <v>N/A</v>
          </cell>
          <cell r="C409" t="str">
            <v>N/A</v>
          </cell>
          <cell r="D409" t="str">
            <v>N/A</v>
          </cell>
          <cell r="E409" t="str">
            <v>N/A</v>
          </cell>
          <cell r="F409" t="str">
            <v>N/A</v>
          </cell>
          <cell r="G409" t="str">
            <v>N/A</v>
          </cell>
          <cell r="H409" t="str">
            <v>N/A</v>
          </cell>
          <cell r="I409" t="str">
            <v>N/A</v>
          </cell>
          <cell r="J409" t="str">
            <v>N/A</v>
          </cell>
          <cell r="K409" t="str">
            <v>N/A</v>
          </cell>
        </row>
        <row r="410">
          <cell r="A410">
            <v>36869</v>
          </cell>
          <cell r="B410" t="str">
            <v>N/A</v>
          </cell>
          <cell r="C410" t="str">
            <v>N/A</v>
          </cell>
          <cell r="D410" t="str">
            <v>N/A</v>
          </cell>
          <cell r="E410" t="str">
            <v>N/A</v>
          </cell>
          <cell r="F410" t="str">
            <v>N/A</v>
          </cell>
          <cell r="G410" t="str">
            <v>N/A</v>
          </cell>
          <cell r="H410" t="str">
            <v>N/A</v>
          </cell>
          <cell r="I410" t="str">
            <v>N/A</v>
          </cell>
          <cell r="J410" t="str">
            <v>N/A</v>
          </cell>
          <cell r="K410" t="str">
            <v>N/A</v>
          </cell>
        </row>
        <row r="411">
          <cell r="A411">
            <v>36870</v>
          </cell>
          <cell r="B411" t="str">
            <v>N/A</v>
          </cell>
          <cell r="C411" t="str">
            <v>N/A</v>
          </cell>
          <cell r="D411" t="str">
            <v>N/A</v>
          </cell>
          <cell r="E411" t="str">
            <v>N/A</v>
          </cell>
          <cell r="F411" t="str">
            <v>N/A</v>
          </cell>
          <cell r="G411" t="str">
            <v>N/A</v>
          </cell>
          <cell r="H411" t="str">
            <v>N/A</v>
          </cell>
          <cell r="I411" t="str">
            <v>N/A</v>
          </cell>
          <cell r="J411" t="str">
            <v>N/A</v>
          </cell>
          <cell r="K411" t="str">
            <v>N/A</v>
          </cell>
        </row>
        <row r="412">
          <cell r="A412">
            <v>36871</v>
          </cell>
          <cell r="B412" t="str">
            <v>N/A</v>
          </cell>
          <cell r="C412" t="str">
            <v>N/A</v>
          </cell>
          <cell r="D412" t="str">
            <v>N/A</v>
          </cell>
          <cell r="E412" t="str">
            <v>N/A</v>
          </cell>
          <cell r="F412" t="str">
            <v>N/A</v>
          </cell>
          <cell r="G412" t="str">
            <v>N/A</v>
          </cell>
          <cell r="H412" t="str">
            <v>N/A</v>
          </cell>
          <cell r="I412" t="str">
            <v>N/A</v>
          </cell>
          <cell r="J412" t="str">
            <v>N/A</v>
          </cell>
          <cell r="K412" t="str">
            <v>N/A</v>
          </cell>
        </row>
        <row r="413">
          <cell r="A413">
            <v>36872</v>
          </cell>
          <cell r="B413" t="str">
            <v>N/A</v>
          </cell>
          <cell r="C413" t="str">
            <v>N/A</v>
          </cell>
          <cell r="D413" t="str">
            <v>N/A</v>
          </cell>
          <cell r="E413" t="str">
            <v>N/A</v>
          </cell>
          <cell r="F413" t="str">
            <v>N/A</v>
          </cell>
          <cell r="G413" t="str">
            <v>N/A</v>
          </cell>
          <cell r="H413" t="str">
            <v>N/A</v>
          </cell>
          <cell r="I413" t="str">
            <v>N/A</v>
          </cell>
          <cell r="J413" t="str">
            <v>N/A</v>
          </cell>
          <cell r="K413" t="str">
            <v>N/A</v>
          </cell>
        </row>
        <row r="414">
          <cell r="A414">
            <v>36873</v>
          </cell>
          <cell r="B414" t="str">
            <v>N/A</v>
          </cell>
          <cell r="C414" t="str">
            <v>N/A</v>
          </cell>
          <cell r="D414" t="str">
            <v>N/A</v>
          </cell>
          <cell r="E414" t="str">
            <v>N/A</v>
          </cell>
          <cell r="F414" t="str">
            <v>N/A</v>
          </cell>
          <cell r="G414" t="str">
            <v>N/A</v>
          </cell>
          <cell r="H414" t="str">
            <v>N/A</v>
          </cell>
          <cell r="I414" t="str">
            <v>N/A</v>
          </cell>
          <cell r="J414" t="str">
            <v>N/A</v>
          </cell>
          <cell r="K414" t="str">
            <v>N/A</v>
          </cell>
        </row>
        <row r="415">
          <cell r="A415">
            <v>36874</v>
          </cell>
          <cell r="B415" t="str">
            <v>N/A</v>
          </cell>
          <cell r="C415" t="str">
            <v>N/A</v>
          </cell>
          <cell r="D415" t="str">
            <v>N/A</v>
          </cell>
          <cell r="E415" t="str">
            <v>N/A</v>
          </cell>
          <cell r="F415" t="str">
            <v>N/A</v>
          </cell>
          <cell r="G415" t="str">
            <v>N/A</v>
          </cell>
          <cell r="H415" t="str">
            <v>N/A</v>
          </cell>
          <cell r="I415" t="str">
            <v>N/A</v>
          </cell>
          <cell r="J415" t="str">
            <v>N/A</v>
          </cell>
          <cell r="K415" t="str">
            <v>N/A</v>
          </cell>
        </row>
        <row r="416">
          <cell r="A416">
            <v>36875</v>
          </cell>
          <cell r="B416" t="str">
            <v>N/A</v>
          </cell>
          <cell r="C416" t="str">
            <v>N/A</v>
          </cell>
          <cell r="D416" t="str">
            <v>N/A</v>
          </cell>
          <cell r="E416" t="str">
            <v>N/A</v>
          </cell>
          <cell r="F416" t="str">
            <v>N/A</v>
          </cell>
          <cell r="G416" t="str">
            <v>N/A</v>
          </cell>
          <cell r="H416" t="str">
            <v>N/A</v>
          </cell>
          <cell r="I416" t="str">
            <v>N/A</v>
          </cell>
          <cell r="J416" t="str">
            <v>N/A</v>
          </cell>
          <cell r="K416" t="str">
            <v>N/A</v>
          </cell>
        </row>
        <row r="417">
          <cell r="A417">
            <v>36876</v>
          </cell>
          <cell r="B417" t="str">
            <v>N/A</v>
          </cell>
          <cell r="C417" t="str">
            <v>N/A</v>
          </cell>
          <cell r="D417" t="str">
            <v>N/A</v>
          </cell>
          <cell r="E417" t="str">
            <v>N/A</v>
          </cell>
          <cell r="F417" t="str">
            <v>N/A</v>
          </cell>
          <cell r="G417" t="str">
            <v>N/A</v>
          </cell>
          <cell r="H417" t="str">
            <v>N/A</v>
          </cell>
          <cell r="I417" t="str">
            <v>N/A</v>
          </cell>
          <cell r="J417" t="str">
            <v>N/A</v>
          </cell>
          <cell r="K417" t="str">
            <v>N/A</v>
          </cell>
        </row>
        <row r="418">
          <cell r="A418">
            <v>36877</v>
          </cell>
          <cell r="B418" t="str">
            <v>N/A</v>
          </cell>
          <cell r="C418" t="str">
            <v>N/A</v>
          </cell>
          <cell r="D418" t="str">
            <v>N/A</v>
          </cell>
          <cell r="E418" t="str">
            <v>N/A</v>
          </cell>
          <cell r="F418" t="str">
            <v>N/A</v>
          </cell>
          <cell r="G418" t="str">
            <v>N/A</v>
          </cell>
          <cell r="H418" t="str">
            <v>N/A</v>
          </cell>
          <cell r="I418" t="str">
            <v>N/A</v>
          </cell>
          <cell r="J418" t="str">
            <v>N/A</v>
          </cell>
          <cell r="K418" t="str">
            <v>N/A</v>
          </cell>
        </row>
        <row r="419">
          <cell r="A419">
            <v>36878</v>
          </cell>
          <cell r="B419" t="str">
            <v>N/A</v>
          </cell>
          <cell r="C419" t="str">
            <v>N/A</v>
          </cell>
          <cell r="D419" t="str">
            <v>N/A</v>
          </cell>
          <cell r="E419" t="str">
            <v>N/A</v>
          </cell>
          <cell r="F419" t="str">
            <v>N/A</v>
          </cell>
          <cell r="G419" t="str">
            <v>N/A</v>
          </cell>
          <cell r="H419" t="str">
            <v>N/A</v>
          </cell>
          <cell r="I419" t="str">
            <v>N/A</v>
          </cell>
          <cell r="J419" t="str">
            <v>N/A</v>
          </cell>
          <cell r="K419" t="str">
            <v>N/A</v>
          </cell>
        </row>
        <row r="420">
          <cell r="A420">
            <v>36879</v>
          </cell>
          <cell r="B420" t="str">
            <v>N/A</v>
          </cell>
          <cell r="C420" t="str">
            <v>N/A</v>
          </cell>
          <cell r="D420" t="str">
            <v>N/A</v>
          </cell>
          <cell r="E420" t="str">
            <v>N/A</v>
          </cell>
          <cell r="F420" t="str">
            <v>N/A</v>
          </cell>
          <cell r="G420" t="str">
            <v>N/A</v>
          </cell>
          <cell r="H420" t="str">
            <v>N/A</v>
          </cell>
          <cell r="I420" t="str">
            <v>N/A</v>
          </cell>
          <cell r="J420" t="str">
            <v>N/A</v>
          </cell>
          <cell r="K420" t="str">
            <v>N/A</v>
          </cell>
        </row>
        <row r="421">
          <cell r="A421">
            <v>36880</v>
          </cell>
          <cell r="B421" t="str">
            <v>N/A</v>
          </cell>
          <cell r="C421" t="str">
            <v>N/A</v>
          </cell>
          <cell r="D421" t="str">
            <v>N/A</v>
          </cell>
          <cell r="E421" t="str">
            <v>N/A</v>
          </cell>
          <cell r="F421" t="str">
            <v>N/A</v>
          </cell>
          <cell r="G421" t="str">
            <v>N/A</v>
          </cell>
          <cell r="H421" t="str">
            <v>N/A</v>
          </cell>
          <cell r="I421" t="str">
            <v>N/A</v>
          </cell>
          <cell r="J421" t="str">
            <v>N/A</v>
          </cell>
          <cell r="K421" t="str">
            <v>N/A</v>
          </cell>
        </row>
        <row r="422">
          <cell r="A422">
            <v>36881</v>
          </cell>
          <cell r="B422" t="str">
            <v>N/A</v>
          </cell>
          <cell r="C422" t="str">
            <v>N/A</v>
          </cell>
          <cell r="D422" t="str">
            <v>N/A</v>
          </cell>
          <cell r="E422" t="str">
            <v>N/A</v>
          </cell>
          <cell r="F422" t="str">
            <v>N/A</v>
          </cell>
          <cell r="G422" t="str">
            <v>N/A</v>
          </cell>
          <cell r="H422" t="str">
            <v>N/A</v>
          </cell>
          <cell r="I422" t="str">
            <v>N/A</v>
          </cell>
          <cell r="J422" t="str">
            <v>N/A</v>
          </cell>
          <cell r="K422" t="str">
            <v>N/A</v>
          </cell>
        </row>
        <row r="423">
          <cell r="A423">
            <v>36882</v>
          </cell>
          <cell r="B423" t="str">
            <v>N/A</v>
          </cell>
          <cell r="C423" t="str">
            <v>N/A</v>
          </cell>
          <cell r="D423" t="str">
            <v>N/A</v>
          </cell>
          <cell r="E423" t="str">
            <v>N/A</v>
          </cell>
          <cell r="F423" t="str">
            <v>N/A</v>
          </cell>
          <cell r="G423" t="str">
            <v>N/A</v>
          </cell>
          <cell r="H423" t="str">
            <v>N/A</v>
          </cell>
          <cell r="I423" t="str">
            <v>N/A</v>
          </cell>
          <cell r="J423" t="str">
            <v>N/A</v>
          </cell>
          <cell r="K423" t="str">
            <v>N/A</v>
          </cell>
        </row>
        <row r="424">
          <cell r="A424">
            <v>36883</v>
          </cell>
          <cell r="B424" t="str">
            <v>N/A</v>
          </cell>
          <cell r="C424" t="str">
            <v>N/A</v>
          </cell>
          <cell r="D424" t="str">
            <v>N/A</v>
          </cell>
          <cell r="E424" t="str">
            <v>N/A</v>
          </cell>
          <cell r="F424" t="str">
            <v>N/A</v>
          </cell>
          <cell r="G424" t="str">
            <v>N/A</v>
          </cell>
          <cell r="H424" t="str">
            <v>N/A</v>
          </cell>
          <cell r="I424" t="str">
            <v>N/A</v>
          </cell>
          <cell r="J424" t="str">
            <v>N/A</v>
          </cell>
          <cell r="K424" t="str">
            <v>N/A</v>
          </cell>
        </row>
        <row r="425">
          <cell r="A425">
            <v>36884</v>
          </cell>
          <cell r="B425" t="str">
            <v>N/A</v>
          </cell>
          <cell r="C425" t="str">
            <v>N/A</v>
          </cell>
          <cell r="D425" t="str">
            <v>N/A</v>
          </cell>
          <cell r="E425" t="str">
            <v>N/A</v>
          </cell>
          <cell r="F425" t="str">
            <v>N/A</v>
          </cell>
          <cell r="G425" t="str">
            <v>N/A</v>
          </cell>
          <cell r="H425" t="str">
            <v>N/A</v>
          </cell>
          <cell r="I425" t="str">
            <v>N/A</v>
          </cell>
          <cell r="J425" t="str">
            <v>N/A</v>
          </cell>
          <cell r="K425" t="str">
            <v>N/A</v>
          </cell>
        </row>
        <row r="426">
          <cell r="A426">
            <v>36885</v>
          </cell>
          <cell r="B426" t="str">
            <v>N/A</v>
          </cell>
          <cell r="C426" t="str">
            <v>N/A</v>
          </cell>
          <cell r="D426" t="str">
            <v>N/A</v>
          </cell>
          <cell r="E426" t="str">
            <v>N/A</v>
          </cell>
          <cell r="F426" t="str">
            <v>N/A</v>
          </cell>
          <cell r="G426" t="str">
            <v>N/A</v>
          </cell>
          <cell r="H426" t="str">
            <v>N/A</v>
          </cell>
          <cell r="I426" t="str">
            <v>N/A</v>
          </cell>
          <cell r="J426" t="str">
            <v>N/A</v>
          </cell>
          <cell r="K426" t="str">
            <v>N/A</v>
          </cell>
        </row>
        <row r="427">
          <cell r="A427">
            <v>36886</v>
          </cell>
          <cell r="B427" t="str">
            <v>N/A</v>
          </cell>
          <cell r="C427" t="str">
            <v>N/A</v>
          </cell>
          <cell r="D427" t="str">
            <v>N/A</v>
          </cell>
          <cell r="E427" t="str">
            <v>N/A</v>
          </cell>
          <cell r="F427" t="str">
            <v>N/A</v>
          </cell>
          <cell r="G427" t="str">
            <v>N/A</v>
          </cell>
          <cell r="H427" t="str">
            <v>N/A</v>
          </cell>
          <cell r="I427" t="str">
            <v>N/A</v>
          </cell>
          <cell r="J427" t="str">
            <v>N/A</v>
          </cell>
          <cell r="K427" t="str">
            <v>N/A</v>
          </cell>
        </row>
        <row r="428">
          <cell r="A428">
            <v>36887</v>
          </cell>
          <cell r="B428" t="str">
            <v>N/A</v>
          </cell>
          <cell r="C428" t="str">
            <v>N/A</v>
          </cell>
          <cell r="D428" t="str">
            <v>N/A</v>
          </cell>
          <cell r="E428" t="str">
            <v>N/A</v>
          </cell>
          <cell r="F428" t="str">
            <v>N/A</v>
          </cell>
          <cell r="G428" t="str">
            <v>N/A</v>
          </cell>
          <cell r="H428" t="str">
            <v>N/A</v>
          </cell>
          <cell r="I428" t="str">
            <v>N/A</v>
          </cell>
          <cell r="J428" t="str">
            <v>N/A</v>
          </cell>
          <cell r="K428" t="str">
            <v>N/A</v>
          </cell>
        </row>
        <row r="429">
          <cell r="A429">
            <v>36888</v>
          </cell>
          <cell r="B429" t="str">
            <v>N/A</v>
          </cell>
          <cell r="C429" t="str">
            <v>N/A</v>
          </cell>
          <cell r="D429" t="str">
            <v>N/A</v>
          </cell>
          <cell r="E429" t="str">
            <v>N/A</v>
          </cell>
          <cell r="F429" t="str">
            <v>N/A</v>
          </cell>
          <cell r="G429" t="str">
            <v>N/A</v>
          </cell>
          <cell r="H429" t="str">
            <v>N/A</v>
          </cell>
          <cell r="I429" t="str">
            <v>N/A</v>
          </cell>
          <cell r="J429" t="str">
            <v>N/A</v>
          </cell>
          <cell r="K429" t="str">
            <v>N/A</v>
          </cell>
        </row>
        <row r="430">
          <cell r="A430">
            <v>36889</v>
          </cell>
          <cell r="B430" t="str">
            <v>N/A</v>
          </cell>
          <cell r="C430" t="str">
            <v>N/A</v>
          </cell>
          <cell r="D430" t="str">
            <v>N/A</v>
          </cell>
          <cell r="E430" t="str">
            <v>N/A</v>
          </cell>
          <cell r="F430" t="str">
            <v>N/A</v>
          </cell>
          <cell r="G430" t="str">
            <v>N/A</v>
          </cell>
          <cell r="H430" t="str">
            <v>N/A</v>
          </cell>
          <cell r="I430" t="str">
            <v>N/A</v>
          </cell>
          <cell r="J430" t="str">
            <v>N/A</v>
          </cell>
          <cell r="K430" t="str">
            <v>N/A</v>
          </cell>
        </row>
        <row r="431">
          <cell r="A431">
            <v>36890</v>
          </cell>
          <cell r="B431" t="str">
            <v>N/A</v>
          </cell>
          <cell r="C431" t="str">
            <v>N/A</v>
          </cell>
          <cell r="D431" t="str">
            <v>N/A</v>
          </cell>
          <cell r="E431" t="str">
            <v>N/A</v>
          </cell>
          <cell r="F431" t="str">
            <v>N/A</v>
          </cell>
          <cell r="G431" t="str">
            <v>N/A</v>
          </cell>
          <cell r="H431" t="str">
            <v>N/A</v>
          </cell>
          <cell r="I431" t="str">
            <v>N/A</v>
          </cell>
          <cell r="J431" t="str">
            <v>N/A</v>
          </cell>
          <cell r="K431" t="str">
            <v>N/A</v>
          </cell>
        </row>
        <row r="432">
          <cell r="A432">
            <v>36891</v>
          </cell>
          <cell r="B432" t="str">
            <v>N/A</v>
          </cell>
          <cell r="C432" t="str">
            <v>N/A</v>
          </cell>
          <cell r="D432" t="str">
            <v>N/A</v>
          </cell>
          <cell r="E432" t="str">
            <v>N/A</v>
          </cell>
          <cell r="F432" t="str">
            <v>N/A</v>
          </cell>
          <cell r="G432" t="str">
            <v>N/A</v>
          </cell>
          <cell r="H432" t="str">
            <v>N/A</v>
          </cell>
          <cell r="I432" t="str">
            <v>N/A</v>
          </cell>
          <cell r="J432" t="str">
            <v>N/A</v>
          </cell>
          <cell r="K432" t="str">
            <v>N/A</v>
          </cell>
        </row>
      </sheetData>
      <sheetData sheetId="1"/>
      <sheetData sheetId="2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Data"/>
      <sheetName val="Sheet2"/>
      <sheetName val="Sheet3"/>
    </sheetNames>
    <sheetDataSet>
      <sheetData sheetId="0">
        <row r="1">
          <cell r="B1">
            <v>2</v>
          </cell>
          <cell r="C1">
            <v>3</v>
          </cell>
          <cell r="D1">
            <v>4</v>
          </cell>
          <cell r="E1">
            <v>5</v>
          </cell>
          <cell r="F1">
            <v>6</v>
          </cell>
          <cell r="G1">
            <v>7</v>
          </cell>
          <cell r="H1">
            <v>8</v>
          </cell>
          <cell r="I1">
            <v>9</v>
          </cell>
          <cell r="J1">
            <v>10</v>
          </cell>
          <cell r="K1">
            <v>11</v>
          </cell>
          <cell r="L1">
            <v>12</v>
          </cell>
          <cell r="M1">
            <v>13</v>
          </cell>
          <cell r="N1">
            <v>14</v>
          </cell>
          <cell r="O1">
            <v>15</v>
          </cell>
          <cell r="P1">
            <v>16</v>
          </cell>
          <cell r="Q1">
            <v>17</v>
          </cell>
          <cell r="R1">
            <v>18</v>
          </cell>
          <cell r="S1">
            <v>19</v>
          </cell>
          <cell r="T1">
            <v>20</v>
          </cell>
          <cell r="U1">
            <v>21</v>
          </cell>
          <cell r="V1">
            <v>22</v>
          </cell>
          <cell r="W1">
            <v>23</v>
          </cell>
          <cell r="X1">
            <v>24</v>
          </cell>
          <cell r="Y1">
            <v>25</v>
          </cell>
          <cell r="Z1">
            <v>26</v>
          </cell>
          <cell r="AA1">
            <v>27</v>
          </cell>
          <cell r="AB1">
            <v>28</v>
          </cell>
          <cell r="AC1">
            <v>29</v>
          </cell>
        </row>
        <row r="2">
          <cell r="B2" t="str">
            <v>Dec = +</v>
          </cell>
          <cell r="C2" t="str">
            <v>Inc = ( )</v>
          </cell>
        </row>
        <row r="2">
          <cell r="F2" t="str">
            <v>Dec = +</v>
          </cell>
          <cell r="G2" t="str">
            <v>Inc = ( )</v>
          </cell>
        </row>
        <row r="2">
          <cell r="K2" t="str">
            <v>Dec = +</v>
          </cell>
          <cell r="L2" t="str">
            <v>Inc = ( )</v>
          </cell>
        </row>
        <row r="2">
          <cell r="O2" t="str">
            <v>Dec = +</v>
          </cell>
          <cell r="P2" t="str">
            <v>Inc = ( )</v>
          </cell>
        </row>
        <row r="2">
          <cell r="S2" t="str">
            <v>R</v>
          </cell>
          <cell r="T2" t="str">
            <v>D</v>
          </cell>
          <cell r="U2" t="str">
            <v>R</v>
          </cell>
          <cell r="V2" t="str">
            <v>R</v>
          </cell>
          <cell r="W2" t="str">
            <v>D</v>
          </cell>
        </row>
        <row r="2">
          <cell r="AA2" t="str">
            <v>USE QUESTAR PIPLINE</v>
          </cell>
        </row>
        <row r="3">
          <cell r="A3" t="str">
            <v>Date</v>
          </cell>
          <cell r="B3" t="str">
            <v>Sumas/Sipi</v>
          </cell>
          <cell r="C3" t="str">
            <v>Stanfield - Receipt</v>
          </cell>
          <cell r="D3" t="str">
            <v>Stanfield - Delivery</v>
          </cell>
          <cell r="E3" t="str">
            <v>Chehalis</v>
          </cell>
          <cell r="F3" t="str">
            <v>Kemmerer</v>
          </cell>
          <cell r="G3" t="str">
            <v>Roosevelt</v>
          </cell>
          <cell r="H3" t="str">
            <v>Opal</v>
          </cell>
          <cell r="I3" t="str">
            <v>La Plata B</v>
          </cell>
          <cell r="J3" t="str">
            <v>Meacham</v>
          </cell>
          <cell r="K3" t="str">
            <v>Washougal </v>
          </cell>
          <cell r="L3" t="str">
            <v>Reno Lat</v>
          </cell>
          <cell r="M3" t="str">
            <v>JP Delivery</v>
          </cell>
          <cell r="N3" t="str">
            <v>JP Receipt</v>
          </cell>
          <cell r="O3" t="str">
            <v>Clay Receipt Delivery</v>
          </cell>
          <cell r="P3" t="str">
            <v>Clay Basin Receipt</v>
          </cell>
          <cell r="Q3" t="str">
            <v>Green River Compressor</v>
          </cell>
          <cell r="R3" t="str">
            <v>Kelso/Beaver</v>
          </cell>
          <cell r="S3" t="str">
            <v>Ignacio Plant</v>
          </cell>
          <cell r="T3" t="str">
            <v>Ignacio Delivery</v>
          </cell>
          <cell r="U3" t="str">
            <v>Blanco Hub - TW</v>
          </cell>
          <cell r="V3" t="str">
            <v>La Plata - NWP</v>
          </cell>
          <cell r="W3" t="str">
            <v>La Plata -      TW</v>
          </cell>
          <cell r="X3" t="str">
            <v>Net Delivery</v>
          </cell>
          <cell r="Y3" t="str">
            <v>Blanco Delivery</v>
          </cell>
          <cell r="Z3" t="str">
            <v>Blanco Receipt</v>
          </cell>
          <cell r="AA3" t="str">
            <v>Questar Clay Basin Inj</v>
          </cell>
          <cell r="AB3" t="str">
            <v>Questar Clay Basin W/D</v>
          </cell>
          <cell r="AC3" t="str">
            <v>Clay Basin Balance</v>
          </cell>
          <cell r="AD3" t="str">
            <v>Use www.questarpipeline.com or the EBB to get these numbers </v>
          </cell>
        </row>
        <row r="4">
          <cell r="A4">
            <v>36465</v>
          </cell>
          <cell r="B4">
            <v>896202</v>
          </cell>
          <cell r="C4">
            <v>337438</v>
          </cell>
          <cell r="D4">
            <v>51974</v>
          </cell>
          <cell r="E4">
            <v>312748</v>
          </cell>
          <cell r="F4">
            <v>-476952</v>
          </cell>
          <cell r="G4">
            <v>-357665</v>
          </cell>
          <cell r="H4">
            <v>179436</v>
          </cell>
          <cell r="I4">
            <v>62006</v>
          </cell>
          <cell r="J4">
            <v>-162444</v>
          </cell>
          <cell r="K4">
            <v>-283410</v>
          </cell>
          <cell r="L4" t="str">
            <v>N/A</v>
          </cell>
          <cell r="M4">
            <v>14029</v>
          </cell>
          <cell r="N4">
            <v>5948</v>
          </cell>
          <cell r="O4">
            <v>35908</v>
          </cell>
          <cell r="P4">
            <v>208053</v>
          </cell>
          <cell r="Q4" t="str">
            <v>N/A</v>
          </cell>
          <cell r="R4" t="str">
            <v>N/A</v>
          </cell>
          <cell r="S4" t="str">
            <v>N/A</v>
          </cell>
          <cell r="T4" t="str">
            <v>N/A</v>
          </cell>
          <cell r="U4" t="str">
            <v>N/A</v>
          </cell>
          <cell r="V4" t="str">
            <v>N/A</v>
          </cell>
          <cell r="W4" t="str">
            <v>N/A</v>
          </cell>
          <cell r="X4" t="str">
            <v>N/A</v>
          </cell>
          <cell r="Y4" t="str">
            <v>N/A</v>
          </cell>
          <cell r="Z4" t="str">
            <v>N/A</v>
          </cell>
          <cell r="AA4">
            <v>13374</v>
          </cell>
          <cell r="AB4">
            <v>-46745</v>
          </cell>
          <cell r="AC4">
            <v>44239362</v>
          </cell>
          <cell r="AD4" t="str">
            <v>the questar numbers reflect questar only at clay basin the balance</v>
          </cell>
        </row>
        <row r="5">
          <cell r="A5">
            <v>36466</v>
          </cell>
          <cell r="B5">
            <v>953251</v>
          </cell>
          <cell r="C5">
            <v>330719</v>
          </cell>
          <cell r="D5">
            <v>44693</v>
          </cell>
          <cell r="E5">
            <v>328592</v>
          </cell>
          <cell r="F5">
            <v>-467214</v>
          </cell>
          <cell r="G5">
            <v>-363451</v>
          </cell>
          <cell r="H5">
            <v>186859</v>
          </cell>
          <cell r="I5">
            <v>80964</v>
          </cell>
          <cell r="J5">
            <v>-159425</v>
          </cell>
          <cell r="K5">
            <v>-288736</v>
          </cell>
          <cell r="L5" t="str">
            <v>N/A</v>
          </cell>
          <cell r="M5">
            <v>34690</v>
          </cell>
          <cell r="N5">
            <v>19832</v>
          </cell>
          <cell r="O5">
            <v>18000</v>
          </cell>
          <cell r="P5">
            <v>215994</v>
          </cell>
          <cell r="Q5" t="str">
            <v>N/A</v>
          </cell>
          <cell r="R5" t="str">
            <v>N/A</v>
          </cell>
          <cell r="S5" t="str">
            <v>N/A</v>
          </cell>
          <cell r="T5" t="str">
            <v>N/A</v>
          </cell>
          <cell r="U5" t="str">
            <v>N/A</v>
          </cell>
          <cell r="V5" t="str">
            <v>N/A</v>
          </cell>
          <cell r="W5" t="str">
            <v>N/A</v>
          </cell>
          <cell r="X5" t="str">
            <v>N/A</v>
          </cell>
          <cell r="Y5" t="str">
            <v>N/A</v>
          </cell>
          <cell r="Z5" t="str">
            <v>N/A</v>
          </cell>
          <cell r="AA5">
            <v>6679</v>
          </cell>
          <cell r="AB5">
            <v>-45184</v>
          </cell>
          <cell r="AC5">
            <v>43974432</v>
          </cell>
          <cell r="AD5" t="str">
            <v>however is the basin as a hole including nwpl #'s</v>
          </cell>
        </row>
        <row r="6">
          <cell r="A6">
            <v>36467</v>
          </cell>
          <cell r="B6">
            <v>923662</v>
          </cell>
          <cell r="C6">
            <v>336312</v>
          </cell>
          <cell r="D6">
            <v>25080</v>
          </cell>
          <cell r="E6">
            <v>276462</v>
          </cell>
          <cell r="F6">
            <v>-470080</v>
          </cell>
          <cell r="G6">
            <v>-377969</v>
          </cell>
          <cell r="H6">
            <v>154212</v>
          </cell>
          <cell r="I6">
            <v>63532</v>
          </cell>
          <cell r="J6">
            <v>-160291</v>
          </cell>
          <cell r="K6">
            <v>-272941</v>
          </cell>
          <cell r="L6" t="str">
            <v>N/A</v>
          </cell>
          <cell r="M6">
            <v>9804</v>
          </cell>
          <cell r="N6">
            <v>54248</v>
          </cell>
          <cell r="O6">
            <v>15492</v>
          </cell>
          <cell r="P6">
            <v>238919</v>
          </cell>
          <cell r="Q6" t="str">
            <v>N/A</v>
          </cell>
          <cell r="R6" t="str">
            <v>N/A</v>
          </cell>
          <cell r="S6" t="str">
            <v>N/A</v>
          </cell>
          <cell r="T6" t="str">
            <v>N/A</v>
          </cell>
          <cell r="U6" t="str">
            <v>N/A</v>
          </cell>
          <cell r="V6" t="str">
            <v>N/A</v>
          </cell>
          <cell r="W6" t="str">
            <v>N/A</v>
          </cell>
          <cell r="X6" t="str">
            <v>N/A</v>
          </cell>
          <cell r="Y6" t="str">
            <v>N/A</v>
          </cell>
          <cell r="Z6" t="str">
            <v>N/A</v>
          </cell>
          <cell r="AA6">
            <v>24964</v>
          </cell>
          <cell r="AB6">
            <v>-25654</v>
          </cell>
          <cell r="AC6">
            <v>43747609</v>
          </cell>
        </row>
        <row r="7">
          <cell r="A7">
            <v>36468</v>
          </cell>
          <cell r="B7">
            <v>980009</v>
          </cell>
          <cell r="C7">
            <v>329724</v>
          </cell>
          <cell r="D7">
            <v>32058</v>
          </cell>
          <cell r="E7">
            <v>287562</v>
          </cell>
          <cell r="F7">
            <v>-486182</v>
          </cell>
          <cell r="G7">
            <v>-371893</v>
          </cell>
          <cell r="H7">
            <v>163231</v>
          </cell>
          <cell r="I7">
            <v>52008</v>
          </cell>
          <cell r="J7">
            <v>-184363</v>
          </cell>
          <cell r="K7">
            <v>-291228</v>
          </cell>
          <cell r="L7" t="str">
            <v>N/A</v>
          </cell>
          <cell r="M7">
            <v>4618</v>
          </cell>
          <cell r="N7">
            <v>26653</v>
          </cell>
          <cell r="O7">
            <v>1591</v>
          </cell>
          <cell r="P7">
            <v>188892</v>
          </cell>
          <cell r="Q7" t="str">
            <v>N/A</v>
          </cell>
          <cell r="R7" t="str">
            <v>N/A</v>
          </cell>
          <cell r="S7" t="str">
            <v>N/A</v>
          </cell>
          <cell r="T7" t="str">
            <v>N/A</v>
          </cell>
          <cell r="U7" t="str">
            <v>N/A</v>
          </cell>
          <cell r="V7" t="str">
            <v>N/A</v>
          </cell>
          <cell r="W7" t="str">
            <v>N/A</v>
          </cell>
          <cell r="X7" t="str">
            <v>N/A</v>
          </cell>
          <cell r="Y7" t="str">
            <v>N/A</v>
          </cell>
          <cell r="Z7" t="str">
            <v>N/A</v>
          </cell>
          <cell r="AA7">
            <v>55150</v>
          </cell>
          <cell r="AB7">
            <v>-33595</v>
          </cell>
          <cell r="AC7">
            <v>43547293</v>
          </cell>
        </row>
        <row r="8">
          <cell r="A8">
            <v>36469</v>
          </cell>
          <cell r="B8">
            <v>959930</v>
          </cell>
          <cell r="C8">
            <v>319758</v>
          </cell>
          <cell r="D8">
            <v>8845</v>
          </cell>
          <cell r="E8">
            <v>330529</v>
          </cell>
          <cell r="F8">
            <v>-482152</v>
          </cell>
          <cell r="G8">
            <v>-376360</v>
          </cell>
          <cell r="H8">
            <v>160473</v>
          </cell>
          <cell r="I8">
            <v>4275</v>
          </cell>
          <cell r="J8">
            <v>-171946</v>
          </cell>
          <cell r="K8">
            <v>-281271</v>
          </cell>
          <cell r="L8" t="str">
            <v>N/A</v>
          </cell>
          <cell r="M8">
            <v>773</v>
          </cell>
          <cell r="N8">
            <v>1968</v>
          </cell>
          <cell r="O8">
            <v>28753</v>
          </cell>
          <cell r="P8">
            <v>145046</v>
          </cell>
          <cell r="Q8" t="str">
            <v>N/A</v>
          </cell>
          <cell r="R8" t="str">
            <v>N/A</v>
          </cell>
          <cell r="S8" t="str">
            <v>N/A</v>
          </cell>
          <cell r="T8" t="str">
            <v>N/A</v>
          </cell>
          <cell r="U8" t="str">
            <v>N/A</v>
          </cell>
          <cell r="V8" t="str">
            <v>N/A</v>
          </cell>
          <cell r="W8" t="str">
            <v>N/A</v>
          </cell>
          <cell r="X8" t="str">
            <v>N/A</v>
          </cell>
          <cell r="Y8" t="str">
            <v>N/A</v>
          </cell>
          <cell r="Z8" t="str">
            <v>N/A</v>
          </cell>
          <cell r="AA8">
            <v>135866</v>
          </cell>
          <cell r="AB8">
            <v>-49300</v>
          </cell>
          <cell r="AC8">
            <v>43513983</v>
          </cell>
        </row>
        <row r="9">
          <cell r="A9">
            <v>36470</v>
          </cell>
          <cell r="B9">
            <v>1028834</v>
          </cell>
          <cell r="C9">
            <v>312508</v>
          </cell>
          <cell r="D9">
            <v>26166</v>
          </cell>
          <cell r="E9">
            <v>518133</v>
          </cell>
          <cell r="F9">
            <v>-428162</v>
          </cell>
          <cell r="G9">
            <v>-303316</v>
          </cell>
          <cell r="H9">
            <v>216440</v>
          </cell>
          <cell r="I9">
            <v>-81025</v>
          </cell>
          <cell r="J9">
            <v>-117254</v>
          </cell>
          <cell r="K9">
            <v>-260115</v>
          </cell>
          <cell r="L9" t="str">
            <v>N/A</v>
          </cell>
          <cell r="M9">
            <v>219472</v>
          </cell>
          <cell r="N9">
            <v>1900</v>
          </cell>
          <cell r="O9">
            <v>152308</v>
          </cell>
          <cell r="P9">
            <v>84623</v>
          </cell>
          <cell r="Q9" t="str">
            <v>N/A</v>
          </cell>
          <cell r="R9" t="str">
            <v>N/A</v>
          </cell>
          <cell r="S9" t="str">
            <v>N/A</v>
          </cell>
          <cell r="T9" t="str">
            <v>N/A</v>
          </cell>
          <cell r="U9" t="str">
            <v>N/A</v>
          </cell>
          <cell r="V9" t="str">
            <v>N/A</v>
          </cell>
          <cell r="W9" t="str">
            <v>N/A</v>
          </cell>
          <cell r="X9" t="str">
            <v>N/A</v>
          </cell>
          <cell r="Y9" t="str">
            <v>N/A</v>
          </cell>
          <cell r="Z9" t="str">
            <v>N/A</v>
          </cell>
          <cell r="AA9">
            <v>156208</v>
          </cell>
          <cell r="AB9">
            <v>-23596</v>
          </cell>
          <cell r="AC9">
            <v>43718279</v>
          </cell>
        </row>
        <row r="10">
          <cell r="A10">
            <v>36471</v>
          </cell>
          <cell r="B10">
            <v>1060158</v>
          </cell>
          <cell r="C10">
            <v>310947</v>
          </cell>
          <cell r="D10">
            <v>23566</v>
          </cell>
          <cell r="E10">
            <v>559248</v>
          </cell>
          <cell r="F10">
            <v>-390192</v>
          </cell>
          <cell r="G10">
            <v>-290826</v>
          </cell>
          <cell r="H10">
            <v>209511</v>
          </cell>
          <cell r="I10">
            <v>-57067</v>
          </cell>
          <cell r="J10">
            <v>-103275</v>
          </cell>
          <cell r="K10">
            <v>-247625</v>
          </cell>
          <cell r="L10" t="str">
            <v>N/A</v>
          </cell>
          <cell r="M10">
            <v>215427</v>
          </cell>
          <cell r="N10">
            <v>0</v>
          </cell>
          <cell r="O10">
            <v>160266</v>
          </cell>
          <cell r="P10">
            <v>59534</v>
          </cell>
          <cell r="Q10" t="str">
            <v>N/A</v>
          </cell>
          <cell r="R10" t="str">
            <v>N/A</v>
          </cell>
          <cell r="S10" t="str">
            <v>N/A</v>
          </cell>
          <cell r="T10" t="str">
            <v>N/A</v>
          </cell>
          <cell r="U10" t="str">
            <v>N/A</v>
          </cell>
          <cell r="V10" t="str">
            <v>N/A</v>
          </cell>
          <cell r="W10" t="str">
            <v>N/A</v>
          </cell>
          <cell r="X10" t="str">
            <v>N/A</v>
          </cell>
          <cell r="Y10" t="str">
            <v>N/A</v>
          </cell>
          <cell r="Z10" t="str">
            <v>N/A</v>
          </cell>
          <cell r="AA10">
            <v>128376</v>
          </cell>
          <cell r="AB10">
            <v>-18596</v>
          </cell>
          <cell r="AC10">
            <v>44033994</v>
          </cell>
        </row>
        <row r="11">
          <cell r="A11">
            <v>36472</v>
          </cell>
          <cell r="B11">
            <v>1035146</v>
          </cell>
          <cell r="C11">
            <v>311415</v>
          </cell>
          <cell r="D11">
            <v>24582</v>
          </cell>
          <cell r="E11">
            <v>556279</v>
          </cell>
          <cell r="F11">
            <v>-411558</v>
          </cell>
          <cell r="G11">
            <v>-288997</v>
          </cell>
          <cell r="H11">
            <v>217090</v>
          </cell>
          <cell r="I11">
            <v>-2942</v>
          </cell>
          <cell r="J11">
            <v>-109762</v>
          </cell>
          <cell r="K11">
            <v>-207732</v>
          </cell>
          <cell r="L11" t="str">
            <v>N/A</v>
          </cell>
          <cell r="M11">
            <v>171866</v>
          </cell>
          <cell r="N11">
            <v>27595</v>
          </cell>
          <cell r="O11">
            <v>88685</v>
          </cell>
          <cell r="P11">
            <v>72157</v>
          </cell>
          <cell r="Q11" t="str">
            <v>N/A</v>
          </cell>
          <cell r="R11" t="str">
            <v>N/A</v>
          </cell>
          <cell r="S11" t="str">
            <v>N/A</v>
          </cell>
          <cell r="T11" t="str">
            <v>N/A</v>
          </cell>
          <cell r="U11" t="str">
            <v>N/A</v>
          </cell>
          <cell r="V11" t="str">
            <v>N/A</v>
          </cell>
          <cell r="W11" t="str">
            <v>N/A</v>
          </cell>
          <cell r="X11" t="str">
            <v>N/A</v>
          </cell>
          <cell r="Y11" t="str">
            <v>N/A</v>
          </cell>
          <cell r="Z11" t="str">
            <v>N/A</v>
          </cell>
          <cell r="AA11">
            <v>129355</v>
          </cell>
          <cell r="AB11">
            <v>-38574</v>
          </cell>
          <cell r="AC11">
            <v>44307376</v>
          </cell>
        </row>
        <row r="12">
          <cell r="A12">
            <v>36473</v>
          </cell>
          <cell r="B12">
            <v>993766</v>
          </cell>
          <cell r="C12">
            <v>315002</v>
          </cell>
          <cell r="D12">
            <v>64407</v>
          </cell>
          <cell r="E12">
            <v>482431</v>
          </cell>
          <cell r="F12">
            <v>-261598</v>
          </cell>
          <cell r="G12">
            <v>-141503</v>
          </cell>
          <cell r="H12">
            <v>166898</v>
          </cell>
          <cell r="I12">
            <v>-59205</v>
          </cell>
          <cell r="J12">
            <v>-33547</v>
          </cell>
          <cell r="K12">
            <v>-55280</v>
          </cell>
          <cell r="L12" t="str">
            <v>N/A</v>
          </cell>
          <cell r="M12">
            <v>3929</v>
          </cell>
          <cell r="N12">
            <v>0</v>
          </cell>
          <cell r="O12">
            <v>128006</v>
          </cell>
          <cell r="P12">
            <v>71676</v>
          </cell>
          <cell r="Q12">
            <v>36463</v>
          </cell>
          <cell r="R12">
            <v>0</v>
          </cell>
          <cell r="S12" t="str">
            <v>N/A</v>
          </cell>
          <cell r="T12" t="str">
            <v>N/A</v>
          </cell>
          <cell r="U12" t="str">
            <v>N/A</v>
          </cell>
          <cell r="V12" t="str">
            <v>N/A</v>
          </cell>
          <cell r="W12" t="str">
            <v>N/A</v>
          </cell>
          <cell r="X12" t="str">
            <v>N/A</v>
          </cell>
          <cell r="Y12" t="str">
            <v>N/A</v>
          </cell>
          <cell r="Z12" t="str">
            <v>N/A</v>
          </cell>
          <cell r="AA12">
            <v>108092</v>
          </cell>
          <cell r="AB12">
            <v>-17726</v>
          </cell>
          <cell r="AC12">
            <v>44439661</v>
          </cell>
        </row>
        <row r="13">
          <cell r="A13">
            <v>36474</v>
          </cell>
          <cell r="B13">
            <v>950510</v>
          </cell>
          <cell r="C13">
            <v>322147</v>
          </cell>
          <cell r="D13">
            <v>83464</v>
          </cell>
          <cell r="E13">
            <v>465363</v>
          </cell>
          <cell r="F13">
            <v>-283124</v>
          </cell>
          <cell r="G13">
            <v>-163575</v>
          </cell>
          <cell r="H13">
            <v>167420</v>
          </cell>
          <cell r="I13">
            <v>73599</v>
          </cell>
          <cell r="J13">
            <v>5269</v>
          </cell>
          <cell r="K13">
            <v>-111068</v>
          </cell>
          <cell r="L13" t="str">
            <v>N/A</v>
          </cell>
          <cell r="M13">
            <v>51198</v>
          </cell>
          <cell r="N13">
            <v>9916</v>
          </cell>
          <cell r="O13">
            <v>82450</v>
          </cell>
          <cell r="P13">
            <v>43929</v>
          </cell>
          <cell r="Q13">
            <v>18827</v>
          </cell>
          <cell r="R13">
            <v>0</v>
          </cell>
          <cell r="S13" t="str">
            <v>N/A</v>
          </cell>
          <cell r="T13" t="str">
            <v>N/A</v>
          </cell>
          <cell r="U13" t="str">
            <v>N/A</v>
          </cell>
          <cell r="V13" t="str">
            <v>N/A</v>
          </cell>
          <cell r="W13" t="str">
            <v>N/A</v>
          </cell>
          <cell r="X13" t="str">
            <v>N/A</v>
          </cell>
          <cell r="Y13" t="str">
            <v>N/A</v>
          </cell>
          <cell r="Z13" t="str">
            <v>N/A</v>
          </cell>
          <cell r="AA13">
            <v>33151</v>
          </cell>
          <cell r="AB13">
            <v>-16116</v>
          </cell>
          <cell r="AC13">
            <v>44709241</v>
          </cell>
        </row>
        <row r="14">
          <cell r="A14">
            <v>36475</v>
          </cell>
          <cell r="B14">
            <v>916164</v>
          </cell>
          <cell r="C14">
            <v>322255</v>
          </cell>
          <cell r="D14">
            <v>167089</v>
          </cell>
          <cell r="E14">
            <v>470842</v>
          </cell>
          <cell r="F14">
            <v>-322900</v>
          </cell>
          <cell r="G14">
            <v>-116636</v>
          </cell>
          <cell r="H14">
            <v>161128</v>
          </cell>
          <cell r="I14">
            <v>85840</v>
          </cell>
          <cell r="J14">
            <v>-45185</v>
          </cell>
          <cell r="K14">
            <v>-74186</v>
          </cell>
          <cell r="L14" t="str">
            <v>N/A</v>
          </cell>
          <cell r="M14">
            <v>67643</v>
          </cell>
          <cell r="N14">
            <v>24680</v>
          </cell>
          <cell r="O14">
            <v>85774</v>
          </cell>
          <cell r="P14">
            <v>111811</v>
          </cell>
          <cell r="Q14">
            <v>-51725</v>
          </cell>
          <cell r="R14">
            <v>0</v>
          </cell>
          <cell r="S14" t="str">
            <v>N/A</v>
          </cell>
          <cell r="T14" t="str">
            <v>N/A</v>
          </cell>
          <cell r="U14" t="str">
            <v>N/A</v>
          </cell>
          <cell r="V14" t="str">
            <v>N/A</v>
          </cell>
          <cell r="W14" t="str">
            <v>N/A</v>
          </cell>
          <cell r="X14" t="str">
            <v>N/A</v>
          </cell>
          <cell r="Y14" t="str">
            <v>N/A</v>
          </cell>
          <cell r="Z14" t="str">
            <v>N/A</v>
          </cell>
          <cell r="AA14">
            <v>40013</v>
          </cell>
          <cell r="AB14">
            <v>-8493</v>
          </cell>
          <cell r="AC14">
            <v>44804999</v>
          </cell>
        </row>
        <row r="15">
          <cell r="A15">
            <v>36476</v>
          </cell>
          <cell r="B15">
            <v>927095</v>
          </cell>
          <cell r="C15">
            <v>256710</v>
          </cell>
          <cell r="D15">
            <v>128240</v>
          </cell>
          <cell r="E15">
            <v>493844</v>
          </cell>
          <cell r="F15">
            <v>-177947</v>
          </cell>
          <cell r="G15">
            <v>-42072</v>
          </cell>
          <cell r="H15">
            <v>137133</v>
          </cell>
          <cell r="I15">
            <v>55845</v>
          </cell>
          <cell r="J15">
            <v>82816</v>
          </cell>
          <cell r="K15">
            <v>77440</v>
          </cell>
          <cell r="L15" t="str">
            <v>N/A</v>
          </cell>
          <cell r="M15">
            <v>89790</v>
          </cell>
          <cell r="N15">
            <v>128437</v>
          </cell>
          <cell r="O15">
            <v>249500</v>
          </cell>
          <cell r="P15">
            <v>71732</v>
          </cell>
          <cell r="Q15">
            <v>109291</v>
          </cell>
          <cell r="R15">
            <v>0</v>
          </cell>
          <cell r="S15" t="str">
            <v>N/A</v>
          </cell>
          <cell r="T15" t="str">
            <v>N/A</v>
          </cell>
          <cell r="U15" t="str">
            <v>N/A</v>
          </cell>
          <cell r="V15" t="str">
            <v>N/A</v>
          </cell>
          <cell r="W15" t="str">
            <v>N/A</v>
          </cell>
          <cell r="X15" t="str">
            <v>N/A</v>
          </cell>
          <cell r="Y15" t="str">
            <v>N/A</v>
          </cell>
          <cell r="Z15" t="str">
            <v>N/A</v>
          </cell>
          <cell r="AA15">
            <v>74386</v>
          </cell>
          <cell r="AB15">
            <v>-28473</v>
          </cell>
          <cell r="AC15">
            <v>44952352</v>
          </cell>
        </row>
        <row r="16">
          <cell r="A16">
            <v>36477</v>
          </cell>
          <cell r="B16">
            <v>871660</v>
          </cell>
          <cell r="C16">
            <v>239908</v>
          </cell>
          <cell r="D16">
            <v>248770</v>
          </cell>
          <cell r="E16">
            <v>499186</v>
          </cell>
          <cell r="F16">
            <v>-349155</v>
          </cell>
          <cell r="G16">
            <v>2418</v>
          </cell>
          <cell r="H16">
            <v>143876</v>
          </cell>
          <cell r="I16">
            <v>-79139</v>
          </cell>
          <cell r="J16">
            <v>-90814</v>
          </cell>
          <cell r="K16">
            <v>67437</v>
          </cell>
          <cell r="L16" t="str">
            <v>N/A</v>
          </cell>
          <cell r="M16">
            <v>0</v>
          </cell>
          <cell r="N16">
            <v>9764</v>
          </cell>
          <cell r="O16">
            <v>198893</v>
          </cell>
          <cell r="P16">
            <v>29544</v>
          </cell>
          <cell r="Q16">
            <v>-22959</v>
          </cell>
          <cell r="R16">
            <v>0</v>
          </cell>
          <cell r="S16" t="str">
            <v>N/A</v>
          </cell>
          <cell r="T16" t="str">
            <v>N/A</v>
          </cell>
          <cell r="U16" t="str">
            <v>N/A</v>
          </cell>
          <cell r="V16" t="str">
            <v>N/A</v>
          </cell>
          <cell r="W16" t="str">
            <v>N/A</v>
          </cell>
          <cell r="X16" t="str">
            <v>N/A</v>
          </cell>
          <cell r="Y16" t="str">
            <v>N/A</v>
          </cell>
          <cell r="Z16" t="str">
            <v>N/A</v>
          </cell>
          <cell r="AA16">
            <v>82881</v>
          </cell>
          <cell r="AB16">
            <v>-9569</v>
          </cell>
          <cell r="AC16">
            <v>45171636</v>
          </cell>
        </row>
        <row r="17">
          <cell r="A17">
            <v>36478</v>
          </cell>
          <cell r="B17">
            <v>911195</v>
          </cell>
          <cell r="C17">
            <v>220092</v>
          </cell>
          <cell r="D17">
            <v>263999</v>
          </cell>
          <cell r="E17">
            <v>548328</v>
          </cell>
          <cell r="F17">
            <v>-361092</v>
          </cell>
          <cell r="G17">
            <v>14733</v>
          </cell>
          <cell r="H17">
            <v>142558</v>
          </cell>
          <cell r="I17">
            <v>-98996</v>
          </cell>
          <cell r="J17">
            <v>-103801</v>
          </cell>
          <cell r="K17">
            <v>79752</v>
          </cell>
          <cell r="L17" t="str">
            <v>N/A</v>
          </cell>
          <cell r="M17">
            <v>43892</v>
          </cell>
          <cell r="N17">
            <v>9471</v>
          </cell>
          <cell r="O17">
            <v>208077</v>
          </cell>
          <cell r="P17">
            <v>40734</v>
          </cell>
          <cell r="Q17">
            <v>-46291</v>
          </cell>
          <cell r="R17">
            <v>0</v>
          </cell>
          <cell r="S17" t="str">
            <v>N/A</v>
          </cell>
          <cell r="T17" t="str">
            <v>N/A</v>
          </cell>
          <cell r="U17" t="str">
            <v>N/A</v>
          </cell>
          <cell r="V17" t="str">
            <v>N/A</v>
          </cell>
          <cell r="W17" t="str">
            <v>N/A</v>
          </cell>
          <cell r="X17" t="str">
            <v>N/A</v>
          </cell>
          <cell r="Y17" t="str">
            <v>N/A</v>
          </cell>
          <cell r="Z17" t="str">
            <v>N/A</v>
          </cell>
          <cell r="AA17">
            <v>85563</v>
          </cell>
          <cell r="AB17">
            <v>-593</v>
          </cell>
          <cell r="AC17">
            <v>45423615</v>
          </cell>
        </row>
        <row r="18">
          <cell r="A18">
            <v>36479</v>
          </cell>
          <cell r="B18">
            <v>915460</v>
          </cell>
          <cell r="C18">
            <v>230732</v>
          </cell>
          <cell r="D18">
            <v>259472</v>
          </cell>
          <cell r="E18">
            <v>500840</v>
          </cell>
          <cell r="F18">
            <v>-361627</v>
          </cell>
          <cell r="G18">
            <v>24500</v>
          </cell>
          <cell r="H18">
            <v>143872</v>
          </cell>
          <cell r="I18">
            <v>-53957</v>
          </cell>
          <cell r="J18">
            <v>-89353</v>
          </cell>
          <cell r="K18">
            <v>89669</v>
          </cell>
          <cell r="L18" t="str">
            <v>N/A</v>
          </cell>
          <cell r="M18">
            <v>0</v>
          </cell>
          <cell r="N18">
            <v>37342</v>
          </cell>
          <cell r="O18">
            <v>178861</v>
          </cell>
          <cell r="P18">
            <v>68125</v>
          </cell>
          <cell r="Q18">
            <v>-57897</v>
          </cell>
          <cell r="R18">
            <v>0</v>
          </cell>
          <cell r="S18">
            <v>162003</v>
          </cell>
          <cell r="T18">
            <v>17222</v>
          </cell>
          <cell r="U18">
            <v>9958</v>
          </cell>
          <cell r="V18">
            <v>9892</v>
          </cell>
          <cell r="W18">
            <v>154537</v>
          </cell>
          <cell r="X18">
            <v>144645</v>
          </cell>
          <cell r="Y18">
            <v>0</v>
          </cell>
          <cell r="Z18">
            <v>0</v>
          </cell>
          <cell r="AA18">
            <v>43918</v>
          </cell>
          <cell r="AB18">
            <v>-22954</v>
          </cell>
          <cell r="AC18">
            <v>45497311</v>
          </cell>
        </row>
        <row r="19">
          <cell r="A19">
            <v>36480</v>
          </cell>
          <cell r="B19">
            <v>1014179</v>
          </cell>
          <cell r="C19">
            <v>244828</v>
          </cell>
          <cell r="D19">
            <v>117672</v>
          </cell>
          <cell r="E19">
            <v>540110</v>
          </cell>
          <cell r="F19">
            <v>-180682</v>
          </cell>
          <cell r="G19">
            <v>106456</v>
          </cell>
          <cell r="H19">
            <v>130022</v>
          </cell>
          <cell r="I19">
            <v>144430</v>
          </cell>
          <cell r="J19">
            <v>135566</v>
          </cell>
          <cell r="K19">
            <v>485679</v>
          </cell>
          <cell r="L19" t="str">
            <v>N/A</v>
          </cell>
          <cell r="M19">
            <v>9900</v>
          </cell>
          <cell r="N19">
            <v>190623</v>
          </cell>
          <cell r="O19">
            <v>87653</v>
          </cell>
          <cell r="P19">
            <v>102688</v>
          </cell>
          <cell r="Q19">
            <v>-35676</v>
          </cell>
          <cell r="R19">
            <v>0</v>
          </cell>
          <cell r="S19">
            <v>50514</v>
          </cell>
          <cell r="T19">
            <v>46152</v>
          </cell>
          <cell r="U19" t="str">
            <v>N/A</v>
          </cell>
          <cell r="V19">
            <v>0</v>
          </cell>
          <cell r="W19">
            <v>166154</v>
          </cell>
          <cell r="X19">
            <v>166154</v>
          </cell>
          <cell r="Y19">
            <v>10948</v>
          </cell>
          <cell r="Z19">
            <v>0</v>
          </cell>
          <cell r="AA19">
            <v>57606</v>
          </cell>
          <cell r="AB19">
            <v>-763</v>
          </cell>
          <cell r="AC19">
            <v>45489394</v>
          </cell>
        </row>
        <row r="20">
          <cell r="A20">
            <v>36481</v>
          </cell>
          <cell r="B20">
            <v>1025070</v>
          </cell>
          <cell r="C20">
            <v>244590</v>
          </cell>
          <cell r="D20">
            <v>131123</v>
          </cell>
          <cell r="E20">
            <v>533900</v>
          </cell>
          <cell r="F20">
            <v>-328772</v>
          </cell>
          <cell r="G20">
            <v>15886</v>
          </cell>
          <cell r="H20">
            <v>128704</v>
          </cell>
          <cell r="I20">
            <v>94851</v>
          </cell>
          <cell r="J20">
            <v>33118</v>
          </cell>
          <cell r="K20">
            <v>114769</v>
          </cell>
          <cell r="L20" t="str">
            <v>N/A</v>
          </cell>
          <cell r="M20">
            <v>6038</v>
          </cell>
          <cell r="N20">
            <v>94437</v>
          </cell>
          <cell r="O20">
            <v>49455</v>
          </cell>
          <cell r="P20">
            <v>154222</v>
          </cell>
          <cell r="Q20">
            <v>-107092</v>
          </cell>
          <cell r="R20">
            <v>0</v>
          </cell>
          <cell r="S20">
            <v>62616</v>
          </cell>
          <cell r="T20">
            <v>27103</v>
          </cell>
          <cell r="U20">
            <v>4958</v>
          </cell>
          <cell r="V20">
            <v>13553</v>
          </cell>
          <cell r="W20">
            <v>149902</v>
          </cell>
          <cell r="X20">
            <v>136349</v>
          </cell>
          <cell r="Y20">
            <v>17200</v>
          </cell>
          <cell r="Z20">
            <v>0</v>
          </cell>
          <cell r="AA20">
            <v>36757</v>
          </cell>
          <cell r="AB20">
            <v>-15698</v>
          </cell>
          <cell r="AC20">
            <v>45444345</v>
          </cell>
        </row>
        <row r="21">
          <cell r="A21">
            <v>36482</v>
          </cell>
          <cell r="B21">
            <v>1048132</v>
          </cell>
          <cell r="C21">
            <v>288853</v>
          </cell>
          <cell r="D21">
            <v>144044</v>
          </cell>
          <cell r="E21">
            <v>543778</v>
          </cell>
          <cell r="F21">
            <v>-352904</v>
          </cell>
          <cell r="G21">
            <v>-43849</v>
          </cell>
          <cell r="H21">
            <v>124886</v>
          </cell>
          <cell r="I21">
            <v>74707</v>
          </cell>
          <cell r="J21">
            <v>12176</v>
          </cell>
          <cell r="K21">
            <v>61549</v>
          </cell>
          <cell r="L21" t="str">
            <v>N/A</v>
          </cell>
          <cell r="M21">
            <v>0</v>
          </cell>
          <cell r="N21">
            <v>88948</v>
          </cell>
          <cell r="O21">
            <v>20241</v>
          </cell>
          <cell r="P21">
            <v>74701</v>
          </cell>
          <cell r="Q21">
            <v>-99246</v>
          </cell>
          <cell r="R21">
            <v>0</v>
          </cell>
          <cell r="S21">
            <v>68167</v>
          </cell>
          <cell r="T21">
            <v>14269</v>
          </cell>
          <cell r="U21">
            <v>4958</v>
          </cell>
          <cell r="V21">
            <v>0</v>
          </cell>
          <cell r="W21">
            <v>136831</v>
          </cell>
          <cell r="X21">
            <v>136831</v>
          </cell>
          <cell r="Y21">
            <v>10000</v>
          </cell>
          <cell r="Z21">
            <v>0</v>
          </cell>
          <cell r="AA21">
            <v>0</v>
          </cell>
          <cell r="AB21">
            <v>-160805</v>
          </cell>
          <cell r="AC21">
            <v>45228533</v>
          </cell>
        </row>
        <row r="22">
          <cell r="A22">
            <v>36483</v>
          </cell>
          <cell r="B22">
            <v>1009488</v>
          </cell>
          <cell r="C22">
            <v>299616</v>
          </cell>
          <cell r="D22">
            <v>92541</v>
          </cell>
          <cell r="E22">
            <v>533744</v>
          </cell>
          <cell r="F22">
            <v>-292376</v>
          </cell>
          <cell r="G22">
            <v>-11017</v>
          </cell>
          <cell r="H22">
            <v>132456</v>
          </cell>
          <cell r="I22">
            <v>67937</v>
          </cell>
          <cell r="J22">
            <v>71704</v>
          </cell>
          <cell r="K22">
            <v>66052</v>
          </cell>
          <cell r="L22" t="str">
            <v>N/A</v>
          </cell>
          <cell r="M22">
            <v>2491</v>
          </cell>
          <cell r="N22">
            <v>73457</v>
          </cell>
          <cell r="O22">
            <v>67220</v>
          </cell>
          <cell r="P22">
            <v>39865</v>
          </cell>
          <cell r="Q22">
            <v>-23908</v>
          </cell>
          <cell r="R22">
            <v>0</v>
          </cell>
          <cell r="S22" t="str">
            <v>N/A</v>
          </cell>
          <cell r="T22" t="str">
            <v>N/A</v>
          </cell>
          <cell r="U22" t="str">
            <v>N/A</v>
          </cell>
          <cell r="V22" t="str">
            <v>N/A</v>
          </cell>
          <cell r="W22" t="str">
            <v>N/A</v>
          </cell>
          <cell r="X22" t="e">
            <v>#VALUE!</v>
          </cell>
          <cell r="Y22" t="str">
            <v>N/A</v>
          </cell>
          <cell r="Z22" t="str">
            <v>N/A</v>
          </cell>
          <cell r="AA22">
            <v>0</v>
          </cell>
          <cell r="AB22">
            <v>-103862</v>
          </cell>
          <cell r="AC22">
            <v>45039609</v>
          </cell>
        </row>
        <row r="23">
          <cell r="A23">
            <v>36484</v>
          </cell>
          <cell r="B23">
            <v>989845</v>
          </cell>
          <cell r="C23">
            <v>286870</v>
          </cell>
          <cell r="D23">
            <v>69467</v>
          </cell>
          <cell r="E23">
            <v>486040</v>
          </cell>
          <cell r="F23">
            <v>-375559</v>
          </cell>
          <cell r="G23">
            <v>-119002</v>
          </cell>
          <cell r="H23">
            <v>219871</v>
          </cell>
          <cell r="I23">
            <v>36611</v>
          </cell>
          <cell r="J23">
            <v>-17698</v>
          </cell>
          <cell r="K23">
            <v>-31937</v>
          </cell>
          <cell r="L23" t="str">
            <v>N/A</v>
          </cell>
          <cell r="M23">
            <v>1670</v>
          </cell>
          <cell r="N23">
            <v>0</v>
          </cell>
          <cell r="O23">
            <v>95570</v>
          </cell>
          <cell r="P23">
            <v>27167</v>
          </cell>
          <cell r="Q23">
            <v>-4674</v>
          </cell>
          <cell r="R23">
            <v>0</v>
          </cell>
          <cell r="S23" t="str">
            <v>N/A</v>
          </cell>
          <cell r="T23" t="str">
            <v>N/A</v>
          </cell>
          <cell r="U23" t="str">
            <v>N/A</v>
          </cell>
          <cell r="V23" t="str">
            <v>N/A</v>
          </cell>
          <cell r="W23" t="str">
            <v>N/A</v>
          </cell>
          <cell r="X23" t="e">
            <v>#VALUE!</v>
          </cell>
          <cell r="Y23" t="str">
            <v>N/A</v>
          </cell>
          <cell r="Z23" t="str">
            <v>N/A</v>
          </cell>
          <cell r="AA23">
            <v>2332</v>
          </cell>
          <cell r="AB23">
            <v>-119340</v>
          </cell>
          <cell r="AC23">
            <v>44983704</v>
          </cell>
        </row>
        <row r="24">
          <cell r="A24">
            <v>36485</v>
          </cell>
          <cell r="B24">
            <v>962290</v>
          </cell>
          <cell r="C24">
            <v>296638</v>
          </cell>
          <cell r="D24">
            <v>67463</v>
          </cell>
          <cell r="E24">
            <v>411112</v>
          </cell>
          <cell r="F24">
            <v>-437449</v>
          </cell>
          <cell r="G24">
            <v>-169032</v>
          </cell>
          <cell r="H24">
            <v>219871</v>
          </cell>
          <cell r="I24">
            <v>21381</v>
          </cell>
          <cell r="J24">
            <v>-61301</v>
          </cell>
          <cell r="K24">
            <v>-31937</v>
          </cell>
          <cell r="L24" t="str">
            <v>N/A</v>
          </cell>
          <cell r="M24">
            <v>1670</v>
          </cell>
          <cell r="N24">
            <v>55898</v>
          </cell>
          <cell r="O24">
            <v>50399</v>
          </cell>
          <cell r="P24">
            <v>32125</v>
          </cell>
          <cell r="Q24">
            <v>-66088</v>
          </cell>
          <cell r="R24">
            <v>0</v>
          </cell>
          <cell r="S24">
            <v>79649</v>
          </cell>
          <cell r="T24">
            <v>0</v>
          </cell>
          <cell r="U24" t="str">
            <v>N/A</v>
          </cell>
          <cell r="V24">
            <v>0</v>
          </cell>
          <cell r="W24">
            <v>144038</v>
          </cell>
          <cell r="X24">
            <v>144038</v>
          </cell>
          <cell r="Y24">
            <v>0</v>
          </cell>
          <cell r="Z24">
            <v>0</v>
          </cell>
          <cell r="AA24">
            <v>2332</v>
          </cell>
          <cell r="AB24">
            <v>-264514</v>
          </cell>
          <cell r="AC24">
            <v>44739524</v>
          </cell>
        </row>
        <row r="25">
          <cell r="A25">
            <v>36486</v>
          </cell>
          <cell r="B25">
            <v>932482</v>
          </cell>
          <cell r="C25">
            <v>296639</v>
          </cell>
          <cell r="D25">
            <v>68428</v>
          </cell>
          <cell r="E25">
            <v>375876</v>
          </cell>
          <cell r="F25">
            <v>-450273</v>
          </cell>
          <cell r="G25">
            <v>-167586</v>
          </cell>
          <cell r="H25">
            <v>197425</v>
          </cell>
          <cell r="I25">
            <v>51754</v>
          </cell>
          <cell r="J25">
            <v>-80252</v>
          </cell>
          <cell r="K25">
            <v>-48195</v>
          </cell>
          <cell r="L25" t="str">
            <v>N/A</v>
          </cell>
          <cell r="M25">
            <v>1803</v>
          </cell>
          <cell r="N25">
            <v>160289</v>
          </cell>
          <cell r="O25">
            <v>6996</v>
          </cell>
          <cell r="P25">
            <v>54044</v>
          </cell>
          <cell r="Q25">
            <v>-104380</v>
          </cell>
          <cell r="R25">
            <v>0</v>
          </cell>
          <cell r="S25">
            <v>64445</v>
          </cell>
          <cell r="T25">
            <v>0</v>
          </cell>
          <cell r="U25">
            <v>4958</v>
          </cell>
          <cell r="V25">
            <v>0</v>
          </cell>
          <cell r="W25">
            <v>154249</v>
          </cell>
          <cell r="X25">
            <v>154249</v>
          </cell>
          <cell r="Y25">
            <v>0</v>
          </cell>
          <cell r="Z25">
            <v>0</v>
          </cell>
          <cell r="AA25">
            <v>341</v>
          </cell>
          <cell r="AB25">
            <v>-259654</v>
          </cell>
          <cell r="AC25">
            <v>44391801</v>
          </cell>
        </row>
        <row r="26">
          <cell r="A26">
            <v>36487</v>
          </cell>
          <cell r="B26">
            <v>1005104</v>
          </cell>
          <cell r="C26">
            <v>314246</v>
          </cell>
          <cell r="D26">
            <v>40259</v>
          </cell>
          <cell r="E26">
            <v>477078</v>
          </cell>
          <cell r="F26">
            <v>-375113</v>
          </cell>
          <cell r="G26">
            <v>-138716</v>
          </cell>
          <cell r="H26">
            <v>158099</v>
          </cell>
          <cell r="I26">
            <v>164868</v>
          </cell>
          <cell r="J26">
            <v>2715</v>
          </cell>
          <cell r="K26">
            <v>-41740</v>
          </cell>
          <cell r="L26" t="str">
            <v>N/A</v>
          </cell>
          <cell r="M26">
            <v>0</v>
          </cell>
          <cell r="N26">
            <v>68534</v>
          </cell>
          <cell r="O26">
            <v>1570</v>
          </cell>
          <cell r="P26">
            <v>115597</v>
          </cell>
          <cell r="Q26">
            <v>-57557</v>
          </cell>
          <cell r="R26">
            <v>0</v>
          </cell>
          <cell r="S26">
            <v>40470</v>
          </cell>
          <cell r="T26">
            <v>25696</v>
          </cell>
          <cell r="U26">
            <v>1653</v>
          </cell>
          <cell r="V26">
            <v>0</v>
          </cell>
          <cell r="W26">
            <v>203214</v>
          </cell>
          <cell r="X26">
            <v>203214</v>
          </cell>
          <cell r="Y26">
            <v>0</v>
          </cell>
          <cell r="Z26">
            <v>0</v>
          </cell>
          <cell r="AA26">
            <v>0</v>
          </cell>
          <cell r="AB26">
            <v>-303582</v>
          </cell>
          <cell r="AC26">
            <v>43955193</v>
          </cell>
        </row>
        <row r="27">
          <cell r="A27">
            <v>36488</v>
          </cell>
          <cell r="B27">
            <v>953064</v>
          </cell>
          <cell r="C27">
            <v>317722</v>
          </cell>
          <cell r="D27">
            <v>38905</v>
          </cell>
          <cell r="E27">
            <v>469634</v>
          </cell>
          <cell r="F27">
            <v>-357948</v>
          </cell>
          <cell r="G27">
            <v>-161420</v>
          </cell>
          <cell r="H27">
            <v>136867</v>
          </cell>
          <cell r="I27">
            <v>141586</v>
          </cell>
          <cell r="J27">
            <v>17856</v>
          </cell>
          <cell r="K27">
            <v>-40000</v>
          </cell>
          <cell r="L27" t="str">
            <v>N/A</v>
          </cell>
          <cell r="M27">
            <v>0</v>
          </cell>
          <cell r="N27">
            <v>21900</v>
          </cell>
          <cell r="O27">
            <v>30731</v>
          </cell>
          <cell r="P27">
            <v>103766</v>
          </cell>
          <cell r="Q27">
            <v>-45647</v>
          </cell>
          <cell r="R27">
            <v>0</v>
          </cell>
          <cell r="S27">
            <v>51630</v>
          </cell>
          <cell r="T27">
            <v>27286</v>
          </cell>
          <cell r="U27">
            <v>4958</v>
          </cell>
          <cell r="V27">
            <v>0</v>
          </cell>
          <cell r="W27">
            <v>192803</v>
          </cell>
          <cell r="X27">
            <v>192803</v>
          </cell>
          <cell r="Y27">
            <v>0</v>
          </cell>
          <cell r="Z27">
            <v>0</v>
          </cell>
          <cell r="AA27">
            <v>0</v>
          </cell>
          <cell r="AB27">
            <v>-236414</v>
          </cell>
          <cell r="AC27">
            <v>43642789</v>
          </cell>
        </row>
        <row r="28">
          <cell r="A28">
            <v>36489</v>
          </cell>
          <cell r="B28">
            <v>893401</v>
          </cell>
          <cell r="C28">
            <v>332860</v>
          </cell>
          <cell r="D28">
            <v>49490</v>
          </cell>
          <cell r="E28">
            <v>405812</v>
          </cell>
          <cell r="F28">
            <v>-357325</v>
          </cell>
          <cell r="G28">
            <v>-223557</v>
          </cell>
          <cell r="H28">
            <v>135620</v>
          </cell>
          <cell r="I28">
            <v>30236</v>
          </cell>
          <cell r="J28">
            <v>-31282</v>
          </cell>
          <cell r="K28">
            <v>-173792</v>
          </cell>
          <cell r="L28" t="str">
            <v>N/A</v>
          </cell>
          <cell r="M28">
            <v>83771</v>
          </cell>
          <cell r="N28">
            <v>0</v>
          </cell>
          <cell r="O28">
            <v>73375</v>
          </cell>
          <cell r="P28">
            <v>50098</v>
          </cell>
          <cell r="Q28">
            <v>-62137</v>
          </cell>
          <cell r="R28">
            <v>0</v>
          </cell>
          <cell r="S28">
            <v>116771</v>
          </cell>
          <cell r="T28">
            <v>14282</v>
          </cell>
          <cell r="U28">
            <v>9958</v>
          </cell>
          <cell r="V28">
            <v>0</v>
          </cell>
          <cell r="W28">
            <v>152925</v>
          </cell>
          <cell r="X28">
            <v>152925</v>
          </cell>
          <cell r="Y28">
            <v>14541</v>
          </cell>
          <cell r="Z28">
            <v>0</v>
          </cell>
          <cell r="AA28">
            <v>43832</v>
          </cell>
          <cell r="AB28">
            <v>-132177</v>
          </cell>
          <cell r="AC28">
            <v>43557818</v>
          </cell>
        </row>
        <row r="29">
          <cell r="A29">
            <v>36490</v>
          </cell>
          <cell r="B29">
            <v>861665</v>
          </cell>
          <cell r="C29">
            <v>335202</v>
          </cell>
          <cell r="D29">
            <v>74082</v>
          </cell>
          <cell r="E29">
            <v>331080</v>
          </cell>
          <cell r="F29">
            <v>-398355</v>
          </cell>
          <cell r="G29">
            <v>-219452</v>
          </cell>
          <cell r="H29">
            <v>135619</v>
          </cell>
          <cell r="I29">
            <v>11140</v>
          </cell>
          <cell r="J29">
            <v>-77113</v>
          </cell>
          <cell r="K29">
            <v>-169687</v>
          </cell>
          <cell r="L29" t="str">
            <v>N/A</v>
          </cell>
          <cell r="M29">
            <v>76585</v>
          </cell>
          <cell r="N29">
            <v>24790</v>
          </cell>
          <cell r="O29">
            <v>23896</v>
          </cell>
          <cell r="P29">
            <v>33210</v>
          </cell>
          <cell r="Q29">
            <v>-113384</v>
          </cell>
          <cell r="R29">
            <v>0</v>
          </cell>
          <cell r="S29">
            <v>119622</v>
          </cell>
          <cell r="T29">
            <v>14680</v>
          </cell>
          <cell r="U29">
            <v>9958</v>
          </cell>
          <cell r="V29">
            <v>0</v>
          </cell>
          <cell r="W29">
            <v>144038</v>
          </cell>
          <cell r="X29">
            <v>144038</v>
          </cell>
          <cell r="Y29">
            <v>5000</v>
          </cell>
          <cell r="Z29">
            <v>0</v>
          </cell>
          <cell r="AA29">
            <v>17017</v>
          </cell>
          <cell r="AB29">
            <v>-29145</v>
          </cell>
          <cell r="AC29">
            <v>43633885</v>
          </cell>
        </row>
        <row r="30">
          <cell r="A30">
            <v>36491</v>
          </cell>
          <cell r="B30">
            <v>893091</v>
          </cell>
          <cell r="C30">
            <v>330742</v>
          </cell>
          <cell r="D30">
            <v>73653</v>
          </cell>
          <cell r="E30">
            <v>389805</v>
          </cell>
          <cell r="F30">
            <v>-368486</v>
          </cell>
          <cell r="G30">
            <v>-186939</v>
          </cell>
          <cell r="H30">
            <v>134537</v>
          </cell>
          <cell r="I30">
            <v>-1970</v>
          </cell>
          <cell r="J30">
            <v>-48632</v>
          </cell>
          <cell r="K30">
            <v>-109626</v>
          </cell>
          <cell r="L30" t="str">
            <v>N/A</v>
          </cell>
          <cell r="M30">
            <v>1000</v>
          </cell>
          <cell r="N30">
            <v>0</v>
          </cell>
          <cell r="O30">
            <v>73476</v>
          </cell>
          <cell r="P30">
            <v>33210</v>
          </cell>
          <cell r="Q30">
            <v>-74373</v>
          </cell>
          <cell r="R30">
            <v>0</v>
          </cell>
          <cell r="S30">
            <v>125312</v>
          </cell>
          <cell r="T30">
            <v>15032</v>
          </cell>
          <cell r="U30">
            <v>9958</v>
          </cell>
          <cell r="V30">
            <v>0</v>
          </cell>
          <cell r="W30">
            <v>144038</v>
          </cell>
          <cell r="X30">
            <v>144038</v>
          </cell>
          <cell r="Y30">
            <v>0</v>
          </cell>
          <cell r="Z30">
            <v>0</v>
          </cell>
          <cell r="AA30">
            <v>16700</v>
          </cell>
          <cell r="AB30">
            <v>-46448</v>
          </cell>
          <cell r="AC30">
            <v>43662127</v>
          </cell>
        </row>
        <row r="31">
          <cell r="A31">
            <v>36492</v>
          </cell>
          <cell r="B31">
            <v>930090</v>
          </cell>
          <cell r="C31">
            <v>336095</v>
          </cell>
          <cell r="D31">
            <v>74322</v>
          </cell>
          <cell r="E31">
            <v>474424</v>
          </cell>
          <cell r="F31">
            <v>-360216</v>
          </cell>
          <cell r="G31">
            <v>-176982</v>
          </cell>
          <cell r="H31">
            <v>133823</v>
          </cell>
          <cell r="I31">
            <v>-4362</v>
          </cell>
          <cell r="J31">
            <v>-36519</v>
          </cell>
          <cell r="K31">
            <v>-99669</v>
          </cell>
          <cell r="L31" t="str">
            <v>N/A</v>
          </cell>
          <cell r="M31">
            <v>84664</v>
          </cell>
          <cell r="N31">
            <v>0</v>
          </cell>
          <cell r="O31">
            <v>83392</v>
          </cell>
          <cell r="P31">
            <v>33210</v>
          </cell>
          <cell r="Q31">
            <v>-66849</v>
          </cell>
          <cell r="R31">
            <v>0</v>
          </cell>
          <cell r="S31">
            <v>126687</v>
          </cell>
          <cell r="T31">
            <v>14014</v>
          </cell>
          <cell r="U31">
            <v>9958</v>
          </cell>
          <cell r="V31">
            <v>0</v>
          </cell>
          <cell r="W31">
            <v>144038</v>
          </cell>
          <cell r="X31">
            <v>144038</v>
          </cell>
          <cell r="Y31">
            <v>0</v>
          </cell>
          <cell r="Z31">
            <v>0</v>
          </cell>
          <cell r="AA31">
            <v>16700</v>
          </cell>
          <cell r="AB31">
            <v>-66234</v>
          </cell>
          <cell r="AC31">
            <v>43624250</v>
          </cell>
        </row>
        <row r="32">
          <cell r="A32">
            <v>36493</v>
          </cell>
          <cell r="B32">
            <v>959994</v>
          </cell>
          <cell r="C32">
            <v>342780</v>
          </cell>
          <cell r="D32">
            <v>56929</v>
          </cell>
          <cell r="E32">
            <v>464002</v>
          </cell>
          <cell r="F32">
            <v>-376245</v>
          </cell>
          <cell r="G32">
            <v>-199468</v>
          </cell>
          <cell r="H32">
            <v>148150</v>
          </cell>
          <cell r="I32">
            <v>-3344</v>
          </cell>
          <cell r="J32">
            <v>-38319</v>
          </cell>
          <cell r="K32">
            <v>-102323</v>
          </cell>
          <cell r="L32" t="str">
            <v>N/A</v>
          </cell>
          <cell r="M32">
            <v>50000</v>
          </cell>
          <cell r="N32">
            <v>19832</v>
          </cell>
          <cell r="O32">
            <v>90457</v>
          </cell>
          <cell r="P32">
            <v>56324</v>
          </cell>
          <cell r="Q32">
            <v>-68643</v>
          </cell>
          <cell r="R32">
            <v>0</v>
          </cell>
          <cell r="S32">
            <v>131645</v>
          </cell>
          <cell r="T32">
            <v>15032</v>
          </cell>
          <cell r="U32">
            <v>5000</v>
          </cell>
          <cell r="V32">
            <v>0</v>
          </cell>
          <cell r="W32">
            <v>144038</v>
          </cell>
          <cell r="X32">
            <v>144038</v>
          </cell>
          <cell r="Y32">
            <v>0</v>
          </cell>
          <cell r="Z32">
            <v>0</v>
          </cell>
          <cell r="AA32">
            <v>13757</v>
          </cell>
          <cell r="AB32">
            <v>-55571</v>
          </cell>
          <cell r="AC32">
            <v>43582436</v>
          </cell>
        </row>
        <row r="33">
          <cell r="A33">
            <v>36494</v>
          </cell>
          <cell r="B33">
            <v>979523</v>
          </cell>
          <cell r="C33">
            <v>323953</v>
          </cell>
          <cell r="D33">
            <v>42612</v>
          </cell>
          <cell r="E33">
            <v>453708</v>
          </cell>
          <cell r="F33">
            <v>-356353</v>
          </cell>
          <cell r="G33">
            <v>-185593</v>
          </cell>
          <cell r="H33">
            <v>154868</v>
          </cell>
          <cell r="I33">
            <v>98678</v>
          </cell>
          <cell r="J33">
            <v>-9676</v>
          </cell>
          <cell r="K33">
            <v>-106975</v>
          </cell>
          <cell r="L33" t="str">
            <v>N/A</v>
          </cell>
          <cell r="M33">
            <v>0</v>
          </cell>
          <cell r="N33">
            <v>40250</v>
          </cell>
          <cell r="O33">
            <v>27756</v>
          </cell>
          <cell r="P33">
            <v>73423</v>
          </cell>
          <cell r="Q33">
            <v>-39404</v>
          </cell>
          <cell r="R33">
            <v>0</v>
          </cell>
          <cell r="S33">
            <v>81708</v>
          </cell>
          <cell r="T33">
            <v>17380</v>
          </cell>
          <cell r="U33">
            <v>0</v>
          </cell>
          <cell r="V33">
            <v>0</v>
          </cell>
          <cell r="W33">
            <v>163136</v>
          </cell>
          <cell r="X33">
            <v>163136</v>
          </cell>
          <cell r="Y33">
            <v>7188</v>
          </cell>
          <cell r="Z33">
            <v>0</v>
          </cell>
          <cell r="AA33">
            <v>6621</v>
          </cell>
          <cell r="AB33">
            <v>-232853</v>
          </cell>
          <cell r="AC33">
            <v>43297034</v>
          </cell>
        </row>
        <row r="34">
          <cell r="A34">
            <v>36495</v>
          </cell>
          <cell r="B34">
            <v>1059278</v>
          </cell>
          <cell r="C34">
            <v>321963</v>
          </cell>
          <cell r="D34">
            <v>68287</v>
          </cell>
          <cell r="E34">
            <v>488486</v>
          </cell>
          <cell r="F34">
            <v>-380735</v>
          </cell>
          <cell r="G34">
            <v>-180506</v>
          </cell>
          <cell r="H34">
            <v>243747</v>
          </cell>
          <cell r="I34">
            <v>124541</v>
          </cell>
          <cell r="J34">
            <v>-21130</v>
          </cell>
          <cell r="K34">
            <v>-79223</v>
          </cell>
          <cell r="L34" t="str">
            <v>N/A</v>
          </cell>
          <cell r="M34">
            <v>12500</v>
          </cell>
          <cell r="N34">
            <v>39904</v>
          </cell>
          <cell r="O34">
            <v>4073</v>
          </cell>
          <cell r="P34">
            <v>86724</v>
          </cell>
          <cell r="Q34">
            <v>-67850</v>
          </cell>
          <cell r="R34">
            <v>0</v>
          </cell>
          <cell r="S34">
            <v>79885</v>
          </cell>
          <cell r="T34">
            <v>25541</v>
          </cell>
          <cell r="U34">
            <v>0</v>
          </cell>
          <cell r="V34">
            <v>0</v>
          </cell>
          <cell r="W34">
            <v>165766</v>
          </cell>
          <cell r="X34">
            <v>165766</v>
          </cell>
          <cell r="Y34">
            <v>18800</v>
          </cell>
          <cell r="Z34">
            <v>0</v>
          </cell>
          <cell r="AA34">
            <v>1438</v>
          </cell>
          <cell r="AB34">
            <v>-151475</v>
          </cell>
          <cell r="AC34">
            <v>43063737</v>
          </cell>
        </row>
        <row r="35">
          <cell r="A35">
            <v>36496</v>
          </cell>
          <cell r="B35">
            <v>975187</v>
          </cell>
          <cell r="C35">
            <v>229326</v>
          </cell>
          <cell r="D35">
            <v>33943</v>
          </cell>
          <cell r="E35">
            <v>367517</v>
          </cell>
          <cell r="F35">
            <v>-467305</v>
          </cell>
          <cell r="G35">
            <v>-269432</v>
          </cell>
          <cell r="H35">
            <v>202620</v>
          </cell>
          <cell r="I35">
            <v>91997</v>
          </cell>
          <cell r="J35">
            <v>-103494</v>
          </cell>
          <cell r="K35">
            <v>-167900</v>
          </cell>
          <cell r="L35" t="str">
            <v>N/A</v>
          </cell>
          <cell r="M35">
            <v>3397</v>
          </cell>
          <cell r="N35">
            <v>62811</v>
          </cell>
          <cell r="O35">
            <v>12119</v>
          </cell>
          <cell r="P35">
            <v>148120</v>
          </cell>
          <cell r="Q35">
            <v>-159727</v>
          </cell>
          <cell r="R35">
            <v>0</v>
          </cell>
          <cell r="S35">
            <v>72866</v>
          </cell>
          <cell r="T35">
            <v>18808</v>
          </cell>
          <cell r="U35">
            <v>7659</v>
          </cell>
          <cell r="V35">
            <v>0</v>
          </cell>
          <cell r="W35">
            <v>159263</v>
          </cell>
          <cell r="X35">
            <v>159263</v>
          </cell>
          <cell r="Y35">
            <v>0</v>
          </cell>
          <cell r="Z35">
            <v>0</v>
          </cell>
          <cell r="AA35">
            <v>1438</v>
          </cell>
          <cell r="AB35">
            <v>-257850</v>
          </cell>
          <cell r="AC35">
            <v>42667135</v>
          </cell>
        </row>
        <row r="36">
          <cell r="A36">
            <v>36497</v>
          </cell>
          <cell r="B36">
            <v>965983</v>
          </cell>
          <cell r="C36">
            <v>305964</v>
          </cell>
          <cell r="D36">
            <v>44285</v>
          </cell>
          <cell r="E36">
            <v>321737</v>
          </cell>
          <cell r="F36">
            <v>-389824</v>
          </cell>
          <cell r="G36">
            <v>-160690</v>
          </cell>
          <cell r="H36">
            <v>193869</v>
          </cell>
          <cell r="I36">
            <v>126563</v>
          </cell>
          <cell r="J36">
            <v>1924</v>
          </cell>
          <cell r="K36">
            <v>-57692</v>
          </cell>
          <cell r="L36" t="str">
            <v>N/A</v>
          </cell>
          <cell r="M36">
            <v>0</v>
          </cell>
          <cell r="N36">
            <v>150407</v>
          </cell>
          <cell r="O36">
            <v>0</v>
          </cell>
          <cell r="P36">
            <v>116278</v>
          </cell>
          <cell r="Q36">
            <v>-104666</v>
          </cell>
          <cell r="R36">
            <v>0</v>
          </cell>
          <cell r="S36">
            <v>71045</v>
          </cell>
          <cell r="T36">
            <v>19117</v>
          </cell>
          <cell r="U36">
            <v>922</v>
          </cell>
          <cell r="V36">
            <v>0</v>
          </cell>
          <cell r="W36">
            <v>178436</v>
          </cell>
          <cell r="X36">
            <v>178436</v>
          </cell>
          <cell r="Y36">
            <v>13537</v>
          </cell>
          <cell r="Z36">
            <v>0</v>
          </cell>
          <cell r="AA36">
            <v>1438</v>
          </cell>
          <cell r="AB36">
            <v>-247158</v>
          </cell>
          <cell r="AC36">
            <v>42235708</v>
          </cell>
        </row>
        <row r="37">
          <cell r="A37">
            <v>36498</v>
          </cell>
          <cell r="B37">
            <v>1042991</v>
          </cell>
          <cell r="C37">
            <v>317865</v>
          </cell>
          <cell r="D37">
            <v>49398</v>
          </cell>
          <cell r="E37">
            <v>441726</v>
          </cell>
          <cell r="F37">
            <v>-400503</v>
          </cell>
          <cell r="G37">
            <v>-169131</v>
          </cell>
          <cell r="H37">
            <v>165441</v>
          </cell>
          <cell r="I37">
            <v>92193</v>
          </cell>
          <cell r="J37">
            <v>-9802</v>
          </cell>
          <cell r="K37">
            <v>-75229</v>
          </cell>
          <cell r="L37" t="str">
            <v>N/A</v>
          </cell>
          <cell r="M37">
            <v>40000</v>
          </cell>
          <cell r="N37">
            <v>59560</v>
          </cell>
          <cell r="O37">
            <v>13890</v>
          </cell>
          <cell r="P37">
            <v>145377</v>
          </cell>
          <cell r="Q37">
            <v>-152819</v>
          </cell>
          <cell r="R37">
            <v>0</v>
          </cell>
          <cell r="S37">
            <v>62033</v>
          </cell>
          <cell r="T37">
            <v>14585</v>
          </cell>
          <cell r="U37">
            <v>12890</v>
          </cell>
          <cell r="V37">
            <v>0</v>
          </cell>
          <cell r="W37">
            <v>167988</v>
          </cell>
          <cell r="X37">
            <v>167988</v>
          </cell>
          <cell r="Y37">
            <v>0</v>
          </cell>
          <cell r="Z37">
            <v>0</v>
          </cell>
          <cell r="AA37">
            <v>1438</v>
          </cell>
          <cell r="AB37">
            <v>-225911</v>
          </cell>
          <cell r="AC37">
            <v>41807171</v>
          </cell>
        </row>
        <row r="38">
          <cell r="A38">
            <v>36499</v>
          </cell>
          <cell r="B38">
            <v>1048135</v>
          </cell>
          <cell r="C38">
            <v>309761</v>
          </cell>
          <cell r="D38">
            <v>45890</v>
          </cell>
          <cell r="E38">
            <v>442590</v>
          </cell>
          <cell r="F38">
            <v>-412093</v>
          </cell>
          <cell r="G38">
            <v>-181759</v>
          </cell>
          <cell r="H38">
            <v>173763</v>
          </cell>
          <cell r="I38">
            <v>113728</v>
          </cell>
          <cell r="J38">
            <v>-20657</v>
          </cell>
          <cell r="K38">
            <v>-87857</v>
          </cell>
          <cell r="L38" t="str">
            <v>N/A</v>
          </cell>
          <cell r="M38">
            <v>40000</v>
          </cell>
          <cell r="N38">
            <v>51856</v>
          </cell>
          <cell r="O38">
            <v>7551</v>
          </cell>
          <cell r="P38">
            <v>130043</v>
          </cell>
          <cell r="Q38">
            <v>-118069</v>
          </cell>
          <cell r="R38">
            <v>0</v>
          </cell>
          <cell r="S38">
            <v>49803</v>
          </cell>
          <cell r="T38">
            <v>20890</v>
          </cell>
          <cell r="U38">
            <v>12890</v>
          </cell>
          <cell r="V38">
            <v>0</v>
          </cell>
          <cell r="W38">
            <v>170988</v>
          </cell>
          <cell r="X38">
            <v>170988</v>
          </cell>
          <cell r="Y38">
            <v>0</v>
          </cell>
          <cell r="Z38">
            <v>0</v>
          </cell>
          <cell r="AA38">
            <v>1438</v>
          </cell>
          <cell r="AB38">
            <v>-261813</v>
          </cell>
          <cell r="AC38">
            <v>41423262</v>
          </cell>
        </row>
        <row r="39">
          <cell r="A39">
            <v>36500</v>
          </cell>
          <cell r="B39">
            <v>1004039</v>
          </cell>
          <cell r="C39">
            <v>321548</v>
          </cell>
          <cell r="D39">
            <v>45735</v>
          </cell>
          <cell r="E39">
            <v>393673</v>
          </cell>
          <cell r="F39">
            <v>-418694</v>
          </cell>
          <cell r="G39">
            <v>-191412</v>
          </cell>
          <cell r="H39">
            <v>186831</v>
          </cell>
          <cell r="I39">
            <v>104683</v>
          </cell>
          <cell r="J39">
            <v>-24554</v>
          </cell>
          <cell r="K39">
            <v>-96335</v>
          </cell>
          <cell r="L39" t="str">
            <v>N/A</v>
          </cell>
          <cell r="M39">
            <v>13334</v>
          </cell>
          <cell r="N39">
            <v>85963</v>
          </cell>
          <cell r="O39">
            <v>7551</v>
          </cell>
          <cell r="P39">
            <v>107037</v>
          </cell>
          <cell r="Q39">
            <v>-111332</v>
          </cell>
          <cell r="R39">
            <v>0</v>
          </cell>
          <cell r="S39">
            <v>52282</v>
          </cell>
          <cell r="T39">
            <v>20870</v>
          </cell>
          <cell r="U39">
            <v>12890</v>
          </cell>
          <cell r="V39">
            <v>0</v>
          </cell>
          <cell r="W39">
            <v>170987</v>
          </cell>
          <cell r="X39">
            <v>170987</v>
          </cell>
          <cell r="Y39">
            <v>0</v>
          </cell>
          <cell r="Z39">
            <v>0</v>
          </cell>
          <cell r="AA39">
            <v>1438</v>
          </cell>
          <cell r="AB39">
            <v>-135697</v>
          </cell>
          <cell r="AC39">
            <v>41130955</v>
          </cell>
        </row>
        <row r="40">
          <cell r="A40">
            <v>36501</v>
          </cell>
          <cell r="B40">
            <v>927013</v>
          </cell>
          <cell r="C40">
            <v>363820</v>
          </cell>
          <cell r="D40">
            <v>41320</v>
          </cell>
          <cell r="E40">
            <v>269996</v>
          </cell>
          <cell r="F40">
            <v>-482508</v>
          </cell>
          <cell r="G40">
            <v>-285985</v>
          </cell>
          <cell r="H40">
            <v>298385</v>
          </cell>
          <cell r="I40">
            <v>147525</v>
          </cell>
          <cell r="J40">
            <v>-61517</v>
          </cell>
          <cell r="K40">
            <v>-178700</v>
          </cell>
          <cell r="L40" t="str">
            <v>N/A</v>
          </cell>
          <cell r="M40">
            <v>2149</v>
          </cell>
          <cell r="N40">
            <v>155103</v>
          </cell>
          <cell r="O40">
            <v>14958</v>
          </cell>
          <cell r="P40">
            <v>125514</v>
          </cell>
          <cell r="Q40">
            <v>-78669</v>
          </cell>
          <cell r="R40">
            <v>0</v>
          </cell>
          <cell r="S40">
            <v>49463</v>
          </cell>
          <cell r="T40">
            <v>22692</v>
          </cell>
          <cell r="U40">
            <v>0</v>
          </cell>
          <cell r="V40">
            <v>0</v>
          </cell>
          <cell r="W40">
            <v>174887</v>
          </cell>
          <cell r="X40">
            <v>174887</v>
          </cell>
          <cell r="Y40">
            <v>0</v>
          </cell>
          <cell r="Z40">
            <v>0</v>
          </cell>
          <cell r="AA40">
            <v>0</v>
          </cell>
          <cell r="AB40">
            <v>-227444</v>
          </cell>
          <cell r="AC40">
            <v>40766528</v>
          </cell>
        </row>
        <row r="41">
          <cell r="A41">
            <v>36502</v>
          </cell>
          <cell r="B41">
            <v>976796</v>
          </cell>
          <cell r="C41">
            <v>365246</v>
          </cell>
          <cell r="D41">
            <v>14838</v>
          </cell>
          <cell r="E41">
            <v>341308</v>
          </cell>
          <cell r="F41">
            <v>-492232</v>
          </cell>
          <cell r="G41">
            <v>-309219</v>
          </cell>
          <cell r="H41">
            <v>251364</v>
          </cell>
          <cell r="I41">
            <v>193650</v>
          </cell>
          <cell r="J41">
            <v>-78783</v>
          </cell>
          <cell r="K41">
            <v>-222980</v>
          </cell>
          <cell r="L41" t="str">
            <v>N/A</v>
          </cell>
          <cell r="M41">
            <v>15508</v>
          </cell>
          <cell r="N41">
            <v>178284</v>
          </cell>
          <cell r="O41">
            <v>3052</v>
          </cell>
          <cell r="P41">
            <v>165703</v>
          </cell>
          <cell r="Q41">
            <v>-129279</v>
          </cell>
          <cell r="R41">
            <v>0</v>
          </cell>
          <cell r="S41">
            <v>42228</v>
          </cell>
          <cell r="T41">
            <v>34296</v>
          </cell>
          <cell r="U41">
            <v>0</v>
          </cell>
          <cell r="V41">
            <v>0</v>
          </cell>
          <cell r="W41">
            <v>180453</v>
          </cell>
          <cell r="X41">
            <v>180453</v>
          </cell>
          <cell r="Y41">
            <v>15751</v>
          </cell>
          <cell r="Z41">
            <v>0</v>
          </cell>
          <cell r="AA41">
            <v>0</v>
          </cell>
          <cell r="AB41">
            <v>-254111</v>
          </cell>
          <cell r="AC41">
            <v>40299591</v>
          </cell>
        </row>
        <row r="42">
          <cell r="A42">
            <v>36503</v>
          </cell>
          <cell r="B42">
            <v>884568</v>
          </cell>
          <cell r="C42">
            <v>380017</v>
          </cell>
          <cell r="D42">
            <v>18470</v>
          </cell>
          <cell r="E42">
            <v>302801</v>
          </cell>
          <cell r="F42">
            <v>-479920</v>
          </cell>
          <cell r="G42">
            <v>-357592</v>
          </cell>
          <cell r="H42">
            <v>161302</v>
          </cell>
          <cell r="I42">
            <v>192495</v>
          </cell>
          <cell r="J42">
            <v>-95881</v>
          </cell>
          <cell r="K42">
            <v>-275774</v>
          </cell>
          <cell r="L42" t="str">
            <v>N/A</v>
          </cell>
          <cell r="M42">
            <v>15269</v>
          </cell>
          <cell r="N42">
            <v>56917</v>
          </cell>
          <cell r="O42">
            <v>15572</v>
          </cell>
          <cell r="P42">
            <v>266144</v>
          </cell>
          <cell r="Q42">
            <v>-178974</v>
          </cell>
          <cell r="R42">
            <v>0</v>
          </cell>
          <cell r="S42">
            <v>32523</v>
          </cell>
          <cell r="T42">
            <v>33556</v>
          </cell>
          <cell r="U42">
            <v>0</v>
          </cell>
          <cell r="V42">
            <v>0</v>
          </cell>
          <cell r="W42">
            <v>174553</v>
          </cell>
          <cell r="X42">
            <v>174553</v>
          </cell>
          <cell r="Y42">
            <v>17500</v>
          </cell>
          <cell r="Z42">
            <v>0</v>
          </cell>
          <cell r="AA42">
            <v>0</v>
          </cell>
          <cell r="AB42">
            <v>-246535</v>
          </cell>
          <cell r="AC42">
            <v>39781505</v>
          </cell>
        </row>
        <row r="43">
          <cell r="A43">
            <v>36504</v>
          </cell>
          <cell r="B43">
            <v>942578</v>
          </cell>
          <cell r="C43">
            <v>378134</v>
          </cell>
          <cell r="D43">
            <v>9268</v>
          </cell>
          <cell r="E43">
            <v>377097</v>
          </cell>
          <cell r="F43">
            <v>-489104</v>
          </cell>
          <cell r="G43">
            <v>-327036</v>
          </cell>
          <cell r="H43">
            <v>163910</v>
          </cell>
          <cell r="I43">
            <v>176214</v>
          </cell>
          <cell r="J43">
            <v>-77344</v>
          </cell>
          <cell r="K43">
            <v>-239390</v>
          </cell>
          <cell r="L43" t="str">
            <v>N/A</v>
          </cell>
          <cell r="M43">
            <v>30736</v>
          </cell>
          <cell r="N43">
            <v>14451</v>
          </cell>
          <cell r="O43">
            <v>0</v>
          </cell>
          <cell r="P43">
            <v>239462</v>
          </cell>
          <cell r="Q43">
            <v>-174058</v>
          </cell>
          <cell r="R43">
            <v>0</v>
          </cell>
          <cell r="S43">
            <v>42602</v>
          </cell>
          <cell r="T43">
            <v>34652</v>
          </cell>
          <cell r="U43">
            <v>0</v>
          </cell>
          <cell r="V43">
            <v>0</v>
          </cell>
          <cell r="W43">
            <v>179558</v>
          </cell>
          <cell r="X43">
            <v>179558</v>
          </cell>
          <cell r="Y43">
            <v>5000</v>
          </cell>
          <cell r="Z43">
            <v>0</v>
          </cell>
          <cell r="AA43">
            <v>2933</v>
          </cell>
          <cell r="AB43">
            <v>-203131</v>
          </cell>
          <cell r="AC43">
            <v>39321673</v>
          </cell>
        </row>
        <row r="44">
          <cell r="A44">
            <v>36505</v>
          </cell>
          <cell r="B44">
            <v>919722</v>
          </cell>
          <cell r="C44">
            <v>353840</v>
          </cell>
          <cell r="D44">
            <v>15955</v>
          </cell>
          <cell r="E44">
            <v>379483</v>
          </cell>
          <cell r="F44">
            <v>-462394</v>
          </cell>
          <cell r="G44">
            <v>-351014</v>
          </cell>
          <cell r="H44">
            <v>151418</v>
          </cell>
          <cell r="I44">
            <v>146143</v>
          </cell>
          <cell r="J44">
            <v>-104975</v>
          </cell>
          <cell r="K44">
            <v>-265516</v>
          </cell>
          <cell r="L44" t="str">
            <v>N/A</v>
          </cell>
          <cell r="M44">
            <v>65916</v>
          </cell>
          <cell r="N44">
            <v>20645</v>
          </cell>
          <cell r="O44">
            <v>13028</v>
          </cell>
          <cell r="P44">
            <v>204708</v>
          </cell>
          <cell r="Q44">
            <v>-149880</v>
          </cell>
          <cell r="R44">
            <v>0</v>
          </cell>
          <cell r="S44">
            <v>54201</v>
          </cell>
          <cell r="T44">
            <v>15096</v>
          </cell>
          <cell r="U44">
            <v>0</v>
          </cell>
          <cell r="V44">
            <v>0</v>
          </cell>
          <cell r="W44">
            <v>193413</v>
          </cell>
          <cell r="X44">
            <v>193413</v>
          </cell>
          <cell r="Y44">
            <v>3103</v>
          </cell>
          <cell r="Z44">
            <v>0</v>
          </cell>
          <cell r="AA44">
            <v>0</v>
          </cell>
          <cell r="AB44">
            <v>-194966</v>
          </cell>
          <cell r="AC44">
            <v>39406542</v>
          </cell>
        </row>
        <row r="45">
          <cell r="A45">
            <v>36506</v>
          </cell>
          <cell r="B45">
            <v>932313</v>
          </cell>
          <cell r="C45">
            <v>362187</v>
          </cell>
          <cell r="D45">
            <v>19806</v>
          </cell>
          <cell r="E45">
            <v>354229</v>
          </cell>
          <cell r="F45">
            <v>-473127</v>
          </cell>
          <cell r="G45">
            <v>-355870</v>
          </cell>
          <cell r="H45">
            <v>159527</v>
          </cell>
          <cell r="I45">
            <v>144072</v>
          </cell>
          <cell r="J45">
            <v>-116579</v>
          </cell>
          <cell r="K45">
            <v>-267098</v>
          </cell>
          <cell r="L45" t="str">
            <v>N/A</v>
          </cell>
          <cell r="M45">
            <v>41410</v>
          </cell>
          <cell r="N45">
            <v>20578</v>
          </cell>
          <cell r="O45">
            <v>4129</v>
          </cell>
          <cell r="P45">
            <v>204904</v>
          </cell>
          <cell r="Q45">
            <v>-155108</v>
          </cell>
          <cell r="R45">
            <v>0</v>
          </cell>
          <cell r="S45">
            <v>52551</v>
          </cell>
          <cell r="T45">
            <v>15287</v>
          </cell>
          <cell r="U45">
            <v>0</v>
          </cell>
          <cell r="V45">
            <v>0</v>
          </cell>
          <cell r="W45">
            <v>177688</v>
          </cell>
          <cell r="X45">
            <v>177688</v>
          </cell>
          <cell r="Y45">
            <v>5000</v>
          </cell>
          <cell r="Z45">
            <v>0</v>
          </cell>
          <cell r="AA45">
            <v>16026</v>
          </cell>
          <cell r="AB45">
            <v>-157961</v>
          </cell>
          <cell r="AC45">
            <v>39120469</v>
          </cell>
        </row>
        <row r="46">
          <cell r="A46">
            <v>36507</v>
          </cell>
          <cell r="B46">
            <v>866955</v>
          </cell>
          <cell r="C46">
            <v>354828</v>
          </cell>
          <cell r="D46">
            <v>15037</v>
          </cell>
          <cell r="E46">
            <v>307701</v>
          </cell>
          <cell r="F46">
            <v>-496516</v>
          </cell>
          <cell r="G46">
            <v>-370964</v>
          </cell>
          <cell r="H46">
            <v>156528</v>
          </cell>
          <cell r="I46">
            <v>170363</v>
          </cell>
          <cell r="J46">
            <v>-137144</v>
          </cell>
          <cell r="K46">
            <v>-276908</v>
          </cell>
          <cell r="L46" t="str">
            <v>N/A</v>
          </cell>
          <cell r="M46">
            <v>158</v>
          </cell>
          <cell r="N46">
            <v>12271</v>
          </cell>
          <cell r="O46">
            <v>163</v>
          </cell>
          <cell r="P46">
            <v>247765</v>
          </cell>
          <cell r="Q46">
            <v>-180750</v>
          </cell>
          <cell r="R46">
            <v>0</v>
          </cell>
          <cell r="S46">
            <v>45570</v>
          </cell>
          <cell r="T46">
            <v>22991</v>
          </cell>
          <cell r="U46">
            <v>0</v>
          </cell>
          <cell r="V46">
            <v>0</v>
          </cell>
          <cell r="W46">
            <v>189294</v>
          </cell>
          <cell r="X46">
            <v>189294</v>
          </cell>
          <cell r="Y46">
            <v>5000</v>
          </cell>
          <cell r="Z46">
            <v>0</v>
          </cell>
          <cell r="AA46">
            <v>0</v>
          </cell>
          <cell r="AB46">
            <v>-244421</v>
          </cell>
          <cell r="AC46">
            <v>38661109</v>
          </cell>
        </row>
        <row r="47">
          <cell r="A47">
            <v>36508</v>
          </cell>
          <cell r="B47">
            <v>898748</v>
          </cell>
          <cell r="C47">
            <v>335516</v>
          </cell>
          <cell r="D47">
            <v>4000</v>
          </cell>
          <cell r="E47">
            <v>322945</v>
          </cell>
          <cell r="F47">
            <v>-475281</v>
          </cell>
          <cell r="G47">
            <v>-336591</v>
          </cell>
          <cell r="H47">
            <v>148637</v>
          </cell>
          <cell r="I47">
            <v>191006</v>
          </cell>
          <cell r="J47">
            <v>-89433</v>
          </cell>
          <cell r="K47">
            <v>-242530</v>
          </cell>
          <cell r="L47" t="str">
            <v>N/A</v>
          </cell>
          <cell r="M47">
            <v>0</v>
          </cell>
          <cell r="N47">
            <v>31308</v>
          </cell>
          <cell r="O47">
            <v>612</v>
          </cell>
          <cell r="P47">
            <v>278277</v>
          </cell>
          <cell r="Q47">
            <v>-199826</v>
          </cell>
          <cell r="R47">
            <v>0</v>
          </cell>
          <cell r="S47">
            <v>36936</v>
          </cell>
          <cell r="T47">
            <v>21068</v>
          </cell>
          <cell r="U47">
            <v>0</v>
          </cell>
          <cell r="V47">
            <v>0</v>
          </cell>
          <cell r="W47">
            <v>192159</v>
          </cell>
          <cell r="X47">
            <v>192159</v>
          </cell>
          <cell r="Y47">
            <v>16100</v>
          </cell>
          <cell r="Z47">
            <v>0</v>
          </cell>
          <cell r="AA47">
            <v>0</v>
          </cell>
          <cell r="AB47">
            <v>-280698</v>
          </cell>
          <cell r="AC47">
            <v>38097491</v>
          </cell>
        </row>
        <row r="48">
          <cell r="A48">
            <v>36509</v>
          </cell>
          <cell r="B48">
            <v>992339</v>
          </cell>
          <cell r="C48">
            <v>313866</v>
          </cell>
          <cell r="D48">
            <v>14058</v>
          </cell>
          <cell r="E48">
            <v>374154</v>
          </cell>
          <cell r="F48">
            <v>-501883</v>
          </cell>
          <cell r="G48">
            <v>-305105</v>
          </cell>
          <cell r="H48">
            <v>132692</v>
          </cell>
          <cell r="I48">
            <v>169360</v>
          </cell>
          <cell r="J48">
            <v>-107931</v>
          </cell>
          <cell r="K48">
            <v>-214643</v>
          </cell>
          <cell r="L48" t="str">
            <v>N/A</v>
          </cell>
          <cell r="M48">
            <v>49916</v>
          </cell>
          <cell r="N48">
            <v>67429</v>
          </cell>
          <cell r="O48">
            <v>0</v>
          </cell>
          <cell r="P48">
            <v>321025</v>
          </cell>
          <cell r="Q48">
            <v>-254516</v>
          </cell>
          <cell r="R48">
            <v>0</v>
          </cell>
          <cell r="S48">
            <v>25539</v>
          </cell>
          <cell r="T48">
            <v>32723</v>
          </cell>
          <cell r="U48">
            <v>0</v>
          </cell>
          <cell r="V48">
            <v>0</v>
          </cell>
          <cell r="W48">
            <v>157542</v>
          </cell>
          <cell r="X48">
            <v>157542</v>
          </cell>
          <cell r="Y48">
            <v>4633</v>
          </cell>
          <cell r="Z48">
            <v>0</v>
          </cell>
          <cell r="AA48">
            <v>0</v>
          </cell>
          <cell r="AB48">
            <v>-228465</v>
          </cell>
          <cell r="AC48">
            <v>37506807</v>
          </cell>
        </row>
        <row r="49">
          <cell r="A49">
            <v>36510</v>
          </cell>
          <cell r="B49">
            <v>915289</v>
          </cell>
          <cell r="C49">
            <v>321991</v>
          </cell>
          <cell r="D49">
            <v>4000</v>
          </cell>
          <cell r="E49">
            <v>359073</v>
          </cell>
          <cell r="F49">
            <v>-488779</v>
          </cell>
          <cell r="G49">
            <v>-351558</v>
          </cell>
          <cell r="H49">
            <v>139797</v>
          </cell>
          <cell r="I49">
            <v>217653</v>
          </cell>
          <cell r="J49">
            <v>-127428</v>
          </cell>
          <cell r="K49">
            <v>-258044</v>
          </cell>
          <cell r="L49" t="str">
            <v>N/A</v>
          </cell>
          <cell r="M49">
            <v>71118</v>
          </cell>
          <cell r="N49">
            <v>37216</v>
          </cell>
          <cell r="O49">
            <v>7380</v>
          </cell>
          <cell r="P49">
            <v>318156</v>
          </cell>
          <cell r="Q49">
            <v>-204237</v>
          </cell>
          <cell r="R49">
            <v>0</v>
          </cell>
          <cell r="S49">
            <v>43083</v>
          </cell>
          <cell r="T49">
            <v>49052</v>
          </cell>
          <cell r="U49">
            <v>0</v>
          </cell>
          <cell r="V49">
            <v>0</v>
          </cell>
          <cell r="W49">
            <v>189148</v>
          </cell>
          <cell r="X49">
            <v>189148</v>
          </cell>
          <cell r="Y49">
            <v>22535</v>
          </cell>
          <cell r="Z49">
            <v>0</v>
          </cell>
          <cell r="AA49">
            <v>0</v>
          </cell>
          <cell r="AB49">
            <v>-124442</v>
          </cell>
          <cell r="AC49">
            <v>37118289</v>
          </cell>
        </row>
        <row r="50">
          <cell r="A50">
            <v>36511</v>
          </cell>
          <cell r="B50">
            <v>935244</v>
          </cell>
          <cell r="C50">
            <v>274043</v>
          </cell>
          <cell r="D50">
            <v>9309</v>
          </cell>
          <cell r="E50">
            <v>399393</v>
          </cell>
          <cell r="F50">
            <v>-477847</v>
          </cell>
          <cell r="G50">
            <v>-276713</v>
          </cell>
          <cell r="H50">
            <v>135680</v>
          </cell>
          <cell r="I50">
            <v>204846</v>
          </cell>
          <cell r="J50">
            <v>-109433</v>
          </cell>
          <cell r="K50">
            <v>-183219</v>
          </cell>
          <cell r="L50" t="str">
            <v>N/A</v>
          </cell>
          <cell r="M50">
            <v>75760</v>
          </cell>
          <cell r="N50">
            <v>31524</v>
          </cell>
          <cell r="O50">
            <v>5000</v>
          </cell>
          <cell r="P50">
            <v>301539</v>
          </cell>
          <cell r="Q50">
            <v>-201273</v>
          </cell>
          <cell r="R50">
            <v>4958</v>
          </cell>
          <cell r="S50">
            <v>40320</v>
          </cell>
          <cell r="T50">
            <v>53871</v>
          </cell>
          <cell r="U50">
            <v>0</v>
          </cell>
          <cell r="V50">
            <v>0</v>
          </cell>
          <cell r="W50">
            <v>181294</v>
          </cell>
          <cell r="X50">
            <v>181294</v>
          </cell>
          <cell r="Y50">
            <v>10000</v>
          </cell>
          <cell r="Z50">
            <v>0</v>
          </cell>
          <cell r="AA50">
            <v>0</v>
          </cell>
          <cell r="AB50">
            <v>-140184</v>
          </cell>
          <cell r="AC50">
            <v>36762350</v>
          </cell>
        </row>
        <row r="51">
          <cell r="A51">
            <v>36512</v>
          </cell>
          <cell r="B51">
            <v>935244</v>
          </cell>
          <cell r="C51">
            <v>274043</v>
          </cell>
          <cell r="D51">
            <v>9309</v>
          </cell>
          <cell r="E51">
            <v>399393</v>
          </cell>
          <cell r="F51">
            <v>-477847</v>
          </cell>
          <cell r="G51">
            <v>-276713</v>
          </cell>
          <cell r="H51">
            <v>135680</v>
          </cell>
          <cell r="I51">
            <v>204846</v>
          </cell>
          <cell r="J51">
            <v>-109433</v>
          </cell>
          <cell r="K51">
            <v>-183219</v>
          </cell>
          <cell r="L51" t="str">
            <v>N/A</v>
          </cell>
          <cell r="M51">
            <v>75760</v>
          </cell>
          <cell r="N51">
            <v>31524</v>
          </cell>
          <cell r="O51">
            <v>5000</v>
          </cell>
          <cell r="P51">
            <v>301539</v>
          </cell>
          <cell r="Q51">
            <v>-201273</v>
          </cell>
          <cell r="R51">
            <v>4958</v>
          </cell>
          <cell r="S51">
            <v>40320</v>
          </cell>
          <cell r="T51">
            <v>53871</v>
          </cell>
          <cell r="U51">
            <v>0</v>
          </cell>
          <cell r="V51">
            <v>0</v>
          </cell>
          <cell r="W51">
            <v>181294</v>
          </cell>
          <cell r="X51">
            <v>181294</v>
          </cell>
          <cell r="Y51">
            <v>10000</v>
          </cell>
          <cell r="Z51">
            <v>0</v>
          </cell>
          <cell r="AA51">
            <v>35698</v>
          </cell>
          <cell r="AB51">
            <v>-108873</v>
          </cell>
          <cell r="AC51">
            <v>36405361</v>
          </cell>
        </row>
        <row r="52">
          <cell r="A52">
            <v>36513</v>
          </cell>
          <cell r="B52">
            <v>935244</v>
          </cell>
          <cell r="C52">
            <v>274043</v>
          </cell>
          <cell r="D52">
            <v>9309</v>
          </cell>
          <cell r="E52">
            <v>399393</v>
          </cell>
          <cell r="F52">
            <v>-477847</v>
          </cell>
          <cell r="G52">
            <v>-276713</v>
          </cell>
          <cell r="H52">
            <v>135680</v>
          </cell>
          <cell r="I52">
            <v>204846</v>
          </cell>
          <cell r="J52">
            <v>-109433</v>
          </cell>
          <cell r="K52">
            <v>-183219</v>
          </cell>
          <cell r="L52" t="str">
            <v>N/A</v>
          </cell>
          <cell r="M52">
            <v>75760</v>
          </cell>
          <cell r="N52">
            <v>31524</v>
          </cell>
          <cell r="O52">
            <v>5000</v>
          </cell>
          <cell r="P52">
            <v>301539</v>
          </cell>
          <cell r="Q52">
            <v>-201273</v>
          </cell>
          <cell r="R52">
            <v>4958</v>
          </cell>
          <cell r="S52">
            <v>40320</v>
          </cell>
          <cell r="T52">
            <v>53871</v>
          </cell>
          <cell r="U52">
            <v>0</v>
          </cell>
          <cell r="V52">
            <v>0</v>
          </cell>
          <cell r="W52">
            <v>181294</v>
          </cell>
          <cell r="X52">
            <v>181294</v>
          </cell>
          <cell r="Y52">
            <v>10000</v>
          </cell>
          <cell r="Z52">
            <v>0</v>
          </cell>
          <cell r="AA52">
            <v>0</v>
          </cell>
          <cell r="AB52">
            <v>-106616</v>
          </cell>
          <cell r="AC52">
            <v>35961985</v>
          </cell>
        </row>
        <row r="53">
          <cell r="A53">
            <v>36514</v>
          </cell>
          <cell r="B53">
            <v>910344</v>
          </cell>
          <cell r="C53">
            <v>296425</v>
          </cell>
          <cell r="D53">
            <v>0</v>
          </cell>
          <cell r="E53">
            <v>333208</v>
          </cell>
          <cell r="F53">
            <v>-419638</v>
          </cell>
          <cell r="G53">
            <v>-268354</v>
          </cell>
          <cell r="H53">
            <v>109491</v>
          </cell>
          <cell r="I53">
            <v>183299</v>
          </cell>
          <cell r="J53">
            <v>-49993</v>
          </cell>
          <cell r="K53">
            <v>-176210</v>
          </cell>
          <cell r="L53">
            <v>139374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-175995</v>
          </cell>
          <cell r="R53">
            <v>0</v>
          </cell>
          <cell r="S53">
            <v>25404</v>
          </cell>
          <cell r="T53">
            <v>33361</v>
          </cell>
          <cell r="U53">
            <v>0</v>
          </cell>
          <cell r="V53">
            <v>0</v>
          </cell>
          <cell r="W53">
            <v>156532</v>
          </cell>
          <cell r="X53">
            <v>156532</v>
          </cell>
          <cell r="Y53">
            <v>18809</v>
          </cell>
          <cell r="Z53">
            <v>0</v>
          </cell>
          <cell r="AA53">
            <v>0</v>
          </cell>
          <cell r="AB53">
            <v>-233848</v>
          </cell>
          <cell r="AC53">
            <v>35480811</v>
          </cell>
        </row>
        <row r="54">
          <cell r="A54">
            <v>36515</v>
          </cell>
          <cell r="B54">
            <v>926999</v>
          </cell>
          <cell r="C54">
            <v>326710</v>
          </cell>
          <cell r="D54">
            <v>15067</v>
          </cell>
          <cell r="E54">
            <v>339421</v>
          </cell>
          <cell r="F54">
            <v>-363582</v>
          </cell>
          <cell r="G54">
            <v>-211749</v>
          </cell>
          <cell r="H54">
            <v>121813</v>
          </cell>
          <cell r="I54">
            <v>194717</v>
          </cell>
          <cell r="J54">
            <v>6099</v>
          </cell>
          <cell r="K54">
            <v>-124563</v>
          </cell>
          <cell r="L54">
            <v>124667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-155093</v>
          </cell>
          <cell r="R54">
            <v>0</v>
          </cell>
          <cell r="S54">
            <v>25404</v>
          </cell>
          <cell r="T54">
            <v>46122</v>
          </cell>
          <cell r="U54">
            <v>0</v>
          </cell>
          <cell r="V54">
            <v>0</v>
          </cell>
          <cell r="W54">
            <v>176847</v>
          </cell>
          <cell r="X54">
            <v>176847</v>
          </cell>
          <cell r="Y54">
            <v>15000</v>
          </cell>
          <cell r="Z54">
            <v>0</v>
          </cell>
          <cell r="AA54">
            <v>0</v>
          </cell>
          <cell r="AB54">
            <v>-217177</v>
          </cell>
          <cell r="AC54">
            <v>34927776</v>
          </cell>
        </row>
        <row r="55">
          <cell r="A55">
            <v>36516</v>
          </cell>
          <cell r="B55">
            <v>941834</v>
          </cell>
          <cell r="C55">
            <v>296633</v>
          </cell>
          <cell r="D55">
            <v>11959</v>
          </cell>
          <cell r="E55">
            <v>326368</v>
          </cell>
          <cell r="F55">
            <v>-389052</v>
          </cell>
          <cell r="G55">
            <v>-191366</v>
          </cell>
          <cell r="H55">
            <v>136586</v>
          </cell>
          <cell r="I55">
            <v>218427</v>
          </cell>
          <cell r="J55">
            <v>-14109</v>
          </cell>
          <cell r="K55">
            <v>-99973</v>
          </cell>
          <cell r="L55">
            <v>143628</v>
          </cell>
          <cell r="M55">
            <v>17032</v>
          </cell>
          <cell r="N55">
            <v>96600</v>
          </cell>
          <cell r="O55">
            <v>0</v>
          </cell>
          <cell r="P55">
            <v>289886</v>
          </cell>
          <cell r="Q55">
            <v>-181884</v>
          </cell>
          <cell r="R55">
            <v>2480</v>
          </cell>
          <cell r="S55">
            <v>27443</v>
          </cell>
          <cell r="T55">
            <v>72943</v>
          </cell>
          <cell r="U55">
            <v>0</v>
          </cell>
          <cell r="V55">
            <v>0</v>
          </cell>
          <cell r="W55">
            <v>158571</v>
          </cell>
          <cell r="X55">
            <v>158571</v>
          </cell>
          <cell r="Y55">
            <v>23279</v>
          </cell>
          <cell r="Z55">
            <v>0</v>
          </cell>
          <cell r="AA55">
            <v>0</v>
          </cell>
          <cell r="AB55">
            <v>-188425</v>
          </cell>
          <cell r="AC55">
            <v>34394722</v>
          </cell>
        </row>
        <row r="56">
          <cell r="A56">
            <v>36517</v>
          </cell>
          <cell r="B56">
            <v>931471</v>
          </cell>
          <cell r="C56">
            <v>301792</v>
          </cell>
          <cell r="D56">
            <v>21480</v>
          </cell>
          <cell r="E56">
            <v>265784</v>
          </cell>
          <cell r="F56">
            <v>-391467</v>
          </cell>
          <cell r="G56">
            <v>-206875</v>
          </cell>
          <cell r="H56">
            <v>149358</v>
          </cell>
          <cell r="I56">
            <v>207928</v>
          </cell>
          <cell r="J56">
            <v>-33778</v>
          </cell>
          <cell r="K56">
            <v>-116103</v>
          </cell>
          <cell r="L56">
            <v>145813</v>
          </cell>
          <cell r="M56">
            <v>19120</v>
          </cell>
          <cell r="N56">
            <v>103818</v>
          </cell>
          <cell r="O56">
            <v>0</v>
          </cell>
          <cell r="P56">
            <v>279643</v>
          </cell>
          <cell r="Q56">
            <v>-146648</v>
          </cell>
          <cell r="R56">
            <v>0</v>
          </cell>
          <cell r="S56">
            <v>27527</v>
          </cell>
          <cell r="T56">
            <v>33218</v>
          </cell>
          <cell r="U56">
            <v>0</v>
          </cell>
          <cell r="V56">
            <v>0</v>
          </cell>
          <cell r="W56">
            <v>178428</v>
          </cell>
          <cell r="X56">
            <v>178428</v>
          </cell>
          <cell r="Y56">
            <v>23808</v>
          </cell>
          <cell r="Z56">
            <v>0</v>
          </cell>
          <cell r="AA56">
            <v>3276</v>
          </cell>
          <cell r="AB56">
            <v>-233637</v>
          </cell>
          <cell r="AC56">
            <v>33821041</v>
          </cell>
        </row>
        <row r="57">
          <cell r="A57">
            <v>36518</v>
          </cell>
          <cell r="B57">
            <v>931471</v>
          </cell>
          <cell r="C57">
            <v>301792</v>
          </cell>
          <cell r="D57">
            <v>21480</v>
          </cell>
          <cell r="E57">
            <v>265784</v>
          </cell>
          <cell r="F57">
            <v>-391467</v>
          </cell>
          <cell r="G57">
            <v>-206875</v>
          </cell>
          <cell r="H57">
            <v>149358</v>
          </cell>
          <cell r="I57">
            <v>207928</v>
          </cell>
          <cell r="J57">
            <v>-33778</v>
          </cell>
          <cell r="K57">
            <v>-116103</v>
          </cell>
          <cell r="L57">
            <v>145813</v>
          </cell>
          <cell r="M57">
            <v>19120</v>
          </cell>
          <cell r="N57">
            <v>103818</v>
          </cell>
          <cell r="O57">
            <v>0</v>
          </cell>
          <cell r="P57">
            <v>279643</v>
          </cell>
          <cell r="Q57">
            <v>-146648</v>
          </cell>
          <cell r="R57">
            <v>0</v>
          </cell>
          <cell r="S57">
            <v>27527</v>
          </cell>
          <cell r="T57">
            <v>33218</v>
          </cell>
          <cell r="U57">
            <v>0</v>
          </cell>
          <cell r="V57">
            <v>0</v>
          </cell>
          <cell r="W57">
            <v>178428</v>
          </cell>
          <cell r="X57">
            <v>178428</v>
          </cell>
          <cell r="Y57">
            <v>23808</v>
          </cell>
          <cell r="Z57">
            <v>0</v>
          </cell>
          <cell r="AA57">
            <v>0</v>
          </cell>
          <cell r="AB57">
            <v>-143068</v>
          </cell>
          <cell r="AC57">
            <v>33339958</v>
          </cell>
        </row>
        <row r="58">
          <cell r="A58">
            <v>36519</v>
          </cell>
          <cell r="B58">
            <v>931471</v>
          </cell>
          <cell r="C58">
            <v>301792</v>
          </cell>
          <cell r="D58">
            <v>21480</v>
          </cell>
          <cell r="E58">
            <v>265784</v>
          </cell>
          <cell r="F58">
            <v>-391467</v>
          </cell>
          <cell r="G58">
            <v>-206875</v>
          </cell>
          <cell r="H58">
            <v>149358</v>
          </cell>
          <cell r="I58">
            <v>207928</v>
          </cell>
          <cell r="J58">
            <v>-33778</v>
          </cell>
          <cell r="K58">
            <v>-116103</v>
          </cell>
          <cell r="L58">
            <v>145813</v>
          </cell>
          <cell r="M58">
            <v>19120</v>
          </cell>
          <cell r="N58">
            <v>103818</v>
          </cell>
          <cell r="O58">
            <v>0</v>
          </cell>
          <cell r="P58">
            <v>279643</v>
          </cell>
          <cell r="Q58">
            <v>-146648</v>
          </cell>
          <cell r="R58">
            <v>0</v>
          </cell>
          <cell r="S58">
            <v>27527</v>
          </cell>
          <cell r="T58">
            <v>33218</v>
          </cell>
          <cell r="U58">
            <v>0</v>
          </cell>
          <cell r="V58">
            <v>0</v>
          </cell>
          <cell r="W58">
            <v>178428</v>
          </cell>
          <cell r="X58">
            <v>178428</v>
          </cell>
          <cell r="Y58">
            <v>23808</v>
          </cell>
          <cell r="Z58">
            <v>0</v>
          </cell>
          <cell r="AA58">
            <v>0</v>
          </cell>
          <cell r="AB58">
            <v>-128896</v>
          </cell>
          <cell r="AC58">
            <v>32873066</v>
          </cell>
        </row>
        <row r="59">
          <cell r="A59">
            <v>36520</v>
          </cell>
          <cell r="B59">
            <v>931471</v>
          </cell>
          <cell r="C59">
            <v>301792</v>
          </cell>
          <cell r="D59">
            <v>21480</v>
          </cell>
          <cell r="E59">
            <v>265784</v>
          </cell>
          <cell r="F59">
            <v>-391467</v>
          </cell>
          <cell r="G59">
            <v>-206875</v>
          </cell>
          <cell r="H59">
            <v>149358</v>
          </cell>
          <cell r="I59">
            <v>207928</v>
          </cell>
          <cell r="J59">
            <v>-33778</v>
          </cell>
          <cell r="K59">
            <v>-116103</v>
          </cell>
          <cell r="L59">
            <v>145813</v>
          </cell>
          <cell r="M59">
            <v>19120</v>
          </cell>
          <cell r="N59">
            <v>103818</v>
          </cell>
          <cell r="O59">
            <v>0</v>
          </cell>
          <cell r="P59">
            <v>279643</v>
          </cell>
          <cell r="Q59">
            <v>-146648</v>
          </cell>
          <cell r="R59">
            <v>0</v>
          </cell>
          <cell r="S59">
            <v>27527</v>
          </cell>
          <cell r="T59">
            <v>33218</v>
          </cell>
          <cell r="U59">
            <v>0</v>
          </cell>
          <cell r="V59">
            <v>0</v>
          </cell>
          <cell r="W59">
            <v>178428</v>
          </cell>
          <cell r="X59">
            <v>178428</v>
          </cell>
          <cell r="Y59">
            <v>23808</v>
          </cell>
          <cell r="Z59">
            <v>0</v>
          </cell>
          <cell r="AA59">
            <v>0</v>
          </cell>
          <cell r="AB59">
            <v>-128645</v>
          </cell>
          <cell r="AC59">
            <v>32406470</v>
          </cell>
        </row>
        <row r="60">
          <cell r="A60">
            <v>36521</v>
          </cell>
          <cell r="B60">
            <v>961101</v>
          </cell>
          <cell r="C60">
            <v>312802</v>
          </cell>
          <cell r="D60">
            <v>5138</v>
          </cell>
          <cell r="E60">
            <v>341442</v>
          </cell>
          <cell r="F60">
            <v>-361512</v>
          </cell>
          <cell r="G60">
            <v>-240050</v>
          </cell>
          <cell r="H60">
            <v>125134</v>
          </cell>
          <cell r="I60">
            <v>175079</v>
          </cell>
          <cell r="J60">
            <v>-17094</v>
          </cell>
          <cell r="K60">
            <v>-152243</v>
          </cell>
          <cell r="L60">
            <v>132992</v>
          </cell>
          <cell r="M60">
            <v>27083</v>
          </cell>
          <cell r="N60">
            <v>31860</v>
          </cell>
          <cell r="O60">
            <v>0</v>
          </cell>
          <cell r="P60">
            <v>244594</v>
          </cell>
          <cell r="Q60">
            <v>-147687</v>
          </cell>
          <cell r="R60">
            <v>0</v>
          </cell>
          <cell r="S60">
            <v>33377</v>
          </cell>
          <cell r="T60">
            <v>19386</v>
          </cell>
          <cell r="U60">
            <v>0</v>
          </cell>
          <cell r="V60">
            <v>0</v>
          </cell>
          <cell r="W60">
            <v>177069</v>
          </cell>
          <cell r="X60">
            <v>177069</v>
          </cell>
          <cell r="Y60">
            <v>12000</v>
          </cell>
          <cell r="Z60">
            <v>0</v>
          </cell>
          <cell r="AA60">
            <v>0</v>
          </cell>
          <cell r="AB60">
            <v>-192500</v>
          </cell>
          <cell r="AC60">
            <v>31876057</v>
          </cell>
        </row>
        <row r="61">
          <cell r="A61">
            <v>36522</v>
          </cell>
          <cell r="B61">
            <v>871125</v>
          </cell>
          <cell r="C61">
            <v>373398</v>
          </cell>
          <cell r="D61">
            <v>15938</v>
          </cell>
          <cell r="E61">
            <v>254114</v>
          </cell>
          <cell r="F61">
            <v>-473833</v>
          </cell>
          <cell r="G61">
            <v>-357613</v>
          </cell>
          <cell r="H61">
            <v>142337</v>
          </cell>
          <cell r="I61">
            <v>180560</v>
          </cell>
          <cell r="J61">
            <v>-84831</v>
          </cell>
          <cell r="K61">
            <v>-264852</v>
          </cell>
          <cell r="L61">
            <v>146690</v>
          </cell>
          <cell r="M61">
            <v>0</v>
          </cell>
          <cell r="N61">
            <v>25101</v>
          </cell>
          <cell r="O61">
            <v>0</v>
          </cell>
          <cell r="P61">
            <v>261081</v>
          </cell>
          <cell r="Q61">
            <v>-192416</v>
          </cell>
          <cell r="R61">
            <v>1483</v>
          </cell>
          <cell r="S61">
            <v>27517</v>
          </cell>
          <cell r="T61">
            <v>13625</v>
          </cell>
          <cell r="U61">
            <v>0</v>
          </cell>
          <cell r="V61">
            <v>0</v>
          </cell>
          <cell r="W61">
            <v>176848</v>
          </cell>
          <cell r="X61">
            <v>176848</v>
          </cell>
          <cell r="Y61">
            <v>17603</v>
          </cell>
          <cell r="Z61">
            <v>0</v>
          </cell>
          <cell r="AA61">
            <v>0</v>
          </cell>
          <cell r="AB61">
            <v>-186155</v>
          </cell>
          <cell r="AC61">
            <v>31400211</v>
          </cell>
        </row>
        <row r="62">
          <cell r="A62">
            <v>36523</v>
          </cell>
          <cell r="B62">
            <v>879912</v>
          </cell>
          <cell r="C62">
            <v>370734</v>
          </cell>
          <cell r="D62">
            <v>11248</v>
          </cell>
          <cell r="E62">
            <v>310658</v>
          </cell>
          <cell r="F62">
            <v>-474652</v>
          </cell>
          <cell r="G62">
            <v>-350763</v>
          </cell>
          <cell r="H62">
            <v>129747</v>
          </cell>
          <cell r="I62">
            <v>130672</v>
          </cell>
          <cell r="J62">
            <v>-68407</v>
          </cell>
          <cell r="K62">
            <v>-261024</v>
          </cell>
          <cell r="L62">
            <v>144011</v>
          </cell>
          <cell r="M62">
            <v>17974</v>
          </cell>
          <cell r="N62">
            <v>57257</v>
          </cell>
          <cell r="O62">
            <v>0</v>
          </cell>
          <cell r="P62">
            <v>209564</v>
          </cell>
          <cell r="Q62">
            <v>-185135</v>
          </cell>
          <cell r="R62">
            <v>0</v>
          </cell>
          <cell r="S62">
            <v>56739</v>
          </cell>
          <cell r="T62">
            <v>18842</v>
          </cell>
          <cell r="U62">
            <v>0</v>
          </cell>
          <cell r="V62">
            <v>0</v>
          </cell>
          <cell r="W62">
            <v>157068</v>
          </cell>
          <cell r="X62">
            <v>157068</v>
          </cell>
          <cell r="Y62">
            <v>11500</v>
          </cell>
          <cell r="Z62">
            <v>0</v>
          </cell>
          <cell r="AA62">
            <v>0</v>
          </cell>
          <cell r="AB62">
            <v>-223130</v>
          </cell>
          <cell r="AC62">
            <v>30830053</v>
          </cell>
        </row>
        <row r="63">
          <cell r="A63">
            <v>36524</v>
          </cell>
          <cell r="B63">
            <v>910159</v>
          </cell>
          <cell r="C63">
            <v>393247</v>
          </cell>
          <cell r="D63">
            <v>4419</v>
          </cell>
          <cell r="E63">
            <v>297575</v>
          </cell>
          <cell r="F63">
            <v>-487924</v>
          </cell>
          <cell r="G63">
            <v>-91320</v>
          </cell>
          <cell r="H63">
            <v>137024</v>
          </cell>
          <cell r="I63">
            <v>140822</v>
          </cell>
          <cell r="J63">
            <v>-101353</v>
          </cell>
          <cell r="K63">
            <v>-314201</v>
          </cell>
          <cell r="L63">
            <v>152825</v>
          </cell>
          <cell r="M63">
            <v>7271</v>
          </cell>
          <cell r="N63">
            <v>10117</v>
          </cell>
          <cell r="O63">
            <v>4760</v>
          </cell>
          <cell r="P63">
            <v>258163</v>
          </cell>
          <cell r="Q63">
            <v>-202629</v>
          </cell>
          <cell r="R63">
            <v>2252</v>
          </cell>
          <cell r="S63">
            <v>55657</v>
          </cell>
          <cell r="T63">
            <v>20841</v>
          </cell>
          <cell r="U63">
            <v>0</v>
          </cell>
          <cell r="V63">
            <v>0</v>
          </cell>
          <cell r="W63">
            <v>175453</v>
          </cell>
          <cell r="X63">
            <v>175453</v>
          </cell>
          <cell r="Y63">
            <v>10000</v>
          </cell>
          <cell r="Z63">
            <v>0</v>
          </cell>
          <cell r="AA63">
            <v>0</v>
          </cell>
          <cell r="AB63">
            <v>-230853</v>
          </cell>
          <cell r="AC63">
            <v>30362899</v>
          </cell>
        </row>
        <row r="64">
          <cell r="A64">
            <v>36525</v>
          </cell>
          <cell r="B64">
            <v>876876</v>
          </cell>
          <cell r="C64">
            <v>374152</v>
          </cell>
          <cell r="D64">
            <v>2600</v>
          </cell>
          <cell r="E64">
            <v>304893</v>
          </cell>
          <cell r="F64">
            <v>-510016</v>
          </cell>
          <cell r="G64">
            <v>-409411</v>
          </cell>
          <cell r="H64">
            <v>145948</v>
          </cell>
          <cell r="I64">
            <v>133599</v>
          </cell>
          <cell r="J64">
            <v>-129575</v>
          </cell>
          <cell r="K64">
            <v>-318848</v>
          </cell>
          <cell r="L64">
            <v>152839</v>
          </cell>
          <cell r="M64">
            <v>13812</v>
          </cell>
          <cell r="N64">
            <v>21660</v>
          </cell>
          <cell r="O64">
            <v>8595</v>
          </cell>
          <cell r="P64">
            <v>247864</v>
          </cell>
          <cell r="Q64">
            <v>-199432</v>
          </cell>
          <cell r="R64">
            <v>0</v>
          </cell>
          <cell r="S64">
            <v>61503</v>
          </cell>
          <cell r="T64">
            <v>23855</v>
          </cell>
          <cell r="U64">
            <v>0</v>
          </cell>
          <cell r="V64">
            <v>0</v>
          </cell>
          <cell r="W64">
            <v>171120</v>
          </cell>
          <cell r="X64">
            <v>171120</v>
          </cell>
          <cell r="Y64">
            <v>10000</v>
          </cell>
          <cell r="Z64">
            <v>0</v>
          </cell>
          <cell r="AA64">
            <v>0</v>
          </cell>
          <cell r="AB64">
            <v>-191172</v>
          </cell>
          <cell r="AC64">
            <v>29669765</v>
          </cell>
        </row>
        <row r="65">
          <cell r="A65">
            <v>36526</v>
          </cell>
          <cell r="B65">
            <v>828198</v>
          </cell>
          <cell r="C65">
            <v>387432</v>
          </cell>
          <cell r="D65">
            <v>0</v>
          </cell>
          <cell r="E65">
            <v>226995</v>
          </cell>
          <cell r="F65">
            <v>-474659</v>
          </cell>
          <cell r="G65">
            <v>-356004</v>
          </cell>
          <cell r="H65">
            <v>178969</v>
          </cell>
          <cell r="I65">
            <v>6336</v>
          </cell>
          <cell r="J65">
            <v>-96075</v>
          </cell>
          <cell r="K65">
            <v>-269430</v>
          </cell>
          <cell r="L65" t="str">
            <v>N/A</v>
          </cell>
          <cell r="M65">
            <v>5124</v>
          </cell>
          <cell r="N65">
            <v>121380</v>
          </cell>
          <cell r="O65">
            <v>42886</v>
          </cell>
          <cell r="P65">
            <v>161379</v>
          </cell>
          <cell r="Q65">
            <v>-191025</v>
          </cell>
          <cell r="R65">
            <v>0</v>
          </cell>
          <cell r="S65">
            <v>101643</v>
          </cell>
          <cell r="T65">
            <v>17166</v>
          </cell>
          <cell r="U65">
            <v>32674</v>
          </cell>
          <cell r="V65">
            <v>8487</v>
          </cell>
          <cell r="W65">
            <v>149521</v>
          </cell>
          <cell r="X65">
            <v>141034</v>
          </cell>
          <cell r="Y65">
            <v>0</v>
          </cell>
          <cell r="Z65">
            <v>0</v>
          </cell>
          <cell r="AA65">
            <v>2438</v>
          </cell>
          <cell r="AB65">
            <v>-145651</v>
          </cell>
          <cell r="AC65">
            <v>29384728</v>
          </cell>
        </row>
        <row r="66">
          <cell r="A66">
            <v>36527</v>
          </cell>
          <cell r="B66">
            <v>892199</v>
          </cell>
          <cell r="C66">
            <v>389454</v>
          </cell>
          <cell r="D66">
            <v>0</v>
          </cell>
          <cell r="E66">
            <v>273854</v>
          </cell>
          <cell r="F66">
            <v>-496801</v>
          </cell>
          <cell r="G66">
            <v>-366724</v>
          </cell>
          <cell r="H66">
            <v>174453</v>
          </cell>
          <cell r="I66">
            <v>62607</v>
          </cell>
          <cell r="J66">
            <v>-110723</v>
          </cell>
          <cell r="K66">
            <v>-275832</v>
          </cell>
          <cell r="L66" t="str">
            <v>N/A</v>
          </cell>
          <cell r="M66">
            <v>45124</v>
          </cell>
          <cell r="N66">
            <v>106289</v>
          </cell>
          <cell r="O66">
            <v>2886</v>
          </cell>
          <cell r="P66">
            <v>186511</v>
          </cell>
          <cell r="Q66">
            <v>-199378</v>
          </cell>
          <cell r="R66">
            <v>0</v>
          </cell>
          <cell r="S66">
            <v>81229</v>
          </cell>
          <cell r="T66">
            <v>21123</v>
          </cell>
          <cell r="U66">
            <v>7489</v>
          </cell>
          <cell r="V66">
            <v>0</v>
          </cell>
          <cell r="W66">
            <v>147749</v>
          </cell>
          <cell r="X66">
            <v>147749</v>
          </cell>
          <cell r="Y66">
            <v>0</v>
          </cell>
          <cell r="Z66">
            <v>0</v>
          </cell>
          <cell r="AA66">
            <v>0</v>
          </cell>
          <cell r="AB66">
            <v>-203871</v>
          </cell>
          <cell r="AC66">
            <v>29056504</v>
          </cell>
        </row>
        <row r="67">
          <cell r="A67">
            <v>36528</v>
          </cell>
          <cell r="B67">
            <v>876876</v>
          </cell>
          <cell r="C67">
            <v>374152</v>
          </cell>
          <cell r="D67">
            <v>2600</v>
          </cell>
          <cell r="E67">
            <v>304893</v>
          </cell>
          <cell r="F67">
            <v>-510016</v>
          </cell>
          <cell r="G67">
            <v>-409411</v>
          </cell>
          <cell r="H67">
            <v>145948</v>
          </cell>
          <cell r="I67">
            <v>133599</v>
          </cell>
          <cell r="J67">
            <v>-129575</v>
          </cell>
          <cell r="K67">
            <v>-318848</v>
          </cell>
          <cell r="L67">
            <v>152839</v>
          </cell>
          <cell r="M67">
            <v>13812</v>
          </cell>
          <cell r="N67">
            <v>21660</v>
          </cell>
          <cell r="O67">
            <v>8595</v>
          </cell>
          <cell r="P67">
            <v>247864</v>
          </cell>
          <cell r="Q67">
            <v>-199432</v>
          </cell>
          <cell r="R67">
            <v>0</v>
          </cell>
          <cell r="S67">
            <v>61503</v>
          </cell>
          <cell r="T67">
            <v>23855</v>
          </cell>
          <cell r="U67">
            <v>0</v>
          </cell>
          <cell r="V67">
            <v>0</v>
          </cell>
          <cell r="W67">
            <v>171120</v>
          </cell>
          <cell r="X67">
            <v>171120</v>
          </cell>
          <cell r="Y67">
            <v>10000</v>
          </cell>
          <cell r="Z67">
            <v>0</v>
          </cell>
          <cell r="AA67">
            <v>0</v>
          </cell>
          <cell r="AB67">
            <v>-281963</v>
          </cell>
          <cell r="AC67">
            <v>28579260</v>
          </cell>
        </row>
        <row r="68">
          <cell r="A68">
            <v>36529</v>
          </cell>
          <cell r="B68">
            <v>863476</v>
          </cell>
          <cell r="C68">
            <v>392464</v>
          </cell>
          <cell r="D68">
            <v>0</v>
          </cell>
          <cell r="E68">
            <v>302694</v>
          </cell>
          <cell r="F68">
            <v>-510111</v>
          </cell>
          <cell r="G68">
            <v>-391809</v>
          </cell>
          <cell r="H68">
            <v>180005</v>
          </cell>
          <cell r="I68">
            <v>76281</v>
          </cell>
          <cell r="J68">
            <v>-80760</v>
          </cell>
          <cell r="K68">
            <v>-284124</v>
          </cell>
          <cell r="L68">
            <v>146679</v>
          </cell>
          <cell r="M68">
            <v>27868</v>
          </cell>
          <cell r="N68">
            <v>0</v>
          </cell>
          <cell r="O68">
            <v>0</v>
          </cell>
          <cell r="P68">
            <v>193258</v>
          </cell>
          <cell r="Q68">
            <v>-209567</v>
          </cell>
          <cell r="R68">
            <v>0</v>
          </cell>
          <cell r="S68">
            <v>0</v>
          </cell>
          <cell r="T68">
            <v>21123</v>
          </cell>
          <cell r="U68">
            <v>0</v>
          </cell>
          <cell r="V68">
            <v>0</v>
          </cell>
          <cell r="W68">
            <v>156736</v>
          </cell>
          <cell r="X68">
            <v>156736</v>
          </cell>
          <cell r="Y68">
            <v>0</v>
          </cell>
          <cell r="Z68">
            <v>0</v>
          </cell>
          <cell r="AA68">
            <v>0</v>
          </cell>
          <cell r="AB68">
            <v>-189652</v>
          </cell>
          <cell r="AC68">
            <v>28195042</v>
          </cell>
        </row>
        <row r="69">
          <cell r="A69">
            <v>36530</v>
          </cell>
          <cell r="B69">
            <v>817127</v>
          </cell>
          <cell r="C69">
            <v>381268</v>
          </cell>
          <cell r="D69">
            <v>22551</v>
          </cell>
          <cell r="E69">
            <v>283946</v>
          </cell>
          <cell r="F69">
            <v>-460895</v>
          </cell>
          <cell r="G69">
            <v>-316728</v>
          </cell>
          <cell r="H69">
            <v>165220</v>
          </cell>
          <cell r="I69">
            <v>146205</v>
          </cell>
          <cell r="J69">
            <v>-46085</v>
          </cell>
          <cell r="K69">
            <v>-221885</v>
          </cell>
          <cell r="L69">
            <v>157849</v>
          </cell>
          <cell r="M69">
            <v>0</v>
          </cell>
          <cell r="N69">
            <v>93201</v>
          </cell>
          <cell r="O69">
            <v>0</v>
          </cell>
          <cell r="P69">
            <v>234078</v>
          </cell>
          <cell r="Q69">
            <v>-181800</v>
          </cell>
          <cell r="R69">
            <v>0</v>
          </cell>
          <cell r="S69">
            <v>34510</v>
          </cell>
          <cell r="T69">
            <v>21404</v>
          </cell>
          <cell r="U69">
            <v>0</v>
          </cell>
          <cell r="V69">
            <v>0</v>
          </cell>
          <cell r="W69">
            <v>151990</v>
          </cell>
          <cell r="X69">
            <v>151990</v>
          </cell>
          <cell r="Y69">
            <v>15000</v>
          </cell>
          <cell r="Z69">
            <v>0</v>
          </cell>
          <cell r="AA69">
            <v>11233</v>
          </cell>
          <cell r="AB69">
            <v>-260282</v>
          </cell>
          <cell r="AC69">
            <v>27701809</v>
          </cell>
        </row>
        <row r="70">
          <cell r="A70">
            <v>36531</v>
          </cell>
          <cell r="B70">
            <v>895200</v>
          </cell>
          <cell r="C70">
            <v>330053</v>
          </cell>
          <cell r="D70">
            <v>50180</v>
          </cell>
          <cell r="E70">
            <v>332479</v>
          </cell>
          <cell r="F70">
            <v>-468566</v>
          </cell>
          <cell r="G70">
            <v>-243124</v>
          </cell>
          <cell r="H70">
            <v>177857</v>
          </cell>
          <cell r="I70">
            <v>176019</v>
          </cell>
          <cell r="J70">
            <v>-76333</v>
          </cell>
          <cell r="K70">
            <v>-141015</v>
          </cell>
          <cell r="L70">
            <v>157782</v>
          </cell>
          <cell r="M70">
            <v>0</v>
          </cell>
          <cell r="N70">
            <v>108919</v>
          </cell>
          <cell r="O70">
            <v>0</v>
          </cell>
          <cell r="P70">
            <v>267606</v>
          </cell>
          <cell r="Q70">
            <v>-182861</v>
          </cell>
          <cell r="R70">
            <v>44622</v>
          </cell>
          <cell r="S70">
            <v>30332</v>
          </cell>
          <cell r="T70">
            <v>32615</v>
          </cell>
          <cell r="U70">
            <v>0</v>
          </cell>
          <cell r="V70">
            <v>0</v>
          </cell>
          <cell r="W70">
            <v>159015</v>
          </cell>
          <cell r="X70">
            <v>159015</v>
          </cell>
          <cell r="Y70">
            <v>22400</v>
          </cell>
          <cell r="Z70">
            <v>0</v>
          </cell>
          <cell r="AA70">
            <v>0</v>
          </cell>
          <cell r="AB70">
            <v>-258549</v>
          </cell>
          <cell r="AC70">
            <v>27162417</v>
          </cell>
        </row>
        <row r="71">
          <cell r="A71">
            <v>36532</v>
          </cell>
          <cell r="B71">
            <v>871807</v>
          </cell>
          <cell r="C71">
            <v>304306</v>
          </cell>
          <cell r="D71">
            <v>48287</v>
          </cell>
          <cell r="E71">
            <v>336705</v>
          </cell>
          <cell r="F71">
            <v>-453032</v>
          </cell>
          <cell r="G71">
            <v>-211577</v>
          </cell>
          <cell r="H71">
            <v>159084</v>
          </cell>
          <cell r="I71">
            <v>169121</v>
          </cell>
          <cell r="J71">
            <v>-76174</v>
          </cell>
          <cell r="K71">
            <v>-128221</v>
          </cell>
          <cell r="L71">
            <v>157659</v>
          </cell>
          <cell r="M71">
            <v>0</v>
          </cell>
          <cell r="N71">
            <v>115376</v>
          </cell>
          <cell r="O71">
            <v>0</v>
          </cell>
          <cell r="P71">
            <v>271805</v>
          </cell>
          <cell r="Q71">
            <v>-173658</v>
          </cell>
          <cell r="R71">
            <v>59496</v>
          </cell>
          <cell r="S71">
            <v>35290</v>
          </cell>
          <cell r="T71">
            <v>36252</v>
          </cell>
          <cell r="U71">
            <v>0</v>
          </cell>
          <cell r="V71">
            <v>0</v>
          </cell>
          <cell r="W71">
            <v>152052</v>
          </cell>
          <cell r="X71">
            <v>152052</v>
          </cell>
          <cell r="Y71">
            <v>23786</v>
          </cell>
          <cell r="Z71">
            <v>0</v>
          </cell>
          <cell r="AA71">
            <v>28818</v>
          </cell>
          <cell r="AB71">
            <v>-215781</v>
          </cell>
          <cell r="AC71">
            <v>26694403</v>
          </cell>
        </row>
        <row r="72">
          <cell r="A72">
            <v>36533</v>
          </cell>
          <cell r="B72">
            <v>884019</v>
          </cell>
          <cell r="C72">
            <v>318616</v>
          </cell>
          <cell r="D72">
            <v>22314</v>
          </cell>
          <cell r="E72">
            <v>243006</v>
          </cell>
          <cell r="F72">
            <v>-468739</v>
          </cell>
          <cell r="G72">
            <v>-266008</v>
          </cell>
          <cell r="H72">
            <v>149001</v>
          </cell>
          <cell r="I72">
            <v>121963</v>
          </cell>
          <cell r="J72">
            <v>-76361</v>
          </cell>
          <cell r="K72">
            <v>-181355</v>
          </cell>
          <cell r="L72">
            <v>156193</v>
          </cell>
          <cell r="M72">
            <v>5000</v>
          </cell>
          <cell r="N72">
            <v>211392</v>
          </cell>
          <cell r="O72">
            <v>3915</v>
          </cell>
          <cell r="P72">
            <v>244264</v>
          </cell>
          <cell r="Q72">
            <v>-189461</v>
          </cell>
          <cell r="R72">
            <v>59449</v>
          </cell>
          <cell r="S72">
            <v>54519</v>
          </cell>
          <cell r="T72">
            <v>20244</v>
          </cell>
          <cell r="U72">
            <v>0</v>
          </cell>
          <cell r="V72">
            <v>0</v>
          </cell>
          <cell r="W72">
            <v>155513</v>
          </cell>
          <cell r="X72">
            <v>155513</v>
          </cell>
          <cell r="Y72">
            <v>8400</v>
          </cell>
          <cell r="Z72">
            <v>0</v>
          </cell>
          <cell r="AA72">
            <v>14965</v>
          </cell>
          <cell r="AB72">
            <v>-201155</v>
          </cell>
          <cell r="AC72">
            <v>26540191</v>
          </cell>
        </row>
        <row r="73">
          <cell r="A73">
            <v>36534</v>
          </cell>
          <cell r="B73">
            <v>863087</v>
          </cell>
          <cell r="C73">
            <v>320552</v>
          </cell>
          <cell r="D73">
            <v>21271</v>
          </cell>
          <cell r="E73">
            <v>202545</v>
          </cell>
          <cell r="F73">
            <v>-464922</v>
          </cell>
          <cell r="G73">
            <v>-270190</v>
          </cell>
          <cell r="H73">
            <v>134458</v>
          </cell>
          <cell r="I73">
            <v>118145</v>
          </cell>
          <cell r="J73">
            <v>-78300</v>
          </cell>
          <cell r="K73">
            <v>-188402</v>
          </cell>
          <cell r="L73">
            <v>153211</v>
          </cell>
          <cell r="M73">
            <v>425075</v>
          </cell>
          <cell r="N73">
            <v>786913</v>
          </cell>
          <cell r="O73">
            <v>3915</v>
          </cell>
          <cell r="P73">
            <v>250348</v>
          </cell>
          <cell r="Q73">
            <v>-197889</v>
          </cell>
          <cell r="R73">
            <v>59433</v>
          </cell>
          <cell r="S73">
            <v>56390</v>
          </cell>
          <cell r="T73">
            <v>20244</v>
          </cell>
          <cell r="U73">
            <v>0</v>
          </cell>
          <cell r="V73">
            <v>0</v>
          </cell>
          <cell r="W73">
            <v>156227</v>
          </cell>
          <cell r="X73">
            <v>156227</v>
          </cell>
          <cell r="Y73">
            <v>5732</v>
          </cell>
          <cell r="Z73">
            <v>0</v>
          </cell>
          <cell r="AA73">
            <v>20090</v>
          </cell>
          <cell r="AB73">
            <v>-155565</v>
          </cell>
          <cell r="AC73">
            <v>26162532</v>
          </cell>
        </row>
        <row r="74">
          <cell r="A74">
            <v>36535</v>
          </cell>
          <cell r="B74">
            <v>804615</v>
          </cell>
          <cell r="C74">
            <v>321339</v>
          </cell>
          <cell r="D74">
            <v>20900</v>
          </cell>
          <cell r="E74">
            <v>257913</v>
          </cell>
          <cell r="F74">
            <v>-456930</v>
          </cell>
          <cell r="G74">
            <v>-290286</v>
          </cell>
          <cell r="H74">
            <v>128284</v>
          </cell>
          <cell r="I74">
            <v>117568</v>
          </cell>
          <cell r="J74">
            <v>-94555</v>
          </cell>
          <cell r="K74">
            <v>-208476</v>
          </cell>
          <cell r="L74">
            <v>152431</v>
          </cell>
          <cell r="M74">
            <v>0</v>
          </cell>
          <cell r="N74">
            <v>115658</v>
          </cell>
          <cell r="O74">
            <v>3915</v>
          </cell>
          <cell r="P74">
            <v>248667</v>
          </cell>
          <cell r="Q74">
            <v>-197214</v>
          </cell>
          <cell r="R74">
            <v>59495</v>
          </cell>
          <cell r="S74">
            <v>56390</v>
          </cell>
          <cell r="T74">
            <v>20244</v>
          </cell>
          <cell r="U74">
            <v>0</v>
          </cell>
          <cell r="V74">
            <v>0</v>
          </cell>
          <cell r="W74">
            <v>157129</v>
          </cell>
          <cell r="X74">
            <v>157129</v>
          </cell>
          <cell r="Y74">
            <v>4253</v>
          </cell>
          <cell r="Z74">
            <v>0</v>
          </cell>
          <cell r="AA74">
            <v>4815</v>
          </cell>
          <cell r="AB74">
            <v>-152215</v>
          </cell>
          <cell r="AC74">
            <v>25747484</v>
          </cell>
        </row>
        <row r="75">
          <cell r="A75">
            <v>36536</v>
          </cell>
          <cell r="B75">
            <v>819714</v>
          </cell>
          <cell r="C75">
            <v>330891</v>
          </cell>
          <cell r="D75">
            <v>38456</v>
          </cell>
          <cell r="E75">
            <v>250236</v>
          </cell>
          <cell r="F75">
            <v>-482538</v>
          </cell>
          <cell r="G75">
            <v>-289356</v>
          </cell>
          <cell r="H75">
            <v>161017</v>
          </cell>
          <cell r="I75">
            <v>121747</v>
          </cell>
          <cell r="J75">
            <v>-111783</v>
          </cell>
          <cell r="K75">
            <v>-209199</v>
          </cell>
          <cell r="L75">
            <v>148194</v>
          </cell>
          <cell r="M75">
            <v>0</v>
          </cell>
          <cell r="N75">
            <v>127638</v>
          </cell>
          <cell r="O75">
            <v>1584</v>
          </cell>
          <cell r="P75">
            <v>247646</v>
          </cell>
          <cell r="Q75">
            <v>-186069</v>
          </cell>
          <cell r="R75">
            <v>69411</v>
          </cell>
          <cell r="S75">
            <v>55122</v>
          </cell>
          <cell r="T75">
            <v>17895</v>
          </cell>
          <cell r="U75">
            <v>0</v>
          </cell>
          <cell r="V75">
            <v>0</v>
          </cell>
          <cell r="W75">
            <v>156753</v>
          </cell>
          <cell r="X75">
            <v>156753</v>
          </cell>
          <cell r="Y75">
            <v>9900</v>
          </cell>
          <cell r="Z75">
            <v>0</v>
          </cell>
          <cell r="AA75">
            <v>33129</v>
          </cell>
          <cell r="AB75">
            <v>-121770</v>
          </cell>
          <cell r="AC75">
            <v>25454326</v>
          </cell>
        </row>
        <row r="76">
          <cell r="A76">
            <v>36537</v>
          </cell>
          <cell r="B76">
            <v>751732</v>
          </cell>
          <cell r="C76">
            <v>343368</v>
          </cell>
          <cell r="D76">
            <v>25723</v>
          </cell>
          <cell r="E76">
            <v>14526</v>
          </cell>
          <cell r="F76">
            <v>-504408</v>
          </cell>
          <cell r="G76">
            <v>-343203</v>
          </cell>
          <cell r="H76">
            <v>162588</v>
          </cell>
          <cell r="I76">
            <v>111158</v>
          </cell>
          <cell r="J76">
            <v>-146675</v>
          </cell>
          <cell r="K76">
            <v>-224616</v>
          </cell>
          <cell r="L76">
            <v>144150</v>
          </cell>
          <cell r="M76">
            <v>0</v>
          </cell>
          <cell r="N76">
            <v>339293</v>
          </cell>
          <cell r="O76">
            <v>0</v>
          </cell>
          <cell r="P76">
            <v>239281</v>
          </cell>
          <cell r="Q76">
            <v>-187850</v>
          </cell>
          <cell r="R76">
            <v>69411</v>
          </cell>
          <cell r="S76">
            <v>60080</v>
          </cell>
          <cell r="T76">
            <v>17180</v>
          </cell>
          <cell r="U76">
            <v>0</v>
          </cell>
          <cell r="V76">
            <v>0</v>
          </cell>
          <cell r="W76">
            <v>153737</v>
          </cell>
          <cell r="X76">
            <v>153737</v>
          </cell>
          <cell r="Y76">
            <v>8000</v>
          </cell>
          <cell r="Z76">
            <v>0</v>
          </cell>
          <cell r="AA76">
            <v>0</v>
          </cell>
          <cell r="AB76">
            <v>-161315</v>
          </cell>
          <cell r="AC76">
            <v>25094754</v>
          </cell>
        </row>
        <row r="77">
          <cell r="A77">
            <v>36538</v>
          </cell>
          <cell r="B77">
            <v>709544</v>
          </cell>
          <cell r="C77">
            <v>358095</v>
          </cell>
          <cell r="D77">
            <v>31161</v>
          </cell>
          <cell r="E77">
            <v>180066</v>
          </cell>
          <cell r="F77">
            <v>-488097</v>
          </cell>
          <cell r="G77">
            <v>-381750</v>
          </cell>
          <cell r="H77">
            <v>148503</v>
          </cell>
          <cell r="I77">
            <v>95352</v>
          </cell>
          <cell r="J77">
            <v>-144712</v>
          </cell>
          <cell r="K77">
            <v>-288970</v>
          </cell>
          <cell r="L77">
            <v>133155</v>
          </cell>
          <cell r="M77">
            <v>2890</v>
          </cell>
          <cell r="N77">
            <v>130804</v>
          </cell>
          <cell r="O77">
            <v>0</v>
          </cell>
          <cell r="P77">
            <v>223422</v>
          </cell>
          <cell r="Q77">
            <v>-187447</v>
          </cell>
          <cell r="R77">
            <v>69408</v>
          </cell>
          <cell r="S77">
            <v>61779</v>
          </cell>
          <cell r="T77">
            <v>16448</v>
          </cell>
          <cell r="U77">
            <v>0</v>
          </cell>
          <cell r="V77">
            <v>0</v>
          </cell>
          <cell r="W77">
            <v>151680</v>
          </cell>
          <cell r="X77">
            <v>151680</v>
          </cell>
          <cell r="Y77">
            <v>1000</v>
          </cell>
          <cell r="Z77">
            <v>0</v>
          </cell>
          <cell r="AA77">
            <v>47811</v>
          </cell>
          <cell r="AB77">
            <v>-131912</v>
          </cell>
          <cell r="AC77">
            <v>24812259</v>
          </cell>
        </row>
        <row r="78">
          <cell r="A78">
            <v>36539</v>
          </cell>
          <cell r="B78">
            <v>689064</v>
          </cell>
          <cell r="C78">
            <v>369213</v>
          </cell>
          <cell r="D78">
            <v>11217</v>
          </cell>
          <cell r="E78">
            <v>165950</v>
          </cell>
          <cell r="F78">
            <v>-501424</v>
          </cell>
          <cell r="G78">
            <v>-401870</v>
          </cell>
          <cell r="H78">
            <v>132886</v>
          </cell>
          <cell r="I78">
            <v>88617</v>
          </cell>
          <cell r="J78">
            <v>-164217</v>
          </cell>
          <cell r="K78">
            <v>-292337</v>
          </cell>
          <cell r="L78">
            <v>139658</v>
          </cell>
          <cell r="M78">
            <v>0</v>
          </cell>
          <cell r="N78">
            <v>127725</v>
          </cell>
          <cell r="O78">
            <v>0</v>
          </cell>
          <cell r="P78">
            <v>230837</v>
          </cell>
          <cell r="Q78">
            <v>-222382</v>
          </cell>
          <cell r="R78">
            <v>69412</v>
          </cell>
          <cell r="S78">
            <v>22028</v>
          </cell>
          <cell r="T78">
            <v>75810</v>
          </cell>
          <cell r="U78">
            <v>0</v>
          </cell>
          <cell r="V78">
            <v>0</v>
          </cell>
          <cell r="W78">
            <v>147006</v>
          </cell>
          <cell r="X78">
            <v>147006</v>
          </cell>
          <cell r="Y78">
            <v>10255</v>
          </cell>
          <cell r="Z78">
            <v>0</v>
          </cell>
          <cell r="AA78">
            <v>47811</v>
          </cell>
          <cell r="AB78">
            <v>-93005</v>
          </cell>
          <cell r="AC78">
            <v>24579005</v>
          </cell>
        </row>
        <row r="79">
          <cell r="A79">
            <v>36540</v>
          </cell>
          <cell r="B79">
            <v>814749</v>
          </cell>
          <cell r="C79">
            <v>374401</v>
          </cell>
          <cell r="D79">
            <v>14134</v>
          </cell>
          <cell r="E79">
            <v>144842</v>
          </cell>
          <cell r="F79">
            <v>-486419</v>
          </cell>
          <cell r="G79">
            <v>-379164</v>
          </cell>
          <cell r="H79">
            <v>129538</v>
          </cell>
          <cell r="I79">
            <v>71409</v>
          </cell>
          <cell r="J79">
            <v>-128488</v>
          </cell>
          <cell r="K79">
            <v>-257087</v>
          </cell>
          <cell r="L79">
            <v>129349</v>
          </cell>
          <cell r="M79">
            <v>67551</v>
          </cell>
          <cell r="N79">
            <v>243682</v>
          </cell>
          <cell r="O79">
            <v>6941</v>
          </cell>
          <cell r="P79">
            <v>225445</v>
          </cell>
          <cell r="Q79">
            <v>-209854</v>
          </cell>
          <cell r="R79">
            <v>49850</v>
          </cell>
          <cell r="S79">
            <v>62747</v>
          </cell>
          <cell r="T79">
            <v>15000</v>
          </cell>
          <cell r="U79">
            <v>11941</v>
          </cell>
          <cell r="V79">
            <v>0</v>
          </cell>
          <cell r="W79">
            <v>144038</v>
          </cell>
          <cell r="X79">
            <v>144038</v>
          </cell>
          <cell r="Y79">
            <v>251</v>
          </cell>
          <cell r="Z79">
            <v>0</v>
          </cell>
          <cell r="AA79">
            <v>30825</v>
          </cell>
          <cell r="AB79">
            <v>-36836</v>
          </cell>
          <cell r="AC79">
            <v>24385068</v>
          </cell>
        </row>
        <row r="80">
          <cell r="A80">
            <v>36541</v>
          </cell>
          <cell r="B80">
            <v>803527</v>
          </cell>
          <cell r="C80">
            <v>371257</v>
          </cell>
          <cell r="D80">
            <v>14275</v>
          </cell>
          <cell r="E80">
            <v>158557</v>
          </cell>
          <cell r="F80">
            <v>-494889</v>
          </cell>
          <cell r="G80">
            <v>-399770</v>
          </cell>
          <cell r="H80">
            <v>124462</v>
          </cell>
          <cell r="I80">
            <v>74795</v>
          </cell>
          <cell r="J80">
            <v>-147175</v>
          </cell>
          <cell r="K80">
            <v>-287271</v>
          </cell>
          <cell r="L80">
            <v>130153</v>
          </cell>
          <cell r="M80">
            <v>59075</v>
          </cell>
          <cell r="N80">
            <v>195203</v>
          </cell>
          <cell r="O80">
            <v>1610</v>
          </cell>
          <cell r="P80">
            <v>235382</v>
          </cell>
          <cell r="Q80">
            <v>-218059</v>
          </cell>
          <cell r="R80">
            <v>49580</v>
          </cell>
          <cell r="S80">
            <v>65094</v>
          </cell>
          <cell r="T80">
            <v>15000</v>
          </cell>
          <cell r="U80">
            <v>5000</v>
          </cell>
          <cell r="V80">
            <v>0</v>
          </cell>
          <cell r="W80">
            <v>144038</v>
          </cell>
          <cell r="X80">
            <v>144038</v>
          </cell>
          <cell r="Y80">
            <v>255</v>
          </cell>
          <cell r="Z80">
            <v>0</v>
          </cell>
          <cell r="AA80">
            <v>39865</v>
          </cell>
          <cell r="AB80">
            <v>-20371</v>
          </cell>
          <cell r="AC80">
            <v>24216307</v>
          </cell>
        </row>
        <row r="81">
          <cell r="A81">
            <v>36542</v>
          </cell>
          <cell r="B81">
            <v>772864</v>
          </cell>
          <cell r="C81">
            <v>369654</v>
          </cell>
          <cell r="D81">
            <v>14134</v>
          </cell>
          <cell r="E81">
            <v>106439</v>
          </cell>
          <cell r="F81">
            <v>-501279</v>
          </cell>
          <cell r="G81">
            <v>-394523</v>
          </cell>
          <cell r="H81">
            <v>129851</v>
          </cell>
          <cell r="I81">
            <v>76405</v>
          </cell>
          <cell r="J81">
            <v>-151264</v>
          </cell>
          <cell r="K81">
            <v>-281924</v>
          </cell>
          <cell r="L81">
            <v>134084</v>
          </cell>
          <cell r="M81">
            <v>39243</v>
          </cell>
          <cell r="N81">
            <v>236288</v>
          </cell>
          <cell r="O81">
            <v>0</v>
          </cell>
          <cell r="P81">
            <v>235130</v>
          </cell>
          <cell r="Q81">
            <v>-217820</v>
          </cell>
          <cell r="R81">
            <v>69412</v>
          </cell>
          <cell r="S81">
            <v>63061</v>
          </cell>
          <cell r="T81">
            <v>15000</v>
          </cell>
          <cell r="U81">
            <v>5000</v>
          </cell>
          <cell r="V81">
            <v>0</v>
          </cell>
          <cell r="W81">
            <v>144038</v>
          </cell>
          <cell r="X81">
            <v>144038</v>
          </cell>
          <cell r="Y81">
            <v>255</v>
          </cell>
          <cell r="Z81">
            <v>0</v>
          </cell>
          <cell r="AA81">
            <v>38039</v>
          </cell>
          <cell r="AB81">
            <v>-55949</v>
          </cell>
          <cell r="AC81">
            <v>24580654</v>
          </cell>
        </row>
        <row r="82">
          <cell r="A82">
            <v>36543</v>
          </cell>
          <cell r="B82">
            <v>712013</v>
          </cell>
          <cell r="C82">
            <v>369815</v>
          </cell>
          <cell r="D82">
            <v>14134</v>
          </cell>
          <cell r="E82">
            <v>182845</v>
          </cell>
          <cell r="F82">
            <v>-496887</v>
          </cell>
          <cell r="G82">
            <v>-402528</v>
          </cell>
          <cell r="H82">
            <v>126364</v>
          </cell>
          <cell r="I82">
            <v>85097</v>
          </cell>
          <cell r="J82">
            <v>-156536</v>
          </cell>
          <cell r="K82">
            <v>-187177</v>
          </cell>
          <cell r="L82">
            <v>131858</v>
          </cell>
          <cell r="M82">
            <v>2554</v>
          </cell>
          <cell r="N82">
            <v>116535</v>
          </cell>
          <cell r="O82">
            <v>0</v>
          </cell>
          <cell r="P82">
            <v>234648</v>
          </cell>
          <cell r="Q82">
            <v>-212623</v>
          </cell>
          <cell r="R82">
            <v>69412</v>
          </cell>
          <cell r="S82">
            <v>62723</v>
          </cell>
          <cell r="T82">
            <v>17507</v>
          </cell>
          <cell r="U82">
            <v>3283</v>
          </cell>
          <cell r="V82">
            <v>0</v>
          </cell>
          <cell r="W82">
            <v>144038</v>
          </cell>
          <cell r="X82">
            <v>144038</v>
          </cell>
          <cell r="Y82">
            <v>255</v>
          </cell>
          <cell r="Z82">
            <v>0</v>
          </cell>
          <cell r="AA82">
            <v>17907</v>
          </cell>
          <cell r="AB82">
            <v>-44672</v>
          </cell>
          <cell r="AC82">
            <v>24382552</v>
          </cell>
        </row>
        <row r="83">
          <cell r="A83">
            <v>36544</v>
          </cell>
          <cell r="B83">
            <v>687929</v>
          </cell>
          <cell r="C83">
            <v>366680</v>
          </cell>
          <cell r="D83">
            <v>14807</v>
          </cell>
          <cell r="E83">
            <v>195731</v>
          </cell>
          <cell r="F83">
            <v>-479382</v>
          </cell>
          <cell r="G83">
            <v>-37307</v>
          </cell>
          <cell r="H83">
            <v>119375</v>
          </cell>
          <cell r="I83">
            <v>114004</v>
          </cell>
          <cell r="J83">
            <v>-136303</v>
          </cell>
          <cell r="K83">
            <v>-264289</v>
          </cell>
          <cell r="L83">
            <v>134420</v>
          </cell>
          <cell r="M83">
            <v>2419</v>
          </cell>
          <cell r="N83">
            <v>115010</v>
          </cell>
          <cell r="O83">
            <v>9916</v>
          </cell>
          <cell r="P83">
            <v>244444</v>
          </cell>
          <cell r="Q83">
            <v>-207135</v>
          </cell>
          <cell r="R83">
            <v>69113</v>
          </cell>
          <cell r="S83">
            <v>56390</v>
          </cell>
          <cell r="T83">
            <v>34437</v>
          </cell>
          <cell r="U83">
            <v>100</v>
          </cell>
          <cell r="V83">
            <v>0</v>
          </cell>
          <cell r="W83">
            <v>145663</v>
          </cell>
          <cell r="X83">
            <v>145663</v>
          </cell>
          <cell r="Y83">
            <v>5255</v>
          </cell>
          <cell r="Z83">
            <v>0</v>
          </cell>
          <cell r="AA83">
            <v>42669</v>
          </cell>
          <cell r="AB83">
            <v>-42681</v>
          </cell>
          <cell r="AC83">
            <v>24274732</v>
          </cell>
        </row>
        <row r="84">
          <cell r="A84">
            <v>36545</v>
          </cell>
          <cell r="B84">
            <v>745271</v>
          </cell>
          <cell r="C84">
            <v>376856</v>
          </cell>
          <cell r="D84">
            <v>18636</v>
          </cell>
          <cell r="E84">
            <v>174322</v>
          </cell>
          <cell r="F84">
            <v>-510586</v>
          </cell>
          <cell r="G84">
            <v>-434116</v>
          </cell>
          <cell r="H84">
            <v>105118</v>
          </cell>
          <cell r="I84">
            <v>129440</v>
          </cell>
          <cell r="J84">
            <v>-173969</v>
          </cell>
          <cell r="K84">
            <v>-330853</v>
          </cell>
          <cell r="L84">
            <v>129471</v>
          </cell>
          <cell r="M84">
            <v>2554</v>
          </cell>
          <cell r="N84">
            <v>117691</v>
          </cell>
          <cell r="O84">
            <v>9916</v>
          </cell>
          <cell r="P84">
            <v>284062</v>
          </cell>
          <cell r="Q84">
            <v>-246767</v>
          </cell>
          <cell r="R84">
            <v>74361</v>
          </cell>
          <cell r="S84">
            <v>55122</v>
          </cell>
          <cell r="T84">
            <v>56449</v>
          </cell>
          <cell r="U84">
            <v>0</v>
          </cell>
          <cell r="V84">
            <v>0</v>
          </cell>
          <cell r="W84">
            <v>145663</v>
          </cell>
          <cell r="X84">
            <v>145663</v>
          </cell>
          <cell r="Y84">
            <v>5255</v>
          </cell>
          <cell r="Z84">
            <v>0</v>
          </cell>
          <cell r="AA84">
            <v>15341</v>
          </cell>
          <cell r="AB84">
            <v>-62624</v>
          </cell>
          <cell r="AC84">
            <v>23973586</v>
          </cell>
        </row>
        <row r="85">
          <cell r="A85">
            <v>36546</v>
          </cell>
          <cell r="B85">
            <v>681388</v>
          </cell>
          <cell r="C85">
            <v>381902</v>
          </cell>
          <cell r="D85">
            <v>10190</v>
          </cell>
          <cell r="E85">
            <v>125296</v>
          </cell>
          <cell r="F85">
            <v>-499615</v>
          </cell>
          <cell r="G85">
            <v>-440520</v>
          </cell>
          <cell r="H85">
            <v>122048</v>
          </cell>
          <cell r="I85">
            <v>98061</v>
          </cell>
          <cell r="J85">
            <v>-184216</v>
          </cell>
          <cell r="K85">
            <v>-159351</v>
          </cell>
          <cell r="L85">
            <v>123446</v>
          </cell>
          <cell r="M85">
            <v>2306</v>
          </cell>
          <cell r="N85">
            <v>120399</v>
          </cell>
          <cell r="O85">
            <v>9916</v>
          </cell>
          <cell r="P85">
            <v>231933</v>
          </cell>
          <cell r="Q85">
            <v>-224863</v>
          </cell>
          <cell r="R85">
            <v>44622</v>
          </cell>
          <cell r="S85">
            <v>65037</v>
          </cell>
          <cell r="T85">
            <v>27857</v>
          </cell>
          <cell r="U85">
            <v>0</v>
          </cell>
          <cell r="V85">
            <v>0</v>
          </cell>
          <cell r="W85">
            <v>144859</v>
          </cell>
          <cell r="X85">
            <v>144859</v>
          </cell>
          <cell r="Y85">
            <v>5255</v>
          </cell>
          <cell r="Z85">
            <v>0</v>
          </cell>
          <cell r="AA85">
            <v>53770</v>
          </cell>
          <cell r="AB85">
            <v>-83485</v>
          </cell>
          <cell r="AC85">
            <v>23934319</v>
          </cell>
        </row>
        <row r="86">
          <cell r="A86">
            <v>36547</v>
          </cell>
          <cell r="B86">
            <v>721486</v>
          </cell>
          <cell r="C86">
            <v>391470</v>
          </cell>
          <cell r="D86">
            <v>5398</v>
          </cell>
          <cell r="E86">
            <v>209561</v>
          </cell>
          <cell r="F86">
            <v>-500346</v>
          </cell>
          <cell r="G86">
            <v>-400786</v>
          </cell>
          <cell r="H86">
            <v>155041</v>
          </cell>
          <cell r="I86">
            <v>75144</v>
          </cell>
          <cell r="J86">
            <v>-128467</v>
          </cell>
          <cell r="K86">
            <v>-206586</v>
          </cell>
          <cell r="L86">
            <v>125139</v>
          </cell>
          <cell r="M86">
            <v>2306</v>
          </cell>
          <cell r="N86">
            <v>98109</v>
          </cell>
          <cell r="O86">
            <v>19306</v>
          </cell>
          <cell r="P86">
            <v>202129</v>
          </cell>
          <cell r="Q86">
            <v>-193962</v>
          </cell>
          <cell r="R86">
            <v>1277</v>
          </cell>
          <cell r="S86">
            <v>93463</v>
          </cell>
          <cell r="T86">
            <v>34267</v>
          </cell>
          <cell r="U86">
            <v>0</v>
          </cell>
          <cell r="V86">
            <v>0</v>
          </cell>
          <cell r="W86">
            <v>143947</v>
          </cell>
          <cell r="X86">
            <v>143947</v>
          </cell>
          <cell r="Y86">
            <v>5255</v>
          </cell>
          <cell r="Z86">
            <v>0</v>
          </cell>
          <cell r="AA86">
            <v>4880</v>
          </cell>
          <cell r="AB86">
            <v>-107205</v>
          </cell>
          <cell r="AC86">
            <v>23665708</v>
          </cell>
        </row>
        <row r="87">
          <cell r="A87">
            <v>36548</v>
          </cell>
          <cell r="B87">
            <v>747001</v>
          </cell>
          <cell r="C87">
            <v>388844</v>
          </cell>
          <cell r="D87">
            <v>17010</v>
          </cell>
          <cell r="E87">
            <v>224744</v>
          </cell>
          <cell r="F87">
            <v>-510115</v>
          </cell>
          <cell r="G87">
            <v>-395705</v>
          </cell>
          <cell r="H87">
            <v>154993</v>
          </cell>
          <cell r="I87">
            <v>58966</v>
          </cell>
          <cell r="J87">
            <v>-138238</v>
          </cell>
          <cell r="K87">
            <v>-281235</v>
          </cell>
          <cell r="L87">
            <v>125137</v>
          </cell>
          <cell r="M87">
            <v>32180</v>
          </cell>
          <cell r="N87">
            <v>104360</v>
          </cell>
          <cell r="O87">
            <v>10187</v>
          </cell>
          <cell r="P87">
            <v>199769</v>
          </cell>
          <cell r="Q87">
            <v>-203379</v>
          </cell>
          <cell r="R87">
            <v>33010</v>
          </cell>
          <cell r="S87">
            <v>93373</v>
          </cell>
          <cell r="T87">
            <v>17908</v>
          </cell>
          <cell r="U87">
            <v>0</v>
          </cell>
          <cell r="V87">
            <v>0</v>
          </cell>
          <cell r="W87">
            <v>144038</v>
          </cell>
          <cell r="X87">
            <v>144038</v>
          </cell>
          <cell r="Y87">
            <v>5255</v>
          </cell>
          <cell r="Z87">
            <v>0</v>
          </cell>
          <cell r="AA87">
            <v>4880</v>
          </cell>
          <cell r="AB87">
            <v>-85267</v>
          </cell>
          <cell r="AC87">
            <v>23440064</v>
          </cell>
        </row>
        <row r="88">
          <cell r="A88">
            <v>36549</v>
          </cell>
          <cell r="B88">
            <v>747560</v>
          </cell>
          <cell r="C88">
            <v>389553</v>
          </cell>
          <cell r="D88">
            <v>2007</v>
          </cell>
          <cell r="E88">
            <v>222195</v>
          </cell>
          <cell r="F88">
            <v>-505102</v>
          </cell>
          <cell r="G88">
            <v>-428136</v>
          </cell>
          <cell r="H88">
            <v>154994</v>
          </cell>
          <cell r="I88">
            <v>55684</v>
          </cell>
          <cell r="J88">
            <v>-151873</v>
          </cell>
          <cell r="K88">
            <v>-173334</v>
          </cell>
          <cell r="L88">
            <v>124537</v>
          </cell>
          <cell r="M88">
            <v>32306</v>
          </cell>
          <cell r="N88">
            <v>85164</v>
          </cell>
          <cell r="O88">
            <v>13307</v>
          </cell>
          <cell r="P88">
            <v>199092</v>
          </cell>
          <cell r="Q88">
            <v>-199757</v>
          </cell>
          <cell r="R88">
            <v>44622</v>
          </cell>
          <cell r="S88">
            <v>93477</v>
          </cell>
          <cell r="T88">
            <v>17610</v>
          </cell>
          <cell r="U88">
            <v>0</v>
          </cell>
          <cell r="V88">
            <v>0</v>
          </cell>
          <cell r="W88">
            <v>144308</v>
          </cell>
          <cell r="X88">
            <v>144308</v>
          </cell>
          <cell r="Y88">
            <v>5255</v>
          </cell>
          <cell r="Z88">
            <v>0</v>
          </cell>
          <cell r="AA88">
            <v>1920</v>
          </cell>
          <cell r="AB88">
            <v>-62874</v>
          </cell>
          <cell r="AC88">
            <v>23248414</v>
          </cell>
        </row>
        <row r="89">
          <cell r="A89">
            <v>36550</v>
          </cell>
          <cell r="B89">
            <v>849504</v>
          </cell>
          <cell r="C89">
            <v>348635</v>
          </cell>
          <cell r="D89">
            <v>18086</v>
          </cell>
          <cell r="E89">
            <v>308259</v>
          </cell>
          <cell r="F89">
            <v>-501021</v>
          </cell>
          <cell r="G89">
            <v>-390031</v>
          </cell>
          <cell r="H89">
            <v>143250</v>
          </cell>
          <cell r="I89">
            <v>85203</v>
          </cell>
          <cell r="J89">
            <v>-137930</v>
          </cell>
          <cell r="K89">
            <v>-270985</v>
          </cell>
          <cell r="L89">
            <v>135346</v>
          </cell>
          <cell r="M89">
            <v>15149</v>
          </cell>
          <cell r="N89">
            <v>37247</v>
          </cell>
          <cell r="O89">
            <v>0</v>
          </cell>
          <cell r="P89">
            <v>249350</v>
          </cell>
          <cell r="Q89">
            <v>-216893</v>
          </cell>
          <cell r="R89">
            <v>64453</v>
          </cell>
          <cell r="S89">
            <v>68761</v>
          </cell>
          <cell r="T89">
            <v>20871</v>
          </cell>
          <cell r="U89">
            <v>0</v>
          </cell>
          <cell r="V89">
            <v>0</v>
          </cell>
          <cell r="W89">
            <v>144038</v>
          </cell>
          <cell r="X89">
            <v>144038</v>
          </cell>
          <cell r="Y89">
            <v>5255</v>
          </cell>
          <cell r="Z89">
            <v>0</v>
          </cell>
          <cell r="AA89">
            <v>15770</v>
          </cell>
          <cell r="AB89">
            <v>-67169</v>
          </cell>
          <cell r="AC89">
            <v>22769437</v>
          </cell>
        </row>
        <row r="90">
          <cell r="A90">
            <v>36551</v>
          </cell>
          <cell r="B90">
            <v>913816</v>
          </cell>
          <cell r="C90">
            <v>324934</v>
          </cell>
          <cell r="D90">
            <v>43157</v>
          </cell>
          <cell r="E90">
            <v>388460</v>
          </cell>
          <cell r="F90">
            <v>-425185</v>
          </cell>
          <cell r="G90">
            <v>-271603</v>
          </cell>
          <cell r="H90">
            <v>128483</v>
          </cell>
          <cell r="I90">
            <v>145304</v>
          </cell>
          <cell r="J90">
            <v>-69040</v>
          </cell>
          <cell r="K90">
            <v>-149457</v>
          </cell>
          <cell r="L90">
            <v>133671</v>
          </cell>
          <cell r="M90">
            <v>149</v>
          </cell>
          <cell r="N90">
            <v>75856</v>
          </cell>
          <cell r="O90">
            <v>0</v>
          </cell>
          <cell r="P90">
            <v>283140</v>
          </cell>
          <cell r="Q90">
            <v>-212050</v>
          </cell>
          <cell r="R90">
            <v>68809</v>
          </cell>
          <cell r="S90">
            <v>35290</v>
          </cell>
          <cell r="T90">
            <v>21245</v>
          </cell>
          <cell r="U90">
            <v>0</v>
          </cell>
          <cell r="V90">
            <v>0</v>
          </cell>
          <cell r="W90">
            <v>149051</v>
          </cell>
          <cell r="X90">
            <v>149051</v>
          </cell>
          <cell r="Y90">
            <v>15255</v>
          </cell>
          <cell r="Z90">
            <v>0</v>
          </cell>
          <cell r="AA90">
            <v>6815</v>
          </cell>
          <cell r="AB90">
            <v>-132623</v>
          </cell>
          <cell r="AC90">
            <v>22341610</v>
          </cell>
        </row>
        <row r="91">
          <cell r="A91">
            <v>36552</v>
          </cell>
          <cell r="B91">
            <v>867180</v>
          </cell>
          <cell r="C91">
            <v>333727</v>
          </cell>
          <cell r="D91">
            <v>20089</v>
          </cell>
          <cell r="E91">
            <v>320793</v>
          </cell>
          <cell r="F91">
            <v>-469320</v>
          </cell>
          <cell r="G91">
            <v>-291751</v>
          </cell>
          <cell r="H91">
            <v>123959</v>
          </cell>
          <cell r="I91">
            <v>170240</v>
          </cell>
          <cell r="J91">
            <v>-100767</v>
          </cell>
          <cell r="K91">
            <v>-171781</v>
          </cell>
          <cell r="L91">
            <v>126545</v>
          </cell>
          <cell r="M91">
            <v>149</v>
          </cell>
          <cell r="N91">
            <v>82071</v>
          </cell>
          <cell r="O91">
            <v>0</v>
          </cell>
          <cell r="P91">
            <v>318292</v>
          </cell>
          <cell r="Q91">
            <v>-231070</v>
          </cell>
          <cell r="R91">
            <v>67925</v>
          </cell>
          <cell r="S91">
            <v>25374</v>
          </cell>
          <cell r="T91">
            <v>44723</v>
          </cell>
          <cell r="U91">
            <v>0</v>
          </cell>
          <cell r="V91">
            <v>0</v>
          </cell>
          <cell r="W91">
            <v>157707</v>
          </cell>
          <cell r="X91">
            <v>157707</v>
          </cell>
          <cell r="Y91">
            <v>8470</v>
          </cell>
          <cell r="Z91">
            <v>0</v>
          </cell>
          <cell r="AA91">
            <v>21311</v>
          </cell>
          <cell r="AB91">
            <v>-200163</v>
          </cell>
          <cell r="AC91">
            <v>21842122</v>
          </cell>
        </row>
        <row r="92">
          <cell r="A92">
            <v>36553</v>
          </cell>
          <cell r="B92">
            <v>899195</v>
          </cell>
          <cell r="C92">
            <v>331183</v>
          </cell>
          <cell r="D92">
            <v>12034</v>
          </cell>
          <cell r="E92">
            <v>332146</v>
          </cell>
          <cell r="F92">
            <v>-470014</v>
          </cell>
          <cell r="G92">
            <v>-270364</v>
          </cell>
          <cell r="H92">
            <v>106684</v>
          </cell>
          <cell r="I92">
            <v>156139</v>
          </cell>
          <cell r="J92">
            <v>-68899</v>
          </cell>
          <cell r="K92">
            <v>-150395</v>
          </cell>
          <cell r="L92">
            <v>144471</v>
          </cell>
          <cell r="M92">
            <v>17318</v>
          </cell>
          <cell r="N92">
            <v>73922</v>
          </cell>
          <cell r="O92">
            <v>0</v>
          </cell>
          <cell r="P92">
            <v>285082</v>
          </cell>
          <cell r="Q92">
            <v>-235802</v>
          </cell>
          <cell r="R92">
            <v>44622</v>
          </cell>
          <cell r="S92">
            <v>46219</v>
          </cell>
          <cell r="T92">
            <v>31501</v>
          </cell>
          <cell r="U92">
            <v>0</v>
          </cell>
          <cell r="V92">
            <v>0</v>
          </cell>
          <cell r="W92">
            <v>152003</v>
          </cell>
          <cell r="X92">
            <v>152003</v>
          </cell>
          <cell r="Y92">
            <v>23811</v>
          </cell>
          <cell r="Z92">
            <v>0</v>
          </cell>
          <cell r="AA92">
            <v>0</v>
          </cell>
          <cell r="AB92">
            <v>-254667</v>
          </cell>
          <cell r="AC92">
            <v>21286828</v>
          </cell>
        </row>
        <row r="93">
          <cell r="A93">
            <v>36554</v>
          </cell>
          <cell r="B93">
            <v>915773</v>
          </cell>
          <cell r="C93">
            <v>325464</v>
          </cell>
          <cell r="D93">
            <v>6797</v>
          </cell>
          <cell r="E93">
            <v>328659</v>
          </cell>
          <cell r="F93">
            <v>-467855</v>
          </cell>
          <cell r="G93">
            <v>-259885</v>
          </cell>
          <cell r="H93">
            <v>108106</v>
          </cell>
          <cell r="I93">
            <v>101862</v>
          </cell>
          <cell r="J93">
            <v>-62930</v>
          </cell>
          <cell r="K93">
            <v>-177174</v>
          </cell>
          <cell r="L93">
            <v>142411</v>
          </cell>
          <cell r="M93">
            <v>12631</v>
          </cell>
          <cell r="N93">
            <v>110631</v>
          </cell>
          <cell r="O93">
            <v>10379</v>
          </cell>
          <cell r="P93">
            <v>265488</v>
          </cell>
          <cell r="Q93">
            <v>-229994</v>
          </cell>
          <cell r="R93">
            <v>63726</v>
          </cell>
          <cell r="S93">
            <v>45206</v>
          </cell>
          <cell r="T93">
            <v>23184</v>
          </cell>
          <cell r="U93">
            <v>16143</v>
          </cell>
          <cell r="V93">
            <v>0</v>
          </cell>
          <cell r="W93">
            <v>149719</v>
          </cell>
          <cell r="X93">
            <v>149719</v>
          </cell>
          <cell r="Y93">
            <v>5181</v>
          </cell>
          <cell r="Z93">
            <v>9916</v>
          </cell>
          <cell r="AA93">
            <v>226</v>
          </cell>
          <cell r="AB93">
            <v>-175486</v>
          </cell>
          <cell r="AC93">
            <v>20769561</v>
          </cell>
        </row>
        <row r="94">
          <cell r="A94">
            <v>36555</v>
          </cell>
          <cell r="B94">
            <v>920957</v>
          </cell>
          <cell r="C94">
            <v>381300</v>
          </cell>
          <cell r="D94">
            <v>6797</v>
          </cell>
          <cell r="E94">
            <v>297978</v>
          </cell>
          <cell r="F94">
            <v>-473997</v>
          </cell>
          <cell r="G94">
            <v>-329299</v>
          </cell>
          <cell r="H94">
            <v>108837</v>
          </cell>
          <cell r="I94">
            <v>117669</v>
          </cell>
          <cell r="J94">
            <v>-67620</v>
          </cell>
          <cell r="K94">
            <v>-204346</v>
          </cell>
          <cell r="L94">
            <v>144721</v>
          </cell>
          <cell r="M94">
            <v>14499</v>
          </cell>
          <cell r="N94">
            <v>131937</v>
          </cell>
          <cell r="O94">
            <v>7646</v>
          </cell>
          <cell r="P94">
            <v>287122</v>
          </cell>
          <cell r="Q94">
            <v>-235651</v>
          </cell>
          <cell r="R94">
            <v>63726</v>
          </cell>
          <cell r="S94">
            <v>35290</v>
          </cell>
          <cell r="T94">
            <v>28732</v>
          </cell>
          <cell r="U94">
            <v>14614</v>
          </cell>
          <cell r="V94">
            <v>0</v>
          </cell>
          <cell r="W94">
            <v>148955</v>
          </cell>
          <cell r="X94">
            <v>148955</v>
          </cell>
          <cell r="Y94">
            <v>5255</v>
          </cell>
          <cell r="Z94">
            <v>0</v>
          </cell>
          <cell r="AA94">
            <v>0</v>
          </cell>
          <cell r="AB94">
            <v>-151990</v>
          </cell>
          <cell r="AC94">
            <v>20363765</v>
          </cell>
        </row>
        <row r="95">
          <cell r="A95">
            <v>36556</v>
          </cell>
          <cell r="B95">
            <v>906271</v>
          </cell>
          <cell r="C95">
            <v>328339</v>
          </cell>
          <cell r="D95">
            <v>6797</v>
          </cell>
          <cell r="E95">
            <v>395202</v>
          </cell>
          <cell r="F95">
            <v>-466673</v>
          </cell>
          <cell r="G95">
            <v>-264298</v>
          </cell>
          <cell r="H95">
            <v>108243</v>
          </cell>
          <cell r="I95">
            <v>168285</v>
          </cell>
          <cell r="J95">
            <v>-64912</v>
          </cell>
          <cell r="K95">
            <v>-133990</v>
          </cell>
          <cell r="L95">
            <v>148217</v>
          </cell>
          <cell r="M95">
            <v>12631</v>
          </cell>
          <cell r="N95">
            <v>45172</v>
          </cell>
          <cell r="O95">
            <v>0</v>
          </cell>
          <cell r="P95">
            <v>395202</v>
          </cell>
          <cell r="Q95">
            <v>-214305</v>
          </cell>
          <cell r="R95">
            <v>53810</v>
          </cell>
          <cell r="S95">
            <v>35290</v>
          </cell>
          <cell r="T95">
            <v>28732</v>
          </cell>
          <cell r="U95">
            <v>0</v>
          </cell>
          <cell r="V95">
            <v>0</v>
          </cell>
          <cell r="W95">
            <v>158790</v>
          </cell>
          <cell r="X95">
            <v>158790</v>
          </cell>
          <cell r="Y95">
            <v>21010</v>
          </cell>
          <cell r="Z95">
            <v>0</v>
          </cell>
          <cell r="AA95">
            <v>0</v>
          </cell>
          <cell r="AB95">
            <v>-230063</v>
          </cell>
          <cell r="AC95">
            <v>19882082</v>
          </cell>
        </row>
        <row r="96">
          <cell r="A96">
            <v>36557</v>
          </cell>
          <cell r="B96">
            <v>904228</v>
          </cell>
          <cell r="C96">
            <v>316224</v>
          </cell>
          <cell r="D96">
            <v>11622</v>
          </cell>
          <cell r="E96">
            <v>286535</v>
          </cell>
          <cell r="F96">
            <v>-460909</v>
          </cell>
          <cell r="G96">
            <v>-333926</v>
          </cell>
          <cell r="H96">
            <v>110599</v>
          </cell>
          <cell r="I96">
            <v>180660</v>
          </cell>
          <cell r="J96">
            <v>-127152</v>
          </cell>
          <cell r="K96">
            <v>-235105</v>
          </cell>
          <cell r="L96">
            <v>132745</v>
          </cell>
          <cell r="M96">
            <v>1983</v>
          </cell>
          <cell r="N96">
            <v>57087</v>
          </cell>
          <cell r="O96">
            <v>170</v>
          </cell>
          <cell r="P96">
            <v>299966</v>
          </cell>
          <cell r="Q96">
            <v>-217145</v>
          </cell>
          <cell r="R96">
            <v>57459</v>
          </cell>
          <cell r="S96">
            <v>42341</v>
          </cell>
          <cell r="T96">
            <v>51746</v>
          </cell>
          <cell r="U96">
            <v>0</v>
          </cell>
          <cell r="V96">
            <v>0</v>
          </cell>
          <cell r="W96">
            <v>158038</v>
          </cell>
          <cell r="X96">
            <v>158038</v>
          </cell>
          <cell r="Y96">
            <v>13216</v>
          </cell>
          <cell r="Z96">
            <v>0</v>
          </cell>
          <cell r="AA96">
            <v>4246</v>
          </cell>
          <cell r="AB96">
            <v>-172050</v>
          </cell>
          <cell r="AC96">
            <v>19372153</v>
          </cell>
        </row>
        <row r="97">
          <cell r="A97">
            <v>36558</v>
          </cell>
          <cell r="B97">
            <v>887324</v>
          </cell>
          <cell r="C97">
            <v>328683</v>
          </cell>
          <cell r="D97">
            <v>10209</v>
          </cell>
          <cell r="E97">
            <v>286880</v>
          </cell>
          <cell r="F97">
            <v>-491224</v>
          </cell>
          <cell r="G97">
            <v>-348022</v>
          </cell>
          <cell r="H97">
            <v>143802</v>
          </cell>
          <cell r="I97">
            <v>163319</v>
          </cell>
          <cell r="J97">
            <v>-121510</v>
          </cell>
          <cell r="K97">
            <v>-243672</v>
          </cell>
          <cell r="L97">
            <v>148202</v>
          </cell>
          <cell r="M97">
            <v>2</v>
          </cell>
          <cell r="N97">
            <v>70713</v>
          </cell>
          <cell r="O97">
            <v>0</v>
          </cell>
          <cell r="P97">
            <v>323498</v>
          </cell>
          <cell r="Q97">
            <v>-221372</v>
          </cell>
          <cell r="R97">
            <v>52878</v>
          </cell>
          <cell r="S97">
            <v>22509</v>
          </cell>
          <cell r="T97">
            <v>23534</v>
          </cell>
          <cell r="U97">
            <v>0</v>
          </cell>
          <cell r="V97">
            <v>0</v>
          </cell>
          <cell r="W97">
            <v>144038</v>
          </cell>
          <cell r="X97">
            <v>144038</v>
          </cell>
          <cell r="Y97">
            <v>18255</v>
          </cell>
          <cell r="Z97">
            <v>0</v>
          </cell>
          <cell r="AA97">
            <v>0</v>
          </cell>
          <cell r="AB97">
            <v>-126723</v>
          </cell>
          <cell r="AC97">
            <v>18946089</v>
          </cell>
        </row>
        <row r="98">
          <cell r="A98">
            <v>36559</v>
          </cell>
          <cell r="B98">
            <v>957731</v>
          </cell>
          <cell r="C98">
            <v>301163</v>
          </cell>
          <cell r="D98">
            <v>14918</v>
          </cell>
          <cell r="E98">
            <v>326802</v>
          </cell>
          <cell r="F98">
            <v>-477848</v>
          </cell>
          <cell r="G98">
            <v>-331129</v>
          </cell>
          <cell r="H98">
            <v>125523</v>
          </cell>
          <cell r="I98">
            <v>156030</v>
          </cell>
          <cell r="J98">
            <v>-105437</v>
          </cell>
          <cell r="K98">
            <v>-272514</v>
          </cell>
          <cell r="L98">
            <v>151648</v>
          </cell>
          <cell r="M98">
            <v>8030</v>
          </cell>
          <cell r="N98">
            <v>53580</v>
          </cell>
          <cell r="O98">
            <v>0</v>
          </cell>
          <cell r="P98">
            <v>319765</v>
          </cell>
          <cell r="Q98">
            <v>-241879</v>
          </cell>
          <cell r="R98">
            <v>47814</v>
          </cell>
          <cell r="S98">
            <v>37383</v>
          </cell>
          <cell r="T98">
            <v>18731</v>
          </cell>
          <cell r="U98">
            <v>0</v>
          </cell>
          <cell r="V98">
            <v>0</v>
          </cell>
          <cell r="W98">
            <v>154927</v>
          </cell>
          <cell r="X98">
            <v>154927</v>
          </cell>
          <cell r="Y98">
            <v>19754</v>
          </cell>
          <cell r="Z98">
            <v>0</v>
          </cell>
          <cell r="AA98">
            <v>0</v>
          </cell>
          <cell r="AB98">
            <v>-126350</v>
          </cell>
          <cell r="AC98">
            <v>18517230</v>
          </cell>
        </row>
        <row r="99">
          <cell r="A99">
            <v>36560</v>
          </cell>
          <cell r="B99">
            <v>977024</v>
          </cell>
          <cell r="C99">
            <v>282435</v>
          </cell>
          <cell r="D99">
            <v>10219</v>
          </cell>
          <cell r="E99">
            <v>345221</v>
          </cell>
          <cell r="F99">
            <v>-463311</v>
          </cell>
          <cell r="G99">
            <v>-301018</v>
          </cell>
          <cell r="H99">
            <v>122965</v>
          </cell>
          <cell r="I99">
            <v>157174</v>
          </cell>
          <cell r="J99">
            <v>-101184</v>
          </cell>
          <cell r="K99">
            <v>-201554</v>
          </cell>
          <cell r="L99">
            <v>136454</v>
          </cell>
          <cell r="M99">
            <v>8388</v>
          </cell>
          <cell r="N99">
            <v>5204</v>
          </cell>
          <cell r="O99">
            <v>0</v>
          </cell>
          <cell r="P99">
            <v>298787</v>
          </cell>
          <cell r="Q99">
            <v>-234787</v>
          </cell>
          <cell r="R99">
            <v>44621</v>
          </cell>
          <cell r="S99">
            <v>48040</v>
          </cell>
          <cell r="T99">
            <v>48169</v>
          </cell>
          <cell r="U99">
            <v>0</v>
          </cell>
          <cell r="V99">
            <v>0</v>
          </cell>
          <cell r="W99">
            <v>144912</v>
          </cell>
          <cell r="X99">
            <v>144912</v>
          </cell>
          <cell r="Y99">
            <v>15384</v>
          </cell>
          <cell r="Z99">
            <v>0</v>
          </cell>
          <cell r="AA99">
            <v>0</v>
          </cell>
          <cell r="AB99">
            <v>-92760</v>
          </cell>
          <cell r="AC99">
            <v>18146442</v>
          </cell>
        </row>
        <row r="100">
          <cell r="A100">
            <v>36561</v>
          </cell>
          <cell r="B100">
            <v>980335</v>
          </cell>
          <cell r="C100">
            <v>287725</v>
          </cell>
          <cell r="D100">
            <v>16814</v>
          </cell>
          <cell r="E100">
            <v>374049</v>
          </cell>
          <cell r="F100">
            <v>-410728</v>
          </cell>
          <cell r="G100">
            <v>-257211</v>
          </cell>
          <cell r="H100">
            <v>113911</v>
          </cell>
          <cell r="I100">
            <v>143973</v>
          </cell>
          <cell r="J100">
            <v>-54052</v>
          </cell>
          <cell r="K100">
            <v>-170609</v>
          </cell>
          <cell r="L100">
            <v>134128</v>
          </cell>
          <cell r="M100">
            <v>30034</v>
          </cell>
          <cell r="N100">
            <v>36533</v>
          </cell>
          <cell r="O100">
            <v>0</v>
          </cell>
          <cell r="P100">
            <v>273207</v>
          </cell>
          <cell r="Q100">
            <v>-201961</v>
          </cell>
          <cell r="R100">
            <v>39663</v>
          </cell>
          <cell r="S100">
            <v>42431</v>
          </cell>
          <cell r="T100">
            <v>25453</v>
          </cell>
          <cell r="U100">
            <v>0</v>
          </cell>
          <cell r="V100">
            <v>0</v>
          </cell>
          <cell r="W100">
            <v>151925</v>
          </cell>
          <cell r="X100">
            <v>151925</v>
          </cell>
          <cell r="Y100">
            <v>8935</v>
          </cell>
          <cell r="Z100">
            <v>0</v>
          </cell>
          <cell r="AA100">
            <v>28155</v>
          </cell>
          <cell r="AB100">
            <v>-75876</v>
          </cell>
          <cell r="AC100">
            <v>17827984</v>
          </cell>
        </row>
        <row r="101">
          <cell r="A101">
            <v>36562</v>
          </cell>
          <cell r="B101">
            <v>915397</v>
          </cell>
          <cell r="C101">
            <v>286896</v>
          </cell>
          <cell r="D101">
            <v>16814</v>
          </cell>
          <cell r="E101">
            <v>366509</v>
          </cell>
          <cell r="F101">
            <v>-416626</v>
          </cell>
          <cell r="G101">
            <v>-264307</v>
          </cell>
          <cell r="H101">
            <v>115839</v>
          </cell>
          <cell r="I101">
            <v>110954</v>
          </cell>
          <cell r="J101">
            <v>-61939</v>
          </cell>
          <cell r="K101">
            <v>-177705</v>
          </cell>
          <cell r="L101">
            <v>134134</v>
          </cell>
          <cell r="M101">
            <v>57717</v>
          </cell>
          <cell r="N101">
            <v>65287</v>
          </cell>
          <cell r="O101">
            <v>0</v>
          </cell>
          <cell r="P101">
            <v>235567</v>
          </cell>
          <cell r="Q101">
            <v>-197897</v>
          </cell>
          <cell r="R101">
            <v>39663</v>
          </cell>
          <cell r="S101">
            <v>42342</v>
          </cell>
          <cell r="T101">
            <v>22432</v>
          </cell>
          <cell r="U101">
            <v>0</v>
          </cell>
          <cell r="V101">
            <v>6917</v>
          </cell>
          <cell r="W101">
            <v>153061</v>
          </cell>
          <cell r="X101">
            <v>146144</v>
          </cell>
          <cell r="Y101">
            <v>8955</v>
          </cell>
          <cell r="Z101">
            <v>0</v>
          </cell>
          <cell r="AA101">
            <v>21994</v>
          </cell>
          <cell r="AB101">
            <v>-44543</v>
          </cell>
          <cell r="AC101">
            <v>17529446</v>
          </cell>
        </row>
        <row r="102">
          <cell r="A102">
            <v>36563</v>
          </cell>
          <cell r="B102">
            <v>959892</v>
          </cell>
          <cell r="C102">
            <v>286896</v>
          </cell>
          <cell r="D102">
            <v>13454</v>
          </cell>
          <cell r="E102">
            <v>370869</v>
          </cell>
          <cell r="F102">
            <v>-409996</v>
          </cell>
          <cell r="G102">
            <v>-263308</v>
          </cell>
          <cell r="H102">
            <v>112870</v>
          </cell>
          <cell r="I102">
            <v>136636</v>
          </cell>
          <cell r="J102">
            <v>-57983</v>
          </cell>
          <cell r="K102">
            <v>-176706</v>
          </cell>
          <cell r="L102">
            <v>134134</v>
          </cell>
          <cell r="M102">
            <v>31084</v>
          </cell>
          <cell r="N102">
            <v>36041</v>
          </cell>
          <cell r="O102">
            <v>0</v>
          </cell>
          <cell r="P102">
            <v>261651</v>
          </cell>
          <cell r="Q102">
            <v>-198318</v>
          </cell>
          <cell r="R102">
            <v>39663</v>
          </cell>
          <cell r="S102">
            <v>42341</v>
          </cell>
          <cell r="T102">
            <v>27720</v>
          </cell>
          <cell r="U102">
            <v>0</v>
          </cell>
          <cell r="V102">
            <v>6807</v>
          </cell>
          <cell r="W102">
            <v>149051</v>
          </cell>
          <cell r="X102">
            <v>142244</v>
          </cell>
          <cell r="Y102">
            <v>8955</v>
          </cell>
          <cell r="Z102">
            <v>0</v>
          </cell>
          <cell r="AA102">
            <v>0</v>
          </cell>
          <cell r="AB102">
            <v>-53538</v>
          </cell>
          <cell r="AC102">
            <v>17322857</v>
          </cell>
        </row>
        <row r="103">
          <cell r="A103">
            <v>36564</v>
          </cell>
          <cell r="B103">
            <v>885799</v>
          </cell>
          <cell r="C103">
            <v>269587</v>
          </cell>
          <cell r="D103">
            <v>6433</v>
          </cell>
          <cell r="E103">
            <v>306430</v>
          </cell>
          <cell r="F103">
            <v>-466285</v>
          </cell>
          <cell r="G103">
            <v>-296023</v>
          </cell>
          <cell r="H103">
            <v>119876</v>
          </cell>
          <cell r="I103">
            <v>134988</v>
          </cell>
          <cell r="J103">
            <v>-103833</v>
          </cell>
          <cell r="K103">
            <v>-199618</v>
          </cell>
          <cell r="L103">
            <v>134630</v>
          </cell>
          <cell r="M103">
            <v>16276</v>
          </cell>
          <cell r="N103">
            <v>71613</v>
          </cell>
          <cell r="O103">
            <v>0</v>
          </cell>
          <cell r="P103">
            <v>266435</v>
          </cell>
          <cell r="Q103">
            <v>-222274</v>
          </cell>
          <cell r="R103">
            <v>64454</v>
          </cell>
          <cell r="S103">
            <v>51265</v>
          </cell>
          <cell r="T103">
            <v>33616</v>
          </cell>
          <cell r="U103">
            <v>0</v>
          </cell>
          <cell r="V103">
            <v>0</v>
          </cell>
          <cell r="W103">
            <v>149051</v>
          </cell>
          <cell r="X103">
            <v>149051</v>
          </cell>
          <cell r="Y103">
            <v>7551</v>
          </cell>
          <cell r="Z103">
            <v>0</v>
          </cell>
          <cell r="AA103">
            <v>0</v>
          </cell>
          <cell r="AB103">
            <v>-51056</v>
          </cell>
          <cell r="AC103">
            <v>17164554</v>
          </cell>
        </row>
        <row r="104">
          <cell r="A104">
            <v>36565</v>
          </cell>
          <cell r="B104">
            <v>941054</v>
          </cell>
          <cell r="C104">
            <v>292481</v>
          </cell>
          <cell r="D104">
            <v>78</v>
          </cell>
          <cell r="E104">
            <v>277481</v>
          </cell>
          <cell r="F104">
            <v>-465756</v>
          </cell>
          <cell r="G104">
            <v>-329847</v>
          </cell>
          <cell r="H104">
            <v>134057</v>
          </cell>
          <cell r="I104">
            <v>177847</v>
          </cell>
          <cell r="J104">
            <v>-125078</v>
          </cell>
          <cell r="K104">
            <v>-248405</v>
          </cell>
          <cell r="L104">
            <v>125029</v>
          </cell>
          <cell r="M104">
            <v>16276</v>
          </cell>
          <cell r="N104">
            <v>71613</v>
          </cell>
          <cell r="O104">
            <v>0</v>
          </cell>
          <cell r="P104">
            <v>284658</v>
          </cell>
          <cell r="Q104">
            <v>-224303</v>
          </cell>
          <cell r="R104">
            <v>39663</v>
          </cell>
          <cell r="S104">
            <v>33714</v>
          </cell>
          <cell r="T104">
            <v>55233</v>
          </cell>
          <cell r="U104">
            <v>0</v>
          </cell>
          <cell r="V104">
            <v>0</v>
          </cell>
          <cell r="W104">
            <v>155528</v>
          </cell>
          <cell r="X104">
            <v>155528</v>
          </cell>
          <cell r="Y104">
            <v>799</v>
          </cell>
          <cell r="Z104">
            <v>0</v>
          </cell>
          <cell r="AA104">
            <v>14007</v>
          </cell>
          <cell r="AB104">
            <v>-14327</v>
          </cell>
          <cell r="AC104">
            <v>17058136</v>
          </cell>
        </row>
        <row r="105">
          <cell r="A105">
            <v>36566</v>
          </cell>
          <cell r="B105">
            <v>950689</v>
          </cell>
          <cell r="C105">
            <v>273852</v>
          </cell>
          <cell r="D105">
            <v>6282</v>
          </cell>
          <cell r="E105">
            <v>328353</v>
          </cell>
          <cell r="F105">
            <v>-476038</v>
          </cell>
          <cell r="G105">
            <v>-273132</v>
          </cell>
          <cell r="H105">
            <v>120521</v>
          </cell>
          <cell r="I105">
            <v>136178</v>
          </cell>
          <cell r="J105">
            <v>-99711</v>
          </cell>
          <cell r="K105">
            <v>-181778</v>
          </cell>
          <cell r="L105">
            <v>141349</v>
          </cell>
          <cell r="M105">
            <v>7313</v>
          </cell>
          <cell r="N105">
            <v>48790</v>
          </cell>
          <cell r="O105">
            <v>0</v>
          </cell>
          <cell r="P105">
            <v>278886</v>
          </cell>
          <cell r="Q105">
            <v>-222505</v>
          </cell>
          <cell r="R105">
            <v>49579</v>
          </cell>
          <cell r="S105">
            <v>50391</v>
          </cell>
          <cell r="T105">
            <v>32250</v>
          </cell>
          <cell r="U105">
            <v>0</v>
          </cell>
          <cell r="V105">
            <v>0</v>
          </cell>
          <cell r="W105">
            <v>154063</v>
          </cell>
          <cell r="X105">
            <v>154063</v>
          </cell>
          <cell r="Y105">
            <v>255</v>
          </cell>
          <cell r="Z105">
            <v>0</v>
          </cell>
          <cell r="AA105">
            <v>12129</v>
          </cell>
          <cell r="AB105">
            <v>-24634</v>
          </cell>
          <cell r="AC105">
            <v>16849762</v>
          </cell>
        </row>
        <row r="106">
          <cell r="A106">
            <v>36567</v>
          </cell>
          <cell r="B106">
            <v>886856</v>
          </cell>
          <cell r="C106">
            <v>260016</v>
          </cell>
          <cell r="D106">
            <v>1723</v>
          </cell>
          <cell r="E106">
            <v>259492</v>
          </cell>
          <cell r="F106">
            <v>-473981</v>
          </cell>
          <cell r="G106">
            <v>-290940</v>
          </cell>
          <cell r="H106">
            <v>109183</v>
          </cell>
          <cell r="I106">
            <v>131560</v>
          </cell>
          <cell r="J106">
            <v>-124729</v>
          </cell>
          <cell r="K106">
            <v>-186196</v>
          </cell>
          <cell r="L106">
            <v>133705</v>
          </cell>
          <cell r="M106">
            <v>0</v>
          </cell>
          <cell r="N106">
            <v>80546</v>
          </cell>
          <cell r="O106">
            <v>0</v>
          </cell>
          <cell r="P106">
            <v>260940</v>
          </cell>
          <cell r="Q106">
            <v>-224637</v>
          </cell>
          <cell r="R106">
            <v>44621</v>
          </cell>
          <cell r="S106">
            <v>47337</v>
          </cell>
          <cell r="T106">
            <v>38267</v>
          </cell>
          <cell r="U106">
            <v>800</v>
          </cell>
          <cell r="V106">
            <v>0</v>
          </cell>
          <cell r="W106">
            <v>149051</v>
          </cell>
          <cell r="X106">
            <v>149051</v>
          </cell>
          <cell r="Y106">
            <v>255</v>
          </cell>
          <cell r="Z106">
            <v>0</v>
          </cell>
          <cell r="AA106">
            <v>2921</v>
          </cell>
          <cell r="AB106">
            <v>-12628</v>
          </cell>
          <cell r="AC106">
            <v>16615872</v>
          </cell>
        </row>
        <row r="107">
          <cell r="A107">
            <v>36568</v>
          </cell>
          <cell r="B107" t="str">
            <v>N/A</v>
          </cell>
          <cell r="C107" t="str">
            <v>N/A</v>
          </cell>
          <cell r="D107" t="str">
            <v>N/A</v>
          </cell>
          <cell r="E107" t="str">
            <v>N/A</v>
          </cell>
          <cell r="F107" t="str">
            <v>N/A</v>
          </cell>
          <cell r="G107" t="str">
            <v>N/A</v>
          </cell>
          <cell r="H107" t="str">
            <v>N/A</v>
          </cell>
          <cell r="I107" t="str">
            <v>N/A</v>
          </cell>
          <cell r="J107" t="str">
            <v>N/A</v>
          </cell>
          <cell r="K107" t="str">
            <v>N/A</v>
          </cell>
          <cell r="L107" t="str">
            <v>N/A</v>
          </cell>
          <cell r="M107" t="str">
            <v>N/A</v>
          </cell>
          <cell r="N107" t="str">
            <v>N/A</v>
          </cell>
          <cell r="O107" t="str">
            <v>N/A</v>
          </cell>
          <cell r="P107" t="str">
            <v>N/A</v>
          </cell>
          <cell r="Q107" t="str">
            <v>N/A</v>
          </cell>
          <cell r="R107" t="str">
            <v>N/A</v>
          </cell>
          <cell r="S107" t="str">
            <v>N/A</v>
          </cell>
          <cell r="T107" t="str">
            <v>N/A</v>
          </cell>
          <cell r="U107" t="str">
            <v>N/A</v>
          </cell>
          <cell r="V107" t="str">
            <v>N/A</v>
          </cell>
          <cell r="W107" t="str">
            <v>N/A</v>
          </cell>
          <cell r="X107" t="e">
            <v>#VALUE!</v>
          </cell>
          <cell r="Y107" t="str">
            <v>N/A</v>
          </cell>
          <cell r="Z107">
            <v>0</v>
          </cell>
          <cell r="AA107">
            <v>15026</v>
          </cell>
          <cell r="AB107">
            <v>-85523</v>
          </cell>
          <cell r="AC107">
            <v>16339988</v>
          </cell>
        </row>
        <row r="108">
          <cell r="A108">
            <v>36569</v>
          </cell>
          <cell r="B108" t="str">
            <v>N/A</v>
          </cell>
          <cell r="C108" t="str">
            <v>N/A</v>
          </cell>
          <cell r="D108" t="str">
            <v>N/A</v>
          </cell>
          <cell r="E108" t="str">
            <v>N/A</v>
          </cell>
          <cell r="F108" t="str">
            <v>N/A</v>
          </cell>
          <cell r="G108" t="str">
            <v>N/A</v>
          </cell>
          <cell r="H108" t="str">
            <v>N/A</v>
          </cell>
          <cell r="I108" t="str">
            <v>N/A</v>
          </cell>
          <cell r="J108" t="str">
            <v>N/A</v>
          </cell>
          <cell r="K108" t="str">
            <v>N/A</v>
          </cell>
          <cell r="L108" t="str">
            <v>N/A</v>
          </cell>
          <cell r="M108" t="str">
            <v>N/A</v>
          </cell>
          <cell r="N108" t="str">
            <v>N/A</v>
          </cell>
          <cell r="O108" t="str">
            <v>N/A</v>
          </cell>
          <cell r="P108" t="str">
            <v>N/A</v>
          </cell>
          <cell r="Q108" t="str">
            <v>N/A</v>
          </cell>
          <cell r="R108" t="str">
            <v>N/A</v>
          </cell>
          <cell r="S108" t="str">
            <v>N/A</v>
          </cell>
          <cell r="T108" t="str">
            <v>N/A</v>
          </cell>
          <cell r="U108" t="str">
            <v>N/A</v>
          </cell>
          <cell r="V108" t="str">
            <v>N/A</v>
          </cell>
          <cell r="W108" t="str">
            <v>N/A</v>
          </cell>
          <cell r="X108" t="e">
            <v>#VALUE!</v>
          </cell>
          <cell r="Y108" t="str">
            <v>N/A</v>
          </cell>
          <cell r="Z108">
            <v>0</v>
          </cell>
          <cell r="AA108">
            <v>29135</v>
          </cell>
          <cell r="AB108">
            <v>-91056</v>
          </cell>
          <cell r="AC108">
            <v>16080839</v>
          </cell>
        </row>
        <row r="109">
          <cell r="A109">
            <v>36570</v>
          </cell>
          <cell r="B109">
            <v>878158</v>
          </cell>
          <cell r="C109">
            <v>245624</v>
          </cell>
          <cell r="D109">
            <v>3376</v>
          </cell>
          <cell r="E109">
            <v>267987</v>
          </cell>
          <cell r="F109">
            <v>-475714</v>
          </cell>
          <cell r="G109">
            <v>-307300</v>
          </cell>
          <cell r="H109">
            <v>117579</v>
          </cell>
          <cell r="I109">
            <v>55854</v>
          </cell>
          <cell r="J109">
            <v>-150915</v>
          </cell>
          <cell r="K109">
            <v>-201902</v>
          </cell>
          <cell r="L109">
            <v>124548</v>
          </cell>
          <cell r="M109">
            <v>299</v>
          </cell>
          <cell r="N109">
            <v>57411</v>
          </cell>
          <cell r="O109">
            <v>181620</v>
          </cell>
          <cell r="P109">
            <v>23944</v>
          </cell>
          <cell r="Q109">
            <v>-211219</v>
          </cell>
          <cell r="R109">
            <v>44621</v>
          </cell>
          <cell r="S109">
            <v>72973</v>
          </cell>
          <cell r="T109">
            <v>19113</v>
          </cell>
          <cell r="U109">
            <v>4958</v>
          </cell>
          <cell r="V109">
            <v>27215</v>
          </cell>
          <cell r="W109">
            <v>160447</v>
          </cell>
          <cell r="X109">
            <v>133232</v>
          </cell>
          <cell r="Y109">
            <v>955</v>
          </cell>
          <cell r="Z109">
            <v>0</v>
          </cell>
          <cell r="AA109">
            <v>0</v>
          </cell>
          <cell r="AB109">
            <v>-75312</v>
          </cell>
          <cell r="AC109">
            <v>15846469</v>
          </cell>
        </row>
        <row r="110">
          <cell r="A110">
            <v>36571</v>
          </cell>
          <cell r="B110">
            <v>903002</v>
          </cell>
          <cell r="C110">
            <v>251415</v>
          </cell>
          <cell r="D110">
            <v>11979</v>
          </cell>
          <cell r="E110">
            <v>293640</v>
          </cell>
          <cell r="F110">
            <v>-473748</v>
          </cell>
          <cell r="G110">
            <v>-260784</v>
          </cell>
          <cell r="H110">
            <v>120451</v>
          </cell>
          <cell r="I110">
            <v>113474</v>
          </cell>
          <cell r="J110">
            <v>-122878</v>
          </cell>
          <cell r="K110">
            <v>-163779</v>
          </cell>
          <cell r="L110">
            <v>143245</v>
          </cell>
          <cell r="M110">
            <v>0</v>
          </cell>
          <cell r="N110">
            <v>74000</v>
          </cell>
          <cell r="O110">
            <v>224798</v>
          </cell>
          <cell r="P110">
            <v>0</v>
          </cell>
          <cell r="Q110">
            <v>-222173</v>
          </cell>
          <cell r="R110">
            <v>49552</v>
          </cell>
          <cell r="S110">
            <v>51888</v>
          </cell>
          <cell r="T110">
            <v>14542</v>
          </cell>
          <cell r="U110">
            <v>0</v>
          </cell>
          <cell r="V110">
            <v>0</v>
          </cell>
          <cell r="W110">
            <v>150538</v>
          </cell>
          <cell r="X110">
            <v>150538</v>
          </cell>
          <cell r="Y110">
            <v>255</v>
          </cell>
          <cell r="Z110">
            <v>0</v>
          </cell>
          <cell r="AA110">
            <v>0</v>
          </cell>
          <cell r="AB110">
            <v>-78525</v>
          </cell>
          <cell r="AC110">
            <v>15524462</v>
          </cell>
        </row>
        <row r="111">
          <cell r="A111">
            <v>36572</v>
          </cell>
          <cell r="B111">
            <v>842188</v>
          </cell>
          <cell r="C111">
            <v>266506</v>
          </cell>
          <cell r="D111">
            <v>19330</v>
          </cell>
          <cell r="E111">
            <v>277437</v>
          </cell>
          <cell r="F111">
            <v>-447174</v>
          </cell>
          <cell r="G111">
            <v>-237556</v>
          </cell>
          <cell r="H111">
            <v>113327</v>
          </cell>
          <cell r="I111">
            <v>143792</v>
          </cell>
          <cell r="J111">
            <v>89309</v>
          </cell>
          <cell r="K111">
            <v>-126003</v>
          </cell>
          <cell r="L111">
            <v>144392</v>
          </cell>
          <cell r="M111">
            <v>0</v>
          </cell>
          <cell r="N111">
            <v>118359</v>
          </cell>
          <cell r="O111">
            <v>0</v>
          </cell>
          <cell r="P111">
            <v>209667</v>
          </cell>
          <cell r="Q111">
            <v>-194176</v>
          </cell>
          <cell r="R111">
            <v>54504</v>
          </cell>
          <cell r="S111">
            <v>49973</v>
          </cell>
          <cell r="T111">
            <v>31700</v>
          </cell>
          <cell r="U111">
            <v>0</v>
          </cell>
          <cell r="V111">
            <v>0</v>
          </cell>
          <cell r="W111">
            <v>155940</v>
          </cell>
          <cell r="X111">
            <v>155940</v>
          </cell>
          <cell r="Y111">
            <v>4124</v>
          </cell>
          <cell r="Z111">
            <v>0</v>
          </cell>
          <cell r="AA111" t="str">
            <v>N/A</v>
          </cell>
          <cell r="AB111" t="str">
            <v>N/A</v>
          </cell>
          <cell r="AC111" t="str">
            <v>N/A</v>
          </cell>
        </row>
        <row r="112">
          <cell r="A112">
            <v>36573</v>
          </cell>
          <cell r="B112">
            <v>883337</v>
          </cell>
          <cell r="C112">
            <v>258465</v>
          </cell>
          <cell r="D112">
            <v>5884</v>
          </cell>
          <cell r="E112">
            <v>311168</v>
          </cell>
          <cell r="F112">
            <v>-463352</v>
          </cell>
          <cell r="G112">
            <v>-249443</v>
          </cell>
          <cell r="H112">
            <v>113040</v>
          </cell>
          <cell r="I112">
            <v>119073</v>
          </cell>
          <cell r="J112">
            <v>124552</v>
          </cell>
          <cell r="K112">
            <v>-134046</v>
          </cell>
          <cell r="L112">
            <v>143450</v>
          </cell>
          <cell r="M112">
            <v>0</v>
          </cell>
          <cell r="N112">
            <v>106981</v>
          </cell>
          <cell r="O112">
            <v>0</v>
          </cell>
          <cell r="P112">
            <v>195790</v>
          </cell>
          <cell r="Q112">
            <v>-208378</v>
          </cell>
          <cell r="R112">
            <v>64032</v>
          </cell>
          <cell r="S112">
            <v>48889</v>
          </cell>
          <cell r="T112">
            <v>16203</v>
          </cell>
          <cell r="U112">
            <v>0</v>
          </cell>
          <cell r="V112">
            <v>0</v>
          </cell>
          <cell r="W112">
            <v>144038</v>
          </cell>
          <cell r="X112">
            <v>144038</v>
          </cell>
          <cell r="Y112">
            <v>7720</v>
          </cell>
          <cell r="Z112">
            <v>0</v>
          </cell>
          <cell r="AA112" t="str">
            <v>N/A</v>
          </cell>
          <cell r="AB112" t="str">
            <v>N/A</v>
          </cell>
          <cell r="AC112" t="str">
            <v>N/A</v>
          </cell>
        </row>
        <row r="113">
          <cell r="A113">
            <v>36574</v>
          </cell>
          <cell r="B113">
            <v>880674</v>
          </cell>
          <cell r="C113">
            <v>278912</v>
          </cell>
          <cell r="D113">
            <v>5633</v>
          </cell>
          <cell r="E113">
            <v>238635</v>
          </cell>
          <cell r="F113">
            <v>-467115</v>
          </cell>
          <cell r="G113">
            <v>-259709</v>
          </cell>
          <cell r="H113">
            <v>115553</v>
          </cell>
          <cell r="I113">
            <v>158103</v>
          </cell>
          <cell r="J113">
            <v>85843</v>
          </cell>
          <cell r="K113">
            <v>-144637</v>
          </cell>
          <cell r="L113">
            <v>152015</v>
          </cell>
          <cell r="M113">
            <v>0</v>
          </cell>
          <cell r="N113">
            <v>146904</v>
          </cell>
          <cell r="O113">
            <v>0</v>
          </cell>
          <cell r="P113">
            <v>235691</v>
          </cell>
          <cell r="Q113">
            <v>-215905</v>
          </cell>
          <cell r="R113">
            <v>74218</v>
          </cell>
          <cell r="S113">
            <v>42344</v>
          </cell>
          <cell r="T113">
            <v>33170</v>
          </cell>
          <cell r="U113">
            <v>0</v>
          </cell>
          <cell r="V113">
            <v>0</v>
          </cell>
          <cell r="W113">
            <v>160555</v>
          </cell>
          <cell r="X113">
            <v>160555</v>
          </cell>
          <cell r="Y113">
            <v>6721</v>
          </cell>
          <cell r="Z113">
            <v>0</v>
          </cell>
          <cell r="AA113" t="str">
            <v>N/A</v>
          </cell>
          <cell r="AB113" t="str">
            <v>N/A</v>
          </cell>
          <cell r="AC113" t="str">
            <v>N/A</v>
          </cell>
        </row>
        <row r="114">
          <cell r="A114">
            <v>36575</v>
          </cell>
          <cell r="B114">
            <v>902033</v>
          </cell>
          <cell r="C114">
            <v>262983</v>
          </cell>
          <cell r="D114">
            <v>921</v>
          </cell>
          <cell r="E114">
            <v>303798</v>
          </cell>
          <cell r="F114">
            <v>-494531</v>
          </cell>
          <cell r="G114">
            <v>-301052</v>
          </cell>
          <cell r="H114">
            <v>124148</v>
          </cell>
          <cell r="I114">
            <v>119150</v>
          </cell>
          <cell r="J114">
            <v>-137762</v>
          </cell>
          <cell r="K114">
            <v>-182687</v>
          </cell>
          <cell r="L114">
            <v>145402</v>
          </cell>
          <cell r="M114">
            <v>0</v>
          </cell>
          <cell r="N114">
            <v>51050</v>
          </cell>
          <cell r="O114">
            <v>805</v>
          </cell>
          <cell r="P114">
            <v>220671</v>
          </cell>
          <cell r="Q114">
            <v>-234198</v>
          </cell>
          <cell r="R114">
            <v>64298</v>
          </cell>
          <cell r="S114">
            <v>47973</v>
          </cell>
          <cell r="T114">
            <v>20363</v>
          </cell>
          <cell r="U114">
            <v>0</v>
          </cell>
          <cell r="V114">
            <v>0</v>
          </cell>
          <cell r="W114">
            <v>146038</v>
          </cell>
          <cell r="X114">
            <v>146038</v>
          </cell>
          <cell r="Y114">
            <v>721</v>
          </cell>
          <cell r="Z114">
            <v>0</v>
          </cell>
          <cell r="AA114" t="str">
            <v>N/A</v>
          </cell>
          <cell r="AB114" t="str">
            <v>N/A</v>
          </cell>
          <cell r="AC114" t="str">
            <v>N/A</v>
          </cell>
        </row>
        <row r="115">
          <cell r="A115">
            <v>36576</v>
          </cell>
          <cell r="B115">
            <v>893817</v>
          </cell>
          <cell r="C115">
            <v>261158</v>
          </cell>
          <cell r="D115">
            <v>651</v>
          </cell>
          <cell r="E115">
            <v>298861</v>
          </cell>
          <cell r="F115">
            <v>-498356</v>
          </cell>
          <cell r="G115">
            <v>-302696</v>
          </cell>
          <cell r="H115">
            <v>122752</v>
          </cell>
          <cell r="I115">
            <v>123178</v>
          </cell>
          <cell r="J115">
            <v>-141467</v>
          </cell>
          <cell r="K115">
            <v>-183531</v>
          </cell>
          <cell r="L115">
            <v>145402</v>
          </cell>
          <cell r="M115">
            <v>0</v>
          </cell>
          <cell r="N115">
            <v>49959</v>
          </cell>
          <cell r="O115">
            <v>805</v>
          </cell>
          <cell r="P115">
            <v>229057</v>
          </cell>
          <cell r="Q115">
            <v>-239618</v>
          </cell>
          <cell r="R115">
            <v>64454</v>
          </cell>
          <cell r="S115">
            <v>47973</v>
          </cell>
          <cell r="T115">
            <v>20665</v>
          </cell>
          <cell r="U115">
            <v>0</v>
          </cell>
          <cell r="V115">
            <v>0</v>
          </cell>
          <cell r="W115">
            <v>149764</v>
          </cell>
          <cell r="X115">
            <v>149764</v>
          </cell>
          <cell r="Y115">
            <v>721</v>
          </cell>
          <cell r="Z115">
            <v>0</v>
          </cell>
          <cell r="AA115" t="str">
            <v>N/A</v>
          </cell>
          <cell r="AB115" t="str">
            <v>N/A</v>
          </cell>
          <cell r="AC115" t="str">
            <v>N/A</v>
          </cell>
        </row>
        <row r="116">
          <cell r="A116">
            <v>36577</v>
          </cell>
          <cell r="B116">
            <v>897625</v>
          </cell>
          <cell r="C116">
            <v>269674</v>
          </cell>
          <cell r="D116">
            <v>565</v>
          </cell>
          <cell r="E116">
            <v>347359</v>
          </cell>
          <cell r="F116">
            <v>-384691</v>
          </cell>
          <cell r="G116">
            <v>-259013</v>
          </cell>
          <cell r="H116">
            <v>122692</v>
          </cell>
          <cell r="I116">
            <v>127541</v>
          </cell>
          <cell r="J116">
            <v>-87053</v>
          </cell>
          <cell r="K116">
            <v>-146266</v>
          </cell>
          <cell r="L116">
            <v>138362</v>
          </cell>
          <cell r="M116">
            <v>0</v>
          </cell>
          <cell r="N116">
            <v>57892</v>
          </cell>
          <cell r="O116">
            <v>805</v>
          </cell>
          <cell r="P116">
            <v>94715</v>
          </cell>
          <cell r="Q116">
            <v>-124053</v>
          </cell>
          <cell r="R116">
            <v>69097</v>
          </cell>
          <cell r="S116">
            <v>54760</v>
          </cell>
          <cell r="T116">
            <v>20363</v>
          </cell>
          <cell r="U116">
            <v>0</v>
          </cell>
          <cell r="V116">
            <v>0</v>
          </cell>
          <cell r="W116">
            <v>161216</v>
          </cell>
          <cell r="X116">
            <v>161216</v>
          </cell>
          <cell r="Y116">
            <v>721</v>
          </cell>
          <cell r="Z116">
            <v>0</v>
          </cell>
          <cell r="AA116" t="str">
            <v>N/A</v>
          </cell>
          <cell r="AB116" t="str">
            <v>N/A</v>
          </cell>
          <cell r="AC116" t="str">
            <v>N/A</v>
          </cell>
        </row>
        <row r="117">
          <cell r="A117">
            <v>36578</v>
          </cell>
          <cell r="B117">
            <v>905451</v>
          </cell>
          <cell r="C117">
            <v>265422</v>
          </cell>
          <cell r="D117">
            <v>2056</v>
          </cell>
          <cell r="E117">
            <v>297376</v>
          </cell>
          <cell r="F117">
            <v>-482594</v>
          </cell>
          <cell r="G117">
            <v>-334104</v>
          </cell>
          <cell r="H117">
            <v>119463</v>
          </cell>
          <cell r="I117">
            <v>124325</v>
          </cell>
          <cell r="J117">
            <v>-157062</v>
          </cell>
          <cell r="K117">
            <v>-214542</v>
          </cell>
          <cell r="L117">
            <v>145119</v>
          </cell>
          <cell r="M117">
            <v>6441</v>
          </cell>
          <cell r="N117">
            <v>45992</v>
          </cell>
          <cell r="O117">
            <v>805</v>
          </cell>
          <cell r="P117">
            <v>199476</v>
          </cell>
          <cell r="Q117">
            <v>-217899</v>
          </cell>
          <cell r="R117">
            <v>64138</v>
          </cell>
          <cell r="S117">
            <v>52287</v>
          </cell>
          <cell r="T117">
            <v>20363</v>
          </cell>
          <cell r="U117">
            <v>0</v>
          </cell>
          <cell r="V117">
            <v>0</v>
          </cell>
          <cell r="W117">
            <v>155527</v>
          </cell>
          <cell r="X117">
            <v>155527</v>
          </cell>
          <cell r="Y117">
            <v>721</v>
          </cell>
          <cell r="Z117">
            <v>0</v>
          </cell>
          <cell r="AA117" t="str">
            <v>N/A</v>
          </cell>
          <cell r="AB117" t="str">
            <v>N/A</v>
          </cell>
          <cell r="AC117" t="str">
            <v>N/A</v>
          </cell>
        </row>
        <row r="118">
          <cell r="A118">
            <v>36579</v>
          </cell>
          <cell r="B118" t="str">
            <v>N/A</v>
          </cell>
          <cell r="C118" t="str">
            <v>N/A</v>
          </cell>
          <cell r="D118" t="str">
            <v>N/A</v>
          </cell>
          <cell r="E118" t="str">
            <v>N/A</v>
          </cell>
          <cell r="F118" t="str">
            <v>N/A</v>
          </cell>
          <cell r="G118" t="str">
            <v>N/A</v>
          </cell>
          <cell r="H118" t="str">
            <v>N/A</v>
          </cell>
          <cell r="I118" t="str">
            <v>N/A</v>
          </cell>
          <cell r="J118" t="str">
            <v>N/A</v>
          </cell>
          <cell r="K118" t="str">
            <v>N/A</v>
          </cell>
          <cell r="L118" t="str">
            <v>N/A</v>
          </cell>
          <cell r="M118" t="str">
            <v>N/A</v>
          </cell>
          <cell r="N118" t="str">
            <v>N/A</v>
          </cell>
          <cell r="O118" t="str">
            <v>N/A</v>
          </cell>
          <cell r="P118" t="str">
            <v>N/A</v>
          </cell>
          <cell r="Q118" t="str">
            <v>N/A</v>
          </cell>
          <cell r="R118" t="str">
            <v>N/A</v>
          </cell>
          <cell r="S118" t="str">
            <v>N/A</v>
          </cell>
          <cell r="T118" t="str">
            <v>N/A</v>
          </cell>
          <cell r="U118" t="str">
            <v>N/A</v>
          </cell>
          <cell r="V118" t="str">
            <v>N/A</v>
          </cell>
          <cell r="W118" t="str">
            <v>N/A</v>
          </cell>
          <cell r="X118" t="e">
            <v>#VALUE!</v>
          </cell>
          <cell r="Y118" t="str">
            <v>N/A</v>
          </cell>
          <cell r="Z118" t="str">
            <v>N/A</v>
          </cell>
          <cell r="AA118" t="str">
            <v>N/A</v>
          </cell>
          <cell r="AB118" t="str">
            <v>N/A</v>
          </cell>
          <cell r="AC118" t="str">
            <v>N/A</v>
          </cell>
        </row>
        <row r="119">
          <cell r="A119">
            <v>36580</v>
          </cell>
          <cell r="B119" t="str">
            <v>N/A</v>
          </cell>
          <cell r="C119" t="str">
            <v>N/A</v>
          </cell>
          <cell r="D119" t="str">
            <v>N/A</v>
          </cell>
          <cell r="E119" t="str">
            <v>N/A</v>
          </cell>
          <cell r="F119" t="str">
            <v>N/A</v>
          </cell>
          <cell r="G119" t="str">
            <v>N/A</v>
          </cell>
          <cell r="H119" t="str">
            <v>N/A</v>
          </cell>
          <cell r="I119" t="str">
            <v>N/A</v>
          </cell>
          <cell r="J119" t="str">
            <v>N/A</v>
          </cell>
          <cell r="K119" t="str">
            <v>N/A</v>
          </cell>
          <cell r="L119" t="str">
            <v>N/A</v>
          </cell>
          <cell r="M119" t="str">
            <v>N/A</v>
          </cell>
          <cell r="N119" t="str">
            <v>N/A</v>
          </cell>
          <cell r="O119" t="str">
            <v>N/A</v>
          </cell>
          <cell r="P119" t="str">
            <v>N/A</v>
          </cell>
          <cell r="Q119" t="str">
            <v>N/A</v>
          </cell>
          <cell r="R119" t="str">
            <v>N/A</v>
          </cell>
          <cell r="S119" t="str">
            <v>N/A</v>
          </cell>
          <cell r="T119" t="str">
            <v>N/A</v>
          </cell>
          <cell r="U119" t="str">
            <v>N/A</v>
          </cell>
          <cell r="V119" t="str">
            <v>N/A</v>
          </cell>
          <cell r="W119" t="str">
            <v>N/A</v>
          </cell>
          <cell r="X119" t="e">
            <v>#VALUE!</v>
          </cell>
          <cell r="Y119" t="str">
            <v>N/A</v>
          </cell>
          <cell r="Z119" t="str">
            <v>N/A</v>
          </cell>
          <cell r="AA119" t="str">
            <v>N/A</v>
          </cell>
          <cell r="AB119" t="str">
            <v>N/A</v>
          </cell>
          <cell r="AC119" t="str">
            <v>N/A</v>
          </cell>
        </row>
        <row r="120">
          <cell r="A120">
            <v>36581</v>
          </cell>
          <cell r="B120" t="str">
            <v>N/A</v>
          </cell>
          <cell r="C120" t="str">
            <v>N/A</v>
          </cell>
          <cell r="D120" t="str">
            <v>N/A</v>
          </cell>
          <cell r="E120" t="str">
            <v>N/A</v>
          </cell>
          <cell r="F120" t="str">
            <v>N/A</v>
          </cell>
          <cell r="G120" t="str">
            <v>N/A</v>
          </cell>
          <cell r="H120" t="str">
            <v>N/A</v>
          </cell>
          <cell r="I120" t="str">
            <v>N/A</v>
          </cell>
          <cell r="J120" t="str">
            <v>N/A</v>
          </cell>
          <cell r="K120" t="str">
            <v>N/A</v>
          </cell>
          <cell r="L120" t="str">
            <v>N/A</v>
          </cell>
          <cell r="M120" t="str">
            <v>N/A</v>
          </cell>
          <cell r="N120" t="str">
            <v>N/A</v>
          </cell>
          <cell r="O120" t="str">
            <v>N/A</v>
          </cell>
          <cell r="P120" t="str">
            <v>N/A</v>
          </cell>
          <cell r="Q120" t="str">
            <v>N/A</v>
          </cell>
          <cell r="R120" t="str">
            <v>N/A</v>
          </cell>
          <cell r="S120" t="str">
            <v>N/A</v>
          </cell>
          <cell r="T120" t="str">
            <v>N/A</v>
          </cell>
          <cell r="U120" t="str">
            <v>N/A</v>
          </cell>
          <cell r="V120" t="str">
            <v>N/A</v>
          </cell>
          <cell r="W120" t="str">
            <v>N/A</v>
          </cell>
          <cell r="X120" t="e">
            <v>#VALUE!</v>
          </cell>
          <cell r="Y120" t="str">
            <v>N/A</v>
          </cell>
          <cell r="Z120" t="str">
            <v>N/A</v>
          </cell>
          <cell r="AA120" t="str">
            <v>N/A</v>
          </cell>
          <cell r="AB120" t="str">
            <v>N/A</v>
          </cell>
          <cell r="AC120" t="str">
            <v>N/A</v>
          </cell>
        </row>
        <row r="121">
          <cell r="A121">
            <v>36582</v>
          </cell>
          <cell r="B121" t="str">
            <v>N/A</v>
          </cell>
          <cell r="C121" t="str">
            <v>N/A</v>
          </cell>
          <cell r="D121" t="str">
            <v>N/A</v>
          </cell>
          <cell r="E121" t="str">
            <v>N/A</v>
          </cell>
          <cell r="F121" t="str">
            <v>N/A</v>
          </cell>
          <cell r="G121" t="str">
            <v>N/A</v>
          </cell>
          <cell r="H121" t="str">
            <v>N/A</v>
          </cell>
          <cell r="I121" t="str">
            <v>N/A</v>
          </cell>
          <cell r="J121" t="str">
            <v>N/A</v>
          </cell>
          <cell r="K121" t="str">
            <v>N/A</v>
          </cell>
          <cell r="L121" t="str">
            <v>N/A</v>
          </cell>
          <cell r="M121" t="str">
            <v>N/A</v>
          </cell>
          <cell r="N121" t="str">
            <v>N/A</v>
          </cell>
          <cell r="O121" t="str">
            <v>N/A</v>
          </cell>
          <cell r="P121" t="str">
            <v>N/A</v>
          </cell>
          <cell r="Q121" t="str">
            <v>N/A</v>
          </cell>
          <cell r="R121" t="str">
            <v>N/A</v>
          </cell>
          <cell r="S121" t="str">
            <v>N/A</v>
          </cell>
          <cell r="T121" t="str">
            <v>N/A</v>
          </cell>
          <cell r="U121" t="str">
            <v>N/A</v>
          </cell>
          <cell r="V121" t="str">
            <v>N/A</v>
          </cell>
          <cell r="W121" t="str">
            <v>N/A</v>
          </cell>
          <cell r="X121" t="e">
            <v>#VALUE!</v>
          </cell>
          <cell r="Y121" t="str">
            <v>N/A</v>
          </cell>
          <cell r="Z121" t="str">
            <v>N/A</v>
          </cell>
          <cell r="AA121" t="str">
            <v>N/A</v>
          </cell>
          <cell r="AB121" t="str">
            <v>N/A</v>
          </cell>
          <cell r="AC121" t="str">
            <v>N/A</v>
          </cell>
        </row>
        <row r="122">
          <cell r="A122">
            <v>36583</v>
          </cell>
          <cell r="B122" t="str">
            <v>N/A</v>
          </cell>
          <cell r="C122" t="str">
            <v>N/A</v>
          </cell>
          <cell r="D122" t="str">
            <v>N/A</v>
          </cell>
          <cell r="E122" t="str">
            <v>N/A</v>
          </cell>
          <cell r="F122" t="str">
            <v>N/A</v>
          </cell>
          <cell r="G122" t="str">
            <v>N/A</v>
          </cell>
          <cell r="H122" t="str">
            <v>N/A</v>
          </cell>
          <cell r="I122" t="str">
            <v>N/A</v>
          </cell>
          <cell r="J122" t="str">
            <v>N/A</v>
          </cell>
          <cell r="K122" t="str">
            <v>N/A</v>
          </cell>
          <cell r="L122" t="str">
            <v>N/A</v>
          </cell>
          <cell r="M122" t="str">
            <v>N/A</v>
          </cell>
          <cell r="N122" t="str">
            <v>N/A</v>
          </cell>
          <cell r="O122" t="str">
            <v>N/A</v>
          </cell>
          <cell r="P122" t="str">
            <v>N/A</v>
          </cell>
          <cell r="Q122" t="str">
            <v>N/A</v>
          </cell>
          <cell r="R122" t="str">
            <v>N/A</v>
          </cell>
          <cell r="S122" t="str">
            <v>N/A</v>
          </cell>
          <cell r="T122" t="str">
            <v>N/A</v>
          </cell>
          <cell r="U122" t="str">
            <v>N/A</v>
          </cell>
          <cell r="V122" t="str">
            <v>N/A</v>
          </cell>
          <cell r="W122" t="str">
            <v>N/A</v>
          </cell>
          <cell r="X122" t="e">
            <v>#VALUE!</v>
          </cell>
          <cell r="Y122" t="str">
            <v>N/A</v>
          </cell>
          <cell r="Z122" t="str">
            <v>N/A</v>
          </cell>
          <cell r="AA122" t="str">
            <v>N/A</v>
          </cell>
          <cell r="AB122" t="str">
            <v>N/A</v>
          </cell>
          <cell r="AC122" t="str">
            <v>N/A</v>
          </cell>
        </row>
        <row r="123">
          <cell r="A123">
            <v>36584</v>
          </cell>
          <cell r="B123" t="str">
            <v>N/A</v>
          </cell>
          <cell r="C123" t="str">
            <v>N/A</v>
          </cell>
          <cell r="D123" t="str">
            <v>N/A</v>
          </cell>
          <cell r="E123" t="str">
            <v>N/A</v>
          </cell>
          <cell r="F123" t="str">
            <v>N/A</v>
          </cell>
          <cell r="G123" t="str">
            <v>N/A</v>
          </cell>
          <cell r="H123" t="str">
            <v>N/A</v>
          </cell>
          <cell r="I123" t="str">
            <v>N/A</v>
          </cell>
          <cell r="J123" t="str">
            <v>N/A</v>
          </cell>
          <cell r="K123" t="str">
            <v>N/A</v>
          </cell>
          <cell r="L123" t="str">
            <v>N/A</v>
          </cell>
          <cell r="M123" t="str">
            <v>N/A</v>
          </cell>
          <cell r="N123" t="str">
            <v>N/A</v>
          </cell>
          <cell r="O123" t="str">
            <v>N/A</v>
          </cell>
          <cell r="P123" t="str">
            <v>N/A</v>
          </cell>
          <cell r="Q123" t="str">
            <v>N/A</v>
          </cell>
          <cell r="R123" t="str">
            <v>N/A</v>
          </cell>
          <cell r="S123" t="str">
            <v>N/A</v>
          </cell>
          <cell r="T123" t="str">
            <v>N/A</v>
          </cell>
          <cell r="U123" t="str">
            <v>N/A</v>
          </cell>
          <cell r="V123" t="str">
            <v>N/A</v>
          </cell>
          <cell r="W123" t="str">
            <v>N/A</v>
          </cell>
          <cell r="X123" t="e">
            <v>#VALUE!</v>
          </cell>
          <cell r="Y123" t="str">
            <v>N/A</v>
          </cell>
          <cell r="Z123" t="str">
            <v>N/A</v>
          </cell>
          <cell r="AA123" t="str">
            <v>N/A</v>
          </cell>
          <cell r="AB123" t="str">
            <v>N/A</v>
          </cell>
          <cell r="AC123" t="str">
            <v>N/A</v>
          </cell>
        </row>
        <row r="124">
          <cell r="A124">
            <v>36585</v>
          </cell>
          <cell r="B124" t="str">
            <v>N/A</v>
          </cell>
          <cell r="C124" t="str">
            <v>N/A</v>
          </cell>
          <cell r="D124" t="str">
            <v>N/A</v>
          </cell>
          <cell r="E124" t="str">
            <v>N/A</v>
          </cell>
          <cell r="F124" t="str">
            <v>N/A</v>
          </cell>
          <cell r="G124" t="str">
            <v>N/A</v>
          </cell>
          <cell r="H124" t="str">
            <v>N/A</v>
          </cell>
          <cell r="I124" t="str">
            <v>N/A</v>
          </cell>
          <cell r="J124" t="str">
            <v>N/A</v>
          </cell>
          <cell r="K124" t="str">
            <v>N/A</v>
          </cell>
          <cell r="L124" t="str">
            <v>N/A</v>
          </cell>
          <cell r="M124" t="str">
            <v>N/A</v>
          </cell>
          <cell r="N124" t="str">
            <v>N/A</v>
          </cell>
          <cell r="O124" t="str">
            <v>N/A</v>
          </cell>
          <cell r="P124" t="str">
            <v>N/A</v>
          </cell>
          <cell r="Q124" t="str">
            <v>N/A</v>
          </cell>
          <cell r="R124" t="str">
            <v>N/A</v>
          </cell>
          <cell r="S124" t="str">
            <v>N/A</v>
          </cell>
          <cell r="T124" t="str">
            <v>N/A</v>
          </cell>
          <cell r="U124" t="str">
            <v>N/A</v>
          </cell>
          <cell r="V124" t="str">
            <v>N/A</v>
          </cell>
          <cell r="W124" t="str">
            <v>N/A</v>
          </cell>
          <cell r="X124" t="e">
            <v>#VALUE!</v>
          </cell>
          <cell r="Y124" t="str">
            <v>N/A</v>
          </cell>
          <cell r="Z124" t="str">
            <v>N/A</v>
          </cell>
          <cell r="AA124" t="str">
            <v>N/A</v>
          </cell>
          <cell r="AB124" t="str">
            <v>N/A</v>
          </cell>
          <cell r="AC124" t="str">
            <v>N/A</v>
          </cell>
        </row>
        <row r="125">
          <cell r="A125">
            <v>36586</v>
          </cell>
          <cell r="B125" t="str">
            <v>N/A</v>
          </cell>
          <cell r="C125" t="str">
            <v>N/A</v>
          </cell>
          <cell r="D125" t="str">
            <v>N/A</v>
          </cell>
          <cell r="E125" t="str">
            <v>N/A</v>
          </cell>
          <cell r="F125" t="str">
            <v>N/A</v>
          </cell>
          <cell r="G125" t="str">
            <v>N/A</v>
          </cell>
          <cell r="H125" t="str">
            <v>N/A</v>
          </cell>
          <cell r="I125" t="str">
            <v>N/A</v>
          </cell>
          <cell r="J125" t="str">
            <v>N/A</v>
          </cell>
          <cell r="K125" t="str">
            <v>N/A</v>
          </cell>
          <cell r="L125" t="str">
            <v>N/A</v>
          </cell>
          <cell r="M125" t="str">
            <v>N/A</v>
          </cell>
          <cell r="N125" t="str">
            <v>N/A</v>
          </cell>
          <cell r="O125" t="str">
            <v>N/A</v>
          </cell>
          <cell r="P125" t="str">
            <v>N/A</v>
          </cell>
          <cell r="Q125" t="str">
            <v>N/A</v>
          </cell>
          <cell r="R125" t="str">
            <v>N/A</v>
          </cell>
          <cell r="S125" t="str">
            <v>N/A</v>
          </cell>
          <cell r="T125" t="str">
            <v>N/A</v>
          </cell>
          <cell r="U125" t="str">
            <v>N/A</v>
          </cell>
          <cell r="V125" t="str">
            <v>N/A</v>
          </cell>
          <cell r="W125" t="str">
            <v>N/A</v>
          </cell>
          <cell r="X125" t="e">
            <v>#VALUE!</v>
          </cell>
          <cell r="Y125" t="str">
            <v>N/A</v>
          </cell>
          <cell r="Z125" t="str">
            <v>N/A</v>
          </cell>
          <cell r="AA125" t="str">
            <v>N/A</v>
          </cell>
          <cell r="AB125" t="str">
            <v>N/A</v>
          </cell>
          <cell r="AC125" t="str">
            <v>N/A</v>
          </cell>
        </row>
        <row r="126">
          <cell r="A126">
            <v>36587</v>
          </cell>
          <cell r="B126" t="str">
            <v>N/A</v>
          </cell>
          <cell r="C126" t="str">
            <v>N/A</v>
          </cell>
          <cell r="D126" t="str">
            <v>N/A</v>
          </cell>
          <cell r="E126" t="str">
            <v>N/A</v>
          </cell>
          <cell r="F126" t="str">
            <v>N/A</v>
          </cell>
          <cell r="G126" t="str">
            <v>N/A</v>
          </cell>
          <cell r="H126" t="str">
            <v>N/A</v>
          </cell>
          <cell r="I126" t="str">
            <v>N/A</v>
          </cell>
          <cell r="J126" t="str">
            <v>N/A</v>
          </cell>
          <cell r="K126" t="str">
            <v>N/A</v>
          </cell>
          <cell r="L126" t="str">
            <v>N/A</v>
          </cell>
          <cell r="M126" t="str">
            <v>N/A</v>
          </cell>
          <cell r="N126" t="str">
            <v>N/A</v>
          </cell>
          <cell r="O126" t="str">
            <v>N/A</v>
          </cell>
          <cell r="P126" t="str">
            <v>N/A</v>
          </cell>
          <cell r="Q126" t="str">
            <v>N/A</v>
          </cell>
          <cell r="R126" t="str">
            <v>N/A</v>
          </cell>
          <cell r="S126" t="str">
            <v>N/A</v>
          </cell>
          <cell r="T126" t="str">
            <v>N/A</v>
          </cell>
          <cell r="U126" t="str">
            <v>N/A</v>
          </cell>
          <cell r="V126" t="str">
            <v>N/A</v>
          </cell>
          <cell r="W126" t="str">
            <v>N/A</v>
          </cell>
          <cell r="X126" t="e">
            <v>#VALUE!</v>
          </cell>
          <cell r="Y126" t="str">
            <v>N/A</v>
          </cell>
          <cell r="Z126" t="str">
            <v>N/A</v>
          </cell>
          <cell r="AA126" t="str">
            <v>N/A</v>
          </cell>
          <cell r="AB126" t="str">
            <v>N/A</v>
          </cell>
          <cell r="AC126" t="str">
            <v>N/A</v>
          </cell>
        </row>
        <row r="127">
          <cell r="A127">
            <v>36588</v>
          </cell>
          <cell r="B127" t="str">
            <v>N/A</v>
          </cell>
          <cell r="C127" t="str">
            <v>N/A</v>
          </cell>
          <cell r="D127" t="str">
            <v>N/A</v>
          </cell>
          <cell r="E127" t="str">
            <v>N/A</v>
          </cell>
          <cell r="F127" t="str">
            <v>N/A</v>
          </cell>
          <cell r="G127" t="str">
            <v>N/A</v>
          </cell>
          <cell r="H127" t="str">
            <v>N/A</v>
          </cell>
          <cell r="I127" t="str">
            <v>N/A</v>
          </cell>
          <cell r="J127" t="str">
            <v>N/A</v>
          </cell>
          <cell r="K127" t="str">
            <v>N/A</v>
          </cell>
          <cell r="L127" t="str">
            <v>N/A</v>
          </cell>
          <cell r="M127" t="str">
            <v>N/A</v>
          </cell>
          <cell r="N127" t="str">
            <v>N/A</v>
          </cell>
          <cell r="O127" t="str">
            <v>N/A</v>
          </cell>
          <cell r="P127" t="str">
            <v>N/A</v>
          </cell>
          <cell r="Q127" t="str">
            <v>N/A</v>
          </cell>
          <cell r="R127" t="str">
            <v>N/A</v>
          </cell>
          <cell r="S127" t="str">
            <v>N/A</v>
          </cell>
          <cell r="T127" t="str">
            <v>N/A</v>
          </cell>
          <cell r="U127" t="str">
            <v>N/A</v>
          </cell>
          <cell r="V127" t="str">
            <v>N/A</v>
          </cell>
          <cell r="W127" t="str">
            <v>N/A</v>
          </cell>
          <cell r="X127" t="e">
            <v>#VALUE!</v>
          </cell>
          <cell r="Y127" t="str">
            <v>N/A</v>
          </cell>
          <cell r="Z127" t="str">
            <v>N/A</v>
          </cell>
          <cell r="AA127" t="str">
            <v>N/A</v>
          </cell>
          <cell r="AB127" t="str">
            <v>N/A</v>
          </cell>
          <cell r="AC127" t="str">
            <v>N/A</v>
          </cell>
        </row>
        <row r="128">
          <cell r="A128">
            <v>36589</v>
          </cell>
          <cell r="B128" t="str">
            <v>N/A</v>
          </cell>
          <cell r="C128" t="str">
            <v>N/A</v>
          </cell>
          <cell r="D128" t="str">
            <v>N/A</v>
          </cell>
          <cell r="E128" t="str">
            <v>N/A</v>
          </cell>
          <cell r="F128" t="str">
            <v>N/A</v>
          </cell>
          <cell r="G128" t="str">
            <v>N/A</v>
          </cell>
          <cell r="H128" t="str">
            <v>N/A</v>
          </cell>
          <cell r="I128" t="str">
            <v>N/A</v>
          </cell>
          <cell r="J128" t="str">
            <v>N/A</v>
          </cell>
          <cell r="K128" t="str">
            <v>N/A</v>
          </cell>
          <cell r="L128" t="str">
            <v>N/A</v>
          </cell>
          <cell r="M128" t="str">
            <v>N/A</v>
          </cell>
          <cell r="N128" t="str">
            <v>N/A</v>
          </cell>
          <cell r="O128" t="str">
            <v>N/A</v>
          </cell>
          <cell r="P128" t="str">
            <v>N/A</v>
          </cell>
          <cell r="Q128" t="str">
            <v>N/A</v>
          </cell>
          <cell r="R128" t="str">
            <v>N/A</v>
          </cell>
          <cell r="S128" t="str">
            <v>N/A</v>
          </cell>
          <cell r="T128" t="str">
            <v>N/A</v>
          </cell>
          <cell r="U128" t="str">
            <v>N/A</v>
          </cell>
          <cell r="V128" t="str">
            <v>N/A</v>
          </cell>
          <cell r="W128" t="str">
            <v>N/A</v>
          </cell>
          <cell r="X128" t="e">
            <v>#VALUE!</v>
          </cell>
          <cell r="Y128" t="str">
            <v>N/A</v>
          </cell>
          <cell r="Z128" t="str">
            <v>N/A</v>
          </cell>
          <cell r="AA128" t="str">
            <v>N/A</v>
          </cell>
          <cell r="AB128" t="str">
            <v>N/A</v>
          </cell>
          <cell r="AC128" t="str">
            <v>N/A</v>
          </cell>
        </row>
        <row r="129">
          <cell r="A129">
            <v>36590</v>
          </cell>
          <cell r="B129" t="str">
            <v>N/A</v>
          </cell>
          <cell r="C129" t="str">
            <v>N/A</v>
          </cell>
          <cell r="D129" t="str">
            <v>N/A</v>
          </cell>
          <cell r="E129" t="str">
            <v>N/A</v>
          </cell>
          <cell r="F129" t="str">
            <v>N/A</v>
          </cell>
          <cell r="G129" t="str">
            <v>N/A</v>
          </cell>
          <cell r="H129" t="str">
            <v>N/A</v>
          </cell>
          <cell r="I129" t="str">
            <v>N/A</v>
          </cell>
          <cell r="J129" t="str">
            <v>N/A</v>
          </cell>
          <cell r="K129" t="str">
            <v>N/A</v>
          </cell>
          <cell r="L129" t="str">
            <v>N/A</v>
          </cell>
          <cell r="M129" t="str">
            <v>N/A</v>
          </cell>
          <cell r="N129" t="str">
            <v>N/A</v>
          </cell>
          <cell r="O129" t="str">
            <v>N/A</v>
          </cell>
          <cell r="P129" t="str">
            <v>N/A</v>
          </cell>
          <cell r="Q129" t="str">
            <v>N/A</v>
          </cell>
          <cell r="R129" t="str">
            <v>N/A</v>
          </cell>
          <cell r="S129" t="str">
            <v>N/A</v>
          </cell>
          <cell r="T129" t="str">
            <v>N/A</v>
          </cell>
          <cell r="U129" t="str">
            <v>N/A</v>
          </cell>
          <cell r="V129" t="str">
            <v>N/A</v>
          </cell>
          <cell r="W129" t="str">
            <v>N/A</v>
          </cell>
          <cell r="X129" t="e">
            <v>#VALUE!</v>
          </cell>
          <cell r="Y129" t="str">
            <v>N/A</v>
          </cell>
          <cell r="Z129" t="str">
            <v>N/A</v>
          </cell>
          <cell r="AA129" t="str">
            <v>N/A</v>
          </cell>
          <cell r="AB129" t="str">
            <v>N/A</v>
          </cell>
          <cell r="AC129" t="str">
            <v>N/A</v>
          </cell>
        </row>
        <row r="130">
          <cell r="A130">
            <v>36591</v>
          </cell>
          <cell r="B130" t="str">
            <v>N/A</v>
          </cell>
          <cell r="C130" t="str">
            <v>N/A</v>
          </cell>
          <cell r="D130" t="str">
            <v>N/A</v>
          </cell>
          <cell r="E130" t="str">
            <v>N/A</v>
          </cell>
          <cell r="F130" t="str">
            <v>N/A</v>
          </cell>
          <cell r="G130" t="str">
            <v>N/A</v>
          </cell>
          <cell r="H130" t="str">
            <v>N/A</v>
          </cell>
          <cell r="I130" t="str">
            <v>N/A</v>
          </cell>
          <cell r="J130" t="str">
            <v>N/A</v>
          </cell>
          <cell r="K130" t="str">
            <v>N/A</v>
          </cell>
          <cell r="L130" t="str">
            <v>N/A</v>
          </cell>
          <cell r="M130" t="str">
            <v>N/A</v>
          </cell>
          <cell r="N130" t="str">
            <v>N/A</v>
          </cell>
          <cell r="O130" t="str">
            <v>N/A</v>
          </cell>
          <cell r="P130" t="str">
            <v>N/A</v>
          </cell>
          <cell r="Q130" t="str">
            <v>N/A</v>
          </cell>
          <cell r="R130" t="str">
            <v>N/A</v>
          </cell>
          <cell r="S130" t="str">
            <v>N/A</v>
          </cell>
          <cell r="T130" t="str">
            <v>N/A</v>
          </cell>
          <cell r="U130" t="str">
            <v>N/A</v>
          </cell>
          <cell r="V130" t="str">
            <v>N/A</v>
          </cell>
          <cell r="W130" t="str">
            <v>N/A</v>
          </cell>
          <cell r="X130" t="e">
            <v>#VALUE!</v>
          </cell>
          <cell r="Y130" t="str">
            <v>N/A</v>
          </cell>
          <cell r="Z130" t="str">
            <v>N/A</v>
          </cell>
          <cell r="AA130" t="str">
            <v>N/A</v>
          </cell>
          <cell r="AB130" t="str">
            <v>N/A</v>
          </cell>
          <cell r="AC130" t="str">
            <v>N/A</v>
          </cell>
        </row>
        <row r="131">
          <cell r="A131">
            <v>36592</v>
          </cell>
          <cell r="B131" t="str">
            <v>N/A</v>
          </cell>
          <cell r="C131" t="str">
            <v>N/A</v>
          </cell>
          <cell r="D131" t="str">
            <v>N/A</v>
          </cell>
          <cell r="E131" t="str">
            <v>N/A</v>
          </cell>
          <cell r="F131" t="str">
            <v>N/A</v>
          </cell>
          <cell r="G131" t="str">
            <v>N/A</v>
          </cell>
          <cell r="H131" t="str">
            <v>N/A</v>
          </cell>
          <cell r="I131" t="str">
            <v>N/A</v>
          </cell>
          <cell r="J131" t="str">
            <v>N/A</v>
          </cell>
          <cell r="K131" t="str">
            <v>N/A</v>
          </cell>
          <cell r="L131" t="str">
            <v>N/A</v>
          </cell>
          <cell r="M131" t="str">
            <v>N/A</v>
          </cell>
          <cell r="N131" t="str">
            <v>N/A</v>
          </cell>
          <cell r="O131" t="str">
            <v>N/A</v>
          </cell>
          <cell r="P131" t="str">
            <v>N/A</v>
          </cell>
          <cell r="Q131" t="str">
            <v>N/A</v>
          </cell>
          <cell r="R131" t="str">
            <v>N/A</v>
          </cell>
          <cell r="S131" t="str">
            <v>N/A</v>
          </cell>
          <cell r="T131" t="str">
            <v>N/A</v>
          </cell>
          <cell r="U131" t="str">
            <v>N/A</v>
          </cell>
          <cell r="V131" t="str">
            <v>N/A</v>
          </cell>
          <cell r="W131" t="str">
            <v>N/A</v>
          </cell>
          <cell r="X131" t="e">
            <v>#VALUE!</v>
          </cell>
          <cell r="Y131" t="str">
            <v>N/A</v>
          </cell>
          <cell r="Z131" t="str">
            <v>N/A</v>
          </cell>
          <cell r="AA131" t="str">
            <v>N/A</v>
          </cell>
          <cell r="AB131" t="str">
            <v>N/A</v>
          </cell>
          <cell r="AC131" t="str">
            <v>N/A</v>
          </cell>
        </row>
        <row r="132">
          <cell r="A132">
            <v>36593</v>
          </cell>
          <cell r="B132" t="str">
            <v>N/A</v>
          </cell>
          <cell r="C132" t="str">
            <v>N/A</v>
          </cell>
          <cell r="D132" t="str">
            <v>N/A</v>
          </cell>
          <cell r="E132" t="str">
            <v>N/A</v>
          </cell>
          <cell r="F132" t="str">
            <v>N/A</v>
          </cell>
          <cell r="G132" t="str">
            <v>N/A</v>
          </cell>
          <cell r="H132" t="str">
            <v>N/A</v>
          </cell>
          <cell r="I132" t="str">
            <v>N/A</v>
          </cell>
          <cell r="J132" t="str">
            <v>N/A</v>
          </cell>
          <cell r="K132" t="str">
            <v>N/A</v>
          </cell>
          <cell r="L132" t="str">
            <v>N/A</v>
          </cell>
          <cell r="M132" t="str">
            <v>N/A</v>
          </cell>
          <cell r="N132" t="str">
            <v>N/A</v>
          </cell>
          <cell r="O132" t="str">
            <v>N/A</v>
          </cell>
          <cell r="P132" t="str">
            <v>N/A</v>
          </cell>
          <cell r="Q132" t="str">
            <v>N/A</v>
          </cell>
          <cell r="R132" t="str">
            <v>N/A</v>
          </cell>
          <cell r="S132" t="str">
            <v>N/A</v>
          </cell>
          <cell r="T132" t="str">
            <v>N/A</v>
          </cell>
          <cell r="U132" t="str">
            <v>N/A</v>
          </cell>
          <cell r="V132" t="str">
            <v>N/A</v>
          </cell>
          <cell r="W132" t="str">
            <v>N/A</v>
          </cell>
          <cell r="X132" t="e">
            <v>#VALUE!</v>
          </cell>
          <cell r="Y132" t="str">
            <v>N/A</v>
          </cell>
          <cell r="Z132" t="str">
            <v>N/A</v>
          </cell>
          <cell r="AA132" t="str">
            <v>N/A</v>
          </cell>
          <cell r="AB132" t="str">
            <v>N/A</v>
          </cell>
          <cell r="AC132" t="str">
            <v>N/A</v>
          </cell>
        </row>
        <row r="133">
          <cell r="A133">
            <v>36594</v>
          </cell>
          <cell r="B133" t="str">
            <v>N/A</v>
          </cell>
          <cell r="C133" t="str">
            <v>N/A</v>
          </cell>
          <cell r="D133" t="str">
            <v>N/A</v>
          </cell>
          <cell r="E133" t="str">
            <v>N/A</v>
          </cell>
          <cell r="F133" t="str">
            <v>N/A</v>
          </cell>
          <cell r="G133" t="str">
            <v>N/A</v>
          </cell>
          <cell r="H133" t="str">
            <v>N/A</v>
          </cell>
          <cell r="I133" t="str">
            <v>N/A</v>
          </cell>
          <cell r="J133" t="str">
            <v>N/A</v>
          </cell>
          <cell r="K133" t="str">
            <v>N/A</v>
          </cell>
          <cell r="L133" t="str">
            <v>N/A</v>
          </cell>
          <cell r="M133" t="str">
            <v>N/A</v>
          </cell>
          <cell r="N133" t="str">
            <v>N/A</v>
          </cell>
          <cell r="O133" t="str">
            <v>N/A</v>
          </cell>
          <cell r="P133" t="str">
            <v>N/A</v>
          </cell>
          <cell r="Q133" t="str">
            <v>N/A</v>
          </cell>
          <cell r="R133" t="str">
            <v>N/A</v>
          </cell>
          <cell r="S133" t="str">
            <v>N/A</v>
          </cell>
          <cell r="T133" t="str">
            <v>N/A</v>
          </cell>
          <cell r="U133" t="str">
            <v>N/A</v>
          </cell>
          <cell r="V133" t="str">
            <v>N/A</v>
          </cell>
          <cell r="W133" t="str">
            <v>N/A</v>
          </cell>
          <cell r="X133" t="e">
            <v>#VALUE!</v>
          </cell>
          <cell r="Y133" t="str">
            <v>N/A</v>
          </cell>
          <cell r="Z133" t="str">
            <v>N/A</v>
          </cell>
          <cell r="AA133" t="str">
            <v>N/A</v>
          </cell>
          <cell r="AB133" t="str">
            <v>N/A</v>
          </cell>
          <cell r="AC133" t="str">
            <v>N/A</v>
          </cell>
        </row>
        <row r="134">
          <cell r="A134">
            <v>36595</v>
          </cell>
          <cell r="B134" t="str">
            <v>N/A</v>
          </cell>
          <cell r="C134" t="str">
            <v>N/A</v>
          </cell>
          <cell r="D134" t="str">
            <v>N/A</v>
          </cell>
          <cell r="E134" t="str">
            <v>N/A</v>
          </cell>
          <cell r="F134" t="str">
            <v>N/A</v>
          </cell>
          <cell r="G134" t="str">
            <v>N/A</v>
          </cell>
          <cell r="H134" t="str">
            <v>N/A</v>
          </cell>
          <cell r="I134" t="str">
            <v>N/A</v>
          </cell>
          <cell r="J134" t="str">
            <v>N/A</v>
          </cell>
          <cell r="K134" t="str">
            <v>N/A</v>
          </cell>
          <cell r="L134" t="str">
            <v>N/A</v>
          </cell>
          <cell r="M134" t="str">
            <v>N/A</v>
          </cell>
          <cell r="N134" t="str">
            <v>N/A</v>
          </cell>
          <cell r="O134" t="str">
            <v>N/A</v>
          </cell>
          <cell r="P134" t="str">
            <v>N/A</v>
          </cell>
          <cell r="Q134" t="str">
            <v>N/A</v>
          </cell>
          <cell r="R134" t="str">
            <v>N/A</v>
          </cell>
          <cell r="S134" t="str">
            <v>N/A</v>
          </cell>
          <cell r="T134" t="str">
            <v>N/A</v>
          </cell>
          <cell r="U134" t="str">
            <v>N/A</v>
          </cell>
          <cell r="V134" t="str">
            <v>N/A</v>
          </cell>
          <cell r="W134" t="str">
            <v>N/A</v>
          </cell>
          <cell r="X134" t="e">
            <v>#VALUE!</v>
          </cell>
          <cell r="Y134" t="str">
            <v>N/A</v>
          </cell>
          <cell r="Z134" t="str">
            <v>N/A</v>
          </cell>
          <cell r="AA134" t="str">
            <v>N/A</v>
          </cell>
          <cell r="AB134" t="str">
            <v>N/A</v>
          </cell>
          <cell r="AC134" t="str">
            <v>N/A</v>
          </cell>
        </row>
        <row r="135">
          <cell r="A135">
            <v>36596</v>
          </cell>
          <cell r="B135" t="str">
            <v>N/A</v>
          </cell>
          <cell r="C135" t="str">
            <v>N/A</v>
          </cell>
          <cell r="D135" t="str">
            <v>N/A</v>
          </cell>
          <cell r="E135" t="str">
            <v>N/A</v>
          </cell>
          <cell r="F135" t="str">
            <v>N/A</v>
          </cell>
          <cell r="G135" t="str">
            <v>N/A</v>
          </cell>
          <cell r="H135" t="str">
            <v>N/A</v>
          </cell>
          <cell r="I135" t="str">
            <v>N/A</v>
          </cell>
          <cell r="J135" t="str">
            <v>N/A</v>
          </cell>
          <cell r="K135" t="str">
            <v>N/A</v>
          </cell>
          <cell r="L135" t="str">
            <v>N/A</v>
          </cell>
          <cell r="M135" t="str">
            <v>N/A</v>
          </cell>
          <cell r="N135" t="str">
            <v>N/A</v>
          </cell>
          <cell r="O135" t="str">
            <v>N/A</v>
          </cell>
          <cell r="P135" t="str">
            <v>N/A</v>
          </cell>
          <cell r="Q135" t="str">
            <v>N/A</v>
          </cell>
          <cell r="R135" t="str">
            <v>N/A</v>
          </cell>
          <cell r="S135" t="str">
            <v>N/A</v>
          </cell>
          <cell r="T135" t="str">
            <v>N/A</v>
          </cell>
          <cell r="U135" t="str">
            <v>N/A</v>
          </cell>
          <cell r="V135" t="str">
            <v>N/A</v>
          </cell>
          <cell r="W135" t="str">
            <v>N/A</v>
          </cell>
          <cell r="X135" t="e">
            <v>#VALUE!</v>
          </cell>
          <cell r="Y135" t="str">
            <v>N/A</v>
          </cell>
          <cell r="Z135" t="str">
            <v>N/A</v>
          </cell>
          <cell r="AA135" t="str">
            <v>N/A</v>
          </cell>
          <cell r="AB135" t="str">
            <v>N/A</v>
          </cell>
          <cell r="AC135" t="str">
            <v>N/A</v>
          </cell>
        </row>
        <row r="136">
          <cell r="A136">
            <v>36597</v>
          </cell>
          <cell r="B136" t="str">
            <v>N/A</v>
          </cell>
          <cell r="C136" t="str">
            <v>N/A</v>
          </cell>
          <cell r="D136" t="str">
            <v>N/A</v>
          </cell>
          <cell r="E136" t="str">
            <v>N/A</v>
          </cell>
          <cell r="F136" t="str">
            <v>N/A</v>
          </cell>
          <cell r="G136" t="str">
            <v>N/A</v>
          </cell>
          <cell r="H136" t="str">
            <v>N/A</v>
          </cell>
          <cell r="I136" t="str">
            <v>N/A</v>
          </cell>
          <cell r="J136" t="str">
            <v>N/A</v>
          </cell>
          <cell r="K136" t="str">
            <v>N/A</v>
          </cell>
          <cell r="L136" t="str">
            <v>N/A</v>
          </cell>
          <cell r="M136" t="str">
            <v>N/A</v>
          </cell>
          <cell r="N136" t="str">
            <v>N/A</v>
          </cell>
          <cell r="O136" t="str">
            <v>N/A</v>
          </cell>
          <cell r="P136" t="str">
            <v>N/A</v>
          </cell>
          <cell r="Q136" t="str">
            <v>N/A</v>
          </cell>
          <cell r="R136" t="str">
            <v>N/A</v>
          </cell>
          <cell r="S136" t="str">
            <v>N/A</v>
          </cell>
          <cell r="T136" t="str">
            <v>N/A</v>
          </cell>
          <cell r="U136" t="str">
            <v>N/A</v>
          </cell>
          <cell r="V136" t="str">
            <v>N/A</v>
          </cell>
          <cell r="W136" t="str">
            <v>N/A</v>
          </cell>
          <cell r="X136" t="e">
            <v>#VALUE!</v>
          </cell>
          <cell r="Y136" t="str">
            <v>N/A</v>
          </cell>
          <cell r="Z136" t="str">
            <v>N/A</v>
          </cell>
          <cell r="AA136" t="str">
            <v>N/A</v>
          </cell>
          <cell r="AB136" t="str">
            <v>N/A</v>
          </cell>
          <cell r="AC136" t="str">
            <v>N/A</v>
          </cell>
        </row>
        <row r="137">
          <cell r="A137">
            <v>36598</v>
          </cell>
          <cell r="B137" t="str">
            <v>N/A</v>
          </cell>
          <cell r="C137" t="str">
            <v>N/A</v>
          </cell>
          <cell r="D137" t="str">
            <v>N/A</v>
          </cell>
          <cell r="E137" t="str">
            <v>N/A</v>
          </cell>
          <cell r="F137" t="str">
            <v>N/A</v>
          </cell>
          <cell r="G137" t="str">
            <v>N/A</v>
          </cell>
          <cell r="H137" t="str">
            <v>N/A</v>
          </cell>
          <cell r="I137" t="str">
            <v>N/A</v>
          </cell>
          <cell r="J137" t="str">
            <v>N/A</v>
          </cell>
          <cell r="K137" t="str">
            <v>N/A</v>
          </cell>
          <cell r="L137" t="str">
            <v>N/A</v>
          </cell>
          <cell r="M137" t="str">
            <v>N/A</v>
          </cell>
          <cell r="N137" t="str">
            <v>N/A</v>
          </cell>
          <cell r="O137" t="str">
            <v>N/A</v>
          </cell>
          <cell r="P137" t="str">
            <v>N/A</v>
          </cell>
          <cell r="Q137" t="str">
            <v>N/A</v>
          </cell>
          <cell r="R137" t="str">
            <v>N/A</v>
          </cell>
          <cell r="S137" t="str">
            <v>N/A</v>
          </cell>
          <cell r="T137" t="str">
            <v>N/A</v>
          </cell>
          <cell r="U137" t="str">
            <v>N/A</v>
          </cell>
          <cell r="V137" t="str">
            <v>N/A</v>
          </cell>
          <cell r="W137" t="str">
            <v>N/A</v>
          </cell>
          <cell r="X137" t="e">
            <v>#VALUE!</v>
          </cell>
          <cell r="Y137" t="str">
            <v>N/A</v>
          </cell>
          <cell r="Z137" t="str">
            <v>N/A</v>
          </cell>
          <cell r="AA137" t="str">
            <v>N/A</v>
          </cell>
          <cell r="AB137" t="str">
            <v>N/A</v>
          </cell>
          <cell r="AC137" t="str">
            <v>N/A</v>
          </cell>
        </row>
        <row r="138">
          <cell r="A138">
            <v>36599</v>
          </cell>
          <cell r="B138" t="str">
            <v>N/A</v>
          </cell>
          <cell r="C138" t="str">
            <v>N/A</v>
          </cell>
          <cell r="D138" t="str">
            <v>N/A</v>
          </cell>
          <cell r="E138" t="str">
            <v>N/A</v>
          </cell>
          <cell r="F138" t="str">
            <v>N/A</v>
          </cell>
          <cell r="G138" t="str">
            <v>N/A</v>
          </cell>
          <cell r="H138" t="str">
            <v>N/A</v>
          </cell>
          <cell r="I138" t="str">
            <v>N/A</v>
          </cell>
          <cell r="J138" t="str">
            <v>N/A</v>
          </cell>
          <cell r="K138" t="str">
            <v>N/A</v>
          </cell>
          <cell r="L138" t="str">
            <v>N/A</v>
          </cell>
          <cell r="M138" t="str">
            <v>N/A</v>
          </cell>
          <cell r="N138" t="str">
            <v>N/A</v>
          </cell>
          <cell r="O138" t="str">
            <v>N/A</v>
          </cell>
          <cell r="P138" t="str">
            <v>N/A</v>
          </cell>
          <cell r="Q138" t="str">
            <v>N/A</v>
          </cell>
          <cell r="R138" t="str">
            <v>N/A</v>
          </cell>
          <cell r="S138" t="str">
            <v>N/A</v>
          </cell>
          <cell r="T138" t="str">
            <v>N/A</v>
          </cell>
          <cell r="U138" t="str">
            <v>N/A</v>
          </cell>
          <cell r="V138" t="str">
            <v>N/A</v>
          </cell>
          <cell r="W138" t="str">
            <v>N/A</v>
          </cell>
          <cell r="X138" t="e">
            <v>#VALUE!</v>
          </cell>
          <cell r="Y138" t="str">
            <v>N/A</v>
          </cell>
          <cell r="Z138" t="str">
            <v>N/A</v>
          </cell>
          <cell r="AA138" t="str">
            <v>N/A</v>
          </cell>
          <cell r="AB138" t="str">
            <v>N/A</v>
          </cell>
          <cell r="AC138" t="str">
            <v>N/A</v>
          </cell>
        </row>
        <row r="139">
          <cell r="A139">
            <v>36600</v>
          </cell>
          <cell r="B139" t="str">
            <v>N/A</v>
          </cell>
          <cell r="C139" t="str">
            <v>N/A</v>
          </cell>
          <cell r="D139" t="str">
            <v>N/A</v>
          </cell>
          <cell r="E139" t="str">
            <v>N/A</v>
          </cell>
          <cell r="F139" t="str">
            <v>N/A</v>
          </cell>
          <cell r="G139" t="str">
            <v>N/A</v>
          </cell>
          <cell r="H139" t="str">
            <v>N/A</v>
          </cell>
          <cell r="I139" t="str">
            <v>N/A</v>
          </cell>
          <cell r="J139" t="str">
            <v>N/A</v>
          </cell>
          <cell r="K139" t="str">
            <v>N/A</v>
          </cell>
          <cell r="L139" t="str">
            <v>N/A</v>
          </cell>
          <cell r="M139" t="str">
            <v>N/A</v>
          </cell>
          <cell r="N139" t="str">
            <v>N/A</v>
          </cell>
          <cell r="O139" t="str">
            <v>N/A</v>
          </cell>
          <cell r="P139" t="str">
            <v>N/A</v>
          </cell>
          <cell r="Q139" t="str">
            <v>N/A</v>
          </cell>
          <cell r="R139" t="str">
            <v>N/A</v>
          </cell>
          <cell r="S139" t="str">
            <v>N/A</v>
          </cell>
          <cell r="T139" t="str">
            <v>N/A</v>
          </cell>
          <cell r="U139" t="str">
            <v>N/A</v>
          </cell>
          <cell r="V139" t="str">
            <v>N/A</v>
          </cell>
          <cell r="W139" t="str">
            <v>N/A</v>
          </cell>
          <cell r="X139" t="e">
            <v>#VALUE!</v>
          </cell>
          <cell r="Y139" t="str">
            <v>N/A</v>
          </cell>
          <cell r="Z139" t="str">
            <v>N/A</v>
          </cell>
          <cell r="AA139" t="str">
            <v>N/A</v>
          </cell>
          <cell r="AB139" t="str">
            <v>N/A</v>
          </cell>
          <cell r="AC139" t="str">
            <v>N/A</v>
          </cell>
        </row>
        <row r="140">
          <cell r="A140">
            <v>36601</v>
          </cell>
          <cell r="B140" t="str">
            <v>N/A</v>
          </cell>
          <cell r="C140" t="str">
            <v>N/A</v>
          </cell>
          <cell r="D140" t="str">
            <v>N/A</v>
          </cell>
          <cell r="E140" t="str">
            <v>N/A</v>
          </cell>
          <cell r="F140" t="str">
            <v>N/A</v>
          </cell>
          <cell r="G140" t="str">
            <v>N/A</v>
          </cell>
          <cell r="H140" t="str">
            <v>N/A</v>
          </cell>
          <cell r="I140" t="str">
            <v>N/A</v>
          </cell>
          <cell r="J140" t="str">
            <v>N/A</v>
          </cell>
          <cell r="K140" t="str">
            <v>N/A</v>
          </cell>
          <cell r="L140" t="str">
            <v>N/A</v>
          </cell>
          <cell r="M140" t="str">
            <v>N/A</v>
          </cell>
          <cell r="N140" t="str">
            <v>N/A</v>
          </cell>
          <cell r="O140" t="str">
            <v>N/A</v>
          </cell>
          <cell r="P140" t="str">
            <v>N/A</v>
          </cell>
          <cell r="Q140" t="str">
            <v>N/A</v>
          </cell>
          <cell r="R140" t="str">
            <v>N/A</v>
          </cell>
          <cell r="S140" t="str">
            <v>N/A</v>
          </cell>
          <cell r="T140" t="str">
            <v>N/A</v>
          </cell>
          <cell r="U140" t="str">
            <v>N/A</v>
          </cell>
          <cell r="V140" t="str">
            <v>N/A</v>
          </cell>
          <cell r="W140" t="str">
            <v>N/A</v>
          </cell>
          <cell r="X140" t="e">
            <v>#VALUE!</v>
          </cell>
          <cell r="Y140" t="str">
            <v>N/A</v>
          </cell>
          <cell r="Z140" t="str">
            <v>N/A</v>
          </cell>
          <cell r="AA140" t="str">
            <v>N/A</v>
          </cell>
          <cell r="AB140" t="str">
            <v>N/A</v>
          </cell>
          <cell r="AC140" t="str">
            <v>N/A</v>
          </cell>
        </row>
        <row r="141">
          <cell r="A141">
            <v>36602</v>
          </cell>
          <cell r="B141" t="str">
            <v>N/A</v>
          </cell>
          <cell r="C141" t="str">
            <v>N/A</v>
          </cell>
          <cell r="D141" t="str">
            <v>N/A</v>
          </cell>
          <cell r="E141" t="str">
            <v>N/A</v>
          </cell>
          <cell r="F141" t="str">
            <v>N/A</v>
          </cell>
          <cell r="G141" t="str">
            <v>N/A</v>
          </cell>
          <cell r="H141" t="str">
            <v>N/A</v>
          </cell>
          <cell r="I141" t="str">
            <v>N/A</v>
          </cell>
          <cell r="J141" t="str">
            <v>N/A</v>
          </cell>
          <cell r="K141" t="str">
            <v>N/A</v>
          </cell>
          <cell r="L141" t="str">
            <v>N/A</v>
          </cell>
          <cell r="M141" t="str">
            <v>N/A</v>
          </cell>
          <cell r="N141" t="str">
            <v>N/A</v>
          </cell>
          <cell r="O141" t="str">
            <v>N/A</v>
          </cell>
          <cell r="P141" t="str">
            <v>N/A</v>
          </cell>
          <cell r="Q141" t="str">
            <v>N/A</v>
          </cell>
          <cell r="R141" t="str">
            <v>N/A</v>
          </cell>
          <cell r="S141" t="str">
            <v>N/A</v>
          </cell>
          <cell r="T141" t="str">
            <v>N/A</v>
          </cell>
          <cell r="U141" t="str">
            <v>N/A</v>
          </cell>
          <cell r="V141" t="str">
            <v>N/A</v>
          </cell>
          <cell r="W141" t="str">
            <v>N/A</v>
          </cell>
          <cell r="X141" t="e">
            <v>#VALUE!</v>
          </cell>
          <cell r="Y141" t="str">
            <v>N/A</v>
          </cell>
          <cell r="Z141" t="str">
            <v>N/A</v>
          </cell>
          <cell r="AA141" t="str">
            <v>N/A</v>
          </cell>
          <cell r="AB141" t="str">
            <v>N/A</v>
          </cell>
          <cell r="AC141" t="str">
            <v>N/A</v>
          </cell>
        </row>
        <row r="142">
          <cell r="A142">
            <v>36603</v>
          </cell>
          <cell r="B142" t="str">
            <v>N/A</v>
          </cell>
          <cell r="C142" t="str">
            <v>N/A</v>
          </cell>
          <cell r="D142" t="str">
            <v>N/A</v>
          </cell>
          <cell r="E142" t="str">
            <v>N/A</v>
          </cell>
          <cell r="F142" t="str">
            <v>N/A</v>
          </cell>
          <cell r="G142" t="str">
            <v>N/A</v>
          </cell>
          <cell r="H142" t="str">
            <v>N/A</v>
          </cell>
          <cell r="I142" t="str">
            <v>N/A</v>
          </cell>
          <cell r="J142" t="str">
            <v>N/A</v>
          </cell>
          <cell r="K142" t="str">
            <v>N/A</v>
          </cell>
          <cell r="L142" t="str">
            <v>N/A</v>
          </cell>
          <cell r="M142" t="str">
            <v>N/A</v>
          </cell>
          <cell r="N142" t="str">
            <v>N/A</v>
          </cell>
          <cell r="O142" t="str">
            <v>N/A</v>
          </cell>
          <cell r="P142" t="str">
            <v>N/A</v>
          </cell>
          <cell r="Q142" t="str">
            <v>N/A</v>
          </cell>
          <cell r="R142" t="str">
            <v>N/A</v>
          </cell>
          <cell r="S142" t="str">
            <v>N/A</v>
          </cell>
          <cell r="T142" t="str">
            <v>N/A</v>
          </cell>
          <cell r="U142" t="str">
            <v>N/A</v>
          </cell>
          <cell r="V142" t="str">
            <v>N/A</v>
          </cell>
          <cell r="W142" t="str">
            <v>N/A</v>
          </cell>
          <cell r="X142" t="e">
            <v>#VALUE!</v>
          </cell>
          <cell r="Y142" t="str">
            <v>N/A</v>
          </cell>
          <cell r="Z142" t="str">
            <v>N/A</v>
          </cell>
          <cell r="AA142" t="str">
            <v>N/A</v>
          </cell>
          <cell r="AB142" t="str">
            <v>N/A</v>
          </cell>
          <cell r="AC142" t="str">
            <v>N/A</v>
          </cell>
        </row>
        <row r="143">
          <cell r="A143">
            <v>36604</v>
          </cell>
          <cell r="B143" t="str">
            <v>N/A</v>
          </cell>
          <cell r="C143" t="str">
            <v>N/A</v>
          </cell>
          <cell r="D143" t="str">
            <v>N/A</v>
          </cell>
          <cell r="E143" t="str">
            <v>N/A</v>
          </cell>
          <cell r="F143" t="str">
            <v>N/A</v>
          </cell>
          <cell r="G143" t="str">
            <v>N/A</v>
          </cell>
          <cell r="H143" t="str">
            <v>N/A</v>
          </cell>
          <cell r="I143" t="str">
            <v>N/A</v>
          </cell>
          <cell r="J143" t="str">
            <v>N/A</v>
          </cell>
          <cell r="K143" t="str">
            <v>N/A</v>
          </cell>
          <cell r="L143" t="str">
            <v>N/A</v>
          </cell>
          <cell r="M143" t="str">
            <v>N/A</v>
          </cell>
          <cell r="N143" t="str">
            <v>N/A</v>
          </cell>
          <cell r="O143" t="str">
            <v>N/A</v>
          </cell>
          <cell r="P143" t="str">
            <v>N/A</v>
          </cell>
          <cell r="Q143" t="str">
            <v>N/A</v>
          </cell>
          <cell r="R143" t="str">
            <v>N/A</v>
          </cell>
          <cell r="S143" t="str">
            <v>N/A</v>
          </cell>
          <cell r="T143" t="str">
            <v>N/A</v>
          </cell>
          <cell r="U143" t="str">
            <v>N/A</v>
          </cell>
          <cell r="V143" t="str">
            <v>N/A</v>
          </cell>
          <cell r="W143" t="str">
            <v>N/A</v>
          </cell>
          <cell r="X143" t="e">
            <v>#VALUE!</v>
          </cell>
          <cell r="Y143" t="str">
            <v>N/A</v>
          </cell>
          <cell r="Z143" t="str">
            <v>N/A</v>
          </cell>
          <cell r="AA143" t="str">
            <v>N/A</v>
          </cell>
          <cell r="AB143" t="str">
            <v>N/A</v>
          </cell>
          <cell r="AC143" t="str">
            <v>N/A</v>
          </cell>
        </row>
        <row r="144">
          <cell r="A144">
            <v>36605</v>
          </cell>
          <cell r="B144" t="str">
            <v>N/A</v>
          </cell>
          <cell r="C144" t="str">
            <v>N/A</v>
          </cell>
          <cell r="D144" t="str">
            <v>N/A</v>
          </cell>
          <cell r="E144" t="str">
            <v>N/A</v>
          </cell>
          <cell r="F144" t="str">
            <v>N/A</v>
          </cell>
          <cell r="G144" t="str">
            <v>N/A</v>
          </cell>
          <cell r="H144" t="str">
            <v>N/A</v>
          </cell>
          <cell r="I144" t="str">
            <v>N/A</v>
          </cell>
          <cell r="J144" t="str">
            <v>N/A</v>
          </cell>
          <cell r="K144" t="str">
            <v>N/A</v>
          </cell>
          <cell r="L144" t="str">
            <v>N/A</v>
          </cell>
          <cell r="M144" t="str">
            <v>N/A</v>
          </cell>
          <cell r="N144" t="str">
            <v>N/A</v>
          </cell>
          <cell r="O144" t="str">
            <v>N/A</v>
          </cell>
          <cell r="P144" t="str">
            <v>N/A</v>
          </cell>
          <cell r="Q144" t="str">
            <v>N/A</v>
          </cell>
          <cell r="R144" t="str">
            <v>N/A</v>
          </cell>
          <cell r="S144" t="str">
            <v>N/A</v>
          </cell>
          <cell r="T144" t="str">
            <v>N/A</v>
          </cell>
          <cell r="U144" t="str">
            <v>N/A</v>
          </cell>
          <cell r="V144" t="str">
            <v>N/A</v>
          </cell>
          <cell r="W144" t="str">
            <v>N/A</v>
          </cell>
          <cell r="X144" t="e">
            <v>#VALUE!</v>
          </cell>
          <cell r="Y144" t="str">
            <v>N/A</v>
          </cell>
          <cell r="Z144" t="str">
            <v>N/A</v>
          </cell>
          <cell r="AA144" t="str">
            <v>N/A</v>
          </cell>
          <cell r="AB144" t="str">
            <v>N/A</v>
          </cell>
          <cell r="AC144" t="str">
            <v>N/A</v>
          </cell>
        </row>
        <row r="145">
          <cell r="A145">
            <v>36606</v>
          </cell>
          <cell r="B145" t="str">
            <v>N/A</v>
          </cell>
          <cell r="C145" t="str">
            <v>N/A</v>
          </cell>
          <cell r="D145" t="str">
            <v>N/A</v>
          </cell>
          <cell r="E145" t="str">
            <v>N/A</v>
          </cell>
          <cell r="F145" t="str">
            <v>N/A</v>
          </cell>
          <cell r="G145" t="str">
            <v>N/A</v>
          </cell>
          <cell r="H145" t="str">
            <v>N/A</v>
          </cell>
          <cell r="I145" t="str">
            <v>N/A</v>
          </cell>
          <cell r="J145" t="str">
            <v>N/A</v>
          </cell>
          <cell r="K145" t="str">
            <v>N/A</v>
          </cell>
          <cell r="L145" t="str">
            <v>N/A</v>
          </cell>
          <cell r="M145" t="str">
            <v>N/A</v>
          </cell>
          <cell r="N145" t="str">
            <v>N/A</v>
          </cell>
          <cell r="O145" t="str">
            <v>N/A</v>
          </cell>
          <cell r="P145" t="str">
            <v>N/A</v>
          </cell>
          <cell r="Q145" t="str">
            <v>N/A</v>
          </cell>
          <cell r="R145" t="str">
            <v>N/A</v>
          </cell>
          <cell r="S145" t="str">
            <v>N/A</v>
          </cell>
          <cell r="T145" t="str">
            <v>N/A</v>
          </cell>
          <cell r="U145" t="str">
            <v>N/A</v>
          </cell>
          <cell r="V145" t="str">
            <v>N/A</v>
          </cell>
          <cell r="W145" t="str">
            <v>N/A</v>
          </cell>
          <cell r="X145" t="e">
            <v>#VALUE!</v>
          </cell>
          <cell r="Y145" t="str">
            <v>N/A</v>
          </cell>
          <cell r="Z145" t="str">
            <v>N/A</v>
          </cell>
          <cell r="AA145" t="str">
            <v>N/A</v>
          </cell>
          <cell r="AB145" t="str">
            <v>N/A</v>
          </cell>
          <cell r="AC145" t="str">
            <v>N/A</v>
          </cell>
        </row>
        <row r="146">
          <cell r="A146">
            <v>36607</v>
          </cell>
          <cell r="B146" t="str">
            <v>N/A</v>
          </cell>
          <cell r="C146" t="str">
            <v>N/A</v>
          </cell>
          <cell r="D146" t="str">
            <v>N/A</v>
          </cell>
          <cell r="E146" t="str">
            <v>N/A</v>
          </cell>
          <cell r="F146" t="str">
            <v>N/A</v>
          </cell>
          <cell r="G146" t="str">
            <v>N/A</v>
          </cell>
          <cell r="H146" t="str">
            <v>N/A</v>
          </cell>
          <cell r="I146" t="str">
            <v>N/A</v>
          </cell>
          <cell r="J146" t="str">
            <v>N/A</v>
          </cell>
          <cell r="K146" t="str">
            <v>N/A</v>
          </cell>
          <cell r="L146" t="str">
            <v>N/A</v>
          </cell>
          <cell r="M146" t="str">
            <v>N/A</v>
          </cell>
          <cell r="N146" t="str">
            <v>N/A</v>
          </cell>
          <cell r="O146" t="str">
            <v>N/A</v>
          </cell>
          <cell r="P146" t="str">
            <v>N/A</v>
          </cell>
          <cell r="Q146" t="str">
            <v>N/A</v>
          </cell>
          <cell r="R146" t="str">
            <v>N/A</v>
          </cell>
          <cell r="S146" t="str">
            <v>N/A</v>
          </cell>
          <cell r="T146" t="str">
            <v>N/A</v>
          </cell>
          <cell r="U146" t="str">
            <v>N/A</v>
          </cell>
          <cell r="V146" t="str">
            <v>N/A</v>
          </cell>
          <cell r="W146" t="str">
            <v>N/A</v>
          </cell>
          <cell r="X146" t="e">
            <v>#VALUE!</v>
          </cell>
          <cell r="Y146" t="str">
            <v>N/A</v>
          </cell>
          <cell r="Z146" t="str">
            <v>N/A</v>
          </cell>
          <cell r="AA146" t="str">
            <v>N/A</v>
          </cell>
          <cell r="AB146" t="str">
            <v>N/A</v>
          </cell>
          <cell r="AC146" t="str">
            <v>N/A</v>
          </cell>
        </row>
        <row r="147">
          <cell r="A147">
            <v>36608</v>
          </cell>
          <cell r="B147" t="str">
            <v>N/A</v>
          </cell>
          <cell r="C147" t="str">
            <v>N/A</v>
          </cell>
          <cell r="D147" t="str">
            <v>N/A</v>
          </cell>
          <cell r="E147" t="str">
            <v>N/A</v>
          </cell>
          <cell r="F147" t="str">
            <v>N/A</v>
          </cell>
          <cell r="G147" t="str">
            <v>N/A</v>
          </cell>
          <cell r="H147" t="str">
            <v>N/A</v>
          </cell>
          <cell r="I147" t="str">
            <v>N/A</v>
          </cell>
          <cell r="J147" t="str">
            <v>N/A</v>
          </cell>
          <cell r="K147" t="str">
            <v>N/A</v>
          </cell>
          <cell r="L147" t="str">
            <v>N/A</v>
          </cell>
          <cell r="M147" t="str">
            <v>N/A</v>
          </cell>
          <cell r="N147" t="str">
            <v>N/A</v>
          </cell>
          <cell r="O147" t="str">
            <v>N/A</v>
          </cell>
          <cell r="P147" t="str">
            <v>N/A</v>
          </cell>
          <cell r="Q147" t="str">
            <v>N/A</v>
          </cell>
          <cell r="R147" t="str">
            <v>N/A</v>
          </cell>
          <cell r="S147" t="str">
            <v>N/A</v>
          </cell>
          <cell r="T147" t="str">
            <v>N/A</v>
          </cell>
          <cell r="U147" t="str">
            <v>N/A</v>
          </cell>
          <cell r="V147" t="str">
            <v>N/A</v>
          </cell>
          <cell r="W147" t="str">
            <v>N/A</v>
          </cell>
          <cell r="X147" t="e">
            <v>#VALUE!</v>
          </cell>
          <cell r="Y147" t="str">
            <v>N/A</v>
          </cell>
          <cell r="Z147" t="str">
            <v>N/A</v>
          </cell>
          <cell r="AA147" t="str">
            <v>N/A</v>
          </cell>
          <cell r="AB147" t="str">
            <v>N/A</v>
          </cell>
          <cell r="AC147" t="str">
            <v>N/A</v>
          </cell>
        </row>
        <row r="148">
          <cell r="A148">
            <v>36609</v>
          </cell>
          <cell r="B148" t="str">
            <v>N/A</v>
          </cell>
          <cell r="C148" t="str">
            <v>N/A</v>
          </cell>
          <cell r="D148" t="str">
            <v>N/A</v>
          </cell>
          <cell r="E148" t="str">
            <v>N/A</v>
          </cell>
          <cell r="F148" t="str">
            <v>N/A</v>
          </cell>
          <cell r="G148" t="str">
            <v>N/A</v>
          </cell>
          <cell r="H148" t="str">
            <v>N/A</v>
          </cell>
          <cell r="I148" t="str">
            <v>N/A</v>
          </cell>
          <cell r="J148" t="str">
            <v>N/A</v>
          </cell>
          <cell r="K148" t="str">
            <v>N/A</v>
          </cell>
          <cell r="L148" t="str">
            <v>N/A</v>
          </cell>
          <cell r="M148" t="str">
            <v>N/A</v>
          </cell>
          <cell r="N148" t="str">
            <v>N/A</v>
          </cell>
          <cell r="O148" t="str">
            <v>N/A</v>
          </cell>
          <cell r="P148" t="str">
            <v>N/A</v>
          </cell>
          <cell r="Q148" t="str">
            <v>N/A</v>
          </cell>
          <cell r="R148" t="str">
            <v>N/A</v>
          </cell>
          <cell r="S148" t="str">
            <v>N/A</v>
          </cell>
          <cell r="T148" t="str">
            <v>N/A</v>
          </cell>
          <cell r="U148" t="str">
            <v>N/A</v>
          </cell>
          <cell r="V148" t="str">
            <v>N/A</v>
          </cell>
          <cell r="W148" t="str">
            <v>N/A</v>
          </cell>
          <cell r="X148" t="e">
            <v>#VALUE!</v>
          </cell>
          <cell r="Y148" t="str">
            <v>N/A</v>
          </cell>
          <cell r="Z148" t="str">
            <v>N/A</v>
          </cell>
          <cell r="AA148" t="str">
            <v>N/A</v>
          </cell>
          <cell r="AB148" t="str">
            <v>N/A</v>
          </cell>
          <cell r="AC148" t="str">
            <v>N/A</v>
          </cell>
        </row>
        <row r="149">
          <cell r="A149">
            <v>36610</v>
          </cell>
          <cell r="B149" t="str">
            <v>N/A</v>
          </cell>
          <cell r="C149" t="str">
            <v>N/A</v>
          </cell>
          <cell r="D149" t="str">
            <v>N/A</v>
          </cell>
          <cell r="E149" t="str">
            <v>N/A</v>
          </cell>
          <cell r="F149" t="str">
            <v>N/A</v>
          </cell>
          <cell r="G149" t="str">
            <v>N/A</v>
          </cell>
          <cell r="H149" t="str">
            <v>N/A</v>
          </cell>
          <cell r="I149" t="str">
            <v>N/A</v>
          </cell>
          <cell r="J149" t="str">
            <v>N/A</v>
          </cell>
          <cell r="K149" t="str">
            <v>N/A</v>
          </cell>
          <cell r="L149" t="str">
            <v>N/A</v>
          </cell>
          <cell r="M149" t="str">
            <v>N/A</v>
          </cell>
          <cell r="N149" t="str">
            <v>N/A</v>
          </cell>
          <cell r="O149" t="str">
            <v>N/A</v>
          </cell>
          <cell r="P149" t="str">
            <v>N/A</v>
          </cell>
          <cell r="Q149" t="str">
            <v>N/A</v>
          </cell>
          <cell r="R149" t="str">
            <v>N/A</v>
          </cell>
          <cell r="S149" t="str">
            <v>N/A</v>
          </cell>
          <cell r="T149" t="str">
            <v>N/A</v>
          </cell>
          <cell r="U149" t="str">
            <v>N/A</v>
          </cell>
          <cell r="V149" t="str">
            <v>N/A</v>
          </cell>
          <cell r="W149" t="str">
            <v>N/A</v>
          </cell>
          <cell r="X149" t="e">
            <v>#VALUE!</v>
          </cell>
          <cell r="Y149" t="str">
            <v>N/A</v>
          </cell>
          <cell r="Z149" t="str">
            <v>N/A</v>
          </cell>
          <cell r="AA149" t="str">
            <v>N/A</v>
          </cell>
          <cell r="AB149" t="str">
            <v>N/A</v>
          </cell>
          <cell r="AC149" t="str">
            <v>N/A</v>
          </cell>
        </row>
        <row r="150">
          <cell r="A150">
            <v>36611</v>
          </cell>
          <cell r="B150" t="str">
            <v>N/A</v>
          </cell>
          <cell r="C150" t="str">
            <v>N/A</v>
          </cell>
          <cell r="D150" t="str">
            <v>N/A</v>
          </cell>
          <cell r="E150" t="str">
            <v>N/A</v>
          </cell>
          <cell r="F150" t="str">
            <v>N/A</v>
          </cell>
          <cell r="G150" t="str">
            <v>N/A</v>
          </cell>
          <cell r="H150" t="str">
            <v>N/A</v>
          </cell>
          <cell r="I150" t="str">
            <v>N/A</v>
          </cell>
          <cell r="J150" t="str">
            <v>N/A</v>
          </cell>
          <cell r="K150" t="str">
            <v>N/A</v>
          </cell>
          <cell r="L150" t="str">
            <v>N/A</v>
          </cell>
          <cell r="M150" t="str">
            <v>N/A</v>
          </cell>
          <cell r="N150" t="str">
            <v>N/A</v>
          </cell>
          <cell r="O150" t="str">
            <v>N/A</v>
          </cell>
          <cell r="P150" t="str">
            <v>N/A</v>
          </cell>
          <cell r="Q150" t="str">
            <v>N/A</v>
          </cell>
          <cell r="R150" t="str">
            <v>N/A</v>
          </cell>
          <cell r="S150" t="str">
            <v>N/A</v>
          </cell>
          <cell r="T150" t="str">
            <v>N/A</v>
          </cell>
          <cell r="U150" t="str">
            <v>N/A</v>
          </cell>
          <cell r="V150" t="str">
            <v>N/A</v>
          </cell>
          <cell r="W150" t="str">
            <v>N/A</v>
          </cell>
          <cell r="X150" t="e">
            <v>#VALUE!</v>
          </cell>
          <cell r="Y150" t="str">
            <v>N/A</v>
          </cell>
          <cell r="Z150" t="str">
            <v>N/A</v>
          </cell>
          <cell r="AA150" t="str">
            <v>N/A</v>
          </cell>
          <cell r="AB150" t="str">
            <v>N/A</v>
          </cell>
          <cell r="AC150" t="str">
            <v>N/A</v>
          </cell>
        </row>
        <row r="151">
          <cell r="A151">
            <v>36612</v>
          </cell>
          <cell r="B151" t="str">
            <v>N/A</v>
          </cell>
          <cell r="C151" t="str">
            <v>N/A</v>
          </cell>
          <cell r="D151" t="str">
            <v>N/A</v>
          </cell>
          <cell r="E151" t="str">
            <v>N/A</v>
          </cell>
          <cell r="F151" t="str">
            <v>N/A</v>
          </cell>
          <cell r="G151" t="str">
            <v>N/A</v>
          </cell>
          <cell r="H151" t="str">
            <v>N/A</v>
          </cell>
          <cell r="I151" t="str">
            <v>N/A</v>
          </cell>
          <cell r="J151" t="str">
            <v>N/A</v>
          </cell>
          <cell r="K151" t="str">
            <v>N/A</v>
          </cell>
          <cell r="L151" t="str">
            <v>N/A</v>
          </cell>
          <cell r="M151" t="str">
            <v>N/A</v>
          </cell>
          <cell r="N151" t="str">
            <v>N/A</v>
          </cell>
          <cell r="O151" t="str">
            <v>N/A</v>
          </cell>
          <cell r="P151" t="str">
            <v>N/A</v>
          </cell>
          <cell r="Q151" t="str">
            <v>N/A</v>
          </cell>
          <cell r="R151" t="str">
            <v>N/A</v>
          </cell>
          <cell r="S151" t="str">
            <v>N/A</v>
          </cell>
          <cell r="T151" t="str">
            <v>N/A</v>
          </cell>
          <cell r="U151" t="str">
            <v>N/A</v>
          </cell>
          <cell r="V151" t="str">
            <v>N/A</v>
          </cell>
          <cell r="W151" t="str">
            <v>N/A</v>
          </cell>
          <cell r="X151" t="e">
            <v>#VALUE!</v>
          </cell>
          <cell r="Y151" t="str">
            <v>N/A</v>
          </cell>
          <cell r="Z151" t="str">
            <v>N/A</v>
          </cell>
          <cell r="AA151" t="str">
            <v>N/A</v>
          </cell>
          <cell r="AB151" t="str">
            <v>N/A</v>
          </cell>
          <cell r="AC151" t="str">
            <v>N/A</v>
          </cell>
        </row>
        <row r="152">
          <cell r="A152">
            <v>36613</v>
          </cell>
          <cell r="B152" t="str">
            <v>N/A</v>
          </cell>
          <cell r="C152" t="str">
            <v>N/A</v>
          </cell>
          <cell r="D152" t="str">
            <v>N/A</v>
          </cell>
          <cell r="E152" t="str">
            <v>N/A</v>
          </cell>
          <cell r="F152" t="str">
            <v>N/A</v>
          </cell>
          <cell r="G152" t="str">
            <v>N/A</v>
          </cell>
          <cell r="H152" t="str">
            <v>N/A</v>
          </cell>
          <cell r="I152" t="str">
            <v>N/A</v>
          </cell>
          <cell r="J152" t="str">
            <v>N/A</v>
          </cell>
          <cell r="K152" t="str">
            <v>N/A</v>
          </cell>
          <cell r="L152" t="str">
            <v>N/A</v>
          </cell>
          <cell r="M152" t="str">
            <v>N/A</v>
          </cell>
          <cell r="N152" t="str">
            <v>N/A</v>
          </cell>
          <cell r="O152" t="str">
            <v>N/A</v>
          </cell>
          <cell r="P152" t="str">
            <v>N/A</v>
          </cell>
          <cell r="Q152" t="str">
            <v>N/A</v>
          </cell>
          <cell r="R152" t="str">
            <v>N/A</v>
          </cell>
          <cell r="S152" t="str">
            <v>N/A</v>
          </cell>
          <cell r="T152" t="str">
            <v>N/A</v>
          </cell>
          <cell r="U152" t="str">
            <v>N/A</v>
          </cell>
          <cell r="V152" t="str">
            <v>N/A</v>
          </cell>
          <cell r="W152" t="str">
            <v>N/A</v>
          </cell>
          <cell r="X152" t="e">
            <v>#VALUE!</v>
          </cell>
          <cell r="Y152" t="str">
            <v>N/A</v>
          </cell>
          <cell r="Z152" t="str">
            <v>N/A</v>
          </cell>
          <cell r="AA152" t="str">
            <v>N/A</v>
          </cell>
          <cell r="AB152" t="str">
            <v>N/A</v>
          </cell>
          <cell r="AC152" t="str">
            <v>N/A</v>
          </cell>
        </row>
        <row r="153">
          <cell r="A153">
            <v>36614</v>
          </cell>
          <cell r="B153" t="str">
            <v>N/A</v>
          </cell>
          <cell r="C153" t="str">
            <v>N/A</v>
          </cell>
          <cell r="D153" t="str">
            <v>N/A</v>
          </cell>
          <cell r="E153" t="str">
            <v>N/A</v>
          </cell>
          <cell r="F153" t="str">
            <v>N/A</v>
          </cell>
          <cell r="G153" t="str">
            <v>N/A</v>
          </cell>
          <cell r="H153" t="str">
            <v>N/A</v>
          </cell>
          <cell r="I153" t="str">
            <v>N/A</v>
          </cell>
          <cell r="J153" t="str">
            <v>N/A</v>
          </cell>
          <cell r="K153" t="str">
            <v>N/A</v>
          </cell>
          <cell r="L153" t="str">
            <v>N/A</v>
          </cell>
          <cell r="M153" t="str">
            <v>N/A</v>
          </cell>
          <cell r="N153" t="str">
            <v>N/A</v>
          </cell>
          <cell r="O153" t="str">
            <v>N/A</v>
          </cell>
          <cell r="P153" t="str">
            <v>N/A</v>
          </cell>
          <cell r="Q153" t="str">
            <v>N/A</v>
          </cell>
          <cell r="R153" t="str">
            <v>N/A</v>
          </cell>
          <cell r="S153" t="str">
            <v>N/A</v>
          </cell>
          <cell r="T153" t="str">
            <v>N/A</v>
          </cell>
          <cell r="U153" t="str">
            <v>N/A</v>
          </cell>
          <cell r="V153" t="str">
            <v>N/A</v>
          </cell>
          <cell r="W153" t="str">
            <v>N/A</v>
          </cell>
          <cell r="X153" t="e">
            <v>#VALUE!</v>
          </cell>
          <cell r="Y153" t="str">
            <v>N/A</v>
          </cell>
          <cell r="Z153" t="str">
            <v>N/A</v>
          </cell>
          <cell r="AA153" t="str">
            <v>N/A</v>
          </cell>
          <cell r="AB153" t="str">
            <v>N/A</v>
          </cell>
          <cell r="AC153" t="str">
            <v>N/A</v>
          </cell>
        </row>
        <row r="154">
          <cell r="A154">
            <v>36615</v>
          </cell>
          <cell r="B154" t="str">
            <v>N/A</v>
          </cell>
          <cell r="C154" t="str">
            <v>N/A</v>
          </cell>
          <cell r="D154" t="str">
            <v>N/A</v>
          </cell>
          <cell r="E154" t="str">
            <v>N/A</v>
          </cell>
          <cell r="F154" t="str">
            <v>N/A</v>
          </cell>
          <cell r="G154" t="str">
            <v>N/A</v>
          </cell>
          <cell r="H154" t="str">
            <v>N/A</v>
          </cell>
          <cell r="I154" t="str">
            <v>N/A</v>
          </cell>
          <cell r="J154" t="str">
            <v>N/A</v>
          </cell>
          <cell r="K154" t="str">
            <v>N/A</v>
          </cell>
          <cell r="L154" t="str">
            <v>N/A</v>
          </cell>
          <cell r="M154" t="str">
            <v>N/A</v>
          </cell>
          <cell r="N154" t="str">
            <v>N/A</v>
          </cell>
          <cell r="O154" t="str">
            <v>N/A</v>
          </cell>
          <cell r="P154" t="str">
            <v>N/A</v>
          </cell>
          <cell r="Q154" t="str">
            <v>N/A</v>
          </cell>
          <cell r="R154" t="str">
            <v>N/A</v>
          </cell>
          <cell r="S154" t="str">
            <v>N/A</v>
          </cell>
          <cell r="T154" t="str">
            <v>N/A</v>
          </cell>
          <cell r="U154" t="str">
            <v>N/A</v>
          </cell>
          <cell r="V154" t="str">
            <v>N/A</v>
          </cell>
          <cell r="W154" t="str">
            <v>N/A</v>
          </cell>
          <cell r="X154" t="e">
            <v>#VALUE!</v>
          </cell>
          <cell r="Y154" t="str">
            <v>N/A</v>
          </cell>
          <cell r="Z154" t="str">
            <v>N/A</v>
          </cell>
          <cell r="AA154" t="str">
            <v>N/A</v>
          </cell>
          <cell r="AB154" t="str">
            <v>N/A</v>
          </cell>
          <cell r="AC154" t="str">
            <v>N/A</v>
          </cell>
        </row>
        <row r="155">
          <cell r="A155">
            <v>36616</v>
          </cell>
          <cell r="B155" t="str">
            <v>N/A</v>
          </cell>
          <cell r="C155" t="str">
            <v>N/A</v>
          </cell>
          <cell r="D155" t="str">
            <v>N/A</v>
          </cell>
          <cell r="E155" t="str">
            <v>N/A</v>
          </cell>
          <cell r="F155" t="str">
            <v>N/A</v>
          </cell>
          <cell r="G155" t="str">
            <v>N/A</v>
          </cell>
          <cell r="H155" t="str">
            <v>N/A</v>
          </cell>
          <cell r="I155" t="str">
            <v>N/A</v>
          </cell>
          <cell r="J155" t="str">
            <v>N/A</v>
          </cell>
          <cell r="K155" t="str">
            <v>N/A</v>
          </cell>
          <cell r="L155" t="str">
            <v>N/A</v>
          </cell>
          <cell r="M155" t="str">
            <v>N/A</v>
          </cell>
          <cell r="N155" t="str">
            <v>N/A</v>
          </cell>
          <cell r="O155" t="str">
            <v>N/A</v>
          </cell>
          <cell r="P155" t="str">
            <v>N/A</v>
          </cell>
          <cell r="Q155" t="str">
            <v>N/A</v>
          </cell>
          <cell r="R155" t="str">
            <v>N/A</v>
          </cell>
          <cell r="S155" t="str">
            <v>N/A</v>
          </cell>
          <cell r="T155" t="str">
            <v>N/A</v>
          </cell>
          <cell r="U155" t="str">
            <v>N/A</v>
          </cell>
          <cell r="V155" t="str">
            <v>N/A</v>
          </cell>
          <cell r="W155" t="str">
            <v>N/A</v>
          </cell>
          <cell r="X155" t="e">
            <v>#VALUE!</v>
          </cell>
          <cell r="Y155" t="str">
            <v>N/A</v>
          </cell>
          <cell r="Z155" t="str">
            <v>N/A</v>
          </cell>
          <cell r="AA155" t="str">
            <v>N/A</v>
          </cell>
          <cell r="AB155" t="str">
            <v>N/A</v>
          </cell>
          <cell r="AC155" t="str">
            <v>N/A</v>
          </cell>
        </row>
        <row r="156">
          <cell r="A156">
            <v>36617</v>
          </cell>
          <cell r="B156" t="str">
            <v>N/A</v>
          </cell>
          <cell r="C156" t="str">
            <v>N/A</v>
          </cell>
          <cell r="D156" t="str">
            <v>N/A</v>
          </cell>
          <cell r="E156" t="str">
            <v>N/A</v>
          </cell>
          <cell r="F156" t="str">
            <v>N/A</v>
          </cell>
          <cell r="G156" t="str">
            <v>N/A</v>
          </cell>
          <cell r="H156" t="str">
            <v>N/A</v>
          </cell>
          <cell r="I156" t="str">
            <v>N/A</v>
          </cell>
          <cell r="J156" t="str">
            <v>N/A</v>
          </cell>
          <cell r="K156" t="str">
            <v>N/A</v>
          </cell>
          <cell r="L156" t="str">
            <v>N/A</v>
          </cell>
          <cell r="M156" t="str">
            <v>N/A</v>
          </cell>
          <cell r="N156" t="str">
            <v>N/A</v>
          </cell>
          <cell r="O156" t="str">
            <v>N/A</v>
          </cell>
          <cell r="P156" t="str">
            <v>N/A</v>
          </cell>
          <cell r="Q156" t="str">
            <v>N/A</v>
          </cell>
          <cell r="R156" t="str">
            <v>N/A</v>
          </cell>
          <cell r="S156" t="str">
            <v>N/A</v>
          </cell>
          <cell r="T156" t="str">
            <v>N/A</v>
          </cell>
          <cell r="U156" t="str">
            <v>N/A</v>
          </cell>
          <cell r="V156" t="str">
            <v>N/A</v>
          </cell>
          <cell r="W156" t="str">
            <v>N/A</v>
          </cell>
          <cell r="X156" t="e">
            <v>#VALUE!</v>
          </cell>
          <cell r="Y156" t="str">
            <v>N/A</v>
          </cell>
          <cell r="Z156" t="str">
            <v>N/A</v>
          </cell>
          <cell r="AA156" t="str">
            <v>N/A</v>
          </cell>
          <cell r="AB156" t="str">
            <v>N/A</v>
          </cell>
          <cell r="AC156" t="str">
            <v>N/A</v>
          </cell>
        </row>
        <row r="157">
          <cell r="A157">
            <v>36618</v>
          </cell>
          <cell r="B157" t="str">
            <v>N/A</v>
          </cell>
          <cell r="C157" t="str">
            <v>N/A</v>
          </cell>
          <cell r="D157" t="str">
            <v>N/A</v>
          </cell>
          <cell r="E157" t="str">
            <v>N/A</v>
          </cell>
          <cell r="F157" t="str">
            <v>N/A</v>
          </cell>
          <cell r="G157" t="str">
            <v>N/A</v>
          </cell>
          <cell r="H157" t="str">
            <v>N/A</v>
          </cell>
          <cell r="I157" t="str">
            <v>N/A</v>
          </cell>
          <cell r="J157" t="str">
            <v>N/A</v>
          </cell>
          <cell r="K157" t="str">
            <v>N/A</v>
          </cell>
          <cell r="L157" t="str">
            <v>N/A</v>
          </cell>
          <cell r="M157" t="str">
            <v>N/A</v>
          </cell>
          <cell r="N157" t="str">
            <v>N/A</v>
          </cell>
          <cell r="O157" t="str">
            <v>N/A</v>
          </cell>
          <cell r="P157" t="str">
            <v>N/A</v>
          </cell>
          <cell r="Q157" t="str">
            <v>N/A</v>
          </cell>
          <cell r="R157" t="str">
            <v>N/A</v>
          </cell>
          <cell r="S157" t="str">
            <v>N/A</v>
          </cell>
          <cell r="T157" t="str">
            <v>N/A</v>
          </cell>
          <cell r="U157" t="str">
            <v>N/A</v>
          </cell>
          <cell r="V157" t="str">
            <v>N/A</v>
          </cell>
          <cell r="W157" t="str">
            <v>N/A</v>
          </cell>
          <cell r="X157" t="e">
            <v>#VALUE!</v>
          </cell>
          <cell r="Y157" t="str">
            <v>N/A</v>
          </cell>
          <cell r="Z157" t="str">
            <v>N/A</v>
          </cell>
          <cell r="AA157" t="str">
            <v>N/A</v>
          </cell>
          <cell r="AB157" t="str">
            <v>N/A</v>
          </cell>
          <cell r="AC157" t="str">
            <v>N/A</v>
          </cell>
        </row>
        <row r="158">
          <cell r="A158">
            <v>36619</v>
          </cell>
          <cell r="B158" t="str">
            <v>N/A</v>
          </cell>
          <cell r="C158" t="str">
            <v>N/A</v>
          </cell>
          <cell r="D158" t="str">
            <v>N/A</v>
          </cell>
          <cell r="E158" t="str">
            <v>N/A</v>
          </cell>
          <cell r="F158" t="str">
            <v>N/A</v>
          </cell>
          <cell r="G158" t="str">
            <v>N/A</v>
          </cell>
          <cell r="H158" t="str">
            <v>N/A</v>
          </cell>
          <cell r="I158" t="str">
            <v>N/A</v>
          </cell>
          <cell r="J158" t="str">
            <v>N/A</v>
          </cell>
          <cell r="K158" t="str">
            <v>N/A</v>
          </cell>
          <cell r="L158" t="str">
            <v>N/A</v>
          </cell>
          <cell r="M158" t="str">
            <v>N/A</v>
          </cell>
          <cell r="N158" t="str">
            <v>N/A</v>
          </cell>
          <cell r="O158" t="str">
            <v>N/A</v>
          </cell>
          <cell r="P158" t="str">
            <v>N/A</v>
          </cell>
          <cell r="Q158" t="str">
            <v>N/A</v>
          </cell>
          <cell r="R158" t="str">
            <v>N/A</v>
          </cell>
          <cell r="S158" t="str">
            <v>N/A</v>
          </cell>
          <cell r="T158" t="str">
            <v>N/A</v>
          </cell>
          <cell r="U158" t="str">
            <v>N/A</v>
          </cell>
          <cell r="V158" t="str">
            <v>N/A</v>
          </cell>
          <cell r="W158" t="str">
            <v>N/A</v>
          </cell>
          <cell r="X158" t="e">
            <v>#VALUE!</v>
          </cell>
          <cell r="Y158" t="str">
            <v>N/A</v>
          </cell>
          <cell r="Z158" t="str">
            <v>N/A</v>
          </cell>
          <cell r="AA158" t="str">
            <v>N/A</v>
          </cell>
          <cell r="AB158" t="str">
            <v>N/A</v>
          </cell>
          <cell r="AC158" t="str">
            <v>N/A</v>
          </cell>
        </row>
        <row r="159">
          <cell r="A159">
            <v>36620</v>
          </cell>
          <cell r="B159" t="str">
            <v>N/A</v>
          </cell>
          <cell r="C159" t="str">
            <v>N/A</v>
          </cell>
          <cell r="D159" t="str">
            <v>N/A</v>
          </cell>
          <cell r="E159" t="str">
            <v>N/A</v>
          </cell>
          <cell r="F159" t="str">
            <v>N/A</v>
          </cell>
          <cell r="G159" t="str">
            <v>N/A</v>
          </cell>
          <cell r="H159" t="str">
            <v>N/A</v>
          </cell>
          <cell r="I159" t="str">
            <v>N/A</v>
          </cell>
          <cell r="J159" t="str">
            <v>N/A</v>
          </cell>
          <cell r="K159" t="str">
            <v>N/A</v>
          </cell>
          <cell r="L159" t="str">
            <v>N/A</v>
          </cell>
          <cell r="M159" t="str">
            <v>N/A</v>
          </cell>
          <cell r="N159" t="str">
            <v>N/A</v>
          </cell>
          <cell r="O159" t="str">
            <v>N/A</v>
          </cell>
          <cell r="P159" t="str">
            <v>N/A</v>
          </cell>
          <cell r="Q159" t="str">
            <v>N/A</v>
          </cell>
          <cell r="R159" t="str">
            <v>N/A</v>
          </cell>
          <cell r="S159" t="str">
            <v>N/A</v>
          </cell>
          <cell r="T159" t="str">
            <v>N/A</v>
          </cell>
          <cell r="U159" t="str">
            <v>N/A</v>
          </cell>
          <cell r="V159" t="str">
            <v>N/A</v>
          </cell>
          <cell r="W159" t="str">
            <v>N/A</v>
          </cell>
          <cell r="X159" t="e">
            <v>#VALUE!</v>
          </cell>
          <cell r="Y159" t="str">
            <v>N/A</v>
          </cell>
          <cell r="Z159" t="str">
            <v>N/A</v>
          </cell>
          <cell r="AA159" t="str">
            <v>N/A</v>
          </cell>
          <cell r="AB159" t="str">
            <v>N/A</v>
          </cell>
          <cell r="AC159" t="str">
            <v>N/A</v>
          </cell>
        </row>
        <row r="160">
          <cell r="A160">
            <v>36621</v>
          </cell>
          <cell r="B160" t="str">
            <v>N/A</v>
          </cell>
          <cell r="C160" t="str">
            <v>N/A</v>
          </cell>
          <cell r="D160" t="str">
            <v>N/A</v>
          </cell>
          <cell r="E160" t="str">
            <v>N/A</v>
          </cell>
          <cell r="F160" t="str">
            <v>N/A</v>
          </cell>
          <cell r="G160" t="str">
            <v>N/A</v>
          </cell>
          <cell r="H160" t="str">
            <v>N/A</v>
          </cell>
          <cell r="I160" t="str">
            <v>N/A</v>
          </cell>
          <cell r="J160" t="str">
            <v>N/A</v>
          </cell>
          <cell r="K160" t="str">
            <v>N/A</v>
          </cell>
          <cell r="L160" t="str">
            <v>N/A</v>
          </cell>
          <cell r="M160" t="str">
            <v>N/A</v>
          </cell>
          <cell r="N160" t="str">
            <v>N/A</v>
          </cell>
          <cell r="O160" t="str">
            <v>N/A</v>
          </cell>
          <cell r="P160" t="str">
            <v>N/A</v>
          </cell>
          <cell r="Q160" t="str">
            <v>N/A</v>
          </cell>
          <cell r="R160" t="str">
            <v>N/A</v>
          </cell>
          <cell r="S160" t="str">
            <v>N/A</v>
          </cell>
          <cell r="T160" t="str">
            <v>N/A</v>
          </cell>
          <cell r="U160" t="str">
            <v>N/A</v>
          </cell>
          <cell r="V160" t="str">
            <v>N/A</v>
          </cell>
          <cell r="W160" t="str">
            <v>N/A</v>
          </cell>
          <cell r="X160" t="e">
            <v>#VALUE!</v>
          </cell>
          <cell r="Y160" t="str">
            <v>N/A</v>
          </cell>
          <cell r="Z160" t="str">
            <v>N/A</v>
          </cell>
          <cell r="AA160" t="str">
            <v>N/A</v>
          </cell>
          <cell r="AB160" t="str">
            <v>N/A</v>
          </cell>
          <cell r="AC160" t="str">
            <v>N/A</v>
          </cell>
        </row>
        <row r="161">
          <cell r="A161">
            <v>36622</v>
          </cell>
          <cell r="B161" t="str">
            <v>N/A</v>
          </cell>
          <cell r="C161" t="str">
            <v>N/A</v>
          </cell>
          <cell r="D161" t="str">
            <v>N/A</v>
          </cell>
          <cell r="E161" t="str">
            <v>N/A</v>
          </cell>
          <cell r="F161" t="str">
            <v>N/A</v>
          </cell>
          <cell r="G161" t="str">
            <v>N/A</v>
          </cell>
          <cell r="H161" t="str">
            <v>N/A</v>
          </cell>
          <cell r="I161" t="str">
            <v>N/A</v>
          </cell>
          <cell r="J161" t="str">
            <v>N/A</v>
          </cell>
          <cell r="K161" t="str">
            <v>N/A</v>
          </cell>
          <cell r="L161" t="str">
            <v>N/A</v>
          </cell>
          <cell r="M161" t="str">
            <v>N/A</v>
          </cell>
          <cell r="N161" t="str">
            <v>N/A</v>
          </cell>
          <cell r="O161" t="str">
            <v>N/A</v>
          </cell>
          <cell r="P161" t="str">
            <v>N/A</v>
          </cell>
          <cell r="Q161" t="str">
            <v>N/A</v>
          </cell>
          <cell r="R161" t="str">
            <v>N/A</v>
          </cell>
          <cell r="S161" t="str">
            <v>N/A</v>
          </cell>
          <cell r="T161" t="str">
            <v>N/A</v>
          </cell>
          <cell r="U161" t="str">
            <v>N/A</v>
          </cell>
          <cell r="V161" t="str">
            <v>N/A</v>
          </cell>
          <cell r="W161" t="str">
            <v>N/A</v>
          </cell>
          <cell r="X161" t="e">
            <v>#VALUE!</v>
          </cell>
          <cell r="Y161" t="str">
            <v>N/A</v>
          </cell>
          <cell r="Z161" t="str">
            <v>N/A</v>
          </cell>
          <cell r="AA161" t="str">
            <v>N/A</v>
          </cell>
          <cell r="AB161" t="str">
            <v>N/A</v>
          </cell>
          <cell r="AC161" t="str">
            <v>N/A</v>
          </cell>
        </row>
        <row r="162">
          <cell r="A162">
            <v>36623</v>
          </cell>
          <cell r="B162" t="str">
            <v>N/A</v>
          </cell>
          <cell r="C162" t="str">
            <v>N/A</v>
          </cell>
          <cell r="D162" t="str">
            <v>N/A</v>
          </cell>
          <cell r="E162" t="str">
            <v>N/A</v>
          </cell>
          <cell r="F162" t="str">
            <v>N/A</v>
          </cell>
          <cell r="G162" t="str">
            <v>N/A</v>
          </cell>
          <cell r="H162" t="str">
            <v>N/A</v>
          </cell>
          <cell r="I162" t="str">
            <v>N/A</v>
          </cell>
          <cell r="J162" t="str">
            <v>N/A</v>
          </cell>
          <cell r="K162" t="str">
            <v>N/A</v>
          </cell>
          <cell r="L162" t="str">
            <v>N/A</v>
          </cell>
          <cell r="M162" t="str">
            <v>N/A</v>
          </cell>
          <cell r="N162" t="str">
            <v>N/A</v>
          </cell>
          <cell r="O162" t="str">
            <v>N/A</v>
          </cell>
          <cell r="P162" t="str">
            <v>N/A</v>
          </cell>
          <cell r="Q162" t="str">
            <v>N/A</v>
          </cell>
          <cell r="R162" t="str">
            <v>N/A</v>
          </cell>
          <cell r="S162" t="str">
            <v>N/A</v>
          </cell>
          <cell r="T162" t="str">
            <v>N/A</v>
          </cell>
          <cell r="U162" t="str">
            <v>N/A</v>
          </cell>
          <cell r="V162" t="str">
            <v>N/A</v>
          </cell>
          <cell r="W162" t="str">
            <v>N/A</v>
          </cell>
          <cell r="X162" t="e">
            <v>#VALUE!</v>
          </cell>
          <cell r="Y162" t="str">
            <v>N/A</v>
          </cell>
          <cell r="Z162" t="str">
            <v>N/A</v>
          </cell>
          <cell r="AA162" t="str">
            <v>N/A</v>
          </cell>
          <cell r="AB162" t="str">
            <v>N/A</v>
          </cell>
          <cell r="AC162" t="str">
            <v>N/A</v>
          </cell>
        </row>
        <row r="163">
          <cell r="A163">
            <v>36624</v>
          </cell>
          <cell r="B163" t="str">
            <v>N/A</v>
          </cell>
          <cell r="C163" t="str">
            <v>N/A</v>
          </cell>
          <cell r="D163" t="str">
            <v>N/A</v>
          </cell>
          <cell r="E163" t="str">
            <v>N/A</v>
          </cell>
          <cell r="F163" t="str">
            <v>N/A</v>
          </cell>
          <cell r="G163" t="str">
            <v>N/A</v>
          </cell>
          <cell r="H163" t="str">
            <v>N/A</v>
          </cell>
          <cell r="I163" t="str">
            <v>N/A</v>
          </cell>
          <cell r="J163" t="str">
            <v>N/A</v>
          </cell>
          <cell r="K163" t="str">
            <v>N/A</v>
          </cell>
          <cell r="L163" t="str">
            <v>N/A</v>
          </cell>
          <cell r="M163" t="str">
            <v>N/A</v>
          </cell>
          <cell r="N163" t="str">
            <v>N/A</v>
          </cell>
          <cell r="O163" t="str">
            <v>N/A</v>
          </cell>
          <cell r="P163" t="str">
            <v>N/A</v>
          </cell>
          <cell r="Q163" t="str">
            <v>N/A</v>
          </cell>
          <cell r="R163" t="str">
            <v>N/A</v>
          </cell>
          <cell r="S163" t="str">
            <v>N/A</v>
          </cell>
          <cell r="T163" t="str">
            <v>N/A</v>
          </cell>
          <cell r="U163" t="str">
            <v>N/A</v>
          </cell>
          <cell r="V163" t="str">
            <v>N/A</v>
          </cell>
          <cell r="W163" t="str">
            <v>N/A</v>
          </cell>
          <cell r="X163" t="e">
            <v>#VALUE!</v>
          </cell>
          <cell r="Y163" t="str">
            <v>N/A</v>
          </cell>
          <cell r="Z163" t="str">
            <v>N/A</v>
          </cell>
          <cell r="AA163" t="str">
            <v>N/A</v>
          </cell>
          <cell r="AB163" t="str">
            <v>N/A</v>
          </cell>
          <cell r="AC163" t="str">
            <v>N/A</v>
          </cell>
        </row>
        <row r="164">
          <cell r="A164">
            <v>36625</v>
          </cell>
          <cell r="B164" t="str">
            <v>N/A</v>
          </cell>
          <cell r="C164" t="str">
            <v>N/A</v>
          </cell>
          <cell r="D164" t="str">
            <v>N/A</v>
          </cell>
          <cell r="E164" t="str">
            <v>N/A</v>
          </cell>
          <cell r="F164" t="str">
            <v>N/A</v>
          </cell>
          <cell r="G164" t="str">
            <v>N/A</v>
          </cell>
          <cell r="H164" t="str">
            <v>N/A</v>
          </cell>
          <cell r="I164" t="str">
            <v>N/A</v>
          </cell>
          <cell r="J164" t="str">
            <v>N/A</v>
          </cell>
          <cell r="K164" t="str">
            <v>N/A</v>
          </cell>
          <cell r="L164" t="str">
            <v>N/A</v>
          </cell>
          <cell r="M164" t="str">
            <v>N/A</v>
          </cell>
          <cell r="N164" t="str">
            <v>N/A</v>
          </cell>
          <cell r="O164" t="str">
            <v>N/A</v>
          </cell>
          <cell r="P164" t="str">
            <v>N/A</v>
          </cell>
          <cell r="Q164" t="str">
            <v>N/A</v>
          </cell>
          <cell r="R164" t="str">
            <v>N/A</v>
          </cell>
          <cell r="S164" t="str">
            <v>N/A</v>
          </cell>
          <cell r="T164" t="str">
            <v>N/A</v>
          </cell>
          <cell r="U164" t="str">
            <v>N/A</v>
          </cell>
          <cell r="V164" t="str">
            <v>N/A</v>
          </cell>
          <cell r="W164" t="str">
            <v>N/A</v>
          </cell>
          <cell r="X164" t="e">
            <v>#VALUE!</v>
          </cell>
          <cell r="Y164" t="str">
            <v>N/A</v>
          </cell>
          <cell r="Z164" t="str">
            <v>N/A</v>
          </cell>
          <cell r="AA164" t="str">
            <v>N/A</v>
          </cell>
          <cell r="AB164" t="str">
            <v>N/A</v>
          </cell>
          <cell r="AC164" t="str">
            <v>N/A</v>
          </cell>
        </row>
        <row r="165">
          <cell r="A165">
            <v>36626</v>
          </cell>
          <cell r="B165" t="str">
            <v>N/A</v>
          </cell>
          <cell r="C165" t="str">
            <v>N/A</v>
          </cell>
          <cell r="D165" t="str">
            <v>N/A</v>
          </cell>
          <cell r="E165" t="str">
            <v>N/A</v>
          </cell>
          <cell r="F165" t="str">
            <v>N/A</v>
          </cell>
          <cell r="G165" t="str">
            <v>N/A</v>
          </cell>
          <cell r="H165" t="str">
            <v>N/A</v>
          </cell>
          <cell r="I165" t="str">
            <v>N/A</v>
          </cell>
          <cell r="J165" t="str">
            <v>N/A</v>
          </cell>
          <cell r="K165" t="str">
            <v>N/A</v>
          </cell>
          <cell r="L165" t="str">
            <v>N/A</v>
          </cell>
          <cell r="M165" t="str">
            <v>N/A</v>
          </cell>
          <cell r="N165" t="str">
            <v>N/A</v>
          </cell>
          <cell r="O165" t="str">
            <v>N/A</v>
          </cell>
          <cell r="P165" t="str">
            <v>N/A</v>
          </cell>
          <cell r="Q165" t="str">
            <v>N/A</v>
          </cell>
          <cell r="R165" t="str">
            <v>N/A</v>
          </cell>
          <cell r="S165" t="str">
            <v>N/A</v>
          </cell>
          <cell r="T165" t="str">
            <v>N/A</v>
          </cell>
          <cell r="U165" t="str">
            <v>N/A</v>
          </cell>
          <cell r="V165" t="str">
            <v>N/A</v>
          </cell>
          <cell r="W165" t="str">
            <v>N/A</v>
          </cell>
          <cell r="X165" t="e">
            <v>#VALUE!</v>
          </cell>
          <cell r="Y165" t="str">
            <v>N/A</v>
          </cell>
          <cell r="Z165" t="str">
            <v>N/A</v>
          </cell>
          <cell r="AA165" t="str">
            <v>N/A</v>
          </cell>
          <cell r="AB165" t="str">
            <v>N/A</v>
          </cell>
          <cell r="AC165" t="str">
            <v>N/A</v>
          </cell>
        </row>
        <row r="166">
          <cell r="A166">
            <v>36627</v>
          </cell>
          <cell r="B166" t="str">
            <v>N/A</v>
          </cell>
          <cell r="C166" t="str">
            <v>N/A</v>
          </cell>
          <cell r="D166" t="str">
            <v>N/A</v>
          </cell>
          <cell r="E166" t="str">
            <v>N/A</v>
          </cell>
          <cell r="F166" t="str">
            <v>N/A</v>
          </cell>
          <cell r="G166" t="str">
            <v>N/A</v>
          </cell>
          <cell r="H166" t="str">
            <v>N/A</v>
          </cell>
          <cell r="I166" t="str">
            <v>N/A</v>
          </cell>
          <cell r="J166" t="str">
            <v>N/A</v>
          </cell>
          <cell r="K166" t="str">
            <v>N/A</v>
          </cell>
          <cell r="L166" t="str">
            <v>N/A</v>
          </cell>
          <cell r="M166" t="str">
            <v>N/A</v>
          </cell>
          <cell r="N166" t="str">
            <v>N/A</v>
          </cell>
          <cell r="O166" t="str">
            <v>N/A</v>
          </cell>
          <cell r="P166" t="str">
            <v>N/A</v>
          </cell>
          <cell r="Q166" t="str">
            <v>N/A</v>
          </cell>
          <cell r="R166" t="str">
            <v>N/A</v>
          </cell>
          <cell r="S166" t="str">
            <v>N/A</v>
          </cell>
          <cell r="T166" t="str">
            <v>N/A</v>
          </cell>
          <cell r="U166" t="str">
            <v>N/A</v>
          </cell>
          <cell r="V166" t="str">
            <v>N/A</v>
          </cell>
          <cell r="W166" t="str">
            <v>N/A</v>
          </cell>
          <cell r="X166" t="e">
            <v>#VALUE!</v>
          </cell>
          <cell r="Y166" t="str">
            <v>N/A</v>
          </cell>
          <cell r="Z166" t="str">
            <v>N/A</v>
          </cell>
          <cell r="AA166" t="str">
            <v>N/A</v>
          </cell>
          <cell r="AB166" t="str">
            <v>N/A</v>
          </cell>
          <cell r="AC166" t="str">
            <v>N/A</v>
          </cell>
        </row>
        <row r="167">
          <cell r="A167">
            <v>36628</v>
          </cell>
          <cell r="B167" t="str">
            <v>N/A</v>
          </cell>
          <cell r="C167" t="str">
            <v>N/A</v>
          </cell>
          <cell r="D167" t="str">
            <v>N/A</v>
          </cell>
          <cell r="E167" t="str">
            <v>N/A</v>
          </cell>
          <cell r="F167" t="str">
            <v>N/A</v>
          </cell>
          <cell r="G167" t="str">
            <v>N/A</v>
          </cell>
          <cell r="H167" t="str">
            <v>N/A</v>
          </cell>
          <cell r="I167" t="str">
            <v>N/A</v>
          </cell>
          <cell r="J167" t="str">
            <v>N/A</v>
          </cell>
          <cell r="K167" t="str">
            <v>N/A</v>
          </cell>
          <cell r="L167" t="str">
            <v>N/A</v>
          </cell>
          <cell r="M167" t="str">
            <v>N/A</v>
          </cell>
          <cell r="N167" t="str">
            <v>N/A</v>
          </cell>
          <cell r="O167" t="str">
            <v>N/A</v>
          </cell>
          <cell r="P167" t="str">
            <v>N/A</v>
          </cell>
          <cell r="Q167" t="str">
            <v>N/A</v>
          </cell>
          <cell r="R167" t="str">
            <v>N/A</v>
          </cell>
          <cell r="S167" t="str">
            <v>N/A</v>
          </cell>
          <cell r="T167" t="str">
            <v>N/A</v>
          </cell>
          <cell r="U167" t="str">
            <v>N/A</v>
          </cell>
          <cell r="V167" t="str">
            <v>N/A</v>
          </cell>
          <cell r="W167" t="str">
            <v>N/A</v>
          </cell>
          <cell r="X167" t="e">
            <v>#VALUE!</v>
          </cell>
          <cell r="Y167" t="str">
            <v>N/A</v>
          </cell>
          <cell r="Z167" t="str">
            <v>N/A</v>
          </cell>
          <cell r="AA167" t="str">
            <v>N/A</v>
          </cell>
          <cell r="AB167" t="str">
            <v>N/A</v>
          </cell>
          <cell r="AC167" t="str">
            <v>N/A</v>
          </cell>
        </row>
        <row r="168">
          <cell r="A168">
            <v>36629</v>
          </cell>
          <cell r="B168" t="str">
            <v>N/A</v>
          </cell>
          <cell r="C168" t="str">
            <v>N/A</v>
          </cell>
          <cell r="D168" t="str">
            <v>N/A</v>
          </cell>
          <cell r="E168" t="str">
            <v>N/A</v>
          </cell>
          <cell r="F168" t="str">
            <v>N/A</v>
          </cell>
          <cell r="G168" t="str">
            <v>N/A</v>
          </cell>
          <cell r="H168" t="str">
            <v>N/A</v>
          </cell>
          <cell r="I168" t="str">
            <v>N/A</v>
          </cell>
          <cell r="J168" t="str">
            <v>N/A</v>
          </cell>
          <cell r="K168" t="str">
            <v>N/A</v>
          </cell>
          <cell r="L168" t="str">
            <v>N/A</v>
          </cell>
          <cell r="M168" t="str">
            <v>N/A</v>
          </cell>
          <cell r="N168" t="str">
            <v>N/A</v>
          </cell>
          <cell r="O168" t="str">
            <v>N/A</v>
          </cell>
          <cell r="P168" t="str">
            <v>N/A</v>
          </cell>
          <cell r="Q168" t="str">
            <v>N/A</v>
          </cell>
          <cell r="R168" t="str">
            <v>N/A</v>
          </cell>
          <cell r="S168" t="str">
            <v>N/A</v>
          </cell>
          <cell r="T168" t="str">
            <v>N/A</v>
          </cell>
          <cell r="U168" t="str">
            <v>N/A</v>
          </cell>
          <cell r="V168" t="str">
            <v>N/A</v>
          </cell>
          <cell r="W168" t="str">
            <v>N/A</v>
          </cell>
          <cell r="X168" t="e">
            <v>#VALUE!</v>
          </cell>
          <cell r="Y168" t="str">
            <v>N/A</v>
          </cell>
          <cell r="Z168" t="str">
            <v>N/A</v>
          </cell>
          <cell r="AA168" t="str">
            <v>N/A</v>
          </cell>
          <cell r="AB168" t="str">
            <v>N/A</v>
          </cell>
          <cell r="AC168" t="str">
            <v>N/A</v>
          </cell>
        </row>
        <row r="169">
          <cell r="A169">
            <v>36630</v>
          </cell>
          <cell r="B169" t="str">
            <v>N/A</v>
          </cell>
          <cell r="C169" t="str">
            <v>N/A</v>
          </cell>
          <cell r="D169" t="str">
            <v>N/A</v>
          </cell>
          <cell r="E169" t="str">
            <v>N/A</v>
          </cell>
          <cell r="F169" t="str">
            <v>N/A</v>
          </cell>
          <cell r="G169" t="str">
            <v>N/A</v>
          </cell>
          <cell r="H169" t="str">
            <v>N/A</v>
          </cell>
          <cell r="I169" t="str">
            <v>N/A</v>
          </cell>
          <cell r="J169" t="str">
            <v>N/A</v>
          </cell>
          <cell r="K169" t="str">
            <v>N/A</v>
          </cell>
          <cell r="L169" t="str">
            <v>N/A</v>
          </cell>
          <cell r="M169" t="str">
            <v>N/A</v>
          </cell>
          <cell r="N169" t="str">
            <v>N/A</v>
          </cell>
          <cell r="O169" t="str">
            <v>N/A</v>
          </cell>
          <cell r="P169" t="str">
            <v>N/A</v>
          </cell>
          <cell r="Q169" t="str">
            <v>N/A</v>
          </cell>
          <cell r="R169" t="str">
            <v>N/A</v>
          </cell>
          <cell r="S169" t="str">
            <v>N/A</v>
          </cell>
          <cell r="T169" t="str">
            <v>N/A</v>
          </cell>
          <cell r="U169" t="str">
            <v>N/A</v>
          </cell>
          <cell r="V169" t="str">
            <v>N/A</v>
          </cell>
          <cell r="W169" t="str">
            <v>N/A</v>
          </cell>
          <cell r="X169" t="e">
            <v>#VALUE!</v>
          </cell>
          <cell r="Y169" t="str">
            <v>N/A</v>
          </cell>
          <cell r="Z169" t="str">
            <v>N/A</v>
          </cell>
          <cell r="AA169" t="str">
            <v>N/A</v>
          </cell>
          <cell r="AB169" t="str">
            <v>N/A</v>
          </cell>
          <cell r="AC169" t="str">
            <v>N/A</v>
          </cell>
        </row>
        <row r="170">
          <cell r="A170">
            <v>36631</v>
          </cell>
          <cell r="B170" t="str">
            <v>N/A</v>
          </cell>
          <cell r="C170" t="str">
            <v>N/A</v>
          </cell>
          <cell r="D170" t="str">
            <v>N/A</v>
          </cell>
          <cell r="E170" t="str">
            <v>N/A</v>
          </cell>
          <cell r="F170" t="str">
            <v>N/A</v>
          </cell>
          <cell r="G170" t="str">
            <v>N/A</v>
          </cell>
          <cell r="H170" t="str">
            <v>N/A</v>
          </cell>
          <cell r="I170" t="str">
            <v>N/A</v>
          </cell>
          <cell r="J170" t="str">
            <v>N/A</v>
          </cell>
          <cell r="K170" t="str">
            <v>N/A</v>
          </cell>
          <cell r="L170" t="str">
            <v>N/A</v>
          </cell>
          <cell r="M170" t="str">
            <v>N/A</v>
          </cell>
          <cell r="N170" t="str">
            <v>N/A</v>
          </cell>
          <cell r="O170" t="str">
            <v>N/A</v>
          </cell>
          <cell r="P170" t="str">
            <v>N/A</v>
          </cell>
          <cell r="Q170" t="str">
            <v>N/A</v>
          </cell>
          <cell r="R170" t="str">
            <v>N/A</v>
          </cell>
          <cell r="S170" t="str">
            <v>N/A</v>
          </cell>
          <cell r="T170" t="str">
            <v>N/A</v>
          </cell>
          <cell r="U170" t="str">
            <v>N/A</v>
          </cell>
          <cell r="V170" t="str">
            <v>N/A</v>
          </cell>
          <cell r="W170" t="str">
            <v>N/A</v>
          </cell>
          <cell r="X170" t="e">
            <v>#VALUE!</v>
          </cell>
          <cell r="Y170" t="str">
            <v>N/A</v>
          </cell>
          <cell r="Z170" t="str">
            <v>N/A</v>
          </cell>
          <cell r="AA170" t="str">
            <v>N/A</v>
          </cell>
          <cell r="AB170" t="str">
            <v>N/A</v>
          </cell>
          <cell r="AC170" t="str">
            <v>N/A</v>
          </cell>
        </row>
        <row r="171">
          <cell r="A171">
            <v>36632</v>
          </cell>
          <cell r="B171" t="str">
            <v>N/A</v>
          </cell>
          <cell r="C171" t="str">
            <v>N/A</v>
          </cell>
          <cell r="D171" t="str">
            <v>N/A</v>
          </cell>
          <cell r="E171" t="str">
            <v>N/A</v>
          </cell>
          <cell r="F171" t="str">
            <v>N/A</v>
          </cell>
          <cell r="G171" t="str">
            <v>N/A</v>
          </cell>
          <cell r="H171" t="str">
            <v>N/A</v>
          </cell>
          <cell r="I171" t="str">
            <v>N/A</v>
          </cell>
          <cell r="J171" t="str">
            <v>N/A</v>
          </cell>
          <cell r="K171" t="str">
            <v>N/A</v>
          </cell>
          <cell r="L171" t="str">
            <v>N/A</v>
          </cell>
          <cell r="M171" t="str">
            <v>N/A</v>
          </cell>
          <cell r="N171" t="str">
            <v>N/A</v>
          </cell>
          <cell r="O171" t="str">
            <v>N/A</v>
          </cell>
          <cell r="P171" t="str">
            <v>N/A</v>
          </cell>
          <cell r="Q171" t="str">
            <v>N/A</v>
          </cell>
          <cell r="R171" t="str">
            <v>N/A</v>
          </cell>
          <cell r="S171" t="str">
            <v>N/A</v>
          </cell>
          <cell r="T171" t="str">
            <v>N/A</v>
          </cell>
          <cell r="U171" t="str">
            <v>N/A</v>
          </cell>
          <cell r="V171" t="str">
            <v>N/A</v>
          </cell>
          <cell r="W171" t="str">
            <v>N/A</v>
          </cell>
          <cell r="X171" t="e">
            <v>#VALUE!</v>
          </cell>
          <cell r="Y171" t="str">
            <v>N/A</v>
          </cell>
          <cell r="Z171" t="str">
            <v>N/A</v>
          </cell>
          <cell r="AA171" t="str">
            <v>N/A</v>
          </cell>
          <cell r="AB171" t="str">
            <v>N/A</v>
          </cell>
          <cell r="AC171" t="str">
            <v>N/A</v>
          </cell>
        </row>
        <row r="172">
          <cell r="A172">
            <v>36633</v>
          </cell>
          <cell r="B172" t="str">
            <v>N/A</v>
          </cell>
          <cell r="C172" t="str">
            <v>N/A</v>
          </cell>
          <cell r="D172" t="str">
            <v>N/A</v>
          </cell>
          <cell r="E172" t="str">
            <v>N/A</v>
          </cell>
          <cell r="F172" t="str">
            <v>N/A</v>
          </cell>
          <cell r="G172" t="str">
            <v>N/A</v>
          </cell>
          <cell r="H172" t="str">
            <v>N/A</v>
          </cell>
          <cell r="I172" t="str">
            <v>N/A</v>
          </cell>
          <cell r="J172" t="str">
            <v>N/A</v>
          </cell>
          <cell r="K172" t="str">
            <v>N/A</v>
          </cell>
          <cell r="L172" t="str">
            <v>N/A</v>
          </cell>
          <cell r="M172" t="str">
            <v>N/A</v>
          </cell>
          <cell r="N172" t="str">
            <v>N/A</v>
          </cell>
          <cell r="O172" t="str">
            <v>N/A</v>
          </cell>
          <cell r="P172" t="str">
            <v>N/A</v>
          </cell>
          <cell r="Q172" t="str">
            <v>N/A</v>
          </cell>
          <cell r="R172" t="str">
            <v>N/A</v>
          </cell>
          <cell r="S172" t="str">
            <v>N/A</v>
          </cell>
          <cell r="T172" t="str">
            <v>N/A</v>
          </cell>
          <cell r="U172" t="str">
            <v>N/A</v>
          </cell>
          <cell r="V172" t="str">
            <v>N/A</v>
          </cell>
          <cell r="W172" t="str">
            <v>N/A</v>
          </cell>
          <cell r="X172" t="e">
            <v>#VALUE!</v>
          </cell>
          <cell r="Y172" t="str">
            <v>N/A</v>
          </cell>
          <cell r="Z172" t="str">
            <v>N/A</v>
          </cell>
          <cell r="AA172" t="str">
            <v>N/A</v>
          </cell>
          <cell r="AB172" t="str">
            <v>N/A</v>
          </cell>
          <cell r="AC172" t="str">
            <v>N/A</v>
          </cell>
        </row>
        <row r="173">
          <cell r="A173">
            <v>36634</v>
          </cell>
          <cell r="B173" t="str">
            <v>N/A</v>
          </cell>
          <cell r="C173" t="str">
            <v>N/A</v>
          </cell>
          <cell r="D173" t="str">
            <v>N/A</v>
          </cell>
          <cell r="E173" t="str">
            <v>N/A</v>
          </cell>
          <cell r="F173" t="str">
            <v>N/A</v>
          </cell>
          <cell r="G173" t="str">
            <v>N/A</v>
          </cell>
          <cell r="H173" t="str">
            <v>N/A</v>
          </cell>
          <cell r="I173" t="str">
            <v>N/A</v>
          </cell>
          <cell r="J173" t="str">
            <v>N/A</v>
          </cell>
          <cell r="K173" t="str">
            <v>N/A</v>
          </cell>
          <cell r="L173" t="str">
            <v>N/A</v>
          </cell>
          <cell r="M173" t="str">
            <v>N/A</v>
          </cell>
          <cell r="N173" t="str">
            <v>N/A</v>
          </cell>
          <cell r="O173" t="str">
            <v>N/A</v>
          </cell>
          <cell r="P173" t="str">
            <v>N/A</v>
          </cell>
          <cell r="Q173" t="str">
            <v>N/A</v>
          </cell>
          <cell r="R173" t="str">
            <v>N/A</v>
          </cell>
          <cell r="S173" t="str">
            <v>N/A</v>
          </cell>
          <cell r="T173" t="str">
            <v>N/A</v>
          </cell>
          <cell r="U173" t="str">
            <v>N/A</v>
          </cell>
          <cell r="V173" t="str">
            <v>N/A</v>
          </cell>
          <cell r="W173" t="str">
            <v>N/A</v>
          </cell>
          <cell r="X173" t="e">
            <v>#VALUE!</v>
          </cell>
          <cell r="Y173" t="str">
            <v>N/A</v>
          </cell>
          <cell r="Z173" t="str">
            <v>N/A</v>
          </cell>
          <cell r="AA173" t="str">
            <v>N/A</v>
          </cell>
          <cell r="AB173" t="str">
            <v>N/A</v>
          </cell>
          <cell r="AC173" t="str">
            <v>N/A</v>
          </cell>
        </row>
        <row r="174">
          <cell r="A174">
            <v>36635</v>
          </cell>
          <cell r="B174" t="str">
            <v>N/A</v>
          </cell>
          <cell r="C174" t="str">
            <v>N/A</v>
          </cell>
          <cell r="D174" t="str">
            <v>N/A</v>
          </cell>
          <cell r="E174" t="str">
            <v>N/A</v>
          </cell>
          <cell r="F174" t="str">
            <v>N/A</v>
          </cell>
          <cell r="G174" t="str">
            <v>N/A</v>
          </cell>
          <cell r="H174" t="str">
            <v>N/A</v>
          </cell>
          <cell r="I174" t="str">
            <v>N/A</v>
          </cell>
          <cell r="J174" t="str">
            <v>N/A</v>
          </cell>
          <cell r="K174" t="str">
            <v>N/A</v>
          </cell>
          <cell r="L174" t="str">
            <v>N/A</v>
          </cell>
          <cell r="M174" t="str">
            <v>N/A</v>
          </cell>
          <cell r="N174" t="str">
            <v>N/A</v>
          </cell>
          <cell r="O174" t="str">
            <v>N/A</v>
          </cell>
          <cell r="P174" t="str">
            <v>N/A</v>
          </cell>
          <cell r="Q174" t="str">
            <v>N/A</v>
          </cell>
          <cell r="R174" t="str">
            <v>N/A</v>
          </cell>
          <cell r="S174" t="str">
            <v>N/A</v>
          </cell>
          <cell r="T174" t="str">
            <v>N/A</v>
          </cell>
          <cell r="U174" t="str">
            <v>N/A</v>
          </cell>
          <cell r="V174" t="str">
            <v>N/A</v>
          </cell>
          <cell r="W174" t="str">
            <v>N/A</v>
          </cell>
          <cell r="X174" t="e">
            <v>#VALUE!</v>
          </cell>
          <cell r="Y174" t="str">
            <v>N/A</v>
          </cell>
          <cell r="Z174" t="str">
            <v>N/A</v>
          </cell>
          <cell r="AA174" t="str">
            <v>N/A</v>
          </cell>
          <cell r="AB174" t="str">
            <v>N/A</v>
          </cell>
          <cell r="AC174" t="str">
            <v>N/A</v>
          </cell>
        </row>
        <row r="175">
          <cell r="A175">
            <v>36636</v>
          </cell>
          <cell r="B175" t="str">
            <v>N/A</v>
          </cell>
          <cell r="C175" t="str">
            <v>N/A</v>
          </cell>
          <cell r="D175" t="str">
            <v>N/A</v>
          </cell>
          <cell r="E175" t="str">
            <v>N/A</v>
          </cell>
          <cell r="F175" t="str">
            <v>N/A</v>
          </cell>
          <cell r="G175" t="str">
            <v>N/A</v>
          </cell>
          <cell r="H175" t="str">
            <v>N/A</v>
          </cell>
          <cell r="I175" t="str">
            <v>N/A</v>
          </cell>
          <cell r="J175" t="str">
            <v>N/A</v>
          </cell>
          <cell r="K175" t="str">
            <v>N/A</v>
          </cell>
          <cell r="L175" t="str">
            <v>N/A</v>
          </cell>
          <cell r="M175" t="str">
            <v>N/A</v>
          </cell>
          <cell r="N175" t="str">
            <v>N/A</v>
          </cell>
          <cell r="O175" t="str">
            <v>N/A</v>
          </cell>
          <cell r="P175" t="str">
            <v>N/A</v>
          </cell>
          <cell r="Q175" t="str">
            <v>N/A</v>
          </cell>
          <cell r="R175" t="str">
            <v>N/A</v>
          </cell>
          <cell r="S175" t="str">
            <v>N/A</v>
          </cell>
          <cell r="T175" t="str">
            <v>N/A</v>
          </cell>
          <cell r="U175" t="str">
            <v>N/A</v>
          </cell>
          <cell r="V175" t="str">
            <v>N/A</v>
          </cell>
          <cell r="W175" t="str">
            <v>N/A</v>
          </cell>
          <cell r="X175" t="e">
            <v>#VALUE!</v>
          </cell>
          <cell r="Y175" t="str">
            <v>N/A</v>
          </cell>
          <cell r="Z175" t="str">
            <v>N/A</v>
          </cell>
          <cell r="AA175" t="str">
            <v>N/A</v>
          </cell>
          <cell r="AB175" t="str">
            <v>N/A</v>
          </cell>
          <cell r="AC175" t="str">
            <v>N/A</v>
          </cell>
        </row>
        <row r="176">
          <cell r="A176">
            <v>36637</v>
          </cell>
          <cell r="B176" t="str">
            <v>N/A</v>
          </cell>
          <cell r="C176" t="str">
            <v>N/A</v>
          </cell>
          <cell r="D176" t="str">
            <v>N/A</v>
          </cell>
          <cell r="E176" t="str">
            <v>N/A</v>
          </cell>
          <cell r="F176" t="str">
            <v>N/A</v>
          </cell>
          <cell r="G176" t="str">
            <v>N/A</v>
          </cell>
          <cell r="H176" t="str">
            <v>N/A</v>
          </cell>
          <cell r="I176" t="str">
            <v>N/A</v>
          </cell>
          <cell r="J176" t="str">
            <v>N/A</v>
          </cell>
          <cell r="K176" t="str">
            <v>N/A</v>
          </cell>
          <cell r="L176" t="str">
            <v>N/A</v>
          </cell>
          <cell r="M176" t="str">
            <v>N/A</v>
          </cell>
          <cell r="N176" t="str">
            <v>N/A</v>
          </cell>
          <cell r="O176" t="str">
            <v>N/A</v>
          </cell>
          <cell r="P176" t="str">
            <v>N/A</v>
          </cell>
          <cell r="Q176" t="str">
            <v>N/A</v>
          </cell>
          <cell r="R176" t="str">
            <v>N/A</v>
          </cell>
          <cell r="S176" t="str">
            <v>N/A</v>
          </cell>
          <cell r="T176" t="str">
            <v>N/A</v>
          </cell>
          <cell r="U176" t="str">
            <v>N/A</v>
          </cell>
          <cell r="V176" t="str">
            <v>N/A</v>
          </cell>
          <cell r="W176" t="str">
            <v>N/A</v>
          </cell>
          <cell r="X176" t="e">
            <v>#VALUE!</v>
          </cell>
          <cell r="Y176" t="str">
            <v>N/A</v>
          </cell>
          <cell r="Z176" t="str">
            <v>N/A</v>
          </cell>
          <cell r="AA176" t="str">
            <v>N/A</v>
          </cell>
          <cell r="AB176" t="str">
            <v>N/A</v>
          </cell>
          <cell r="AC176" t="str">
            <v>N/A</v>
          </cell>
        </row>
        <row r="177">
          <cell r="A177">
            <v>36638</v>
          </cell>
          <cell r="B177" t="str">
            <v>N/A</v>
          </cell>
          <cell r="C177" t="str">
            <v>N/A</v>
          </cell>
          <cell r="D177" t="str">
            <v>N/A</v>
          </cell>
          <cell r="E177" t="str">
            <v>N/A</v>
          </cell>
          <cell r="F177" t="str">
            <v>N/A</v>
          </cell>
          <cell r="G177" t="str">
            <v>N/A</v>
          </cell>
          <cell r="H177" t="str">
            <v>N/A</v>
          </cell>
          <cell r="I177" t="str">
            <v>N/A</v>
          </cell>
          <cell r="J177" t="str">
            <v>N/A</v>
          </cell>
          <cell r="K177" t="str">
            <v>N/A</v>
          </cell>
          <cell r="L177" t="str">
            <v>N/A</v>
          </cell>
          <cell r="M177" t="str">
            <v>N/A</v>
          </cell>
          <cell r="N177" t="str">
            <v>N/A</v>
          </cell>
          <cell r="O177" t="str">
            <v>N/A</v>
          </cell>
          <cell r="P177" t="str">
            <v>N/A</v>
          </cell>
          <cell r="Q177" t="str">
            <v>N/A</v>
          </cell>
          <cell r="R177" t="str">
            <v>N/A</v>
          </cell>
          <cell r="S177" t="str">
            <v>N/A</v>
          </cell>
          <cell r="T177" t="str">
            <v>N/A</v>
          </cell>
          <cell r="U177" t="str">
            <v>N/A</v>
          </cell>
          <cell r="V177" t="str">
            <v>N/A</v>
          </cell>
          <cell r="W177" t="str">
            <v>N/A</v>
          </cell>
          <cell r="X177" t="e">
            <v>#VALUE!</v>
          </cell>
          <cell r="Y177" t="str">
            <v>N/A</v>
          </cell>
          <cell r="Z177" t="str">
            <v>N/A</v>
          </cell>
          <cell r="AA177" t="str">
            <v>N/A</v>
          </cell>
          <cell r="AB177" t="str">
            <v>N/A</v>
          </cell>
          <cell r="AC177" t="str">
            <v>N/A</v>
          </cell>
        </row>
        <row r="178">
          <cell r="A178">
            <v>36639</v>
          </cell>
          <cell r="B178" t="str">
            <v>N/A</v>
          </cell>
          <cell r="C178" t="str">
            <v>N/A</v>
          </cell>
          <cell r="D178" t="str">
            <v>N/A</v>
          </cell>
          <cell r="E178" t="str">
            <v>N/A</v>
          </cell>
          <cell r="F178" t="str">
            <v>N/A</v>
          </cell>
          <cell r="G178" t="str">
            <v>N/A</v>
          </cell>
          <cell r="H178" t="str">
            <v>N/A</v>
          </cell>
          <cell r="I178" t="str">
            <v>N/A</v>
          </cell>
          <cell r="J178" t="str">
            <v>N/A</v>
          </cell>
          <cell r="K178" t="str">
            <v>N/A</v>
          </cell>
          <cell r="L178" t="str">
            <v>N/A</v>
          </cell>
          <cell r="M178" t="str">
            <v>N/A</v>
          </cell>
          <cell r="N178" t="str">
            <v>N/A</v>
          </cell>
          <cell r="O178" t="str">
            <v>N/A</v>
          </cell>
          <cell r="P178" t="str">
            <v>N/A</v>
          </cell>
          <cell r="Q178" t="str">
            <v>N/A</v>
          </cell>
          <cell r="R178" t="str">
            <v>N/A</v>
          </cell>
          <cell r="S178" t="str">
            <v>N/A</v>
          </cell>
          <cell r="T178" t="str">
            <v>N/A</v>
          </cell>
          <cell r="U178" t="str">
            <v>N/A</v>
          </cell>
          <cell r="V178" t="str">
            <v>N/A</v>
          </cell>
          <cell r="W178" t="str">
            <v>N/A</v>
          </cell>
          <cell r="X178" t="e">
            <v>#VALUE!</v>
          </cell>
          <cell r="Y178" t="str">
            <v>N/A</v>
          </cell>
          <cell r="Z178" t="str">
            <v>N/A</v>
          </cell>
          <cell r="AA178" t="str">
            <v>N/A</v>
          </cell>
          <cell r="AB178" t="str">
            <v>N/A</v>
          </cell>
          <cell r="AC178" t="str">
            <v>N/A</v>
          </cell>
        </row>
        <row r="179">
          <cell r="A179">
            <v>36640</v>
          </cell>
          <cell r="B179" t="str">
            <v>N/A</v>
          </cell>
          <cell r="C179" t="str">
            <v>N/A</v>
          </cell>
          <cell r="D179" t="str">
            <v>N/A</v>
          </cell>
          <cell r="E179" t="str">
            <v>N/A</v>
          </cell>
          <cell r="F179" t="str">
            <v>N/A</v>
          </cell>
          <cell r="G179" t="str">
            <v>N/A</v>
          </cell>
          <cell r="H179" t="str">
            <v>N/A</v>
          </cell>
          <cell r="I179" t="str">
            <v>N/A</v>
          </cell>
          <cell r="J179" t="str">
            <v>N/A</v>
          </cell>
          <cell r="K179" t="str">
            <v>N/A</v>
          </cell>
          <cell r="L179" t="str">
            <v>N/A</v>
          </cell>
          <cell r="M179" t="str">
            <v>N/A</v>
          </cell>
          <cell r="N179" t="str">
            <v>N/A</v>
          </cell>
          <cell r="O179" t="str">
            <v>N/A</v>
          </cell>
          <cell r="P179" t="str">
            <v>N/A</v>
          </cell>
          <cell r="Q179" t="str">
            <v>N/A</v>
          </cell>
          <cell r="R179" t="str">
            <v>N/A</v>
          </cell>
          <cell r="S179" t="str">
            <v>N/A</v>
          </cell>
          <cell r="T179" t="str">
            <v>N/A</v>
          </cell>
          <cell r="U179" t="str">
            <v>N/A</v>
          </cell>
          <cell r="V179" t="str">
            <v>N/A</v>
          </cell>
          <cell r="W179" t="str">
            <v>N/A</v>
          </cell>
          <cell r="X179" t="e">
            <v>#VALUE!</v>
          </cell>
          <cell r="Y179" t="str">
            <v>N/A</v>
          </cell>
          <cell r="Z179" t="str">
            <v>N/A</v>
          </cell>
          <cell r="AA179" t="str">
            <v>N/A</v>
          </cell>
          <cell r="AB179" t="str">
            <v>N/A</v>
          </cell>
          <cell r="AC179" t="str">
            <v>N/A</v>
          </cell>
        </row>
        <row r="180">
          <cell r="A180">
            <v>36641</v>
          </cell>
          <cell r="B180" t="str">
            <v>N/A</v>
          </cell>
          <cell r="C180" t="str">
            <v>N/A</v>
          </cell>
          <cell r="D180" t="str">
            <v>N/A</v>
          </cell>
          <cell r="E180" t="str">
            <v>N/A</v>
          </cell>
          <cell r="F180" t="str">
            <v>N/A</v>
          </cell>
          <cell r="G180" t="str">
            <v>N/A</v>
          </cell>
          <cell r="H180" t="str">
            <v>N/A</v>
          </cell>
          <cell r="I180" t="str">
            <v>N/A</v>
          </cell>
          <cell r="J180" t="str">
            <v>N/A</v>
          </cell>
          <cell r="K180" t="str">
            <v>N/A</v>
          </cell>
          <cell r="L180" t="str">
            <v>N/A</v>
          </cell>
          <cell r="M180" t="str">
            <v>N/A</v>
          </cell>
          <cell r="N180" t="str">
            <v>N/A</v>
          </cell>
          <cell r="O180" t="str">
            <v>N/A</v>
          </cell>
          <cell r="P180" t="str">
            <v>N/A</v>
          </cell>
          <cell r="Q180" t="str">
            <v>N/A</v>
          </cell>
          <cell r="R180" t="str">
            <v>N/A</v>
          </cell>
          <cell r="S180" t="str">
            <v>N/A</v>
          </cell>
          <cell r="T180" t="str">
            <v>N/A</v>
          </cell>
          <cell r="U180" t="str">
            <v>N/A</v>
          </cell>
          <cell r="V180" t="str">
            <v>N/A</v>
          </cell>
          <cell r="W180" t="str">
            <v>N/A</v>
          </cell>
          <cell r="X180" t="e">
            <v>#VALUE!</v>
          </cell>
          <cell r="Y180" t="str">
            <v>N/A</v>
          </cell>
          <cell r="Z180" t="str">
            <v>N/A</v>
          </cell>
          <cell r="AA180" t="str">
            <v>N/A</v>
          </cell>
          <cell r="AB180" t="str">
            <v>N/A</v>
          </cell>
          <cell r="AC180" t="str">
            <v>N/A</v>
          </cell>
        </row>
        <row r="181">
          <cell r="A181">
            <v>36642</v>
          </cell>
          <cell r="B181" t="str">
            <v>N/A</v>
          </cell>
          <cell r="C181" t="str">
            <v>N/A</v>
          </cell>
          <cell r="D181" t="str">
            <v>N/A</v>
          </cell>
          <cell r="E181" t="str">
            <v>N/A</v>
          </cell>
          <cell r="F181" t="str">
            <v>N/A</v>
          </cell>
          <cell r="G181" t="str">
            <v>N/A</v>
          </cell>
          <cell r="H181" t="str">
            <v>N/A</v>
          </cell>
          <cell r="I181" t="str">
            <v>N/A</v>
          </cell>
          <cell r="J181" t="str">
            <v>N/A</v>
          </cell>
          <cell r="K181" t="str">
            <v>N/A</v>
          </cell>
          <cell r="L181" t="str">
            <v>N/A</v>
          </cell>
          <cell r="M181" t="str">
            <v>N/A</v>
          </cell>
          <cell r="N181" t="str">
            <v>N/A</v>
          </cell>
          <cell r="O181" t="str">
            <v>N/A</v>
          </cell>
          <cell r="P181" t="str">
            <v>N/A</v>
          </cell>
          <cell r="Q181" t="str">
            <v>N/A</v>
          </cell>
          <cell r="R181" t="str">
            <v>N/A</v>
          </cell>
          <cell r="S181" t="str">
            <v>N/A</v>
          </cell>
          <cell r="T181" t="str">
            <v>N/A</v>
          </cell>
          <cell r="U181" t="str">
            <v>N/A</v>
          </cell>
          <cell r="V181" t="str">
            <v>N/A</v>
          </cell>
          <cell r="W181" t="str">
            <v>N/A</v>
          </cell>
          <cell r="X181" t="e">
            <v>#VALUE!</v>
          </cell>
          <cell r="Y181" t="str">
            <v>N/A</v>
          </cell>
          <cell r="Z181" t="str">
            <v>N/A</v>
          </cell>
          <cell r="AA181" t="str">
            <v>N/A</v>
          </cell>
          <cell r="AB181" t="str">
            <v>N/A</v>
          </cell>
          <cell r="AC181" t="str">
            <v>N/A</v>
          </cell>
        </row>
        <row r="182">
          <cell r="A182">
            <v>36643</v>
          </cell>
          <cell r="B182" t="str">
            <v>N/A</v>
          </cell>
          <cell r="C182" t="str">
            <v>N/A</v>
          </cell>
          <cell r="D182" t="str">
            <v>N/A</v>
          </cell>
          <cell r="E182" t="str">
            <v>N/A</v>
          </cell>
          <cell r="F182" t="str">
            <v>N/A</v>
          </cell>
          <cell r="G182" t="str">
            <v>N/A</v>
          </cell>
          <cell r="H182" t="str">
            <v>N/A</v>
          </cell>
          <cell r="I182" t="str">
            <v>N/A</v>
          </cell>
          <cell r="J182" t="str">
            <v>N/A</v>
          </cell>
          <cell r="K182" t="str">
            <v>N/A</v>
          </cell>
          <cell r="L182" t="str">
            <v>N/A</v>
          </cell>
          <cell r="M182" t="str">
            <v>N/A</v>
          </cell>
          <cell r="N182" t="str">
            <v>N/A</v>
          </cell>
          <cell r="O182" t="str">
            <v>N/A</v>
          </cell>
          <cell r="P182" t="str">
            <v>N/A</v>
          </cell>
          <cell r="Q182" t="str">
            <v>N/A</v>
          </cell>
          <cell r="R182" t="str">
            <v>N/A</v>
          </cell>
          <cell r="S182" t="str">
            <v>N/A</v>
          </cell>
          <cell r="T182" t="str">
            <v>N/A</v>
          </cell>
          <cell r="U182" t="str">
            <v>N/A</v>
          </cell>
          <cell r="V182" t="str">
            <v>N/A</v>
          </cell>
          <cell r="W182" t="str">
            <v>N/A</v>
          </cell>
          <cell r="X182" t="e">
            <v>#VALUE!</v>
          </cell>
          <cell r="Y182" t="str">
            <v>N/A</v>
          </cell>
          <cell r="Z182" t="str">
            <v>N/A</v>
          </cell>
          <cell r="AA182" t="str">
            <v>N/A</v>
          </cell>
          <cell r="AB182" t="str">
            <v>N/A</v>
          </cell>
          <cell r="AC182" t="str">
            <v>N/A</v>
          </cell>
        </row>
        <row r="183">
          <cell r="A183">
            <v>36644</v>
          </cell>
          <cell r="B183" t="str">
            <v>N/A</v>
          </cell>
          <cell r="C183" t="str">
            <v>N/A</v>
          </cell>
          <cell r="D183" t="str">
            <v>N/A</v>
          </cell>
          <cell r="E183" t="str">
            <v>N/A</v>
          </cell>
          <cell r="F183" t="str">
            <v>N/A</v>
          </cell>
          <cell r="G183" t="str">
            <v>N/A</v>
          </cell>
          <cell r="H183" t="str">
            <v>N/A</v>
          </cell>
          <cell r="I183" t="str">
            <v>N/A</v>
          </cell>
          <cell r="J183" t="str">
            <v>N/A</v>
          </cell>
          <cell r="K183" t="str">
            <v>N/A</v>
          </cell>
          <cell r="L183" t="str">
            <v>N/A</v>
          </cell>
          <cell r="M183" t="str">
            <v>N/A</v>
          </cell>
          <cell r="N183" t="str">
            <v>N/A</v>
          </cell>
          <cell r="O183" t="str">
            <v>N/A</v>
          </cell>
          <cell r="P183" t="str">
            <v>N/A</v>
          </cell>
          <cell r="Q183" t="str">
            <v>N/A</v>
          </cell>
          <cell r="R183" t="str">
            <v>N/A</v>
          </cell>
          <cell r="S183" t="str">
            <v>N/A</v>
          </cell>
          <cell r="T183" t="str">
            <v>N/A</v>
          </cell>
          <cell r="U183" t="str">
            <v>N/A</v>
          </cell>
          <cell r="V183" t="str">
            <v>N/A</v>
          </cell>
          <cell r="W183" t="str">
            <v>N/A</v>
          </cell>
          <cell r="X183" t="e">
            <v>#VALUE!</v>
          </cell>
          <cell r="Y183" t="str">
            <v>N/A</v>
          </cell>
          <cell r="Z183" t="str">
            <v>N/A</v>
          </cell>
          <cell r="AA183" t="str">
            <v>N/A</v>
          </cell>
          <cell r="AB183" t="str">
            <v>N/A</v>
          </cell>
          <cell r="AC183" t="str">
            <v>N/A</v>
          </cell>
        </row>
        <row r="184">
          <cell r="A184">
            <v>36645</v>
          </cell>
          <cell r="B184" t="str">
            <v>N/A</v>
          </cell>
          <cell r="C184" t="str">
            <v>N/A</v>
          </cell>
          <cell r="D184" t="str">
            <v>N/A</v>
          </cell>
          <cell r="E184" t="str">
            <v>N/A</v>
          </cell>
          <cell r="F184" t="str">
            <v>N/A</v>
          </cell>
          <cell r="G184" t="str">
            <v>N/A</v>
          </cell>
          <cell r="H184" t="str">
            <v>N/A</v>
          </cell>
          <cell r="I184" t="str">
            <v>N/A</v>
          </cell>
          <cell r="J184" t="str">
            <v>N/A</v>
          </cell>
          <cell r="K184" t="str">
            <v>N/A</v>
          </cell>
          <cell r="L184" t="str">
            <v>N/A</v>
          </cell>
          <cell r="M184" t="str">
            <v>N/A</v>
          </cell>
          <cell r="N184" t="str">
            <v>N/A</v>
          </cell>
          <cell r="O184" t="str">
            <v>N/A</v>
          </cell>
          <cell r="P184" t="str">
            <v>N/A</v>
          </cell>
          <cell r="Q184" t="str">
            <v>N/A</v>
          </cell>
          <cell r="R184" t="str">
            <v>N/A</v>
          </cell>
          <cell r="S184" t="str">
            <v>N/A</v>
          </cell>
          <cell r="T184" t="str">
            <v>N/A</v>
          </cell>
          <cell r="U184" t="str">
            <v>N/A</v>
          </cell>
          <cell r="V184" t="str">
            <v>N/A</v>
          </cell>
          <cell r="W184" t="str">
            <v>N/A</v>
          </cell>
          <cell r="X184" t="e">
            <v>#VALUE!</v>
          </cell>
          <cell r="Y184" t="str">
            <v>N/A</v>
          </cell>
          <cell r="Z184" t="str">
            <v>N/A</v>
          </cell>
          <cell r="AA184" t="str">
            <v>N/A</v>
          </cell>
          <cell r="AB184" t="str">
            <v>N/A</v>
          </cell>
          <cell r="AC184" t="str">
            <v>N/A</v>
          </cell>
        </row>
        <row r="185">
          <cell r="A185">
            <v>36646</v>
          </cell>
          <cell r="B185" t="str">
            <v>N/A</v>
          </cell>
          <cell r="C185" t="str">
            <v>N/A</v>
          </cell>
          <cell r="D185" t="str">
            <v>N/A</v>
          </cell>
          <cell r="E185" t="str">
            <v>N/A</v>
          </cell>
          <cell r="F185" t="str">
            <v>N/A</v>
          </cell>
          <cell r="G185" t="str">
            <v>N/A</v>
          </cell>
          <cell r="H185" t="str">
            <v>N/A</v>
          </cell>
          <cell r="I185" t="str">
            <v>N/A</v>
          </cell>
          <cell r="J185" t="str">
            <v>N/A</v>
          </cell>
          <cell r="K185" t="str">
            <v>N/A</v>
          </cell>
          <cell r="L185" t="str">
            <v>N/A</v>
          </cell>
          <cell r="M185" t="str">
            <v>N/A</v>
          </cell>
          <cell r="N185" t="str">
            <v>N/A</v>
          </cell>
          <cell r="O185" t="str">
            <v>N/A</v>
          </cell>
          <cell r="P185" t="str">
            <v>N/A</v>
          </cell>
          <cell r="Q185" t="str">
            <v>N/A</v>
          </cell>
          <cell r="R185" t="str">
            <v>N/A</v>
          </cell>
          <cell r="S185" t="str">
            <v>N/A</v>
          </cell>
          <cell r="T185" t="str">
            <v>N/A</v>
          </cell>
          <cell r="U185" t="str">
            <v>N/A</v>
          </cell>
          <cell r="V185" t="str">
            <v>N/A</v>
          </cell>
          <cell r="W185" t="str">
            <v>N/A</v>
          </cell>
          <cell r="X185" t="e">
            <v>#VALUE!</v>
          </cell>
          <cell r="Y185" t="str">
            <v>N/A</v>
          </cell>
          <cell r="Z185" t="str">
            <v>N/A</v>
          </cell>
          <cell r="AA185" t="str">
            <v>N/A</v>
          </cell>
          <cell r="AB185" t="str">
            <v>N/A</v>
          </cell>
          <cell r="AC185" t="str">
            <v>N/A</v>
          </cell>
        </row>
        <row r="186">
          <cell r="A186">
            <v>36647</v>
          </cell>
          <cell r="B186" t="str">
            <v>N/A</v>
          </cell>
          <cell r="C186" t="str">
            <v>N/A</v>
          </cell>
          <cell r="D186" t="str">
            <v>N/A</v>
          </cell>
          <cell r="E186" t="str">
            <v>N/A</v>
          </cell>
          <cell r="F186" t="str">
            <v>N/A</v>
          </cell>
          <cell r="G186" t="str">
            <v>N/A</v>
          </cell>
          <cell r="H186" t="str">
            <v>N/A</v>
          </cell>
          <cell r="I186" t="str">
            <v>N/A</v>
          </cell>
          <cell r="J186" t="str">
            <v>N/A</v>
          </cell>
          <cell r="K186" t="str">
            <v>N/A</v>
          </cell>
          <cell r="L186" t="str">
            <v>N/A</v>
          </cell>
          <cell r="M186" t="str">
            <v>N/A</v>
          </cell>
          <cell r="N186" t="str">
            <v>N/A</v>
          </cell>
          <cell r="O186" t="str">
            <v>N/A</v>
          </cell>
          <cell r="P186" t="str">
            <v>N/A</v>
          </cell>
          <cell r="Q186" t="str">
            <v>N/A</v>
          </cell>
          <cell r="R186" t="str">
            <v>N/A</v>
          </cell>
          <cell r="S186" t="str">
            <v>N/A</v>
          </cell>
          <cell r="T186" t="str">
            <v>N/A</v>
          </cell>
          <cell r="U186" t="str">
            <v>N/A</v>
          </cell>
          <cell r="V186" t="str">
            <v>N/A</v>
          </cell>
          <cell r="W186" t="str">
            <v>N/A</v>
          </cell>
          <cell r="X186" t="e">
            <v>#VALUE!</v>
          </cell>
          <cell r="Y186" t="str">
            <v>N/A</v>
          </cell>
          <cell r="Z186" t="str">
            <v>N/A</v>
          </cell>
          <cell r="AA186" t="str">
            <v>N/A</v>
          </cell>
          <cell r="AB186" t="str">
            <v>N/A</v>
          </cell>
          <cell r="AC186" t="str">
            <v>N/A</v>
          </cell>
        </row>
        <row r="187">
          <cell r="A187">
            <v>36648</v>
          </cell>
          <cell r="B187" t="str">
            <v>N/A</v>
          </cell>
          <cell r="C187" t="str">
            <v>N/A</v>
          </cell>
          <cell r="D187" t="str">
            <v>N/A</v>
          </cell>
          <cell r="E187" t="str">
            <v>N/A</v>
          </cell>
          <cell r="F187" t="str">
            <v>N/A</v>
          </cell>
          <cell r="G187" t="str">
            <v>N/A</v>
          </cell>
          <cell r="H187" t="str">
            <v>N/A</v>
          </cell>
          <cell r="I187" t="str">
            <v>N/A</v>
          </cell>
          <cell r="J187" t="str">
            <v>N/A</v>
          </cell>
          <cell r="K187" t="str">
            <v>N/A</v>
          </cell>
          <cell r="L187" t="str">
            <v>N/A</v>
          </cell>
          <cell r="M187" t="str">
            <v>N/A</v>
          </cell>
          <cell r="N187" t="str">
            <v>N/A</v>
          </cell>
          <cell r="O187" t="str">
            <v>N/A</v>
          </cell>
          <cell r="P187" t="str">
            <v>N/A</v>
          </cell>
          <cell r="Q187" t="str">
            <v>N/A</v>
          </cell>
          <cell r="R187" t="str">
            <v>N/A</v>
          </cell>
          <cell r="S187" t="str">
            <v>N/A</v>
          </cell>
          <cell r="T187" t="str">
            <v>N/A</v>
          </cell>
          <cell r="U187" t="str">
            <v>N/A</v>
          </cell>
          <cell r="V187" t="str">
            <v>N/A</v>
          </cell>
          <cell r="W187" t="str">
            <v>N/A</v>
          </cell>
          <cell r="X187" t="e">
            <v>#VALUE!</v>
          </cell>
          <cell r="Y187" t="str">
            <v>N/A</v>
          </cell>
          <cell r="Z187" t="str">
            <v>N/A</v>
          </cell>
          <cell r="AA187" t="str">
            <v>N/A</v>
          </cell>
          <cell r="AB187" t="str">
            <v>N/A</v>
          </cell>
          <cell r="AC187" t="str">
            <v>N/A</v>
          </cell>
        </row>
        <row r="188">
          <cell r="A188">
            <v>36649</v>
          </cell>
          <cell r="B188" t="str">
            <v>N/A</v>
          </cell>
          <cell r="C188" t="str">
            <v>N/A</v>
          </cell>
          <cell r="D188" t="str">
            <v>N/A</v>
          </cell>
          <cell r="E188" t="str">
            <v>N/A</v>
          </cell>
          <cell r="F188" t="str">
            <v>N/A</v>
          </cell>
          <cell r="G188" t="str">
            <v>N/A</v>
          </cell>
          <cell r="H188" t="str">
            <v>N/A</v>
          </cell>
          <cell r="I188" t="str">
            <v>N/A</v>
          </cell>
          <cell r="J188" t="str">
            <v>N/A</v>
          </cell>
          <cell r="K188" t="str">
            <v>N/A</v>
          </cell>
          <cell r="L188" t="str">
            <v>N/A</v>
          </cell>
          <cell r="M188" t="str">
            <v>N/A</v>
          </cell>
          <cell r="N188" t="str">
            <v>N/A</v>
          </cell>
          <cell r="O188" t="str">
            <v>N/A</v>
          </cell>
          <cell r="P188" t="str">
            <v>N/A</v>
          </cell>
          <cell r="Q188" t="str">
            <v>N/A</v>
          </cell>
          <cell r="R188" t="str">
            <v>N/A</v>
          </cell>
          <cell r="S188" t="str">
            <v>N/A</v>
          </cell>
          <cell r="T188" t="str">
            <v>N/A</v>
          </cell>
          <cell r="U188" t="str">
            <v>N/A</v>
          </cell>
          <cell r="V188" t="str">
            <v>N/A</v>
          </cell>
          <cell r="W188" t="str">
            <v>N/A</v>
          </cell>
          <cell r="X188" t="e">
            <v>#VALUE!</v>
          </cell>
          <cell r="Y188" t="str">
            <v>N/A</v>
          </cell>
          <cell r="Z188" t="str">
            <v>N/A</v>
          </cell>
          <cell r="AA188" t="str">
            <v>N/A</v>
          </cell>
          <cell r="AB188" t="str">
            <v>N/A</v>
          </cell>
          <cell r="AC188" t="str">
            <v>N/A</v>
          </cell>
        </row>
        <row r="189">
          <cell r="A189">
            <v>36650</v>
          </cell>
          <cell r="B189" t="str">
            <v>N/A</v>
          </cell>
          <cell r="C189" t="str">
            <v>N/A</v>
          </cell>
          <cell r="D189" t="str">
            <v>N/A</v>
          </cell>
          <cell r="E189" t="str">
            <v>N/A</v>
          </cell>
          <cell r="F189" t="str">
            <v>N/A</v>
          </cell>
          <cell r="G189" t="str">
            <v>N/A</v>
          </cell>
          <cell r="H189" t="str">
            <v>N/A</v>
          </cell>
          <cell r="I189" t="str">
            <v>N/A</v>
          </cell>
          <cell r="J189" t="str">
            <v>N/A</v>
          </cell>
          <cell r="K189" t="str">
            <v>N/A</v>
          </cell>
          <cell r="L189" t="str">
            <v>N/A</v>
          </cell>
          <cell r="M189" t="str">
            <v>N/A</v>
          </cell>
          <cell r="N189" t="str">
            <v>N/A</v>
          </cell>
          <cell r="O189" t="str">
            <v>N/A</v>
          </cell>
          <cell r="P189" t="str">
            <v>N/A</v>
          </cell>
          <cell r="Q189" t="str">
            <v>N/A</v>
          </cell>
          <cell r="R189" t="str">
            <v>N/A</v>
          </cell>
          <cell r="S189" t="str">
            <v>N/A</v>
          </cell>
          <cell r="T189" t="str">
            <v>N/A</v>
          </cell>
          <cell r="U189" t="str">
            <v>N/A</v>
          </cell>
          <cell r="V189" t="str">
            <v>N/A</v>
          </cell>
          <cell r="W189" t="str">
            <v>N/A</v>
          </cell>
          <cell r="X189" t="e">
            <v>#VALUE!</v>
          </cell>
          <cell r="Y189" t="str">
            <v>N/A</v>
          </cell>
          <cell r="Z189" t="str">
            <v>N/A</v>
          </cell>
          <cell r="AA189" t="str">
            <v>N/A</v>
          </cell>
          <cell r="AB189" t="str">
            <v>N/A</v>
          </cell>
          <cell r="AC189" t="str">
            <v>N/A</v>
          </cell>
        </row>
        <row r="190">
          <cell r="A190">
            <v>36651</v>
          </cell>
          <cell r="B190" t="str">
            <v>N/A</v>
          </cell>
          <cell r="C190" t="str">
            <v>N/A</v>
          </cell>
          <cell r="D190" t="str">
            <v>N/A</v>
          </cell>
          <cell r="E190" t="str">
            <v>N/A</v>
          </cell>
          <cell r="F190" t="str">
            <v>N/A</v>
          </cell>
          <cell r="G190" t="str">
            <v>N/A</v>
          </cell>
          <cell r="H190" t="str">
            <v>N/A</v>
          </cell>
          <cell r="I190" t="str">
            <v>N/A</v>
          </cell>
          <cell r="J190" t="str">
            <v>N/A</v>
          </cell>
          <cell r="K190" t="str">
            <v>N/A</v>
          </cell>
          <cell r="L190" t="str">
            <v>N/A</v>
          </cell>
          <cell r="M190" t="str">
            <v>N/A</v>
          </cell>
          <cell r="N190" t="str">
            <v>N/A</v>
          </cell>
          <cell r="O190" t="str">
            <v>N/A</v>
          </cell>
          <cell r="P190" t="str">
            <v>N/A</v>
          </cell>
          <cell r="Q190" t="str">
            <v>N/A</v>
          </cell>
          <cell r="R190" t="str">
            <v>N/A</v>
          </cell>
          <cell r="S190" t="str">
            <v>N/A</v>
          </cell>
          <cell r="T190" t="str">
            <v>N/A</v>
          </cell>
          <cell r="U190" t="str">
            <v>N/A</v>
          </cell>
          <cell r="V190" t="str">
            <v>N/A</v>
          </cell>
          <cell r="W190" t="str">
            <v>N/A</v>
          </cell>
          <cell r="X190" t="e">
            <v>#VALUE!</v>
          </cell>
          <cell r="Y190" t="str">
            <v>N/A</v>
          </cell>
          <cell r="Z190" t="str">
            <v>N/A</v>
          </cell>
          <cell r="AA190" t="str">
            <v>N/A</v>
          </cell>
          <cell r="AB190" t="str">
            <v>N/A</v>
          </cell>
          <cell r="AC190" t="str">
            <v>N/A</v>
          </cell>
        </row>
        <row r="191">
          <cell r="A191">
            <v>36652</v>
          </cell>
          <cell r="B191" t="str">
            <v>N/A</v>
          </cell>
          <cell r="C191" t="str">
            <v>N/A</v>
          </cell>
          <cell r="D191" t="str">
            <v>N/A</v>
          </cell>
          <cell r="E191" t="str">
            <v>N/A</v>
          </cell>
          <cell r="F191" t="str">
            <v>N/A</v>
          </cell>
          <cell r="G191" t="str">
            <v>N/A</v>
          </cell>
          <cell r="H191" t="str">
            <v>N/A</v>
          </cell>
          <cell r="I191" t="str">
            <v>N/A</v>
          </cell>
          <cell r="J191" t="str">
            <v>N/A</v>
          </cell>
          <cell r="K191" t="str">
            <v>N/A</v>
          </cell>
          <cell r="L191" t="str">
            <v>N/A</v>
          </cell>
          <cell r="M191" t="str">
            <v>N/A</v>
          </cell>
          <cell r="N191" t="str">
            <v>N/A</v>
          </cell>
          <cell r="O191" t="str">
            <v>N/A</v>
          </cell>
          <cell r="P191" t="str">
            <v>N/A</v>
          </cell>
          <cell r="Q191" t="str">
            <v>N/A</v>
          </cell>
          <cell r="R191" t="str">
            <v>N/A</v>
          </cell>
          <cell r="S191" t="str">
            <v>N/A</v>
          </cell>
          <cell r="T191" t="str">
            <v>N/A</v>
          </cell>
          <cell r="U191" t="str">
            <v>N/A</v>
          </cell>
          <cell r="V191" t="str">
            <v>N/A</v>
          </cell>
          <cell r="W191" t="str">
            <v>N/A</v>
          </cell>
          <cell r="X191" t="e">
            <v>#VALUE!</v>
          </cell>
          <cell r="Y191" t="str">
            <v>N/A</v>
          </cell>
          <cell r="Z191" t="str">
            <v>N/A</v>
          </cell>
          <cell r="AA191" t="str">
            <v>N/A</v>
          </cell>
          <cell r="AB191" t="str">
            <v>N/A</v>
          </cell>
          <cell r="AC191" t="str">
            <v>N/A</v>
          </cell>
        </row>
        <row r="192">
          <cell r="A192">
            <v>36653</v>
          </cell>
          <cell r="B192" t="str">
            <v>N/A</v>
          </cell>
          <cell r="C192" t="str">
            <v>N/A</v>
          </cell>
          <cell r="D192" t="str">
            <v>N/A</v>
          </cell>
          <cell r="E192" t="str">
            <v>N/A</v>
          </cell>
          <cell r="F192" t="str">
            <v>N/A</v>
          </cell>
          <cell r="G192" t="str">
            <v>N/A</v>
          </cell>
          <cell r="H192" t="str">
            <v>N/A</v>
          </cell>
          <cell r="I192" t="str">
            <v>N/A</v>
          </cell>
          <cell r="J192" t="str">
            <v>N/A</v>
          </cell>
          <cell r="K192" t="str">
            <v>N/A</v>
          </cell>
          <cell r="L192" t="str">
            <v>N/A</v>
          </cell>
          <cell r="M192" t="str">
            <v>N/A</v>
          </cell>
          <cell r="N192" t="str">
            <v>N/A</v>
          </cell>
          <cell r="O192" t="str">
            <v>N/A</v>
          </cell>
          <cell r="P192" t="str">
            <v>N/A</v>
          </cell>
          <cell r="Q192" t="str">
            <v>N/A</v>
          </cell>
          <cell r="R192" t="str">
            <v>N/A</v>
          </cell>
          <cell r="S192" t="str">
            <v>N/A</v>
          </cell>
          <cell r="T192" t="str">
            <v>N/A</v>
          </cell>
          <cell r="U192" t="str">
            <v>N/A</v>
          </cell>
          <cell r="V192" t="str">
            <v>N/A</v>
          </cell>
          <cell r="W192" t="str">
            <v>N/A</v>
          </cell>
          <cell r="X192" t="e">
            <v>#VALUE!</v>
          </cell>
          <cell r="Y192" t="str">
            <v>N/A</v>
          </cell>
          <cell r="Z192" t="str">
            <v>N/A</v>
          </cell>
          <cell r="AA192" t="str">
            <v>N/A</v>
          </cell>
          <cell r="AB192" t="str">
            <v>N/A</v>
          </cell>
          <cell r="AC192" t="str">
            <v>N/A</v>
          </cell>
        </row>
        <row r="193">
          <cell r="A193">
            <v>36654</v>
          </cell>
          <cell r="B193" t="str">
            <v>N/A</v>
          </cell>
          <cell r="C193" t="str">
            <v>N/A</v>
          </cell>
          <cell r="D193" t="str">
            <v>N/A</v>
          </cell>
          <cell r="E193" t="str">
            <v>N/A</v>
          </cell>
          <cell r="F193" t="str">
            <v>N/A</v>
          </cell>
          <cell r="G193" t="str">
            <v>N/A</v>
          </cell>
          <cell r="H193" t="str">
            <v>N/A</v>
          </cell>
          <cell r="I193" t="str">
            <v>N/A</v>
          </cell>
          <cell r="J193" t="str">
            <v>N/A</v>
          </cell>
          <cell r="K193" t="str">
            <v>N/A</v>
          </cell>
          <cell r="L193" t="str">
            <v>N/A</v>
          </cell>
          <cell r="M193" t="str">
            <v>N/A</v>
          </cell>
          <cell r="N193" t="str">
            <v>N/A</v>
          </cell>
          <cell r="O193" t="str">
            <v>N/A</v>
          </cell>
          <cell r="P193" t="str">
            <v>N/A</v>
          </cell>
          <cell r="Q193" t="str">
            <v>N/A</v>
          </cell>
          <cell r="R193" t="str">
            <v>N/A</v>
          </cell>
          <cell r="S193" t="str">
            <v>N/A</v>
          </cell>
          <cell r="T193" t="str">
            <v>N/A</v>
          </cell>
          <cell r="U193" t="str">
            <v>N/A</v>
          </cell>
          <cell r="V193" t="str">
            <v>N/A</v>
          </cell>
          <cell r="W193" t="str">
            <v>N/A</v>
          </cell>
          <cell r="X193" t="e">
            <v>#VALUE!</v>
          </cell>
          <cell r="Y193" t="str">
            <v>N/A</v>
          </cell>
          <cell r="Z193" t="str">
            <v>N/A</v>
          </cell>
          <cell r="AA193" t="str">
            <v>N/A</v>
          </cell>
          <cell r="AB193" t="str">
            <v>N/A</v>
          </cell>
          <cell r="AC193" t="str">
            <v>N/A</v>
          </cell>
        </row>
        <row r="194">
          <cell r="A194">
            <v>36655</v>
          </cell>
          <cell r="B194" t="str">
            <v>N/A</v>
          </cell>
          <cell r="C194" t="str">
            <v>N/A</v>
          </cell>
          <cell r="D194" t="str">
            <v>N/A</v>
          </cell>
          <cell r="E194" t="str">
            <v>N/A</v>
          </cell>
          <cell r="F194" t="str">
            <v>N/A</v>
          </cell>
          <cell r="G194" t="str">
            <v>N/A</v>
          </cell>
          <cell r="H194" t="str">
            <v>N/A</v>
          </cell>
          <cell r="I194" t="str">
            <v>N/A</v>
          </cell>
          <cell r="J194" t="str">
            <v>N/A</v>
          </cell>
          <cell r="K194" t="str">
            <v>N/A</v>
          </cell>
          <cell r="L194" t="str">
            <v>N/A</v>
          </cell>
          <cell r="M194" t="str">
            <v>N/A</v>
          </cell>
          <cell r="N194" t="str">
            <v>N/A</v>
          </cell>
          <cell r="O194" t="str">
            <v>N/A</v>
          </cell>
          <cell r="P194" t="str">
            <v>N/A</v>
          </cell>
          <cell r="Q194" t="str">
            <v>N/A</v>
          </cell>
          <cell r="R194" t="str">
            <v>N/A</v>
          </cell>
          <cell r="S194" t="str">
            <v>N/A</v>
          </cell>
          <cell r="T194" t="str">
            <v>N/A</v>
          </cell>
          <cell r="U194" t="str">
            <v>N/A</v>
          </cell>
          <cell r="V194" t="str">
            <v>N/A</v>
          </cell>
          <cell r="W194" t="str">
            <v>N/A</v>
          </cell>
          <cell r="X194" t="e">
            <v>#VALUE!</v>
          </cell>
          <cell r="Y194" t="str">
            <v>N/A</v>
          </cell>
          <cell r="Z194" t="str">
            <v>N/A</v>
          </cell>
          <cell r="AA194" t="str">
            <v>N/A</v>
          </cell>
          <cell r="AB194" t="str">
            <v>N/A</v>
          </cell>
          <cell r="AC194" t="str">
            <v>N/A</v>
          </cell>
        </row>
        <row r="195">
          <cell r="A195">
            <v>36656</v>
          </cell>
          <cell r="B195" t="str">
            <v>N/A</v>
          </cell>
          <cell r="C195" t="str">
            <v>N/A</v>
          </cell>
          <cell r="D195" t="str">
            <v>N/A</v>
          </cell>
          <cell r="E195" t="str">
            <v>N/A</v>
          </cell>
          <cell r="F195" t="str">
            <v>N/A</v>
          </cell>
          <cell r="G195" t="str">
            <v>N/A</v>
          </cell>
          <cell r="H195" t="str">
            <v>N/A</v>
          </cell>
          <cell r="I195" t="str">
            <v>N/A</v>
          </cell>
          <cell r="J195" t="str">
            <v>N/A</v>
          </cell>
          <cell r="K195" t="str">
            <v>N/A</v>
          </cell>
          <cell r="L195" t="str">
            <v>N/A</v>
          </cell>
          <cell r="M195" t="str">
            <v>N/A</v>
          </cell>
          <cell r="N195" t="str">
            <v>N/A</v>
          </cell>
          <cell r="O195" t="str">
            <v>N/A</v>
          </cell>
          <cell r="P195" t="str">
            <v>N/A</v>
          </cell>
          <cell r="Q195" t="str">
            <v>N/A</v>
          </cell>
          <cell r="R195" t="str">
            <v>N/A</v>
          </cell>
          <cell r="S195" t="str">
            <v>N/A</v>
          </cell>
          <cell r="T195" t="str">
            <v>N/A</v>
          </cell>
          <cell r="U195" t="str">
            <v>N/A</v>
          </cell>
          <cell r="V195" t="str">
            <v>N/A</v>
          </cell>
          <cell r="W195" t="str">
            <v>N/A</v>
          </cell>
          <cell r="X195" t="e">
            <v>#VALUE!</v>
          </cell>
          <cell r="Y195" t="str">
            <v>N/A</v>
          </cell>
          <cell r="Z195" t="str">
            <v>N/A</v>
          </cell>
          <cell r="AA195" t="str">
            <v>N/A</v>
          </cell>
          <cell r="AB195" t="str">
            <v>N/A</v>
          </cell>
          <cell r="AC195" t="str">
            <v>N/A</v>
          </cell>
        </row>
        <row r="196">
          <cell r="A196">
            <v>36657</v>
          </cell>
          <cell r="B196" t="str">
            <v>N/A</v>
          </cell>
          <cell r="C196" t="str">
            <v>N/A</v>
          </cell>
          <cell r="D196" t="str">
            <v>N/A</v>
          </cell>
          <cell r="E196" t="str">
            <v>N/A</v>
          </cell>
          <cell r="F196" t="str">
            <v>N/A</v>
          </cell>
          <cell r="G196" t="str">
            <v>N/A</v>
          </cell>
          <cell r="H196" t="str">
            <v>N/A</v>
          </cell>
          <cell r="I196" t="str">
            <v>N/A</v>
          </cell>
          <cell r="J196" t="str">
            <v>N/A</v>
          </cell>
          <cell r="K196" t="str">
            <v>N/A</v>
          </cell>
          <cell r="L196" t="str">
            <v>N/A</v>
          </cell>
          <cell r="M196" t="str">
            <v>N/A</v>
          </cell>
          <cell r="N196" t="str">
            <v>N/A</v>
          </cell>
          <cell r="O196" t="str">
            <v>N/A</v>
          </cell>
          <cell r="P196" t="str">
            <v>N/A</v>
          </cell>
          <cell r="Q196" t="str">
            <v>N/A</v>
          </cell>
          <cell r="R196" t="str">
            <v>N/A</v>
          </cell>
          <cell r="S196" t="str">
            <v>N/A</v>
          </cell>
          <cell r="T196" t="str">
            <v>N/A</v>
          </cell>
          <cell r="U196" t="str">
            <v>N/A</v>
          </cell>
          <cell r="V196" t="str">
            <v>N/A</v>
          </cell>
          <cell r="W196" t="str">
            <v>N/A</v>
          </cell>
          <cell r="X196" t="e">
            <v>#VALUE!</v>
          </cell>
          <cell r="Y196" t="str">
            <v>N/A</v>
          </cell>
          <cell r="Z196" t="str">
            <v>N/A</v>
          </cell>
          <cell r="AA196" t="str">
            <v>N/A</v>
          </cell>
          <cell r="AB196" t="str">
            <v>N/A</v>
          </cell>
          <cell r="AC196" t="str">
            <v>N/A</v>
          </cell>
        </row>
        <row r="197">
          <cell r="A197">
            <v>36658</v>
          </cell>
          <cell r="B197" t="str">
            <v>N/A</v>
          </cell>
          <cell r="C197" t="str">
            <v>N/A</v>
          </cell>
          <cell r="D197" t="str">
            <v>N/A</v>
          </cell>
          <cell r="E197" t="str">
            <v>N/A</v>
          </cell>
          <cell r="F197" t="str">
            <v>N/A</v>
          </cell>
          <cell r="G197" t="str">
            <v>N/A</v>
          </cell>
          <cell r="H197" t="str">
            <v>N/A</v>
          </cell>
          <cell r="I197" t="str">
            <v>N/A</v>
          </cell>
          <cell r="J197" t="str">
            <v>N/A</v>
          </cell>
          <cell r="K197" t="str">
            <v>N/A</v>
          </cell>
          <cell r="L197" t="str">
            <v>N/A</v>
          </cell>
          <cell r="M197" t="str">
            <v>N/A</v>
          </cell>
          <cell r="N197" t="str">
            <v>N/A</v>
          </cell>
          <cell r="O197" t="str">
            <v>N/A</v>
          </cell>
          <cell r="P197" t="str">
            <v>N/A</v>
          </cell>
          <cell r="Q197" t="str">
            <v>N/A</v>
          </cell>
          <cell r="R197" t="str">
            <v>N/A</v>
          </cell>
          <cell r="S197" t="str">
            <v>N/A</v>
          </cell>
          <cell r="T197" t="str">
            <v>N/A</v>
          </cell>
          <cell r="U197" t="str">
            <v>N/A</v>
          </cell>
          <cell r="V197" t="str">
            <v>N/A</v>
          </cell>
          <cell r="W197" t="str">
            <v>N/A</v>
          </cell>
          <cell r="X197" t="e">
            <v>#VALUE!</v>
          </cell>
          <cell r="Y197" t="str">
            <v>N/A</v>
          </cell>
          <cell r="Z197" t="str">
            <v>N/A</v>
          </cell>
          <cell r="AA197" t="str">
            <v>N/A</v>
          </cell>
          <cell r="AB197" t="str">
            <v>N/A</v>
          </cell>
          <cell r="AC197" t="str">
            <v>N/A</v>
          </cell>
        </row>
        <row r="198">
          <cell r="A198">
            <v>36659</v>
          </cell>
          <cell r="B198" t="str">
            <v>N/A</v>
          </cell>
          <cell r="C198" t="str">
            <v>N/A</v>
          </cell>
          <cell r="D198" t="str">
            <v>N/A</v>
          </cell>
          <cell r="E198" t="str">
            <v>N/A</v>
          </cell>
          <cell r="F198" t="str">
            <v>N/A</v>
          </cell>
          <cell r="G198" t="str">
            <v>N/A</v>
          </cell>
          <cell r="H198" t="str">
            <v>N/A</v>
          </cell>
          <cell r="I198" t="str">
            <v>N/A</v>
          </cell>
          <cell r="J198" t="str">
            <v>N/A</v>
          </cell>
          <cell r="K198" t="str">
            <v>N/A</v>
          </cell>
          <cell r="L198" t="str">
            <v>N/A</v>
          </cell>
          <cell r="M198" t="str">
            <v>N/A</v>
          </cell>
          <cell r="N198" t="str">
            <v>N/A</v>
          </cell>
          <cell r="O198" t="str">
            <v>N/A</v>
          </cell>
          <cell r="P198" t="str">
            <v>N/A</v>
          </cell>
          <cell r="Q198" t="str">
            <v>N/A</v>
          </cell>
          <cell r="R198" t="str">
            <v>N/A</v>
          </cell>
          <cell r="S198" t="str">
            <v>N/A</v>
          </cell>
          <cell r="T198" t="str">
            <v>N/A</v>
          </cell>
          <cell r="U198" t="str">
            <v>N/A</v>
          </cell>
          <cell r="V198" t="str">
            <v>N/A</v>
          </cell>
          <cell r="W198" t="str">
            <v>N/A</v>
          </cell>
          <cell r="X198" t="e">
            <v>#VALUE!</v>
          </cell>
          <cell r="Y198" t="str">
            <v>N/A</v>
          </cell>
          <cell r="Z198" t="str">
            <v>N/A</v>
          </cell>
          <cell r="AA198" t="str">
            <v>N/A</v>
          </cell>
          <cell r="AB198" t="str">
            <v>N/A</v>
          </cell>
          <cell r="AC198" t="str">
            <v>N/A</v>
          </cell>
        </row>
        <row r="199">
          <cell r="A199">
            <v>36660</v>
          </cell>
          <cell r="B199" t="str">
            <v>N/A</v>
          </cell>
          <cell r="C199" t="str">
            <v>N/A</v>
          </cell>
          <cell r="D199" t="str">
            <v>N/A</v>
          </cell>
          <cell r="E199" t="str">
            <v>N/A</v>
          </cell>
          <cell r="F199" t="str">
            <v>N/A</v>
          </cell>
          <cell r="G199" t="str">
            <v>N/A</v>
          </cell>
          <cell r="H199" t="str">
            <v>N/A</v>
          </cell>
          <cell r="I199" t="str">
            <v>N/A</v>
          </cell>
          <cell r="J199" t="str">
            <v>N/A</v>
          </cell>
          <cell r="K199" t="str">
            <v>N/A</v>
          </cell>
          <cell r="L199" t="str">
            <v>N/A</v>
          </cell>
          <cell r="M199" t="str">
            <v>N/A</v>
          </cell>
          <cell r="N199" t="str">
            <v>N/A</v>
          </cell>
          <cell r="O199" t="str">
            <v>N/A</v>
          </cell>
          <cell r="P199" t="str">
            <v>N/A</v>
          </cell>
          <cell r="Q199" t="str">
            <v>N/A</v>
          </cell>
          <cell r="R199" t="str">
            <v>N/A</v>
          </cell>
          <cell r="S199" t="str">
            <v>N/A</v>
          </cell>
          <cell r="T199" t="str">
            <v>N/A</v>
          </cell>
          <cell r="U199" t="str">
            <v>N/A</v>
          </cell>
          <cell r="V199" t="str">
            <v>N/A</v>
          </cell>
          <cell r="W199" t="str">
            <v>N/A</v>
          </cell>
          <cell r="X199" t="e">
            <v>#VALUE!</v>
          </cell>
          <cell r="Y199" t="str">
            <v>N/A</v>
          </cell>
          <cell r="Z199" t="str">
            <v>N/A</v>
          </cell>
          <cell r="AA199" t="str">
            <v>N/A</v>
          </cell>
          <cell r="AB199" t="str">
            <v>N/A</v>
          </cell>
          <cell r="AC199" t="str">
            <v>N/A</v>
          </cell>
        </row>
        <row r="200">
          <cell r="A200">
            <v>36661</v>
          </cell>
          <cell r="B200" t="str">
            <v>N/A</v>
          </cell>
          <cell r="C200" t="str">
            <v>N/A</v>
          </cell>
          <cell r="D200" t="str">
            <v>N/A</v>
          </cell>
          <cell r="E200" t="str">
            <v>N/A</v>
          </cell>
          <cell r="F200" t="str">
            <v>N/A</v>
          </cell>
          <cell r="G200" t="str">
            <v>N/A</v>
          </cell>
          <cell r="H200" t="str">
            <v>N/A</v>
          </cell>
          <cell r="I200" t="str">
            <v>N/A</v>
          </cell>
          <cell r="J200" t="str">
            <v>N/A</v>
          </cell>
          <cell r="K200" t="str">
            <v>N/A</v>
          </cell>
          <cell r="L200" t="str">
            <v>N/A</v>
          </cell>
          <cell r="M200" t="str">
            <v>N/A</v>
          </cell>
          <cell r="N200" t="str">
            <v>N/A</v>
          </cell>
          <cell r="O200" t="str">
            <v>N/A</v>
          </cell>
          <cell r="P200" t="str">
            <v>N/A</v>
          </cell>
          <cell r="Q200" t="str">
            <v>N/A</v>
          </cell>
          <cell r="R200" t="str">
            <v>N/A</v>
          </cell>
          <cell r="S200" t="str">
            <v>N/A</v>
          </cell>
          <cell r="T200" t="str">
            <v>N/A</v>
          </cell>
          <cell r="U200" t="str">
            <v>N/A</v>
          </cell>
          <cell r="V200" t="str">
            <v>N/A</v>
          </cell>
          <cell r="W200" t="str">
            <v>N/A</v>
          </cell>
          <cell r="X200" t="e">
            <v>#VALUE!</v>
          </cell>
          <cell r="Y200" t="str">
            <v>N/A</v>
          </cell>
          <cell r="Z200" t="str">
            <v>N/A</v>
          </cell>
          <cell r="AA200" t="str">
            <v>N/A</v>
          </cell>
          <cell r="AB200" t="str">
            <v>N/A</v>
          </cell>
          <cell r="AC200" t="str">
            <v>N/A</v>
          </cell>
        </row>
        <row r="201">
          <cell r="A201">
            <v>36662</v>
          </cell>
          <cell r="B201" t="str">
            <v>N/A</v>
          </cell>
          <cell r="C201" t="str">
            <v>N/A</v>
          </cell>
          <cell r="D201" t="str">
            <v>N/A</v>
          </cell>
          <cell r="E201" t="str">
            <v>N/A</v>
          </cell>
          <cell r="F201" t="str">
            <v>N/A</v>
          </cell>
          <cell r="G201" t="str">
            <v>N/A</v>
          </cell>
          <cell r="H201" t="str">
            <v>N/A</v>
          </cell>
          <cell r="I201" t="str">
            <v>N/A</v>
          </cell>
          <cell r="J201" t="str">
            <v>N/A</v>
          </cell>
          <cell r="K201" t="str">
            <v>N/A</v>
          </cell>
          <cell r="L201" t="str">
            <v>N/A</v>
          </cell>
          <cell r="M201" t="str">
            <v>N/A</v>
          </cell>
          <cell r="N201" t="str">
            <v>N/A</v>
          </cell>
          <cell r="O201" t="str">
            <v>N/A</v>
          </cell>
          <cell r="P201" t="str">
            <v>N/A</v>
          </cell>
          <cell r="Q201" t="str">
            <v>N/A</v>
          </cell>
          <cell r="R201" t="str">
            <v>N/A</v>
          </cell>
          <cell r="S201" t="str">
            <v>N/A</v>
          </cell>
          <cell r="T201" t="str">
            <v>N/A</v>
          </cell>
          <cell r="U201" t="str">
            <v>N/A</v>
          </cell>
          <cell r="V201" t="str">
            <v>N/A</v>
          </cell>
          <cell r="W201" t="str">
            <v>N/A</v>
          </cell>
          <cell r="X201" t="e">
            <v>#VALUE!</v>
          </cell>
          <cell r="Y201" t="str">
            <v>N/A</v>
          </cell>
          <cell r="Z201" t="str">
            <v>N/A</v>
          </cell>
          <cell r="AA201" t="str">
            <v>N/A</v>
          </cell>
          <cell r="AB201" t="str">
            <v>N/A</v>
          </cell>
          <cell r="AC201" t="str">
            <v>N/A</v>
          </cell>
        </row>
        <row r="202">
          <cell r="A202">
            <v>36663</v>
          </cell>
          <cell r="B202" t="str">
            <v>N/A</v>
          </cell>
          <cell r="C202" t="str">
            <v>N/A</v>
          </cell>
          <cell r="D202" t="str">
            <v>N/A</v>
          </cell>
          <cell r="E202" t="str">
            <v>N/A</v>
          </cell>
          <cell r="F202" t="str">
            <v>N/A</v>
          </cell>
          <cell r="G202" t="str">
            <v>N/A</v>
          </cell>
          <cell r="H202" t="str">
            <v>N/A</v>
          </cell>
          <cell r="I202" t="str">
            <v>N/A</v>
          </cell>
          <cell r="J202" t="str">
            <v>N/A</v>
          </cell>
          <cell r="K202" t="str">
            <v>N/A</v>
          </cell>
          <cell r="L202" t="str">
            <v>N/A</v>
          </cell>
          <cell r="M202" t="str">
            <v>N/A</v>
          </cell>
          <cell r="N202" t="str">
            <v>N/A</v>
          </cell>
          <cell r="O202" t="str">
            <v>N/A</v>
          </cell>
          <cell r="P202" t="str">
            <v>N/A</v>
          </cell>
          <cell r="Q202" t="str">
            <v>N/A</v>
          </cell>
          <cell r="R202" t="str">
            <v>N/A</v>
          </cell>
          <cell r="S202" t="str">
            <v>N/A</v>
          </cell>
          <cell r="T202" t="str">
            <v>N/A</v>
          </cell>
          <cell r="U202" t="str">
            <v>N/A</v>
          </cell>
          <cell r="V202" t="str">
            <v>N/A</v>
          </cell>
          <cell r="W202" t="str">
            <v>N/A</v>
          </cell>
          <cell r="X202" t="e">
            <v>#VALUE!</v>
          </cell>
          <cell r="Y202" t="str">
            <v>N/A</v>
          </cell>
          <cell r="Z202" t="str">
            <v>N/A</v>
          </cell>
          <cell r="AA202" t="str">
            <v>N/A</v>
          </cell>
          <cell r="AB202" t="str">
            <v>N/A</v>
          </cell>
          <cell r="AC202" t="str">
            <v>N/A</v>
          </cell>
        </row>
        <row r="203">
          <cell r="A203">
            <v>36664</v>
          </cell>
          <cell r="B203" t="str">
            <v>N/A</v>
          </cell>
          <cell r="C203" t="str">
            <v>N/A</v>
          </cell>
          <cell r="D203" t="str">
            <v>N/A</v>
          </cell>
          <cell r="E203" t="str">
            <v>N/A</v>
          </cell>
          <cell r="F203" t="str">
            <v>N/A</v>
          </cell>
          <cell r="G203" t="str">
            <v>N/A</v>
          </cell>
          <cell r="H203" t="str">
            <v>N/A</v>
          </cell>
          <cell r="I203" t="str">
            <v>N/A</v>
          </cell>
          <cell r="J203" t="str">
            <v>N/A</v>
          </cell>
          <cell r="K203" t="str">
            <v>N/A</v>
          </cell>
          <cell r="L203" t="str">
            <v>N/A</v>
          </cell>
          <cell r="M203" t="str">
            <v>N/A</v>
          </cell>
          <cell r="N203" t="str">
            <v>N/A</v>
          </cell>
          <cell r="O203" t="str">
            <v>N/A</v>
          </cell>
          <cell r="P203" t="str">
            <v>N/A</v>
          </cell>
          <cell r="Q203" t="str">
            <v>N/A</v>
          </cell>
          <cell r="R203" t="str">
            <v>N/A</v>
          </cell>
          <cell r="S203" t="str">
            <v>N/A</v>
          </cell>
          <cell r="T203" t="str">
            <v>N/A</v>
          </cell>
          <cell r="U203" t="str">
            <v>N/A</v>
          </cell>
          <cell r="V203" t="str">
            <v>N/A</v>
          </cell>
          <cell r="W203" t="str">
            <v>N/A</v>
          </cell>
          <cell r="X203" t="e">
            <v>#VALUE!</v>
          </cell>
          <cell r="Y203" t="str">
            <v>N/A</v>
          </cell>
          <cell r="Z203" t="str">
            <v>N/A</v>
          </cell>
          <cell r="AA203" t="str">
            <v>N/A</v>
          </cell>
          <cell r="AB203" t="str">
            <v>N/A</v>
          </cell>
          <cell r="AC203" t="str">
            <v>N/A</v>
          </cell>
        </row>
        <row r="204">
          <cell r="A204">
            <v>36665</v>
          </cell>
          <cell r="B204" t="str">
            <v>N/A</v>
          </cell>
          <cell r="C204" t="str">
            <v>N/A</v>
          </cell>
          <cell r="D204" t="str">
            <v>N/A</v>
          </cell>
          <cell r="E204" t="str">
            <v>N/A</v>
          </cell>
          <cell r="F204" t="str">
            <v>N/A</v>
          </cell>
          <cell r="G204" t="str">
            <v>N/A</v>
          </cell>
          <cell r="H204" t="str">
            <v>N/A</v>
          </cell>
          <cell r="I204" t="str">
            <v>N/A</v>
          </cell>
          <cell r="J204" t="str">
            <v>N/A</v>
          </cell>
          <cell r="K204" t="str">
            <v>N/A</v>
          </cell>
          <cell r="L204" t="str">
            <v>N/A</v>
          </cell>
          <cell r="M204" t="str">
            <v>N/A</v>
          </cell>
          <cell r="N204" t="str">
            <v>N/A</v>
          </cell>
          <cell r="O204" t="str">
            <v>N/A</v>
          </cell>
          <cell r="P204" t="str">
            <v>N/A</v>
          </cell>
          <cell r="Q204" t="str">
            <v>N/A</v>
          </cell>
          <cell r="R204" t="str">
            <v>N/A</v>
          </cell>
          <cell r="S204" t="str">
            <v>N/A</v>
          </cell>
          <cell r="T204" t="str">
            <v>N/A</v>
          </cell>
          <cell r="U204" t="str">
            <v>N/A</v>
          </cell>
          <cell r="V204" t="str">
            <v>N/A</v>
          </cell>
          <cell r="W204" t="str">
            <v>N/A</v>
          </cell>
          <cell r="X204" t="e">
            <v>#VALUE!</v>
          </cell>
          <cell r="Y204" t="str">
            <v>N/A</v>
          </cell>
          <cell r="Z204" t="str">
            <v>N/A</v>
          </cell>
          <cell r="AA204" t="str">
            <v>N/A</v>
          </cell>
          <cell r="AB204" t="str">
            <v>N/A</v>
          </cell>
          <cell r="AC204" t="str">
            <v>N/A</v>
          </cell>
        </row>
        <row r="205">
          <cell r="A205">
            <v>36666</v>
          </cell>
          <cell r="B205" t="str">
            <v>N/A</v>
          </cell>
          <cell r="C205" t="str">
            <v>N/A</v>
          </cell>
          <cell r="D205" t="str">
            <v>N/A</v>
          </cell>
          <cell r="E205" t="str">
            <v>N/A</v>
          </cell>
          <cell r="F205" t="str">
            <v>N/A</v>
          </cell>
          <cell r="G205" t="str">
            <v>N/A</v>
          </cell>
          <cell r="H205" t="str">
            <v>N/A</v>
          </cell>
          <cell r="I205" t="str">
            <v>N/A</v>
          </cell>
          <cell r="J205" t="str">
            <v>N/A</v>
          </cell>
          <cell r="K205" t="str">
            <v>N/A</v>
          </cell>
          <cell r="L205" t="str">
            <v>N/A</v>
          </cell>
          <cell r="M205" t="str">
            <v>N/A</v>
          </cell>
          <cell r="N205" t="str">
            <v>N/A</v>
          </cell>
          <cell r="O205" t="str">
            <v>N/A</v>
          </cell>
          <cell r="P205" t="str">
            <v>N/A</v>
          </cell>
          <cell r="Q205" t="str">
            <v>N/A</v>
          </cell>
          <cell r="R205" t="str">
            <v>N/A</v>
          </cell>
          <cell r="S205" t="str">
            <v>N/A</v>
          </cell>
          <cell r="T205" t="str">
            <v>N/A</v>
          </cell>
          <cell r="U205" t="str">
            <v>N/A</v>
          </cell>
          <cell r="V205" t="str">
            <v>N/A</v>
          </cell>
          <cell r="W205" t="str">
            <v>N/A</v>
          </cell>
          <cell r="X205" t="e">
            <v>#VALUE!</v>
          </cell>
          <cell r="Y205" t="str">
            <v>N/A</v>
          </cell>
          <cell r="Z205" t="str">
            <v>N/A</v>
          </cell>
          <cell r="AA205" t="str">
            <v>N/A</v>
          </cell>
          <cell r="AB205" t="str">
            <v>N/A</v>
          </cell>
          <cell r="AC205" t="str">
            <v>N/A</v>
          </cell>
        </row>
        <row r="206">
          <cell r="A206">
            <v>36667</v>
          </cell>
          <cell r="B206" t="str">
            <v>N/A</v>
          </cell>
          <cell r="C206" t="str">
            <v>N/A</v>
          </cell>
          <cell r="D206" t="str">
            <v>N/A</v>
          </cell>
          <cell r="E206" t="str">
            <v>N/A</v>
          </cell>
          <cell r="F206" t="str">
            <v>N/A</v>
          </cell>
          <cell r="G206" t="str">
            <v>N/A</v>
          </cell>
          <cell r="H206" t="str">
            <v>N/A</v>
          </cell>
          <cell r="I206" t="str">
            <v>N/A</v>
          </cell>
          <cell r="J206" t="str">
            <v>N/A</v>
          </cell>
          <cell r="K206" t="str">
            <v>N/A</v>
          </cell>
          <cell r="L206" t="str">
            <v>N/A</v>
          </cell>
          <cell r="M206" t="str">
            <v>N/A</v>
          </cell>
          <cell r="N206" t="str">
            <v>N/A</v>
          </cell>
          <cell r="O206" t="str">
            <v>N/A</v>
          </cell>
          <cell r="P206" t="str">
            <v>N/A</v>
          </cell>
          <cell r="Q206" t="str">
            <v>N/A</v>
          </cell>
          <cell r="R206" t="str">
            <v>N/A</v>
          </cell>
          <cell r="S206" t="str">
            <v>N/A</v>
          </cell>
          <cell r="T206" t="str">
            <v>N/A</v>
          </cell>
          <cell r="U206" t="str">
            <v>N/A</v>
          </cell>
          <cell r="V206" t="str">
            <v>N/A</v>
          </cell>
          <cell r="W206" t="str">
            <v>N/A</v>
          </cell>
          <cell r="X206" t="e">
            <v>#VALUE!</v>
          </cell>
          <cell r="Y206" t="str">
            <v>N/A</v>
          </cell>
          <cell r="Z206" t="str">
            <v>N/A</v>
          </cell>
          <cell r="AA206" t="str">
            <v>N/A</v>
          </cell>
          <cell r="AB206" t="str">
            <v>N/A</v>
          </cell>
          <cell r="AC206" t="str">
            <v>N/A</v>
          </cell>
        </row>
        <row r="207">
          <cell r="A207">
            <v>36668</v>
          </cell>
          <cell r="B207" t="str">
            <v>N/A</v>
          </cell>
          <cell r="C207" t="str">
            <v>N/A</v>
          </cell>
          <cell r="D207" t="str">
            <v>N/A</v>
          </cell>
          <cell r="E207" t="str">
            <v>N/A</v>
          </cell>
          <cell r="F207" t="str">
            <v>N/A</v>
          </cell>
          <cell r="G207" t="str">
            <v>N/A</v>
          </cell>
          <cell r="H207" t="str">
            <v>N/A</v>
          </cell>
          <cell r="I207" t="str">
            <v>N/A</v>
          </cell>
          <cell r="J207" t="str">
            <v>N/A</v>
          </cell>
          <cell r="K207" t="str">
            <v>N/A</v>
          </cell>
          <cell r="L207" t="str">
            <v>N/A</v>
          </cell>
          <cell r="M207" t="str">
            <v>N/A</v>
          </cell>
          <cell r="N207" t="str">
            <v>N/A</v>
          </cell>
          <cell r="O207" t="str">
            <v>N/A</v>
          </cell>
          <cell r="P207" t="str">
            <v>N/A</v>
          </cell>
          <cell r="Q207" t="str">
            <v>N/A</v>
          </cell>
          <cell r="R207" t="str">
            <v>N/A</v>
          </cell>
          <cell r="S207" t="str">
            <v>N/A</v>
          </cell>
          <cell r="T207" t="str">
            <v>N/A</v>
          </cell>
          <cell r="U207" t="str">
            <v>N/A</v>
          </cell>
          <cell r="V207" t="str">
            <v>N/A</v>
          </cell>
          <cell r="W207" t="str">
            <v>N/A</v>
          </cell>
          <cell r="X207" t="e">
            <v>#VALUE!</v>
          </cell>
          <cell r="Y207" t="str">
            <v>N/A</v>
          </cell>
          <cell r="Z207" t="str">
            <v>N/A</v>
          </cell>
          <cell r="AA207" t="str">
            <v>N/A</v>
          </cell>
          <cell r="AB207" t="str">
            <v>N/A</v>
          </cell>
          <cell r="AC207" t="str">
            <v>N/A</v>
          </cell>
        </row>
        <row r="208">
          <cell r="A208">
            <v>36669</v>
          </cell>
          <cell r="B208" t="str">
            <v>N/A</v>
          </cell>
          <cell r="C208" t="str">
            <v>N/A</v>
          </cell>
          <cell r="D208" t="str">
            <v>N/A</v>
          </cell>
          <cell r="E208" t="str">
            <v>N/A</v>
          </cell>
          <cell r="F208" t="str">
            <v>N/A</v>
          </cell>
          <cell r="G208" t="str">
            <v>N/A</v>
          </cell>
          <cell r="H208" t="str">
            <v>N/A</v>
          </cell>
          <cell r="I208" t="str">
            <v>N/A</v>
          </cell>
          <cell r="J208" t="str">
            <v>N/A</v>
          </cell>
          <cell r="K208" t="str">
            <v>N/A</v>
          </cell>
          <cell r="L208" t="str">
            <v>N/A</v>
          </cell>
          <cell r="M208" t="str">
            <v>N/A</v>
          </cell>
          <cell r="N208" t="str">
            <v>N/A</v>
          </cell>
          <cell r="O208" t="str">
            <v>N/A</v>
          </cell>
          <cell r="P208" t="str">
            <v>N/A</v>
          </cell>
          <cell r="Q208" t="str">
            <v>N/A</v>
          </cell>
          <cell r="R208" t="str">
            <v>N/A</v>
          </cell>
          <cell r="S208" t="str">
            <v>N/A</v>
          </cell>
          <cell r="T208" t="str">
            <v>N/A</v>
          </cell>
          <cell r="U208" t="str">
            <v>N/A</v>
          </cell>
          <cell r="V208" t="str">
            <v>N/A</v>
          </cell>
          <cell r="W208" t="str">
            <v>N/A</v>
          </cell>
          <cell r="X208" t="e">
            <v>#VALUE!</v>
          </cell>
          <cell r="Y208" t="str">
            <v>N/A</v>
          </cell>
          <cell r="Z208" t="str">
            <v>N/A</v>
          </cell>
          <cell r="AA208" t="str">
            <v>N/A</v>
          </cell>
          <cell r="AB208" t="str">
            <v>N/A</v>
          </cell>
          <cell r="AC208" t="str">
            <v>N/A</v>
          </cell>
        </row>
        <row r="209">
          <cell r="A209">
            <v>36670</v>
          </cell>
          <cell r="B209" t="str">
            <v>N/A</v>
          </cell>
          <cell r="C209" t="str">
            <v>N/A</v>
          </cell>
          <cell r="D209" t="str">
            <v>N/A</v>
          </cell>
          <cell r="E209" t="str">
            <v>N/A</v>
          </cell>
          <cell r="F209" t="str">
            <v>N/A</v>
          </cell>
          <cell r="G209" t="str">
            <v>N/A</v>
          </cell>
          <cell r="H209" t="str">
            <v>N/A</v>
          </cell>
          <cell r="I209" t="str">
            <v>N/A</v>
          </cell>
          <cell r="J209" t="str">
            <v>N/A</v>
          </cell>
          <cell r="K209" t="str">
            <v>N/A</v>
          </cell>
          <cell r="L209" t="str">
            <v>N/A</v>
          </cell>
          <cell r="M209" t="str">
            <v>N/A</v>
          </cell>
          <cell r="N209" t="str">
            <v>N/A</v>
          </cell>
          <cell r="O209" t="str">
            <v>N/A</v>
          </cell>
          <cell r="P209" t="str">
            <v>N/A</v>
          </cell>
          <cell r="Q209" t="str">
            <v>N/A</v>
          </cell>
          <cell r="R209" t="str">
            <v>N/A</v>
          </cell>
          <cell r="S209" t="str">
            <v>N/A</v>
          </cell>
          <cell r="T209" t="str">
            <v>N/A</v>
          </cell>
          <cell r="U209" t="str">
            <v>N/A</v>
          </cell>
          <cell r="V209" t="str">
            <v>N/A</v>
          </cell>
          <cell r="W209" t="str">
            <v>N/A</v>
          </cell>
          <cell r="X209" t="e">
            <v>#VALUE!</v>
          </cell>
          <cell r="Y209" t="str">
            <v>N/A</v>
          </cell>
          <cell r="Z209" t="str">
            <v>N/A</v>
          </cell>
          <cell r="AA209" t="str">
            <v>N/A</v>
          </cell>
          <cell r="AB209" t="str">
            <v>N/A</v>
          </cell>
          <cell r="AC209" t="str">
            <v>N/A</v>
          </cell>
        </row>
        <row r="210">
          <cell r="A210">
            <v>36671</v>
          </cell>
          <cell r="B210" t="str">
            <v>N/A</v>
          </cell>
          <cell r="C210" t="str">
            <v>N/A</v>
          </cell>
          <cell r="D210" t="str">
            <v>N/A</v>
          </cell>
          <cell r="E210" t="str">
            <v>N/A</v>
          </cell>
          <cell r="F210" t="str">
            <v>N/A</v>
          </cell>
          <cell r="G210" t="str">
            <v>N/A</v>
          </cell>
          <cell r="H210" t="str">
            <v>N/A</v>
          </cell>
          <cell r="I210" t="str">
            <v>N/A</v>
          </cell>
          <cell r="J210" t="str">
            <v>N/A</v>
          </cell>
          <cell r="K210" t="str">
            <v>N/A</v>
          </cell>
          <cell r="L210" t="str">
            <v>N/A</v>
          </cell>
          <cell r="M210" t="str">
            <v>N/A</v>
          </cell>
          <cell r="N210" t="str">
            <v>N/A</v>
          </cell>
          <cell r="O210" t="str">
            <v>N/A</v>
          </cell>
          <cell r="P210" t="str">
            <v>N/A</v>
          </cell>
          <cell r="Q210" t="str">
            <v>N/A</v>
          </cell>
          <cell r="R210" t="str">
            <v>N/A</v>
          </cell>
          <cell r="S210" t="str">
            <v>N/A</v>
          </cell>
          <cell r="T210" t="str">
            <v>N/A</v>
          </cell>
          <cell r="U210" t="str">
            <v>N/A</v>
          </cell>
          <cell r="V210" t="str">
            <v>N/A</v>
          </cell>
          <cell r="W210" t="str">
            <v>N/A</v>
          </cell>
          <cell r="X210" t="e">
            <v>#VALUE!</v>
          </cell>
          <cell r="Y210" t="str">
            <v>N/A</v>
          </cell>
          <cell r="Z210" t="str">
            <v>N/A</v>
          </cell>
          <cell r="AA210" t="str">
            <v>N/A</v>
          </cell>
          <cell r="AB210" t="str">
            <v>N/A</v>
          </cell>
          <cell r="AC210" t="str">
            <v>N/A</v>
          </cell>
        </row>
        <row r="211">
          <cell r="A211">
            <v>36672</v>
          </cell>
          <cell r="B211" t="str">
            <v>N/A</v>
          </cell>
          <cell r="C211" t="str">
            <v>N/A</v>
          </cell>
          <cell r="D211" t="str">
            <v>N/A</v>
          </cell>
          <cell r="E211" t="str">
            <v>N/A</v>
          </cell>
          <cell r="F211" t="str">
            <v>N/A</v>
          </cell>
          <cell r="G211" t="str">
            <v>N/A</v>
          </cell>
          <cell r="H211" t="str">
            <v>N/A</v>
          </cell>
          <cell r="I211" t="str">
            <v>N/A</v>
          </cell>
          <cell r="J211" t="str">
            <v>N/A</v>
          </cell>
          <cell r="K211" t="str">
            <v>N/A</v>
          </cell>
          <cell r="L211" t="str">
            <v>N/A</v>
          </cell>
          <cell r="M211" t="str">
            <v>N/A</v>
          </cell>
          <cell r="N211" t="str">
            <v>N/A</v>
          </cell>
          <cell r="O211" t="str">
            <v>N/A</v>
          </cell>
          <cell r="P211" t="str">
            <v>N/A</v>
          </cell>
          <cell r="Q211" t="str">
            <v>N/A</v>
          </cell>
          <cell r="R211" t="str">
            <v>N/A</v>
          </cell>
          <cell r="S211" t="str">
            <v>N/A</v>
          </cell>
          <cell r="T211" t="str">
            <v>N/A</v>
          </cell>
          <cell r="U211" t="str">
            <v>N/A</v>
          </cell>
          <cell r="V211" t="str">
            <v>N/A</v>
          </cell>
          <cell r="W211" t="str">
            <v>N/A</v>
          </cell>
          <cell r="X211" t="e">
            <v>#VALUE!</v>
          </cell>
          <cell r="Y211" t="str">
            <v>N/A</v>
          </cell>
          <cell r="Z211" t="str">
            <v>N/A</v>
          </cell>
          <cell r="AA211" t="str">
            <v>N/A</v>
          </cell>
          <cell r="AB211" t="str">
            <v>N/A</v>
          </cell>
          <cell r="AC211" t="str">
            <v>N/A</v>
          </cell>
        </row>
        <row r="212">
          <cell r="A212">
            <v>36673</v>
          </cell>
          <cell r="B212" t="str">
            <v>N/A</v>
          </cell>
          <cell r="C212" t="str">
            <v>N/A</v>
          </cell>
          <cell r="D212" t="str">
            <v>N/A</v>
          </cell>
          <cell r="E212" t="str">
            <v>N/A</v>
          </cell>
          <cell r="F212" t="str">
            <v>N/A</v>
          </cell>
          <cell r="G212" t="str">
            <v>N/A</v>
          </cell>
          <cell r="H212" t="str">
            <v>N/A</v>
          </cell>
          <cell r="I212" t="str">
            <v>N/A</v>
          </cell>
          <cell r="J212" t="str">
            <v>N/A</v>
          </cell>
          <cell r="K212" t="str">
            <v>N/A</v>
          </cell>
          <cell r="L212" t="str">
            <v>N/A</v>
          </cell>
          <cell r="M212" t="str">
            <v>N/A</v>
          </cell>
          <cell r="N212" t="str">
            <v>N/A</v>
          </cell>
          <cell r="O212" t="str">
            <v>N/A</v>
          </cell>
          <cell r="P212" t="str">
            <v>N/A</v>
          </cell>
          <cell r="Q212" t="str">
            <v>N/A</v>
          </cell>
          <cell r="R212" t="str">
            <v>N/A</v>
          </cell>
          <cell r="S212" t="str">
            <v>N/A</v>
          </cell>
          <cell r="T212" t="str">
            <v>N/A</v>
          </cell>
          <cell r="U212" t="str">
            <v>N/A</v>
          </cell>
          <cell r="V212" t="str">
            <v>N/A</v>
          </cell>
          <cell r="W212" t="str">
            <v>N/A</v>
          </cell>
          <cell r="X212" t="e">
            <v>#VALUE!</v>
          </cell>
          <cell r="Y212" t="str">
            <v>N/A</v>
          </cell>
          <cell r="Z212" t="str">
            <v>N/A</v>
          </cell>
          <cell r="AA212" t="str">
            <v>N/A</v>
          </cell>
          <cell r="AB212" t="str">
            <v>N/A</v>
          </cell>
          <cell r="AC212" t="str">
            <v>N/A</v>
          </cell>
        </row>
        <row r="213">
          <cell r="A213">
            <v>36674</v>
          </cell>
          <cell r="B213" t="str">
            <v>N/A</v>
          </cell>
          <cell r="C213" t="str">
            <v>N/A</v>
          </cell>
          <cell r="D213" t="str">
            <v>N/A</v>
          </cell>
          <cell r="E213" t="str">
            <v>N/A</v>
          </cell>
          <cell r="F213" t="str">
            <v>N/A</v>
          </cell>
          <cell r="G213" t="str">
            <v>N/A</v>
          </cell>
          <cell r="H213" t="str">
            <v>N/A</v>
          </cell>
          <cell r="I213" t="str">
            <v>N/A</v>
          </cell>
          <cell r="J213" t="str">
            <v>N/A</v>
          </cell>
          <cell r="K213" t="str">
            <v>N/A</v>
          </cell>
          <cell r="L213" t="str">
            <v>N/A</v>
          </cell>
          <cell r="M213" t="str">
            <v>N/A</v>
          </cell>
          <cell r="N213" t="str">
            <v>N/A</v>
          </cell>
          <cell r="O213" t="str">
            <v>N/A</v>
          </cell>
          <cell r="P213" t="str">
            <v>N/A</v>
          </cell>
          <cell r="Q213" t="str">
            <v>N/A</v>
          </cell>
          <cell r="R213" t="str">
            <v>N/A</v>
          </cell>
          <cell r="S213" t="str">
            <v>N/A</v>
          </cell>
          <cell r="T213" t="str">
            <v>N/A</v>
          </cell>
          <cell r="U213" t="str">
            <v>N/A</v>
          </cell>
          <cell r="V213" t="str">
            <v>N/A</v>
          </cell>
          <cell r="W213" t="str">
            <v>N/A</v>
          </cell>
          <cell r="X213" t="e">
            <v>#VALUE!</v>
          </cell>
          <cell r="Y213" t="str">
            <v>N/A</v>
          </cell>
          <cell r="Z213" t="str">
            <v>N/A</v>
          </cell>
          <cell r="AA213" t="str">
            <v>N/A</v>
          </cell>
          <cell r="AB213" t="str">
            <v>N/A</v>
          </cell>
          <cell r="AC213" t="str">
            <v>N/A</v>
          </cell>
        </row>
        <row r="214">
          <cell r="A214">
            <v>36675</v>
          </cell>
          <cell r="B214" t="str">
            <v>N/A</v>
          </cell>
          <cell r="C214" t="str">
            <v>N/A</v>
          </cell>
          <cell r="D214" t="str">
            <v>N/A</v>
          </cell>
          <cell r="E214" t="str">
            <v>N/A</v>
          </cell>
          <cell r="F214" t="str">
            <v>N/A</v>
          </cell>
          <cell r="G214" t="str">
            <v>N/A</v>
          </cell>
          <cell r="H214" t="str">
            <v>N/A</v>
          </cell>
          <cell r="I214" t="str">
            <v>N/A</v>
          </cell>
          <cell r="J214" t="str">
            <v>N/A</v>
          </cell>
          <cell r="K214" t="str">
            <v>N/A</v>
          </cell>
          <cell r="L214" t="str">
            <v>N/A</v>
          </cell>
          <cell r="M214" t="str">
            <v>N/A</v>
          </cell>
          <cell r="N214" t="str">
            <v>N/A</v>
          </cell>
          <cell r="O214" t="str">
            <v>N/A</v>
          </cell>
          <cell r="P214" t="str">
            <v>N/A</v>
          </cell>
          <cell r="Q214" t="str">
            <v>N/A</v>
          </cell>
          <cell r="R214" t="str">
            <v>N/A</v>
          </cell>
          <cell r="S214" t="str">
            <v>N/A</v>
          </cell>
          <cell r="T214" t="str">
            <v>N/A</v>
          </cell>
          <cell r="U214" t="str">
            <v>N/A</v>
          </cell>
          <cell r="V214" t="str">
            <v>N/A</v>
          </cell>
          <cell r="W214" t="str">
            <v>N/A</v>
          </cell>
          <cell r="X214" t="e">
            <v>#VALUE!</v>
          </cell>
          <cell r="Y214" t="str">
            <v>N/A</v>
          </cell>
          <cell r="Z214" t="str">
            <v>N/A</v>
          </cell>
          <cell r="AA214" t="str">
            <v>N/A</v>
          </cell>
          <cell r="AB214" t="str">
            <v>N/A</v>
          </cell>
          <cell r="AC214" t="str">
            <v>N/A</v>
          </cell>
        </row>
        <row r="215">
          <cell r="A215">
            <v>36676</v>
          </cell>
          <cell r="B215" t="str">
            <v>N/A</v>
          </cell>
          <cell r="C215" t="str">
            <v>N/A</v>
          </cell>
          <cell r="D215" t="str">
            <v>N/A</v>
          </cell>
          <cell r="E215" t="str">
            <v>N/A</v>
          </cell>
          <cell r="F215" t="str">
            <v>N/A</v>
          </cell>
          <cell r="G215" t="str">
            <v>N/A</v>
          </cell>
          <cell r="H215" t="str">
            <v>N/A</v>
          </cell>
          <cell r="I215" t="str">
            <v>N/A</v>
          </cell>
          <cell r="J215" t="str">
            <v>N/A</v>
          </cell>
          <cell r="K215" t="str">
            <v>N/A</v>
          </cell>
          <cell r="L215" t="str">
            <v>N/A</v>
          </cell>
          <cell r="M215" t="str">
            <v>N/A</v>
          </cell>
          <cell r="N215" t="str">
            <v>N/A</v>
          </cell>
          <cell r="O215" t="str">
            <v>N/A</v>
          </cell>
          <cell r="P215" t="str">
            <v>N/A</v>
          </cell>
          <cell r="Q215" t="str">
            <v>N/A</v>
          </cell>
          <cell r="R215" t="str">
            <v>N/A</v>
          </cell>
          <cell r="S215" t="str">
            <v>N/A</v>
          </cell>
          <cell r="T215" t="str">
            <v>N/A</v>
          </cell>
          <cell r="U215" t="str">
            <v>N/A</v>
          </cell>
          <cell r="V215" t="str">
            <v>N/A</v>
          </cell>
          <cell r="W215" t="str">
            <v>N/A</v>
          </cell>
          <cell r="X215" t="e">
            <v>#VALUE!</v>
          </cell>
          <cell r="Y215" t="str">
            <v>N/A</v>
          </cell>
          <cell r="Z215" t="str">
            <v>N/A</v>
          </cell>
          <cell r="AA215" t="str">
            <v>N/A</v>
          </cell>
          <cell r="AB215" t="str">
            <v>N/A</v>
          </cell>
          <cell r="AC215" t="str">
            <v>N/A</v>
          </cell>
        </row>
        <row r="216">
          <cell r="A216">
            <v>36677</v>
          </cell>
          <cell r="B216" t="str">
            <v>N/A</v>
          </cell>
          <cell r="C216" t="str">
            <v>N/A</v>
          </cell>
          <cell r="D216" t="str">
            <v>N/A</v>
          </cell>
          <cell r="E216" t="str">
            <v>N/A</v>
          </cell>
          <cell r="F216" t="str">
            <v>N/A</v>
          </cell>
          <cell r="G216" t="str">
            <v>N/A</v>
          </cell>
          <cell r="H216" t="str">
            <v>N/A</v>
          </cell>
          <cell r="I216" t="str">
            <v>N/A</v>
          </cell>
          <cell r="J216" t="str">
            <v>N/A</v>
          </cell>
          <cell r="K216" t="str">
            <v>N/A</v>
          </cell>
          <cell r="L216" t="str">
            <v>N/A</v>
          </cell>
          <cell r="M216" t="str">
            <v>N/A</v>
          </cell>
          <cell r="N216" t="str">
            <v>N/A</v>
          </cell>
          <cell r="O216" t="str">
            <v>N/A</v>
          </cell>
          <cell r="P216" t="str">
            <v>N/A</v>
          </cell>
          <cell r="Q216" t="str">
            <v>N/A</v>
          </cell>
          <cell r="R216" t="str">
            <v>N/A</v>
          </cell>
          <cell r="S216" t="str">
            <v>N/A</v>
          </cell>
          <cell r="T216" t="str">
            <v>N/A</v>
          </cell>
          <cell r="U216" t="str">
            <v>N/A</v>
          </cell>
          <cell r="V216" t="str">
            <v>N/A</v>
          </cell>
          <cell r="W216" t="str">
            <v>N/A</v>
          </cell>
          <cell r="X216" t="e">
            <v>#VALUE!</v>
          </cell>
          <cell r="Y216" t="str">
            <v>N/A</v>
          </cell>
          <cell r="Z216" t="str">
            <v>N/A</v>
          </cell>
          <cell r="AA216" t="str">
            <v>N/A</v>
          </cell>
          <cell r="AB216" t="str">
            <v>N/A</v>
          </cell>
          <cell r="AC216" t="str">
            <v>N/A</v>
          </cell>
        </row>
        <row r="217">
          <cell r="A217">
            <v>36678</v>
          </cell>
          <cell r="B217" t="str">
            <v>N/A</v>
          </cell>
          <cell r="C217" t="str">
            <v>N/A</v>
          </cell>
          <cell r="D217" t="str">
            <v>N/A</v>
          </cell>
          <cell r="E217" t="str">
            <v>N/A</v>
          </cell>
          <cell r="F217" t="str">
            <v>N/A</v>
          </cell>
          <cell r="G217" t="str">
            <v>N/A</v>
          </cell>
          <cell r="H217" t="str">
            <v>N/A</v>
          </cell>
          <cell r="I217" t="str">
            <v>N/A</v>
          </cell>
          <cell r="J217" t="str">
            <v>N/A</v>
          </cell>
          <cell r="K217" t="str">
            <v>N/A</v>
          </cell>
          <cell r="L217" t="str">
            <v>N/A</v>
          </cell>
          <cell r="M217" t="str">
            <v>N/A</v>
          </cell>
          <cell r="N217" t="str">
            <v>N/A</v>
          </cell>
          <cell r="O217" t="str">
            <v>N/A</v>
          </cell>
          <cell r="P217" t="str">
            <v>N/A</v>
          </cell>
          <cell r="Q217" t="str">
            <v>N/A</v>
          </cell>
          <cell r="R217" t="str">
            <v>N/A</v>
          </cell>
          <cell r="S217" t="str">
            <v>N/A</v>
          </cell>
          <cell r="T217" t="str">
            <v>N/A</v>
          </cell>
          <cell r="U217" t="str">
            <v>N/A</v>
          </cell>
          <cell r="V217" t="str">
            <v>N/A</v>
          </cell>
          <cell r="W217" t="str">
            <v>N/A</v>
          </cell>
          <cell r="X217" t="e">
            <v>#VALUE!</v>
          </cell>
          <cell r="Y217" t="str">
            <v>N/A</v>
          </cell>
          <cell r="Z217" t="str">
            <v>N/A</v>
          </cell>
          <cell r="AA217" t="str">
            <v>N/A</v>
          </cell>
          <cell r="AB217" t="str">
            <v>N/A</v>
          </cell>
          <cell r="AC217" t="str">
            <v>N/A</v>
          </cell>
        </row>
        <row r="218">
          <cell r="A218">
            <v>36679</v>
          </cell>
          <cell r="B218" t="str">
            <v>N/A</v>
          </cell>
          <cell r="C218" t="str">
            <v>N/A</v>
          </cell>
          <cell r="D218" t="str">
            <v>N/A</v>
          </cell>
          <cell r="E218" t="str">
            <v>N/A</v>
          </cell>
          <cell r="F218" t="str">
            <v>N/A</v>
          </cell>
          <cell r="G218" t="str">
            <v>N/A</v>
          </cell>
          <cell r="H218" t="str">
            <v>N/A</v>
          </cell>
          <cell r="I218" t="str">
            <v>N/A</v>
          </cell>
          <cell r="J218" t="str">
            <v>N/A</v>
          </cell>
          <cell r="K218" t="str">
            <v>N/A</v>
          </cell>
          <cell r="L218" t="str">
            <v>N/A</v>
          </cell>
          <cell r="M218" t="str">
            <v>N/A</v>
          </cell>
          <cell r="N218" t="str">
            <v>N/A</v>
          </cell>
          <cell r="O218" t="str">
            <v>N/A</v>
          </cell>
          <cell r="P218" t="str">
            <v>N/A</v>
          </cell>
          <cell r="Q218" t="str">
            <v>N/A</v>
          </cell>
          <cell r="R218" t="str">
            <v>N/A</v>
          </cell>
          <cell r="S218" t="str">
            <v>N/A</v>
          </cell>
          <cell r="T218" t="str">
            <v>N/A</v>
          </cell>
          <cell r="U218" t="str">
            <v>N/A</v>
          </cell>
          <cell r="V218" t="str">
            <v>N/A</v>
          </cell>
          <cell r="W218" t="str">
            <v>N/A</v>
          </cell>
          <cell r="X218" t="e">
            <v>#VALUE!</v>
          </cell>
          <cell r="Y218" t="str">
            <v>N/A</v>
          </cell>
          <cell r="Z218" t="str">
            <v>N/A</v>
          </cell>
          <cell r="AA218" t="str">
            <v>N/A</v>
          </cell>
          <cell r="AB218" t="str">
            <v>N/A</v>
          </cell>
          <cell r="AC218" t="str">
            <v>N/A</v>
          </cell>
        </row>
        <row r="219">
          <cell r="A219">
            <v>36680</v>
          </cell>
          <cell r="B219" t="str">
            <v>N/A</v>
          </cell>
          <cell r="C219" t="str">
            <v>N/A</v>
          </cell>
          <cell r="D219" t="str">
            <v>N/A</v>
          </cell>
          <cell r="E219" t="str">
            <v>N/A</v>
          </cell>
          <cell r="F219" t="str">
            <v>N/A</v>
          </cell>
          <cell r="G219" t="str">
            <v>N/A</v>
          </cell>
          <cell r="H219" t="str">
            <v>N/A</v>
          </cell>
          <cell r="I219" t="str">
            <v>N/A</v>
          </cell>
          <cell r="J219" t="str">
            <v>N/A</v>
          </cell>
          <cell r="K219" t="str">
            <v>N/A</v>
          </cell>
          <cell r="L219" t="str">
            <v>N/A</v>
          </cell>
          <cell r="M219" t="str">
            <v>N/A</v>
          </cell>
          <cell r="N219" t="str">
            <v>N/A</v>
          </cell>
          <cell r="O219" t="str">
            <v>N/A</v>
          </cell>
          <cell r="P219" t="str">
            <v>N/A</v>
          </cell>
          <cell r="Q219" t="str">
            <v>N/A</v>
          </cell>
          <cell r="R219" t="str">
            <v>N/A</v>
          </cell>
          <cell r="S219" t="str">
            <v>N/A</v>
          </cell>
          <cell r="T219" t="str">
            <v>N/A</v>
          </cell>
          <cell r="U219" t="str">
            <v>N/A</v>
          </cell>
          <cell r="V219" t="str">
            <v>N/A</v>
          </cell>
          <cell r="W219" t="str">
            <v>N/A</v>
          </cell>
          <cell r="X219" t="e">
            <v>#VALUE!</v>
          </cell>
          <cell r="Y219" t="str">
            <v>N/A</v>
          </cell>
          <cell r="Z219" t="str">
            <v>N/A</v>
          </cell>
          <cell r="AA219" t="str">
            <v>N/A</v>
          </cell>
          <cell r="AB219" t="str">
            <v>N/A</v>
          </cell>
          <cell r="AC219" t="str">
            <v>N/A</v>
          </cell>
        </row>
        <row r="220">
          <cell r="A220">
            <v>36681</v>
          </cell>
          <cell r="B220" t="str">
            <v>N/A</v>
          </cell>
          <cell r="C220" t="str">
            <v>N/A</v>
          </cell>
          <cell r="D220" t="str">
            <v>N/A</v>
          </cell>
          <cell r="E220" t="str">
            <v>N/A</v>
          </cell>
          <cell r="F220" t="str">
            <v>N/A</v>
          </cell>
          <cell r="G220" t="str">
            <v>N/A</v>
          </cell>
          <cell r="H220" t="str">
            <v>N/A</v>
          </cell>
          <cell r="I220" t="str">
            <v>N/A</v>
          </cell>
          <cell r="J220" t="str">
            <v>N/A</v>
          </cell>
          <cell r="K220" t="str">
            <v>N/A</v>
          </cell>
          <cell r="L220" t="str">
            <v>N/A</v>
          </cell>
          <cell r="M220" t="str">
            <v>N/A</v>
          </cell>
          <cell r="N220" t="str">
            <v>N/A</v>
          </cell>
          <cell r="O220" t="str">
            <v>N/A</v>
          </cell>
          <cell r="P220" t="str">
            <v>N/A</v>
          </cell>
          <cell r="Q220" t="str">
            <v>N/A</v>
          </cell>
          <cell r="R220" t="str">
            <v>N/A</v>
          </cell>
          <cell r="S220" t="str">
            <v>N/A</v>
          </cell>
          <cell r="T220" t="str">
            <v>N/A</v>
          </cell>
          <cell r="U220" t="str">
            <v>N/A</v>
          </cell>
          <cell r="V220" t="str">
            <v>N/A</v>
          </cell>
          <cell r="W220" t="str">
            <v>N/A</v>
          </cell>
          <cell r="X220" t="e">
            <v>#VALUE!</v>
          </cell>
          <cell r="Y220" t="str">
            <v>N/A</v>
          </cell>
          <cell r="Z220" t="str">
            <v>N/A</v>
          </cell>
          <cell r="AA220" t="str">
            <v>N/A</v>
          </cell>
          <cell r="AB220" t="str">
            <v>N/A</v>
          </cell>
          <cell r="AC220" t="str">
            <v>N/A</v>
          </cell>
        </row>
        <row r="221">
          <cell r="A221">
            <v>36682</v>
          </cell>
          <cell r="B221" t="str">
            <v>N/A</v>
          </cell>
          <cell r="C221" t="str">
            <v>N/A</v>
          </cell>
          <cell r="D221" t="str">
            <v>N/A</v>
          </cell>
          <cell r="E221" t="str">
            <v>N/A</v>
          </cell>
          <cell r="F221" t="str">
            <v>N/A</v>
          </cell>
          <cell r="G221" t="str">
            <v>N/A</v>
          </cell>
          <cell r="H221" t="str">
            <v>N/A</v>
          </cell>
          <cell r="I221" t="str">
            <v>N/A</v>
          </cell>
          <cell r="J221" t="str">
            <v>N/A</v>
          </cell>
          <cell r="K221" t="str">
            <v>N/A</v>
          </cell>
          <cell r="L221" t="str">
            <v>N/A</v>
          </cell>
          <cell r="M221" t="str">
            <v>N/A</v>
          </cell>
          <cell r="N221" t="str">
            <v>N/A</v>
          </cell>
          <cell r="O221" t="str">
            <v>N/A</v>
          </cell>
          <cell r="P221" t="str">
            <v>N/A</v>
          </cell>
          <cell r="Q221" t="str">
            <v>N/A</v>
          </cell>
          <cell r="R221" t="str">
            <v>N/A</v>
          </cell>
          <cell r="S221" t="str">
            <v>N/A</v>
          </cell>
          <cell r="T221" t="str">
            <v>N/A</v>
          </cell>
          <cell r="U221" t="str">
            <v>N/A</v>
          </cell>
          <cell r="V221" t="str">
            <v>N/A</v>
          </cell>
          <cell r="W221" t="str">
            <v>N/A</v>
          </cell>
          <cell r="X221" t="e">
            <v>#VALUE!</v>
          </cell>
          <cell r="Y221" t="str">
            <v>N/A</v>
          </cell>
          <cell r="Z221" t="str">
            <v>N/A</v>
          </cell>
          <cell r="AA221" t="str">
            <v>N/A</v>
          </cell>
          <cell r="AB221" t="str">
            <v>N/A</v>
          </cell>
          <cell r="AC221" t="str">
            <v>N/A</v>
          </cell>
        </row>
        <row r="222">
          <cell r="A222">
            <v>36683</v>
          </cell>
          <cell r="B222" t="str">
            <v>N/A</v>
          </cell>
          <cell r="C222" t="str">
            <v>N/A</v>
          </cell>
          <cell r="D222" t="str">
            <v>N/A</v>
          </cell>
          <cell r="E222" t="str">
            <v>N/A</v>
          </cell>
          <cell r="F222" t="str">
            <v>N/A</v>
          </cell>
          <cell r="G222" t="str">
            <v>N/A</v>
          </cell>
          <cell r="H222" t="str">
            <v>N/A</v>
          </cell>
          <cell r="I222" t="str">
            <v>N/A</v>
          </cell>
          <cell r="J222" t="str">
            <v>N/A</v>
          </cell>
          <cell r="K222" t="str">
            <v>N/A</v>
          </cell>
          <cell r="L222" t="str">
            <v>N/A</v>
          </cell>
          <cell r="M222" t="str">
            <v>N/A</v>
          </cell>
          <cell r="N222" t="str">
            <v>N/A</v>
          </cell>
          <cell r="O222" t="str">
            <v>N/A</v>
          </cell>
          <cell r="P222" t="str">
            <v>N/A</v>
          </cell>
          <cell r="Q222" t="str">
            <v>N/A</v>
          </cell>
          <cell r="R222" t="str">
            <v>N/A</v>
          </cell>
          <cell r="S222" t="str">
            <v>N/A</v>
          </cell>
          <cell r="T222" t="str">
            <v>N/A</v>
          </cell>
          <cell r="U222" t="str">
            <v>N/A</v>
          </cell>
          <cell r="V222" t="str">
            <v>N/A</v>
          </cell>
          <cell r="W222" t="str">
            <v>N/A</v>
          </cell>
          <cell r="X222" t="e">
            <v>#VALUE!</v>
          </cell>
          <cell r="Y222" t="str">
            <v>N/A</v>
          </cell>
          <cell r="Z222" t="str">
            <v>N/A</v>
          </cell>
          <cell r="AA222" t="str">
            <v>N/A</v>
          </cell>
          <cell r="AB222" t="str">
            <v>N/A</v>
          </cell>
          <cell r="AC222" t="str">
            <v>N/A</v>
          </cell>
        </row>
        <row r="223">
          <cell r="A223">
            <v>36684</v>
          </cell>
          <cell r="B223" t="str">
            <v>N/A</v>
          </cell>
          <cell r="C223" t="str">
            <v>N/A</v>
          </cell>
          <cell r="D223" t="str">
            <v>N/A</v>
          </cell>
          <cell r="E223" t="str">
            <v>N/A</v>
          </cell>
          <cell r="F223" t="str">
            <v>N/A</v>
          </cell>
          <cell r="G223" t="str">
            <v>N/A</v>
          </cell>
          <cell r="H223" t="str">
            <v>N/A</v>
          </cell>
          <cell r="I223" t="str">
            <v>N/A</v>
          </cell>
          <cell r="J223" t="str">
            <v>N/A</v>
          </cell>
          <cell r="K223" t="str">
            <v>N/A</v>
          </cell>
          <cell r="L223" t="str">
            <v>N/A</v>
          </cell>
          <cell r="M223" t="str">
            <v>N/A</v>
          </cell>
          <cell r="N223" t="str">
            <v>N/A</v>
          </cell>
          <cell r="O223" t="str">
            <v>N/A</v>
          </cell>
          <cell r="P223" t="str">
            <v>N/A</v>
          </cell>
          <cell r="Q223" t="str">
            <v>N/A</v>
          </cell>
          <cell r="R223" t="str">
            <v>N/A</v>
          </cell>
          <cell r="S223" t="str">
            <v>N/A</v>
          </cell>
          <cell r="T223" t="str">
            <v>N/A</v>
          </cell>
          <cell r="U223" t="str">
            <v>N/A</v>
          </cell>
          <cell r="V223" t="str">
            <v>N/A</v>
          </cell>
          <cell r="W223" t="str">
            <v>N/A</v>
          </cell>
          <cell r="X223" t="e">
            <v>#VALUE!</v>
          </cell>
          <cell r="Y223" t="str">
            <v>N/A</v>
          </cell>
          <cell r="Z223" t="str">
            <v>N/A</v>
          </cell>
          <cell r="AA223" t="str">
            <v>N/A</v>
          </cell>
          <cell r="AB223" t="str">
            <v>N/A</v>
          </cell>
          <cell r="AC223" t="str">
            <v>N/A</v>
          </cell>
        </row>
        <row r="224">
          <cell r="A224">
            <v>36685</v>
          </cell>
          <cell r="B224" t="str">
            <v>N/A</v>
          </cell>
          <cell r="C224" t="str">
            <v>N/A</v>
          </cell>
          <cell r="D224" t="str">
            <v>N/A</v>
          </cell>
          <cell r="E224" t="str">
            <v>N/A</v>
          </cell>
          <cell r="F224" t="str">
            <v>N/A</v>
          </cell>
          <cell r="G224" t="str">
            <v>N/A</v>
          </cell>
          <cell r="H224" t="str">
            <v>N/A</v>
          </cell>
          <cell r="I224" t="str">
            <v>N/A</v>
          </cell>
          <cell r="J224" t="str">
            <v>N/A</v>
          </cell>
          <cell r="K224" t="str">
            <v>N/A</v>
          </cell>
          <cell r="L224" t="str">
            <v>N/A</v>
          </cell>
          <cell r="M224" t="str">
            <v>N/A</v>
          </cell>
          <cell r="N224" t="str">
            <v>N/A</v>
          </cell>
          <cell r="O224" t="str">
            <v>N/A</v>
          </cell>
          <cell r="P224" t="str">
            <v>N/A</v>
          </cell>
          <cell r="Q224" t="str">
            <v>N/A</v>
          </cell>
          <cell r="R224" t="str">
            <v>N/A</v>
          </cell>
          <cell r="S224" t="str">
            <v>N/A</v>
          </cell>
          <cell r="T224" t="str">
            <v>N/A</v>
          </cell>
          <cell r="U224" t="str">
            <v>N/A</v>
          </cell>
          <cell r="V224" t="str">
            <v>N/A</v>
          </cell>
          <cell r="W224" t="str">
            <v>N/A</v>
          </cell>
          <cell r="X224" t="e">
            <v>#VALUE!</v>
          </cell>
          <cell r="Y224" t="str">
            <v>N/A</v>
          </cell>
          <cell r="Z224" t="str">
            <v>N/A</v>
          </cell>
          <cell r="AA224" t="str">
            <v>N/A</v>
          </cell>
          <cell r="AB224" t="str">
            <v>N/A</v>
          </cell>
          <cell r="AC224" t="str">
            <v>N/A</v>
          </cell>
        </row>
        <row r="225">
          <cell r="A225">
            <v>36686</v>
          </cell>
          <cell r="B225" t="str">
            <v>N/A</v>
          </cell>
          <cell r="C225" t="str">
            <v>N/A</v>
          </cell>
          <cell r="D225" t="str">
            <v>N/A</v>
          </cell>
          <cell r="E225" t="str">
            <v>N/A</v>
          </cell>
          <cell r="F225" t="str">
            <v>N/A</v>
          </cell>
          <cell r="G225" t="str">
            <v>N/A</v>
          </cell>
          <cell r="H225" t="str">
            <v>N/A</v>
          </cell>
          <cell r="I225" t="str">
            <v>N/A</v>
          </cell>
          <cell r="J225" t="str">
            <v>N/A</v>
          </cell>
          <cell r="K225" t="str">
            <v>N/A</v>
          </cell>
          <cell r="L225" t="str">
            <v>N/A</v>
          </cell>
          <cell r="M225" t="str">
            <v>N/A</v>
          </cell>
          <cell r="N225" t="str">
            <v>N/A</v>
          </cell>
          <cell r="O225" t="str">
            <v>N/A</v>
          </cell>
          <cell r="P225" t="str">
            <v>N/A</v>
          </cell>
          <cell r="Q225" t="str">
            <v>N/A</v>
          </cell>
          <cell r="R225" t="str">
            <v>N/A</v>
          </cell>
          <cell r="S225" t="str">
            <v>N/A</v>
          </cell>
          <cell r="T225" t="str">
            <v>N/A</v>
          </cell>
          <cell r="U225" t="str">
            <v>N/A</v>
          </cell>
          <cell r="V225" t="str">
            <v>N/A</v>
          </cell>
          <cell r="W225" t="str">
            <v>N/A</v>
          </cell>
          <cell r="X225" t="e">
            <v>#VALUE!</v>
          </cell>
          <cell r="Y225" t="str">
            <v>N/A</v>
          </cell>
          <cell r="Z225" t="str">
            <v>N/A</v>
          </cell>
          <cell r="AA225" t="str">
            <v>N/A</v>
          </cell>
          <cell r="AB225" t="str">
            <v>N/A</v>
          </cell>
          <cell r="AC225" t="str">
            <v>N/A</v>
          </cell>
        </row>
        <row r="226">
          <cell r="A226">
            <v>36687</v>
          </cell>
          <cell r="B226" t="str">
            <v>N/A</v>
          </cell>
          <cell r="C226" t="str">
            <v>N/A</v>
          </cell>
          <cell r="D226" t="str">
            <v>N/A</v>
          </cell>
          <cell r="E226" t="str">
            <v>N/A</v>
          </cell>
          <cell r="F226" t="str">
            <v>N/A</v>
          </cell>
          <cell r="G226" t="str">
            <v>N/A</v>
          </cell>
          <cell r="H226" t="str">
            <v>N/A</v>
          </cell>
          <cell r="I226" t="str">
            <v>N/A</v>
          </cell>
          <cell r="J226" t="str">
            <v>N/A</v>
          </cell>
          <cell r="K226" t="str">
            <v>N/A</v>
          </cell>
          <cell r="L226" t="str">
            <v>N/A</v>
          </cell>
          <cell r="M226" t="str">
            <v>N/A</v>
          </cell>
          <cell r="N226" t="str">
            <v>N/A</v>
          </cell>
          <cell r="O226" t="str">
            <v>N/A</v>
          </cell>
          <cell r="P226" t="str">
            <v>N/A</v>
          </cell>
          <cell r="Q226" t="str">
            <v>N/A</v>
          </cell>
          <cell r="R226" t="str">
            <v>N/A</v>
          </cell>
          <cell r="S226" t="str">
            <v>N/A</v>
          </cell>
          <cell r="T226" t="str">
            <v>N/A</v>
          </cell>
          <cell r="U226" t="str">
            <v>N/A</v>
          </cell>
          <cell r="V226" t="str">
            <v>N/A</v>
          </cell>
          <cell r="W226" t="str">
            <v>N/A</v>
          </cell>
          <cell r="X226" t="e">
            <v>#VALUE!</v>
          </cell>
          <cell r="Y226" t="str">
            <v>N/A</v>
          </cell>
          <cell r="Z226" t="str">
            <v>N/A</v>
          </cell>
          <cell r="AA226" t="str">
            <v>N/A</v>
          </cell>
          <cell r="AB226" t="str">
            <v>N/A</v>
          </cell>
          <cell r="AC226" t="str">
            <v>N/A</v>
          </cell>
        </row>
        <row r="227">
          <cell r="A227">
            <v>36688</v>
          </cell>
          <cell r="B227" t="str">
            <v>N/A</v>
          </cell>
          <cell r="C227" t="str">
            <v>N/A</v>
          </cell>
          <cell r="D227" t="str">
            <v>N/A</v>
          </cell>
          <cell r="E227" t="str">
            <v>N/A</v>
          </cell>
          <cell r="F227" t="str">
            <v>N/A</v>
          </cell>
          <cell r="G227" t="str">
            <v>N/A</v>
          </cell>
          <cell r="H227" t="str">
            <v>N/A</v>
          </cell>
          <cell r="I227" t="str">
            <v>N/A</v>
          </cell>
          <cell r="J227" t="str">
            <v>N/A</v>
          </cell>
          <cell r="K227" t="str">
            <v>N/A</v>
          </cell>
          <cell r="L227" t="str">
            <v>N/A</v>
          </cell>
          <cell r="M227" t="str">
            <v>N/A</v>
          </cell>
          <cell r="N227" t="str">
            <v>N/A</v>
          </cell>
          <cell r="O227" t="str">
            <v>N/A</v>
          </cell>
          <cell r="P227" t="str">
            <v>N/A</v>
          </cell>
          <cell r="Q227" t="str">
            <v>N/A</v>
          </cell>
          <cell r="R227" t="str">
            <v>N/A</v>
          </cell>
          <cell r="S227" t="str">
            <v>N/A</v>
          </cell>
          <cell r="T227" t="str">
            <v>N/A</v>
          </cell>
          <cell r="U227" t="str">
            <v>N/A</v>
          </cell>
          <cell r="V227" t="str">
            <v>N/A</v>
          </cell>
          <cell r="W227" t="str">
            <v>N/A</v>
          </cell>
          <cell r="X227" t="e">
            <v>#VALUE!</v>
          </cell>
          <cell r="Y227" t="str">
            <v>N/A</v>
          </cell>
          <cell r="Z227" t="str">
            <v>N/A</v>
          </cell>
          <cell r="AA227" t="str">
            <v>N/A</v>
          </cell>
          <cell r="AB227" t="str">
            <v>N/A</v>
          </cell>
          <cell r="AC227" t="str">
            <v>N/A</v>
          </cell>
        </row>
        <row r="228">
          <cell r="A228">
            <v>36689</v>
          </cell>
          <cell r="B228" t="str">
            <v>N/A</v>
          </cell>
          <cell r="C228" t="str">
            <v>N/A</v>
          </cell>
          <cell r="D228" t="str">
            <v>N/A</v>
          </cell>
          <cell r="E228" t="str">
            <v>N/A</v>
          </cell>
          <cell r="F228" t="str">
            <v>N/A</v>
          </cell>
          <cell r="G228" t="str">
            <v>N/A</v>
          </cell>
          <cell r="H228" t="str">
            <v>N/A</v>
          </cell>
          <cell r="I228" t="str">
            <v>N/A</v>
          </cell>
          <cell r="J228" t="str">
            <v>N/A</v>
          </cell>
          <cell r="K228" t="str">
            <v>N/A</v>
          </cell>
          <cell r="L228" t="str">
            <v>N/A</v>
          </cell>
          <cell r="M228" t="str">
            <v>N/A</v>
          </cell>
          <cell r="N228" t="str">
            <v>N/A</v>
          </cell>
          <cell r="O228" t="str">
            <v>N/A</v>
          </cell>
          <cell r="P228" t="str">
            <v>N/A</v>
          </cell>
          <cell r="Q228" t="str">
            <v>N/A</v>
          </cell>
          <cell r="R228" t="str">
            <v>N/A</v>
          </cell>
          <cell r="S228" t="str">
            <v>N/A</v>
          </cell>
          <cell r="T228" t="str">
            <v>N/A</v>
          </cell>
          <cell r="U228" t="str">
            <v>N/A</v>
          </cell>
          <cell r="V228" t="str">
            <v>N/A</v>
          </cell>
          <cell r="W228" t="str">
            <v>N/A</v>
          </cell>
          <cell r="X228" t="e">
            <v>#VALUE!</v>
          </cell>
          <cell r="Y228" t="str">
            <v>N/A</v>
          </cell>
          <cell r="Z228" t="str">
            <v>N/A</v>
          </cell>
          <cell r="AA228" t="str">
            <v>N/A</v>
          </cell>
          <cell r="AB228" t="str">
            <v>N/A</v>
          </cell>
          <cell r="AC228" t="str">
            <v>N/A</v>
          </cell>
        </row>
        <row r="229">
          <cell r="A229">
            <v>36690</v>
          </cell>
          <cell r="B229" t="str">
            <v>N/A</v>
          </cell>
          <cell r="C229" t="str">
            <v>N/A</v>
          </cell>
          <cell r="D229" t="str">
            <v>N/A</v>
          </cell>
          <cell r="E229" t="str">
            <v>N/A</v>
          </cell>
          <cell r="F229" t="str">
            <v>N/A</v>
          </cell>
          <cell r="G229" t="str">
            <v>N/A</v>
          </cell>
          <cell r="H229" t="str">
            <v>N/A</v>
          </cell>
          <cell r="I229" t="str">
            <v>N/A</v>
          </cell>
          <cell r="J229" t="str">
            <v>N/A</v>
          </cell>
          <cell r="K229" t="str">
            <v>N/A</v>
          </cell>
          <cell r="L229" t="str">
            <v>N/A</v>
          </cell>
          <cell r="M229" t="str">
            <v>N/A</v>
          </cell>
          <cell r="N229" t="str">
            <v>N/A</v>
          </cell>
          <cell r="O229" t="str">
            <v>N/A</v>
          </cell>
          <cell r="P229" t="str">
            <v>N/A</v>
          </cell>
          <cell r="Q229" t="str">
            <v>N/A</v>
          </cell>
          <cell r="R229" t="str">
            <v>N/A</v>
          </cell>
          <cell r="S229" t="str">
            <v>N/A</v>
          </cell>
          <cell r="T229" t="str">
            <v>N/A</v>
          </cell>
          <cell r="U229" t="str">
            <v>N/A</v>
          </cell>
          <cell r="V229" t="str">
            <v>N/A</v>
          </cell>
          <cell r="W229" t="str">
            <v>N/A</v>
          </cell>
          <cell r="X229" t="e">
            <v>#VALUE!</v>
          </cell>
          <cell r="Y229" t="str">
            <v>N/A</v>
          </cell>
          <cell r="Z229" t="str">
            <v>N/A</v>
          </cell>
          <cell r="AA229" t="str">
            <v>N/A</v>
          </cell>
          <cell r="AB229" t="str">
            <v>N/A</v>
          </cell>
          <cell r="AC229" t="str">
            <v>N/A</v>
          </cell>
        </row>
        <row r="230">
          <cell r="A230">
            <v>36691</v>
          </cell>
          <cell r="B230" t="str">
            <v>N/A</v>
          </cell>
          <cell r="C230" t="str">
            <v>N/A</v>
          </cell>
          <cell r="D230" t="str">
            <v>N/A</v>
          </cell>
          <cell r="E230" t="str">
            <v>N/A</v>
          </cell>
          <cell r="F230" t="str">
            <v>N/A</v>
          </cell>
          <cell r="G230" t="str">
            <v>N/A</v>
          </cell>
          <cell r="H230" t="str">
            <v>N/A</v>
          </cell>
          <cell r="I230" t="str">
            <v>N/A</v>
          </cell>
          <cell r="J230" t="str">
            <v>N/A</v>
          </cell>
          <cell r="K230" t="str">
            <v>N/A</v>
          </cell>
          <cell r="L230" t="str">
            <v>N/A</v>
          </cell>
          <cell r="M230" t="str">
            <v>N/A</v>
          </cell>
          <cell r="N230" t="str">
            <v>N/A</v>
          </cell>
          <cell r="O230" t="str">
            <v>N/A</v>
          </cell>
          <cell r="P230" t="str">
            <v>N/A</v>
          </cell>
          <cell r="Q230" t="str">
            <v>N/A</v>
          </cell>
          <cell r="R230" t="str">
            <v>N/A</v>
          </cell>
          <cell r="S230" t="str">
            <v>N/A</v>
          </cell>
          <cell r="T230" t="str">
            <v>N/A</v>
          </cell>
          <cell r="U230" t="str">
            <v>N/A</v>
          </cell>
          <cell r="V230" t="str">
            <v>N/A</v>
          </cell>
          <cell r="W230" t="str">
            <v>N/A</v>
          </cell>
          <cell r="X230" t="e">
            <v>#VALUE!</v>
          </cell>
          <cell r="Y230" t="str">
            <v>N/A</v>
          </cell>
          <cell r="Z230" t="str">
            <v>N/A</v>
          </cell>
          <cell r="AA230" t="str">
            <v>N/A</v>
          </cell>
          <cell r="AB230" t="str">
            <v>N/A</v>
          </cell>
          <cell r="AC230" t="str">
            <v>N/A</v>
          </cell>
        </row>
        <row r="231">
          <cell r="A231">
            <v>36692</v>
          </cell>
          <cell r="B231" t="str">
            <v>N/A</v>
          </cell>
          <cell r="C231" t="str">
            <v>N/A</v>
          </cell>
          <cell r="D231" t="str">
            <v>N/A</v>
          </cell>
          <cell r="E231" t="str">
            <v>N/A</v>
          </cell>
          <cell r="F231" t="str">
            <v>N/A</v>
          </cell>
          <cell r="G231" t="str">
            <v>N/A</v>
          </cell>
          <cell r="H231" t="str">
            <v>N/A</v>
          </cell>
          <cell r="I231" t="str">
            <v>N/A</v>
          </cell>
          <cell r="J231" t="str">
            <v>N/A</v>
          </cell>
          <cell r="K231" t="str">
            <v>N/A</v>
          </cell>
          <cell r="L231" t="str">
            <v>N/A</v>
          </cell>
          <cell r="M231" t="str">
            <v>N/A</v>
          </cell>
          <cell r="N231" t="str">
            <v>N/A</v>
          </cell>
          <cell r="O231" t="str">
            <v>N/A</v>
          </cell>
          <cell r="P231" t="str">
            <v>N/A</v>
          </cell>
          <cell r="Q231" t="str">
            <v>N/A</v>
          </cell>
          <cell r="R231" t="str">
            <v>N/A</v>
          </cell>
          <cell r="S231" t="str">
            <v>N/A</v>
          </cell>
          <cell r="T231" t="str">
            <v>N/A</v>
          </cell>
          <cell r="U231" t="str">
            <v>N/A</v>
          </cell>
          <cell r="V231" t="str">
            <v>N/A</v>
          </cell>
          <cell r="W231" t="str">
            <v>N/A</v>
          </cell>
          <cell r="X231" t="e">
            <v>#VALUE!</v>
          </cell>
          <cell r="Y231" t="str">
            <v>N/A</v>
          </cell>
          <cell r="Z231" t="str">
            <v>N/A</v>
          </cell>
          <cell r="AA231" t="str">
            <v>N/A</v>
          </cell>
          <cell r="AB231" t="str">
            <v>N/A</v>
          </cell>
          <cell r="AC231" t="str">
            <v>N/A</v>
          </cell>
        </row>
        <row r="232">
          <cell r="A232">
            <v>36693</v>
          </cell>
          <cell r="B232" t="str">
            <v>N/A</v>
          </cell>
          <cell r="C232" t="str">
            <v>N/A</v>
          </cell>
          <cell r="D232" t="str">
            <v>N/A</v>
          </cell>
          <cell r="E232" t="str">
            <v>N/A</v>
          </cell>
          <cell r="F232" t="str">
            <v>N/A</v>
          </cell>
          <cell r="G232" t="str">
            <v>N/A</v>
          </cell>
          <cell r="H232" t="str">
            <v>N/A</v>
          </cell>
          <cell r="I232" t="str">
            <v>N/A</v>
          </cell>
          <cell r="J232" t="str">
            <v>N/A</v>
          </cell>
          <cell r="K232" t="str">
            <v>N/A</v>
          </cell>
          <cell r="L232" t="str">
            <v>N/A</v>
          </cell>
          <cell r="M232" t="str">
            <v>N/A</v>
          </cell>
          <cell r="N232" t="str">
            <v>N/A</v>
          </cell>
          <cell r="O232" t="str">
            <v>N/A</v>
          </cell>
          <cell r="P232" t="str">
            <v>N/A</v>
          </cell>
          <cell r="Q232" t="str">
            <v>N/A</v>
          </cell>
          <cell r="R232" t="str">
            <v>N/A</v>
          </cell>
          <cell r="S232" t="str">
            <v>N/A</v>
          </cell>
          <cell r="T232" t="str">
            <v>N/A</v>
          </cell>
          <cell r="U232" t="str">
            <v>N/A</v>
          </cell>
          <cell r="V232" t="str">
            <v>N/A</v>
          </cell>
          <cell r="W232" t="str">
            <v>N/A</v>
          </cell>
          <cell r="X232" t="e">
            <v>#VALUE!</v>
          </cell>
          <cell r="Y232" t="str">
            <v>N/A</v>
          </cell>
          <cell r="Z232" t="str">
            <v>N/A</v>
          </cell>
          <cell r="AA232" t="str">
            <v>N/A</v>
          </cell>
          <cell r="AB232" t="str">
            <v>N/A</v>
          </cell>
          <cell r="AC232" t="str">
            <v>N/A</v>
          </cell>
        </row>
        <row r="233">
          <cell r="A233">
            <v>36694</v>
          </cell>
          <cell r="B233" t="str">
            <v>N/A</v>
          </cell>
          <cell r="C233" t="str">
            <v>N/A</v>
          </cell>
          <cell r="D233" t="str">
            <v>N/A</v>
          </cell>
          <cell r="E233" t="str">
            <v>N/A</v>
          </cell>
          <cell r="F233" t="str">
            <v>N/A</v>
          </cell>
          <cell r="G233" t="str">
            <v>N/A</v>
          </cell>
          <cell r="H233" t="str">
            <v>N/A</v>
          </cell>
          <cell r="I233" t="str">
            <v>N/A</v>
          </cell>
          <cell r="J233" t="str">
            <v>N/A</v>
          </cell>
          <cell r="K233" t="str">
            <v>N/A</v>
          </cell>
          <cell r="L233" t="str">
            <v>N/A</v>
          </cell>
          <cell r="M233" t="str">
            <v>N/A</v>
          </cell>
          <cell r="N233" t="str">
            <v>N/A</v>
          </cell>
          <cell r="O233" t="str">
            <v>N/A</v>
          </cell>
          <cell r="P233" t="str">
            <v>N/A</v>
          </cell>
          <cell r="Q233" t="str">
            <v>N/A</v>
          </cell>
          <cell r="R233" t="str">
            <v>N/A</v>
          </cell>
          <cell r="S233" t="str">
            <v>N/A</v>
          </cell>
          <cell r="T233" t="str">
            <v>N/A</v>
          </cell>
          <cell r="U233" t="str">
            <v>N/A</v>
          </cell>
          <cell r="V233" t="str">
            <v>N/A</v>
          </cell>
          <cell r="W233" t="str">
            <v>N/A</v>
          </cell>
          <cell r="X233" t="e">
            <v>#VALUE!</v>
          </cell>
          <cell r="Y233" t="str">
            <v>N/A</v>
          </cell>
          <cell r="Z233" t="str">
            <v>N/A</v>
          </cell>
          <cell r="AA233" t="str">
            <v>N/A</v>
          </cell>
          <cell r="AB233" t="str">
            <v>N/A</v>
          </cell>
          <cell r="AC233" t="str">
            <v>N/A</v>
          </cell>
        </row>
        <row r="234">
          <cell r="A234">
            <v>36695</v>
          </cell>
          <cell r="B234" t="str">
            <v>N/A</v>
          </cell>
          <cell r="C234" t="str">
            <v>N/A</v>
          </cell>
          <cell r="D234" t="str">
            <v>N/A</v>
          </cell>
          <cell r="E234" t="str">
            <v>N/A</v>
          </cell>
          <cell r="F234" t="str">
            <v>N/A</v>
          </cell>
          <cell r="G234" t="str">
            <v>N/A</v>
          </cell>
          <cell r="H234" t="str">
            <v>N/A</v>
          </cell>
          <cell r="I234" t="str">
            <v>N/A</v>
          </cell>
          <cell r="J234" t="str">
            <v>N/A</v>
          </cell>
          <cell r="K234" t="str">
            <v>N/A</v>
          </cell>
          <cell r="L234" t="str">
            <v>N/A</v>
          </cell>
          <cell r="M234" t="str">
            <v>N/A</v>
          </cell>
          <cell r="N234" t="str">
            <v>N/A</v>
          </cell>
          <cell r="O234" t="str">
            <v>N/A</v>
          </cell>
          <cell r="P234" t="str">
            <v>N/A</v>
          </cell>
          <cell r="Q234" t="str">
            <v>N/A</v>
          </cell>
          <cell r="R234" t="str">
            <v>N/A</v>
          </cell>
          <cell r="S234" t="str">
            <v>N/A</v>
          </cell>
          <cell r="T234" t="str">
            <v>N/A</v>
          </cell>
          <cell r="U234" t="str">
            <v>N/A</v>
          </cell>
          <cell r="V234" t="str">
            <v>N/A</v>
          </cell>
          <cell r="W234" t="str">
            <v>N/A</v>
          </cell>
          <cell r="X234" t="e">
            <v>#VALUE!</v>
          </cell>
          <cell r="Y234" t="str">
            <v>N/A</v>
          </cell>
          <cell r="Z234" t="str">
            <v>N/A</v>
          </cell>
          <cell r="AA234" t="str">
            <v>N/A</v>
          </cell>
          <cell r="AB234" t="str">
            <v>N/A</v>
          </cell>
          <cell r="AC234" t="str">
            <v>N/A</v>
          </cell>
        </row>
        <row r="235">
          <cell r="A235">
            <v>36696</v>
          </cell>
          <cell r="B235" t="str">
            <v>N/A</v>
          </cell>
          <cell r="C235" t="str">
            <v>N/A</v>
          </cell>
          <cell r="D235" t="str">
            <v>N/A</v>
          </cell>
          <cell r="E235" t="str">
            <v>N/A</v>
          </cell>
          <cell r="F235" t="str">
            <v>N/A</v>
          </cell>
          <cell r="G235" t="str">
            <v>N/A</v>
          </cell>
          <cell r="H235" t="str">
            <v>N/A</v>
          </cell>
          <cell r="I235" t="str">
            <v>N/A</v>
          </cell>
          <cell r="J235" t="str">
            <v>N/A</v>
          </cell>
          <cell r="K235" t="str">
            <v>N/A</v>
          </cell>
          <cell r="L235" t="str">
            <v>N/A</v>
          </cell>
          <cell r="M235" t="str">
            <v>N/A</v>
          </cell>
          <cell r="N235" t="str">
            <v>N/A</v>
          </cell>
          <cell r="O235" t="str">
            <v>N/A</v>
          </cell>
          <cell r="P235" t="str">
            <v>N/A</v>
          </cell>
          <cell r="Q235" t="str">
            <v>N/A</v>
          </cell>
          <cell r="R235" t="str">
            <v>N/A</v>
          </cell>
          <cell r="S235" t="str">
            <v>N/A</v>
          </cell>
          <cell r="T235" t="str">
            <v>N/A</v>
          </cell>
          <cell r="U235" t="str">
            <v>N/A</v>
          </cell>
          <cell r="V235" t="str">
            <v>N/A</v>
          </cell>
          <cell r="W235" t="str">
            <v>N/A</v>
          </cell>
          <cell r="X235" t="e">
            <v>#VALUE!</v>
          </cell>
          <cell r="Y235" t="str">
            <v>N/A</v>
          </cell>
          <cell r="Z235" t="str">
            <v>N/A</v>
          </cell>
          <cell r="AA235" t="str">
            <v>N/A</v>
          </cell>
          <cell r="AB235" t="str">
            <v>N/A</v>
          </cell>
          <cell r="AC235" t="str">
            <v>N/A</v>
          </cell>
        </row>
        <row r="236">
          <cell r="A236">
            <v>36697</v>
          </cell>
          <cell r="B236" t="str">
            <v>N/A</v>
          </cell>
          <cell r="C236" t="str">
            <v>N/A</v>
          </cell>
          <cell r="D236" t="str">
            <v>N/A</v>
          </cell>
          <cell r="E236" t="str">
            <v>N/A</v>
          </cell>
          <cell r="F236" t="str">
            <v>N/A</v>
          </cell>
          <cell r="G236" t="str">
            <v>N/A</v>
          </cell>
          <cell r="H236" t="str">
            <v>N/A</v>
          </cell>
          <cell r="I236" t="str">
            <v>N/A</v>
          </cell>
          <cell r="J236" t="str">
            <v>N/A</v>
          </cell>
          <cell r="K236" t="str">
            <v>N/A</v>
          </cell>
          <cell r="L236" t="str">
            <v>N/A</v>
          </cell>
          <cell r="M236" t="str">
            <v>N/A</v>
          </cell>
          <cell r="N236" t="str">
            <v>N/A</v>
          </cell>
          <cell r="O236" t="str">
            <v>N/A</v>
          </cell>
          <cell r="P236" t="str">
            <v>N/A</v>
          </cell>
          <cell r="Q236" t="str">
            <v>N/A</v>
          </cell>
          <cell r="R236" t="str">
            <v>N/A</v>
          </cell>
          <cell r="S236" t="str">
            <v>N/A</v>
          </cell>
          <cell r="T236" t="str">
            <v>N/A</v>
          </cell>
          <cell r="U236" t="str">
            <v>N/A</v>
          </cell>
          <cell r="V236" t="str">
            <v>N/A</v>
          </cell>
          <cell r="W236" t="str">
            <v>N/A</v>
          </cell>
          <cell r="X236" t="e">
            <v>#VALUE!</v>
          </cell>
          <cell r="Y236" t="str">
            <v>N/A</v>
          </cell>
          <cell r="Z236" t="str">
            <v>N/A</v>
          </cell>
          <cell r="AA236" t="str">
            <v>N/A</v>
          </cell>
          <cell r="AB236" t="str">
            <v>N/A</v>
          </cell>
          <cell r="AC236" t="str">
            <v>N/A</v>
          </cell>
        </row>
        <row r="237">
          <cell r="A237">
            <v>36698</v>
          </cell>
          <cell r="B237" t="str">
            <v>N/A</v>
          </cell>
          <cell r="C237" t="str">
            <v>N/A</v>
          </cell>
          <cell r="D237" t="str">
            <v>N/A</v>
          </cell>
          <cell r="E237" t="str">
            <v>N/A</v>
          </cell>
          <cell r="F237" t="str">
            <v>N/A</v>
          </cell>
          <cell r="G237" t="str">
            <v>N/A</v>
          </cell>
          <cell r="H237" t="str">
            <v>N/A</v>
          </cell>
          <cell r="I237" t="str">
            <v>N/A</v>
          </cell>
          <cell r="J237" t="str">
            <v>N/A</v>
          </cell>
          <cell r="K237" t="str">
            <v>N/A</v>
          </cell>
          <cell r="L237" t="str">
            <v>N/A</v>
          </cell>
          <cell r="M237" t="str">
            <v>N/A</v>
          </cell>
          <cell r="N237" t="str">
            <v>N/A</v>
          </cell>
          <cell r="O237" t="str">
            <v>N/A</v>
          </cell>
          <cell r="P237" t="str">
            <v>N/A</v>
          </cell>
          <cell r="Q237" t="str">
            <v>N/A</v>
          </cell>
          <cell r="R237" t="str">
            <v>N/A</v>
          </cell>
          <cell r="S237" t="str">
            <v>N/A</v>
          </cell>
          <cell r="T237" t="str">
            <v>N/A</v>
          </cell>
          <cell r="U237" t="str">
            <v>N/A</v>
          </cell>
          <cell r="V237" t="str">
            <v>N/A</v>
          </cell>
          <cell r="W237" t="str">
            <v>N/A</v>
          </cell>
          <cell r="X237" t="e">
            <v>#VALUE!</v>
          </cell>
          <cell r="Y237" t="str">
            <v>N/A</v>
          </cell>
          <cell r="Z237" t="str">
            <v>N/A</v>
          </cell>
          <cell r="AA237" t="str">
            <v>N/A</v>
          </cell>
          <cell r="AB237" t="str">
            <v>N/A</v>
          </cell>
          <cell r="AC237" t="str">
            <v>N/A</v>
          </cell>
        </row>
        <row r="238">
          <cell r="A238">
            <v>36699</v>
          </cell>
          <cell r="B238" t="str">
            <v>N/A</v>
          </cell>
          <cell r="C238" t="str">
            <v>N/A</v>
          </cell>
          <cell r="D238" t="str">
            <v>N/A</v>
          </cell>
          <cell r="E238" t="str">
            <v>N/A</v>
          </cell>
          <cell r="F238" t="str">
            <v>N/A</v>
          </cell>
          <cell r="G238" t="str">
            <v>N/A</v>
          </cell>
          <cell r="H238" t="str">
            <v>N/A</v>
          </cell>
          <cell r="I238" t="str">
            <v>N/A</v>
          </cell>
          <cell r="J238" t="str">
            <v>N/A</v>
          </cell>
          <cell r="K238" t="str">
            <v>N/A</v>
          </cell>
          <cell r="L238" t="str">
            <v>N/A</v>
          </cell>
          <cell r="M238" t="str">
            <v>N/A</v>
          </cell>
          <cell r="N238" t="str">
            <v>N/A</v>
          </cell>
          <cell r="O238" t="str">
            <v>N/A</v>
          </cell>
          <cell r="P238" t="str">
            <v>N/A</v>
          </cell>
          <cell r="Q238" t="str">
            <v>N/A</v>
          </cell>
          <cell r="R238" t="str">
            <v>N/A</v>
          </cell>
          <cell r="S238" t="str">
            <v>N/A</v>
          </cell>
          <cell r="T238" t="str">
            <v>N/A</v>
          </cell>
          <cell r="U238" t="str">
            <v>N/A</v>
          </cell>
          <cell r="V238" t="str">
            <v>N/A</v>
          </cell>
          <cell r="W238" t="str">
            <v>N/A</v>
          </cell>
          <cell r="X238" t="e">
            <v>#VALUE!</v>
          </cell>
          <cell r="Y238" t="str">
            <v>N/A</v>
          </cell>
          <cell r="Z238" t="str">
            <v>N/A</v>
          </cell>
          <cell r="AA238" t="str">
            <v>N/A</v>
          </cell>
          <cell r="AB238" t="str">
            <v>N/A</v>
          </cell>
          <cell r="AC238" t="str">
            <v>N/A</v>
          </cell>
        </row>
        <row r="239">
          <cell r="A239">
            <v>36700</v>
          </cell>
          <cell r="B239" t="str">
            <v>N/A</v>
          </cell>
          <cell r="C239" t="str">
            <v>N/A</v>
          </cell>
          <cell r="D239" t="str">
            <v>N/A</v>
          </cell>
          <cell r="E239" t="str">
            <v>N/A</v>
          </cell>
          <cell r="F239" t="str">
            <v>N/A</v>
          </cell>
          <cell r="G239" t="str">
            <v>N/A</v>
          </cell>
          <cell r="H239" t="str">
            <v>N/A</v>
          </cell>
          <cell r="I239" t="str">
            <v>N/A</v>
          </cell>
          <cell r="J239" t="str">
            <v>N/A</v>
          </cell>
          <cell r="K239" t="str">
            <v>N/A</v>
          </cell>
          <cell r="L239" t="str">
            <v>N/A</v>
          </cell>
          <cell r="M239" t="str">
            <v>N/A</v>
          </cell>
          <cell r="N239" t="str">
            <v>N/A</v>
          </cell>
          <cell r="O239" t="str">
            <v>N/A</v>
          </cell>
          <cell r="P239" t="str">
            <v>N/A</v>
          </cell>
          <cell r="Q239" t="str">
            <v>N/A</v>
          </cell>
          <cell r="R239" t="str">
            <v>N/A</v>
          </cell>
          <cell r="S239" t="str">
            <v>N/A</v>
          </cell>
          <cell r="T239" t="str">
            <v>N/A</v>
          </cell>
          <cell r="U239" t="str">
            <v>N/A</v>
          </cell>
          <cell r="V239" t="str">
            <v>N/A</v>
          </cell>
          <cell r="W239" t="str">
            <v>N/A</v>
          </cell>
          <cell r="X239" t="e">
            <v>#VALUE!</v>
          </cell>
          <cell r="Y239" t="str">
            <v>N/A</v>
          </cell>
          <cell r="Z239" t="str">
            <v>N/A</v>
          </cell>
          <cell r="AA239" t="str">
            <v>N/A</v>
          </cell>
          <cell r="AB239" t="str">
            <v>N/A</v>
          </cell>
          <cell r="AC239" t="str">
            <v>N/A</v>
          </cell>
        </row>
        <row r="240">
          <cell r="A240">
            <v>36701</v>
          </cell>
          <cell r="B240" t="str">
            <v>N/A</v>
          </cell>
          <cell r="C240" t="str">
            <v>N/A</v>
          </cell>
          <cell r="D240" t="str">
            <v>N/A</v>
          </cell>
          <cell r="E240" t="str">
            <v>N/A</v>
          </cell>
          <cell r="F240" t="str">
            <v>N/A</v>
          </cell>
          <cell r="G240" t="str">
            <v>N/A</v>
          </cell>
          <cell r="H240" t="str">
            <v>N/A</v>
          </cell>
          <cell r="I240" t="str">
            <v>N/A</v>
          </cell>
          <cell r="J240" t="str">
            <v>N/A</v>
          </cell>
          <cell r="K240" t="str">
            <v>N/A</v>
          </cell>
          <cell r="L240" t="str">
            <v>N/A</v>
          </cell>
          <cell r="M240" t="str">
            <v>N/A</v>
          </cell>
          <cell r="N240" t="str">
            <v>N/A</v>
          </cell>
          <cell r="O240" t="str">
            <v>N/A</v>
          </cell>
          <cell r="P240" t="str">
            <v>N/A</v>
          </cell>
          <cell r="Q240" t="str">
            <v>N/A</v>
          </cell>
          <cell r="R240" t="str">
            <v>N/A</v>
          </cell>
          <cell r="S240" t="str">
            <v>N/A</v>
          </cell>
          <cell r="T240" t="str">
            <v>N/A</v>
          </cell>
          <cell r="U240" t="str">
            <v>N/A</v>
          </cell>
          <cell r="V240" t="str">
            <v>N/A</v>
          </cell>
          <cell r="W240" t="str">
            <v>N/A</v>
          </cell>
          <cell r="X240" t="e">
            <v>#VALUE!</v>
          </cell>
          <cell r="Y240" t="str">
            <v>N/A</v>
          </cell>
          <cell r="Z240" t="str">
            <v>N/A</v>
          </cell>
          <cell r="AA240" t="str">
            <v>N/A</v>
          </cell>
          <cell r="AB240" t="str">
            <v>N/A</v>
          </cell>
          <cell r="AC240" t="str">
            <v>N/A</v>
          </cell>
        </row>
        <row r="241">
          <cell r="A241">
            <v>36702</v>
          </cell>
          <cell r="B241" t="str">
            <v>N/A</v>
          </cell>
          <cell r="C241" t="str">
            <v>N/A</v>
          </cell>
          <cell r="D241" t="str">
            <v>N/A</v>
          </cell>
          <cell r="E241" t="str">
            <v>N/A</v>
          </cell>
          <cell r="F241" t="str">
            <v>N/A</v>
          </cell>
          <cell r="G241" t="str">
            <v>N/A</v>
          </cell>
          <cell r="H241" t="str">
            <v>N/A</v>
          </cell>
          <cell r="I241" t="str">
            <v>N/A</v>
          </cell>
          <cell r="J241" t="str">
            <v>N/A</v>
          </cell>
          <cell r="K241" t="str">
            <v>N/A</v>
          </cell>
          <cell r="L241" t="str">
            <v>N/A</v>
          </cell>
          <cell r="M241" t="str">
            <v>N/A</v>
          </cell>
          <cell r="N241" t="str">
            <v>N/A</v>
          </cell>
          <cell r="O241" t="str">
            <v>N/A</v>
          </cell>
          <cell r="P241" t="str">
            <v>N/A</v>
          </cell>
          <cell r="Q241" t="str">
            <v>N/A</v>
          </cell>
          <cell r="R241" t="str">
            <v>N/A</v>
          </cell>
          <cell r="S241" t="str">
            <v>N/A</v>
          </cell>
          <cell r="T241" t="str">
            <v>N/A</v>
          </cell>
          <cell r="U241" t="str">
            <v>N/A</v>
          </cell>
          <cell r="V241" t="str">
            <v>N/A</v>
          </cell>
          <cell r="W241" t="str">
            <v>N/A</v>
          </cell>
          <cell r="X241" t="e">
            <v>#VALUE!</v>
          </cell>
          <cell r="Y241" t="str">
            <v>N/A</v>
          </cell>
          <cell r="Z241" t="str">
            <v>N/A</v>
          </cell>
          <cell r="AA241" t="str">
            <v>N/A</v>
          </cell>
          <cell r="AB241" t="str">
            <v>N/A</v>
          </cell>
          <cell r="AC241" t="str">
            <v>N/A</v>
          </cell>
        </row>
        <row r="242">
          <cell r="A242">
            <v>36703</v>
          </cell>
          <cell r="B242" t="str">
            <v>N/A</v>
          </cell>
          <cell r="C242" t="str">
            <v>N/A</v>
          </cell>
          <cell r="D242" t="str">
            <v>N/A</v>
          </cell>
          <cell r="E242" t="str">
            <v>N/A</v>
          </cell>
          <cell r="F242" t="str">
            <v>N/A</v>
          </cell>
          <cell r="G242" t="str">
            <v>N/A</v>
          </cell>
          <cell r="H242" t="str">
            <v>N/A</v>
          </cell>
          <cell r="I242" t="str">
            <v>N/A</v>
          </cell>
          <cell r="J242" t="str">
            <v>N/A</v>
          </cell>
          <cell r="K242" t="str">
            <v>N/A</v>
          </cell>
          <cell r="L242" t="str">
            <v>N/A</v>
          </cell>
          <cell r="M242" t="str">
            <v>N/A</v>
          </cell>
          <cell r="N242" t="str">
            <v>N/A</v>
          </cell>
          <cell r="O242" t="str">
            <v>N/A</v>
          </cell>
          <cell r="P242" t="str">
            <v>N/A</v>
          </cell>
          <cell r="Q242" t="str">
            <v>N/A</v>
          </cell>
          <cell r="R242" t="str">
            <v>N/A</v>
          </cell>
          <cell r="S242" t="str">
            <v>N/A</v>
          </cell>
          <cell r="T242" t="str">
            <v>N/A</v>
          </cell>
          <cell r="U242" t="str">
            <v>N/A</v>
          </cell>
          <cell r="V242" t="str">
            <v>N/A</v>
          </cell>
          <cell r="W242" t="str">
            <v>N/A</v>
          </cell>
          <cell r="X242" t="e">
            <v>#VALUE!</v>
          </cell>
          <cell r="Y242" t="str">
            <v>N/A</v>
          </cell>
          <cell r="Z242" t="str">
            <v>N/A</v>
          </cell>
          <cell r="AA242" t="str">
            <v>N/A</v>
          </cell>
          <cell r="AB242" t="str">
            <v>N/A</v>
          </cell>
          <cell r="AC242" t="str">
            <v>N/A</v>
          </cell>
        </row>
        <row r="243">
          <cell r="A243">
            <v>36704</v>
          </cell>
          <cell r="B243" t="str">
            <v>N/A</v>
          </cell>
          <cell r="C243" t="str">
            <v>N/A</v>
          </cell>
          <cell r="D243" t="str">
            <v>N/A</v>
          </cell>
          <cell r="E243" t="str">
            <v>N/A</v>
          </cell>
          <cell r="F243" t="str">
            <v>N/A</v>
          </cell>
          <cell r="G243" t="str">
            <v>N/A</v>
          </cell>
          <cell r="H243" t="str">
            <v>N/A</v>
          </cell>
          <cell r="I243" t="str">
            <v>N/A</v>
          </cell>
          <cell r="J243" t="str">
            <v>N/A</v>
          </cell>
          <cell r="K243" t="str">
            <v>N/A</v>
          </cell>
          <cell r="L243" t="str">
            <v>N/A</v>
          </cell>
          <cell r="M243" t="str">
            <v>N/A</v>
          </cell>
          <cell r="N243" t="str">
            <v>N/A</v>
          </cell>
          <cell r="O243" t="str">
            <v>N/A</v>
          </cell>
          <cell r="P243" t="str">
            <v>N/A</v>
          </cell>
          <cell r="Q243" t="str">
            <v>N/A</v>
          </cell>
          <cell r="R243" t="str">
            <v>N/A</v>
          </cell>
          <cell r="S243" t="str">
            <v>N/A</v>
          </cell>
          <cell r="T243" t="str">
            <v>N/A</v>
          </cell>
          <cell r="U243" t="str">
            <v>N/A</v>
          </cell>
          <cell r="V243" t="str">
            <v>N/A</v>
          </cell>
          <cell r="W243" t="str">
            <v>N/A</v>
          </cell>
          <cell r="X243" t="e">
            <v>#VALUE!</v>
          </cell>
          <cell r="Y243" t="str">
            <v>N/A</v>
          </cell>
          <cell r="Z243" t="str">
            <v>N/A</v>
          </cell>
          <cell r="AA243" t="str">
            <v>N/A</v>
          </cell>
          <cell r="AB243" t="str">
            <v>N/A</v>
          </cell>
          <cell r="AC243" t="str">
            <v>N/A</v>
          </cell>
        </row>
        <row r="244">
          <cell r="A244">
            <v>36705</v>
          </cell>
          <cell r="B244" t="str">
            <v>N/A</v>
          </cell>
          <cell r="C244" t="str">
            <v>N/A</v>
          </cell>
          <cell r="D244" t="str">
            <v>N/A</v>
          </cell>
          <cell r="E244" t="str">
            <v>N/A</v>
          </cell>
          <cell r="F244" t="str">
            <v>N/A</v>
          </cell>
          <cell r="G244" t="str">
            <v>N/A</v>
          </cell>
          <cell r="H244" t="str">
            <v>N/A</v>
          </cell>
          <cell r="I244" t="str">
            <v>N/A</v>
          </cell>
          <cell r="J244" t="str">
            <v>N/A</v>
          </cell>
          <cell r="K244" t="str">
            <v>N/A</v>
          </cell>
          <cell r="L244" t="str">
            <v>N/A</v>
          </cell>
          <cell r="M244" t="str">
            <v>N/A</v>
          </cell>
          <cell r="N244" t="str">
            <v>N/A</v>
          </cell>
          <cell r="O244" t="str">
            <v>N/A</v>
          </cell>
          <cell r="P244" t="str">
            <v>N/A</v>
          </cell>
          <cell r="Q244" t="str">
            <v>N/A</v>
          </cell>
          <cell r="R244" t="str">
            <v>N/A</v>
          </cell>
          <cell r="S244" t="str">
            <v>N/A</v>
          </cell>
          <cell r="T244" t="str">
            <v>N/A</v>
          </cell>
          <cell r="U244" t="str">
            <v>N/A</v>
          </cell>
          <cell r="V244" t="str">
            <v>N/A</v>
          </cell>
          <cell r="W244" t="str">
            <v>N/A</v>
          </cell>
          <cell r="X244" t="e">
            <v>#VALUE!</v>
          </cell>
          <cell r="Y244" t="str">
            <v>N/A</v>
          </cell>
          <cell r="Z244" t="str">
            <v>N/A</v>
          </cell>
          <cell r="AA244" t="str">
            <v>N/A</v>
          </cell>
          <cell r="AB244" t="str">
            <v>N/A</v>
          </cell>
          <cell r="AC244" t="str">
            <v>N/A</v>
          </cell>
        </row>
        <row r="245">
          <cell r="A245">
            <v>36706</v>
          </cell>
          <cell r="B245" t="str">
            <v>N/A</v>
          </cell>
          <cell r="C245" t="str">
            <v>N/A</v>
          </cell>
          <cell r="D245" t="str">
            <v>N/A</v>
          </cell>
          <cell r="E245" t="str">
            <v>N/A</v>
          </cell>
          <cell r="F245" t="str">
            <v>N/A</v>
          </cell>
          <cell r="G245" t="str">
            <v>N/A</v>
          </cell>
          <cell r="H245" t="str">
            <v>N/A</v>
          </cell>
          <cell r="I245" t="str">
            <v>N/A</v>
          </cell>
          <cell r="J245" t="str">
            <v>N/A</v>
          </cell>
          <cell r="K245" t="str">
            <v>N/A</v>
          </cell>
          <cell r="L245" t="str">
            <v>N/A</v>
          </cell>
          <cell r="M245" t="str">
            <v>N/A</v>
          </cell>
          <cell r="N245" t="str">
            <v>N/A</v>
          </cell>
          <cell r="O245" t="str">
            <v>N/A</v>
          </cell>
          <cell r="P245" t="str">
            <v>N/A</v>
          </cell>
          <cell r="Q245" t="str">
            <v>N/A</v>
          </cell>
          <cell r="R245" t="str">
            <v>N/A</v>
          </cell>
          <cell r="S245" t="str">
            <v>N/A</v>
          </cell>
          <cell r="T245" t="str">
            <v>N/A</v>
          </cell>
          <cell r="U245" t="str">
            <v>N/A</v>
          </cell>
          <cell r="V245" t="str">
            <v>N/A</v>
          </cell>
          <cell r="W245" t="str">
            <v>N/A</v>
          </cell>
          <cell r="X245" t="e">
            <v>#VALUE!</v>
          </cell>
          <cell r="Y245" t="str">
            <v>N/A</v>
          </cell>
          <cell r="Z245" t="str">
            <v>N/A</v>
          </cell>
          <cell r="AA245" t="str">
            <v>N/A</v>
          </cell>
          <cell r="AB245" t="str">
            <v>N/A</v>
          </cell>
          <cell r="AC245" t="str">
            <v>N/A</v>
          </cell>
        </row>
        <row r="246">
          <cell r="A246">
            <v>36707</v>
          </cell>
          <cell r="B246" t="str">
            <v>N/A</v>
          </cell>
          <cell r="C246" t="str">
            <v>N/A</v>
          </cell>
          <cell r="D246" t="str">
            <v>N/A</v>
          </cell>
          <cell r="E246" t="str">
            <v>N/A</v>
          </cell>
          <cell r="F246" t="str">
            <v>N/A</v>
          </cell>
          <cell r="G246" t="str">
            <v>N/A</v>
          </cell>
          <cell r="H246" t="str">
            <v>N/A</v>
          </cell>
          <cell r="I246" t="str">
            <v>N/A</v>
          </cell>
          <cell r="J246" t="str">
            <v>N/A</v>
          </cell>
          <cell r="K246" t="str">
            <v>N/A</v>
          </cell>
          <cell r="L246" t="str">
            <v>N/A</v>
          </cell>
          <cell r="M246" t="str">
            <v>N/A</v>
          </cell>
          <cell r="N246" t="str">
            <v>N/A</v>
          </cell>
          <cell r="O246" t="str">
            <v>N/A</v>
          </cell>
          <cell r="P246" t="str">
            <v>N/A</v>
          </cell>
          <cell r="Q246" t="str">
            <v>N/A</v>
          </cell>
          <cell r="R246" t="str">
            <v>N/A</v>
          </cell>
          <cell r="S246" t="str">
            <v>N/A</v>
          </cell>
          <cell r="T246" t="str">
            <v>N/A</v>
          </cell>
          <cell r="U246" t="str">
            <v>N/A</v>
          </cell>
          <cell r="V246" t="str">
            <v>N/A</v>
          </cell>
          <cell r="W246" t="str">
            <v>N/A</v>
          </cell>
          <cell r="X246" t="e">
            <v>#VALUE!</v>
          </cell>
          <cell r="Y246" t="str">
            <v>N/A</v>
          </cell>
          <cell r="Z246" t="str">
            <v>N/A</v>
          </cell>
          <cell r="AA246" t="str">
            <v>N/A</v>
          </cell>
          <cell r="AB246" t="str">
            <v>N/A</v>
          </cell>
          <cell r="AC246" t="str">
            <v>N/A</v>
          </cell>
        </row>
        <row r="247">
          <cell r="A247">
            <v>36708</v>
          </cell>
          <cell r="B247" t="str">
            <v>N/A</v>
          </cell>
          <cell r="C247" t="str">
            <v>N/A</v>
          </cell>
          <cell r="D247" t="str">
            <v>N/A</v>
          </cell>
          <cell r="E247" t="str">
            <v>N/A</v>
          </cell>
          <cell r="F247" t="str">
            <v>N/A</v>
          </cell>
          <cell r="G247" t="str">
            <v>N/A</v>
          </cell>
          <cell r="H247" t="str">
            <v>N/A</v>
          </cell>
          <cell r="I247" t="str">
            <v>N/A</v>
          </cell>
          <cell r="J247" t="str">
            <v>N/A</v>
          </cell>
          <cell r="K247" t="str">
            <v>N/A</v>
          </cell>
          <cell r="L247" t="str">
            <v>N/A</v>
          </cell>
          <cell r="M247" t="str">
            <v>N/A</v>
          </cell>
          <cell r="N247" t="str">
            <v>N/A</v>
          </cell>
          <cell r="O247" t="str">
            <v>N/A</v>
          </cell>
          <cell r="P247" t="str">
            <v>N/A</v>
          </cell>
          <cell r="Q247" t="str">
            <v>N/A</v>
          </cell>
          <cell r="R247" t="str">
            <v>N/A</v>
          </cell>
          <cell r="S247" t="str">
            <v>N/A</v>
          </cell>
          <cell r="T247" t="str">
            <v>N/A</v>
          </cell>
          <cell r="U247" t="str">
            <v>N/A</v>
          </cell>
          <cell r="V247" t="str">
            <v>N/A</v>
          </cell>
          <cell r="W247" t="str">
            <v>N/A</v>
          </cell>
          <cell r="X247" t="e">
            <v>#VALUE!</v>
          </cell>
          <cell r="Y247" t="str">
            <v>N/A</v>
          </cell>
          <cell r="Z247" t="str">
            <v>N/A</v>
          </cell>
          <cell r="AA247" t="str">
            <v>N/A</v>
          </cell>
          <cell r="AB247" t="str">
            <v>N/A</v>
          </cell>
          <cell r="AC247" t="str">
            <v>N/A</v>
          </cell>
        </row>
        <row r="248">
          <cell r="A248">
            <v>36709</v>
          </cell>
          <cell r="B248" t="str">
            <v>N/A</v>
          </cell>
          <cell r="C248" t="str">
            <v>N/A</v>
          </cell>
          <cell r="D248" t="str">
            <v>N/A</v>
          </cell>
          <cell r="E248" t="str">
            <v>N/A</v>
          </cell>
          <cell r="F248" t="str">
            <v>N/A</v>
          </cell>
          <cell r="G248" t="str">
            <v>N/A</v>
          </cell>
          <cell r="H248" t="str">
            <v>N/A</v>
          </cell>
          <cell r="I248" t="str">
            <v>N/A</v>
          </cell>
          <cell r="J248" t="str">
            <v>N/A</v>
          </cell>
          <cell r="K248" t="str">
            <v>N/A</v>
          </cell>
          <cell r="L248" t="str">
            <v>N/A</v>
          </cell>
          <cell r="M248" t="str">
            <v>N/A</v>
          </cell>
          <cell r="N248" t="str">
            <v>N/A</v>
          </cell>
          <cell r="O248" t="str">
            <v>N/A</v>
          </cell>
          <cell r="P248" t="str">
            <v>N/A</v>
          </cell>
          <cell r="Q248" t="str">
            <v>N/A</v>
          </cell>
          <cell r="R248" t="str">
            <v>N/A</v>
          </cell>
          <cell r="S248" t="str">
            <v>N/A</v>
          </cell>
          <cell r="T248" t="str">
            <v>N/A</v>
          </cell>
          <cell r="U248" t="str">
            <v>N/A</v>
          </cell>
          <cell r="V248" t="str">
            <v>N/A</v>
          </cell>
          <cell r="W248" t="str">
            <v>N/A</v>
          </cell>
          <cell r="X248" t="e">
            <v>#VALUE!</v>
          </cell>
          <cell r="Y248" t="str">
            <v>N/A</v>
          </cell>
          <cell r="Z248" t="str">
            <v>N/A</v>
          </cell>
          <cell r="AA248" t="str">
            <v>N/A</v>
          </cell>
          <cell r="AB248" t="str">
            <v>N/A</v>
          </cell>
          <cell r="AC248" t="str">
            <v>N/A</v>
          </cell>
        </row>
        <row r="249">
          <cell r="A249">
            <v>36710</v>
          </cell>
          <cell r="B249" t="str">
            <v>N/A</v>
          </cell>
          <cell r="C249" t="str">
            <v>N/A</v>
          </cell>
          <cell r="D249" t="str">
            <v>N/A</v>
          </cell>
          <cell r="E249" t="str">
            <v>N/A</v>
          </cell>
          <cell r="F249" t="str">
            <v>N/A</v>
          </cell>
          <cell r="G249" t="str">
            <v>N/A</v>
          </cell>
          <cell r="H249" t="str">
            <v>N/A</v>
          </cell>
          <cell r="I249" t="str">
            <v>N/A</v>
          </cell>
          <cell r="J249" t="str">
            <v>N/A</v>
          </cell>
          <cell r="K249" t="str">
            <v>N/A</v>
          </cell>
          <cell r="L249" t="str">
            <v>N/A</v>
          </cell>
          <cell r="M249" t="str">
            <v>N/A</v>
          </cell>
          <cell r="N249" t="str">
            <v>N/A</v>
          </cell>
          <cell r="O249" t="str">
            <v>N/A</v>
          </cell>
          <cell r="P249" t="str">
            <v>N/A</v>
          </cell>
          <cell r="Q249" t="str">
            <v>N/A</v>
          </cell>
          <cell r="R249" t="str">
            <v>N/A</v>
          </cell>
          <cell r="S249" t="str">
            <v>N/A</v>
          </cell>
          <cell r="T249" t="str">
            <v>N/A</v>
          </cell>
          <cell r="U249" t="str">
            <v>N/A</v>
          </cell>
          <cell r="V249" t="str">
            <v>N/A</v>
          </cell>
          <cell r="W249" t="str">
            <v>N/A</v>
          </cell>
          <cell r="X249" t="e">
            <v>#VALUE!</v>
          </cell>
          <cell r="Y249" t="str">
            <v>N/A</v>
          </cell>
          <cell r="Z249" t="str">
            <v>N/A</v>
          </cell>
          <cell r="AA249" t="str">
            <v>N/A</v>
          </cell>
          <cell r="AB249" t="str">
            <v>N/A</v>
          </cell>
          <cell r="AC249" t="str">
            <v>N/A</v>
          </cell>
        </row>
        <row r="250">
          <cell r="A250">
            <v>36711</v>
          </cell>
          <cell r="B250" t="str">
            <v>N/A</v>
          </cell>
          <cell r="C250" t="str">
            <v>N/A</v>
          </cell>
          <cell r="D250" t="str">
            <v>N/A</v>
          </cell>
          <cell r="E250" t="str">
            <v>N/A</v>
          </cell>
          <cell r="F250" t="str">
            <v>N/A</v>
          </cell>
          <cell r="G250" t="str">
            <v>N/A</v>
          </cell>
          <cell r="H250" t="str">
            <v>N/A</v>
          </cell>
          <cell r="I250" t="str">
            <v>N/A</v>
          </cell>
          <cell r="J250" t="str">
            <v>N/A</v>
          </cell>
          <cell r="K250" t="str">
            <v>N/A</v>
          </cell>
          <cell r="L250" t="str">
            <v>N/A</v>
          </cell>
          <cell r="M250" t="str">
            <v>N/A</v>
          </cell>
          <cell r="N250" t="str">
            <v>N/A</v>
          </cell>
          <cell r="O250" t="str">
            <v>N/A</v>
          </cell>
          <cell r="P250" t="str">
            <v>N/A</v>
          </cell>
          <cell r="Q250" t="str">
            <v>N/A</v>
          </cell>
          <cell r="R250" t="str">
            <v>N/A</v>
          </cell>
          <cell r="S250" t="str">
            <v>N/A</v>
          </cell>
          <cell r="T250" t="str">
            <v>N/A</v>
          </cell>
          <cell r="U250" t="str">
            <v>N/A</v>
          </cell>
          <cell r="V250" t="str">
            <v>N/A</v>
          </cell>
          <cell r="W250" t="str">
            <v>N/A</v>
          </cell>
          <cell r="X250" t="e">
            <v>#VALUE!</v>
          </cell>
          <cell r="Y250" t="str">
            <v>N/A</v>
          </cell>
          <cell r="Z250" t="str">
            <v>N/A</v>
          </cell>
          <cell r="AA250" t="str">
            <v>N/A</v>
          </cell>
          <cell r="AB250" t="str">
            <v>N/A</v>
          </cell>
          <cell r="AC250" t="str">
            <v>N/A</v>
          </cell>
        </row>
        <row r="251">
          <cell r="A251">
            <v>36712</v>
          </cell>
          <cell r="B251" t="str">
            <v>N/A</v>
          </cell>
          <cell r="C251" t="str">
            <v>N/A</v>
          </cell>
          <cell r="D251" t="str">
            <v>N/A</v>
          </cell>
          <cell r="E251" t="str">
            <v>N/A</v>
          </cell>
          <cell r="F251" t="str">
            <v>N/A</v>
          </cell>
          <cell r="G251" t="str">
            <v>N/A</v>
          </cell>
          <cell r="H251" t="str">
            <v>N/A</v>
          </cell>
          <cell r="I251" t="str">
            <v>N/A</v>
          </cell>
          <cell r="J251" t="str">
            <v>N/A</v>
          </cell>
          <cell r="K251" t="str">
            <v>N/A</v>
          </cell>
          <cell r="L251" t="str">
            <v>N/A</v>
          </cell>
          <cell r="M251" t="str">
            <v>N/A</v>
          </cell>
          <cell r="N251" t="str">
            <v>N/A</v>
          </cell>
          <cell r="O251" t="str">
            <v>N/A</v>
          </cell>
          <cell r="P251" t="str">
            <v>N/A</v>
          </cell>
          <cell r="Q251" t="str">
            <v>N/A</v>
          </cell>
          <cell r="R251" t="str">
            <v>N/A</v>
          </cell>
          <cell r="S251" t="str">
            <v>N/A</v>
          </cell>
          <cell r="T251" t="str">
            <v>N/A</v>
          </cell>
          <cell r="U251" t="str">
            <v>N/A</v>
          </cell>
          <cell r="V251" t="str">
            <v>N/A</v>
          </cell>
          <cell r="W251" t="str">
            <v>N/A</v>
          </cell>
          <cell r="X251" t="e">
            <v>#VALUE!</v>
          </cell>
          <cell r="Y251" t="str">
            <v>N/A</v>
          </cell>
          <cell r="Z251" t="str">
            <v>N/A</v>
          </cell>
          <cell r="AA251" t="str">
            <v>N/A</v>
          </cell>
          <cell r="AB251" t="str">
            <v>N/A</v>
          </cell>
          <cell r="AC251" t="str">
            <v>N/A</v>
          </cell>
        </row>
        <row r="252">
          <cell r="A252">
            <v>36713</v>
          </cell>
          <cell r="B252" t="str">
            <v>N/A</v>
          </cell>
          <cell r="C252" t="str">
            <v>N/A</v>
          </cell>
          <cell r="D252" t="str">
            <v>N/A</v>
          </cell>
          <cell r="E252" t="str">
            <v>N/A</v>
          </cell>
          <cell r="F252" t="str">
            <v>N/A</v>
          </cell>
          <cell r="G252" t="str">
            <v>N/A</v>
          </cell>
          <cell r="H252" t="str">
            <v>N/A</v>
          </cell>
          <cell r="I252" t="str">
            <v>N/A</v>
          </cell>
          <cell r="J252" t="str">
            <v>N/A</v>
          </cell>
          <cell r="K252" t="str">
            <v>N/A</v>
          </cell>
          <cell r="L252" t="str">
            <v>N/A</v>
          </cell>
          <cell r="M252" t="str">
            <v>N/A</v>
          </cell>
          <cell r="N252" t="str">
            <v>N/A</v>
          </cell>
          <cell r="O252" t="str">
            <v>N/A</v>
          </cell>
          <cell r="P252" t="str">
            <v>N/A</v>
          </cell>
          <cell r="Q252" t="str">
            <v>N/A</v>
          </cell>
          <cell r="R252" t="str">
            <v>N/A</v>
          </cell>
          <cell r="S252" t="str">
            <v>N/A</v>
          </cell>
          <cell r="T252" t="str">
            <v>N/A</v>
          </cell>
          <cell r="U252" t="str">
            <v>N/A</v>
          </cell>
          <cell r="V252" t="str">
            <v>N/A</v>
          </cell>
          <cell r="W252" t="str">
            <v>N/A</v>
          </cell>
          <cell r="X252" t="e">
            <v>#VALUE!</v>
          </cell>
          <cell r="Y252" t="str">
            <v>N/A</v>
          </cell>
          <cell r="Z252" t="str">
            <v>N/A</v>
          </cell>
          <cell r="AA252" t="str">
            <v>N/A</v>
          </cell>
          <cell r="AB252" t="str">
            <v>N/A</v>
          </cell>
          <cell r="AC252" t="str">
            <v>N/A</v>
          </cell>
        </row>
        <row r="253">
          <cell r="A253">
            <v>36714</v>
          </cell>
          <cell r="B253" t="str">
            <v>N/A</v>
          </cell>
          <cell r="C253" t="str">
            <v>N/A</v>
          </cell>
          <cell r="D253" t="str">
            <v>N/A</v>
          </cell>
          <cell r="E253" t="str">
            <v>N/A</v>
          </cell>
          <cell r="F253" t="str">
            <v>N/A</v>
          </cell>
          <cell r="G253" t="str">
            <v>N/A</v>
          </cell>
          <cell r="H253" t="str">
            <v>N/A</v>
          </cell>
          <cell r="I253" t="str">
            <v>N/A</v>
          </cell>
          <cell r="J253" t="str">
            <v>N/A</v>
          </cell>
          <cell r="K253" t="str">
            <v>N/A</v>
          </cell>
          <cell r="L253" t="str">
            <v>N/A</v>
          </cell>
          <cell r="M253" t="str">
            <v>N/A</v>
          </cell>
          <cell r="N253" t="str">
            <v>N/A</v>
          </cell>
          <cell r="O253" t="str">
            <v>N/A</v>
          </cell>
          <cell r="P253" t="str">
            <v>N/A</v>
          </cell>
          <cell r="Q253" t="str">
            <v>N/A</v>
          </cell>
          <cell r="R253" t="str">
            <v>N/A</v>
          </cell>
          <cell r="S253" t="str">
            <v>N/A</v>
          </cell>
          <cell r="T253" t="str">
            <v>N/A</v>
          </cell>
          <cell r="U253" t="str">
            <v>N/A</v>
          </cell>
          <cell r="V253" t="str">
            <v>N/A</v>
          </cell>
          <cell r="W253" t="str">
            <v>N/A</v>
          </cell>
          <cell r="X253" t="e">
            <v>#VALUE!</v>
          </cell>
          <cell r="Y253" t="str">
            <v>N/A</v>
          </cell>
          <cell r="Z253" t="str">
            <v>N/A</v>
          </cell>
          <cell r="AA253" t="str">
            <v>N/A</v>
          </cell>
          <cell r="AB253" t="str">
            <v>N/A</v>
          </cell>
          <cell r="AC253" t="str">
            <v>N/A</v>
          </cell>
        </row>
        <row r="254">
          <cell r="A254">
            <v>36715</v>
          </cell>
          <cell r="B254" t="str">
            <v>N/A</v>
          </cell>
          <cell r="C254" t="str">
            <v>N/A</v>
          </cell>
          <cell r="D254" t="str">
            <v>N/A</v>
          </cell>
          <cell r="E254" t="str">
            <v>N/A</v>
          </cell>
          <cell r="F254" t="str">
            <v>N/A</v>
          </cell>
          <cell r="G254" t="str">
            <v>N/A</v>
          </cell>
          <cell r="H254" t="str">
            <v>N/A</v>
          </cell>
          <cell r="I254" t="str">
            <v>N/A</v>
          </cell>
          <cell r="J254" t="str">
            <v>N/A</v>
          </cell>
          <cell r="K254" t="str">
            <v>N/A</v>
          </cell>
          <cell r="L254" t="str">
            <v>N/A</v>
          </cell>
          <cell r="M254" t="str">
            <v>N/A</v>
          </cell>
          <cell r="N254" t="str">
            <v>N/A</v>
          </cell>
          <cell r="O254" t="str">
            <v>N/A</v>
          </cell>
          <cell r="P254" t="str">
            <v>N/A</v>
          </cell>
          <cell r="Q254" t="str">
            <v>N/A</v>
          </cell>
          <cell r="R254" t="str">
            <v>N/A</v>
          </cell>
          <cell r="S254" t="str">
            <v>N/A</v>
          </cell>
          <cell r="T254" t="str">
            <v>N/A</v>
          </cell>
          <cell r="U254" t="str">
            <v>N/A</v>
          </cell>
          <cell r="V254" t="str">
            <v>N/A</v>
          </cell>
          <cell r="W254" t="str">
            <v>N/A</v>
          </cell>
          <cell r="X254" t="e">
            <v>#VALUE!</v>
          </cell>
          <cell r="Y254" t="str">
            <v>N/A</v>
          </cell>
          <cell r="Z254" t="str">
            <v>N/A</v>
          </cell>
          <cell r="AA254" t="str">
            <v>N/A</v>
          </cell>
          <cell r="AB254" t="str">
            <v>N/A</v>
          </cell>
          <cell r="AC254" t="str">
            <v>N/A</v>
          </cell>
        </row>
        <row r="255">
          <cell r="A255">
            <v>36716</v>
          </cell>
          <cell r="B255" t="str">
            <v>N/A</v>
          </cell>
          <cell r="C255" t="str">
            <v>N/A</v>
          </cell>
          <cell r="D255" t="str">
            <v>N/A</v>
          </cell>
          <cell r="E255" t="str">
            <v>N/A</v>
          </cell>
          <cell r="F255" t="str">
            <v>N/A</v>
          </cell>
          <cell r="G255" t="str">
            <v>N/A</v>
          </cell>
          <cell r="H255" t="str">
            <v>N/A</v>
          </cell>
          <cell r="I255" t="str">
            <v>N/A</v>
          </cell>
          <cell r="J255" t="str">
            <v>N/A</v>
          </cell>
          <cell r="K255" t="str">
            <v>N/A</v>
          </cell>
          <cell r="L255" t="str">
            <v>N/A</v>
          </cell>
          <cell r="M255" t="str">
            <v>N/A</v>
          </cell>
          <cell r="N255" t="str">
            <v>N/A</v>
          </cell>
          <cell r="O255" t="str">
            <v>N/A</v>
          </cell>
          <cell r="P255" t="str">
            <v>N/A</v>
          </cell>
          <cell r="Q255" t="str">
            <v>N/A</v>
          </cell>
          <cell r="R255" t="str">
            <v>N/A</v>
          </cell>
          <cell r="S255" t="str">
            <v>N/A</v>
          </cell>
          <cell r="T255" t="str">
            <v>N/A</v>
          </cell>
          <cell r="U255" t="str">
            <v>N/A</v>
          </cell>
          <cell r="V255" t="str">
            <v>N/A</v>
          </cell>
          <cell r="W255" t="str">
            <v>N/A</v>
          </cell>
          <cell r="X255" t="e">
            <v>#VALUE!</v>
          </cell>
          <cell r="Y255" t="str">
            <v>N/A</v>
          </cell>
          <cell r="Z255" t="str">
            <v>N/A</v>
          </cell>
          <cell r="AA255" t="str">
            <v>N/A</v>
          </cell>
          <cell r="AB255" t="str">
            <v>N/A</v>
          </cell>
          <cell r="AC255" t="str">
            <v>N/A</v>
          </cell>
        </row>
        <row r="256">
          <cell r="A256">
            <v>36717</v>
          </cell>
          <cell r="B256" t="str">
            <v>N/A</v>
          </cell>
          <cell r="C256" t="str">
            <v>N/A</v>
          </cell>
          <cell r="D256" t="str">
            <v>N/A</v>
          </cell>
          <cell r="E256" t="str">
            <v>N/A</v>
          </cell>
          <cell r="F256" t="str">
            <v>N/A</v>
          </cell>
          <cell r="G256" t="str">
            <v>N/A</v>
          </cell>
          <cell r="H256" t="str">
            <v>N/A</v>
          </cell>
          <cell r="I256" t="str">
            <v>N/A</v>
          </cell>
          <cell r="J256" t="str">
            <v>N/A</v>
          </cell>
          <cell r="K256" t="str">
            <v>N/A</v>
          </cell>
          <cell r="L256" t="str">
            <v>N/A</v>
          </cell>
          <cell r="M256" t="str">
            <v>N/A</v>
          </cell>
          <cell r="N256" t="str">
            <v>N/A</v>
          </cell>
          <cell r="O256" t="str">
            <v>N/A</v>
          </cell>
          <cell r="P256" t="str">
            <v>N/A</v>
          </cell>
          <cell r="Q256" t="str">
            <v>N/A</v>
          </cell>
          <cell r="R256" t="str">
            <v>N/A</v>
          </cell>
          <cell r="S256" t="str">
            <v>N/A</v>
          </cell>
          <cell r="T256" t="str">
            <v>N/A</v>
          </cell>
          <cell r="U256" t="str">
            <v>N/A</v>
          </cell>
          <cell r="V256" t="str">
            <v>N/A</v>
          </cell>
          <cell r="W256" t="str">
            <v>N/A</v>
          </cell>
          <cell r="X256" t="e">
            <v>#VALUE!</v>
          </cell>
          <cell r="Y256" t="str">
            <v>N/A</v>
          </cell>
          <cell r="Z256" t="str">
            <v>N/A</v>
          </cell>
          <cell r="AA256" t="str">
            <v>N/A</v>
          </cell>
          <cell r="AB256" t="str">
            <v>N/A</v>
          </cell>
          <cell r="AC256" t="str">
            <v>N/A</v>
          </cell>
        </row>
        <row r="257">
          <cell r="A257">
            <v>36718</v>
          </cell>
          <cell r="B257" t="str">
            <v>N/A</v>
          </cell>
          <cell r="C257" t="str">
            <v>N/A</v>
          </cell>
          <cell r="D257" t="str">
            <v>N/A</v>
          </cell>
          <cell r="E257" t="str">
            <v>N/A</v>
          </cell>
          <cell r="F257" t="str">
            <v>N/A</v>
          </cell>
          <cell r="G257" t="str">
            <v>N/A</v>
          </cell>
          <cell r="H257" t="str">
            <v>N/A</v>
          </cell>
          <cell r="I257" t="str">
            <v>N/A</v>
          </cell>
          <cell r="J257" t="str">
            <v>N/A</v>
          </cell>
          <cell r="K257" t="str">
            <v>N/A</v>
          </cell>
          <cell r="L257" t="str">
            <v>N/A</v>
          </cell>
          <cell r="M257" t="str">
            <v>N/A</v>
          </cell>
          <cell r="N257" t="str">
            <v>N/A</v>
          </cell>
          <cell r="O257" t="str">
            <v>N/A</v>
          </cell>
          <cell r="P257" t="str">
            <v>N/A</v>
          </cell>
          <cell r="Q257" t="str">
            <v>N/A</v>
          </cell>
          <cell r="R257" t="str">
            <v>N/A</v>
          </cell>
          <cell r="S257" t="str">
            <v>N/A</v>
          </cell>
          <cell r="T257" t="str">
            <v>N/A</v>
          </cell>
          <cell r="U257" t="str">
            <v>N/A</v>
          </cell>
          <cell r="V257" t="str">
            <v>N/A</v>
          </cell>
          <cell r="W257" t="str">
            <v>N/A</v>
          </cell>
          <cell r="X257" t="e">
            <v>#VALUE!</v>
          </cell>
          <cell r="Y257" t="str">
            <v>N/A</v>
          </cell>
          <cell r="Z257" t="str">
            <v>N/A</v>
          </cell>
          <cell r="AA257" t="str">
            <v>N/A</v>
          </cell>
          <cell r="AB257" t="str">
            <v>N/A</v>
          </cell>
          <cell r="AC257" t="str">
            <v>N/A</v>
          </cell>
        </row>
        <row r="258">
          <cell r="A258">
            <v>36719</v>
          </cell>
          <cell r="B258" t="str">
            <v>N/A</v>
          </cell>
          <cell r="C258" t="str">
            <v>N/A</v>
          </cell>
          <cell r="D258" t="str">
            <v>N/A</v>
          </cell>
          <cell r="E258" t="str">
            <v>N/A</v>
          </cell>
          <cell r="F258" t="str">
            <v>N/A</v>
          </cell>
          <cell r="G258" t="str">
            <v>N/A</v>
          </cell>
          <cell r="H258" t="str">
            <v>N/A</v>
          </cell>
          <cell r="I258" t="str">
            <v>N/A</v>
          </cell>
          <cell r="J258" t="str">
            <v>N/A</v>
          </cell>
          <cell r="K258" t="str">
            <v>N/A</v>
          </cell>
          <cell r="L258" t="str">
            <v>N/A</v>
          </cell>
          <cell r="M258" t="str">
            <v>N/A</v>
          </cell>
          <cell r="N258" t="str">
            <v>N/A</v>
          </cell>
          <cell r="O258" t="str">
            <v>N/A</v>
          </cell>
          <cell r="P258" t="str">
            <v>N/A</v>
          </cell>
          <cell r="Q258" t="str">
            <v>N/A</v>
          </cell>
          <cell r="R258" t="str">
            <v>N/A</v>
          </cell>
          <cell r="S258" t="str">
            <v>N/A</v>
          </cell>
          <cell r="T258" t="str">
            <v>N/A</v>
          </cell>
          <cell r="U258" t="str">
            <v>N/A</v>
          </cell>
          <cell r="V258" t="str">
            <v>N/A</v>
          </cell>
          <cell r="W258" t="str">
            <v>N/A</v>
          </cell>
          <cell r="X258" t="e">
            <v>#VALUE!</v>
          </cell>
          <cell r="Y258" t="str">
            <v>N/A</v>
          </cell>
          <cell r="Z258" t="str">
            <v>N/A</v>
          </cell>
          <cell r="AA258" t="str">
            <v>N/A</v>
          </cell>
          <cell r="AB258" t="str">
            <v>N/A</v>
          </cell>
          <cell r="AC258" t="str">
            <v>N/A</v>
          </cell>
        </row>
        <row r="259">
          <cell r="A259">
            <v>36720</v>
          </cell>
          <cell r="B259" t="str">
            <v>N/A</v>
          </cell>
          <cell r="C259" t="str">
            <v>N/A</v>
          </cell>
          <cell r="D259" t="str">
            <v>N/A</v>
          </cell>
          <cell r="E259" t="str">
            <v>N/A</v>
          </cell>
          <cell r="F259" t="str">
            <v>N/A</v>
          </cell>
          <cell r="G259" t="str">
            <v>N/A</v>
          </cell>
          <cell r="H259" t="str">
            <v>N/A</v>
          </cell>
          <cell r="I259" t="str">
            <v>N/A</v>
          </cell>
          <cell r="J259" t="str">
            <v>N/A</v>
          </cell>
          <cell r="K259" t="str">
            <v>N/A</v>
          </cell>
          <cell r="L259" t="str">
            <v>N/A</v>
          </cell>
          <cell r="M259" t="str">
            <v>N/A</v>
          </cell>
          <cell r="N259" t="str">
            <v>N/A</v>
          </cell>
          <cell r="O259" t="str">
            <v>N/A</v>
          </cell>
          <cell r="P259" t="str">
            <v>N/A</v>
          </cell>
          <cell r="Q259" t="str">
            <v>N/A</v>
          </cell>
          <cell r="R259" t="str">
            <v>N/A</v>
          </cell>
          <cell r="S259" t="str">
            <v>N/A</v>
          </cell>
          <cell r="T259" t="str">
            <v>N/A</v>
          </cell>
          <cell r="U259" t="str">
            <v>N/A</v>
          </cell>
          <cell r="V259" t="str">
            <v>N/A</v>
          </cell>
          <cell r="W259" t="str">
            <v>N/A</v>
          </cell>
          <cell r="X259" t="e">
            <v>#VALUE!</v>
          </cell>
          <cell r="Y259" t="str">
            <v>N/A</v>
          </cell>
          <cell r="Z259" t="str">
            <v>N/A</v>
          </cell>
          <cell r="AA259" t="str">
            <v>N/A</v>
          </cell>
          <cell r="AB259" t="str">
            <v>N/A</v>
          </cell>
          <cell r="AC259" t="str">
            <v>N/A</v>
          </cell>
        </row>
        <row r="260">
          <cell r="A260">
            <v>36721</v>
          </cell>
          <cell r="B260" t="str">
            <v>N/A</v>
          </cell>
          <cell r="C260" t="str">
            <v>N/A</v>
          </cell>
          <cell r="D260" t="str">
            <v>N/A</v>
          </cell>
          <cell r="E260" t="str">
            <v>N/A</v>
          </cell>
          <cell r="F260" t="str">
            <v>N/A</v>
          </cell>
          <cell r="G260" t="str">
            <v>N/A</v>
          </cell>
          <cell r="H260" t="str">
            <v>N/A</v>
          </cell>
          <cell r="I260" t="str">
            <v>N/A</v>
          </cell>
          <cell r="J260" t="str">
            <v>N/A</v>
          </cell>
          <cell r="K260" t="str">
            <v>N/A</v>
          </cell>
          <cell r="L260" t="str">
            <v>N/A</v>
          </cell>
          <cell r="M260" t="str">
            <v>N/A</v>
          </cell>
          <cell r="N260" t="str">
            <v>N/A</v>
          </cell>
          <cell r="O260" t="str">
            <v>N/A</v>
          </cell>
          <cell r="P260" t="str">
            <v>N/A</v>
          </cell>
          <cell r="Q260" t="str">
            <v>N/A</v>
          </cell>
          <cell r="R260" t="str">
            <v>N/A</v>
          </cell>
          <cell r="S260" t="str">
            <v>N/A</v>
          </cell>
          <cell r="T260" t="str">
            <v>N/A</v>
          </cell>
          <cell r="U260" t="str">
            <v>N/A</v>
          </cell>
          <cell r="V260" t="str">
            <v>N/A</v>
          </cell>
          <cell r="W260" t="str">
            <v>N/A</v>
          </cell>
          <cell r="X260" t="e">
            <v>#VALUE!</v>
          </cell>
          <cell r="Y260" t="str">
            <v>N/A</v>
          </cell>
          <cell r="Z260" t="str">
            <v>N/A</v>
          </cell>
          <cell r="AA260" t="str">
            <v>N/A</v>
          </cell>
          <cell r="AB260" t="str">
            <v>N/A</v>
          </cell>
          <cell r="AC260" t="str">
            <v>N/A</v>
          </cell>
        </row>
        <row r="261">
          <cell r="A261">
            <v>36722</v>
          </cell>
          <cell r="B261" t="str">
            <v>N/A</v>
          </cell>
          <cell r="C261" t="str">
            <v>N/A</v>
          </cell>
          <cell r="D261" t="str">
            <v>N/A</v>
          </cell>
          <cell r="E261" t="str">
            <v>N/A</v>
          </cell>
          <cell r="F261" t="str">
            <v>N/A</v>
          </cell>
          <cell r="G261" t="str">
            <v>N/A</v>
          </cell>
          <cell r="H261" t="str">
            <v>N/A</v>
          </cell>
          <cell r="I261" t="str">
            <v>N/A</v>
          </cell>
          <cell r="J261" t="str">
            <v>N/A</v>
          </cell>
          <cell r="K261" t="str">
            <v>N/A</v>
          </cell>
          <cell r="L261" t="str">
            <v>N/A</v>
          </cell>
          <cell r="M261" t="str">
            <v>N/A</v>
          </cell>
          <cell r="N261" t="str">
            <v>N/A</v>
          </cell>
          <cell r="O261" t="str">
            <v>N/A</v>
          </cell>
          <cell r="P261" t="str">
            <v>N/A</v>
          </cell>
          <cell r="Q261" t="str">
            <v>N/A</v>
          </cell>
          <cell r="R261" t="str">
            <v>N/A</v>
          </cell>
          <cell r="S261" t="str">
            <v>N/A</v>
          </cell>
          <cell r="T261" t="str">
            <v>N/A</v>
          </cell>
          <cell r="U261" t="str">
            <v>N/A</v>
          </cell>
          <cell r="V261" t="str">
            <v>N/A</v>
          </cell>
          <cell r="W261" t="str">
            <v>N/A</v>
          </cell>
          <cell r="X261" t="e">
            <v>#VALUE!</v>
          </cell>
          <cell r="Y261" t="str">
            <v>N/A</v>
          </cell>
          <cell r="Z261" t="str">
            <v>N/A</v>
          </cell>
          <cell r="AA261" t="str">
            <v>N/A</v>
          </cell>
          <cell r="AB261" t="str">
            <v>N/A</v>
          </cell>
          <cell r="AC261" t="str">
            <v>N/A</v>
          </cell>
        </row>
        <row r="262">
          <cell r="A262">
            <v>36723</v>
          </cell>
          <cell r="B262" t="str">
            <v>N/A</v>
          </cell>
          <cell r="C262" t="str">
            <v>N/A</v>
          </cell>
          <cell r="D262" t="str">
            <v>N/A</v>
          </cell>
          <cell r="E262" t="str">
            <v>N/A</v>
          </cell>
          <cell r="F262" t="str">
            <v>N/A</v>
          </cell>
          <cell r="G262" t="str">
            <v>N/A</v>
          </cell>
          <cell r="H262" t="str">
            <v>N/A</v>
          </cell>
          <cell r="I262" t="str">
            <v>N/A</v>
          </cell>
          <cell r="J262" t="str">
            <v>N/A</v>
          </cell>
          <cell r="K262" t="str">
            <v>N/A</v>
          </cell>
          <cell r="L262" t="str">
            <v>N/A</v>
          </cell>
          <cell r="M262" t="str">
            <v>N/A</v>
          </cell>
          <cell r="N262" t="str">
            <v>N/A</v>
          </cell>
          <cell r="O262" t="str">
            <v>N/A</v>
          </cell>
          <cell r="P262" t="str">
            <v>N/A</v>
          </cell>
          <cell r="Q262" t="str">
            <v>N/A</v>
          </cell>
          <cell r="R262" t="str">
            <v>N/A</v>
          </cell>
          <cell r="S262" t="str">
            <v>N/A</v>
          </cell>
          <cell r="T262" t="str">
            <v>N/A</v>
          </cell>
          <cell r="U262" t="str">
            <v>N/A</v>
          </cell>
          <cell r="V262" t="str">
            <v>N/A</v>
          </cell>
          <cell r="W262" t="str">
            <v>N/A</v>
          </cell>
          <cell r="X262" t="e">
            <v>#VALUE!</v>
          </cell>
          <cell r="Y262" t="str">
            <v>N/A</v>
          </cell>
          <cell r="Z262" t="str">
            <v>N/A</v>
          </cell>
          <cell r="AA262" t="str">
            <v>N/A</v>
          </cell>
          <cell r="AB262" t="str">
            <v>N/A</v>
          </cell>
          <cell r="AC262" t="str">
            <v>N/A</v>
          </cell>
        </row>
        <row r="263">
          <cell r="A263">
            <v>36724</v>
          </cell>
          <cell r="B263" t="str">
            <v>N/A</v>
          </cell>
          <cell r="C263" t="str">
            <v>N/A</v>
          </cell>
          <cell r="D263" t="str">
            <v>N/A</v>
          </cell>
          <cell r="E263" t="str">
            <v>N/A</v>
          </cell>
          <cell r="F263" t="str">
            <v>N/A</v>
          </cell>
          <cell r="G263" t="str">
            <v>N/A</v>
          </cell>
          <cell r="H263" t="str">
            <v>N/A</v>
          </cell>
          <cell r="I263" t="str">
            <v>N/A</v>
          </cell>
          <cell r="J263" t="str">
            <v>N/A</v>
          </cell>
          <cell r="K263" t="str">
            <v>N/A</v>
          </cell>
          <cell r="L263" t="str">
            <v>N/A</v>
          </cell>
          <cell r="M263" t="str">
            <v>N/A</v>
          </cell>
          <cell r="N263" t="str">
            <v>N/A</v>
          </cell>
          <cell r="O263" t="str">
            <v>N/A</v>
          </cell>
          <cell r="P263" t="str">
            <v>N/A</v>
          </cell>
          <cell r="Q263" t="str">
            <v>N/A</v>
          </cell>
          <cell r="R263" t="str">
            <v>N/A</v>
          </cell>
          <cell r="S263" t="str">
            <v>N/A</v>
          </cell>
          <cell r="T263" t="str">
            <v>N/A</v>
          </cell>
          <cell r="U263" t="str">
            <v>N/A</v>
          </cell>
          <cell r="V263" t="str">
            <v>N/A</v>
          </cell>
          <cell r="W263" t="str">
            <v>N/A</v>
          </cell>
          <cell r="X263" t="e">
            <v>#VALUE!</v>
          </cell>
          <cell r="Y263" t="str">
            <v>N/A</v>
          </cell>
          <cell r="Z263" t="str">
            <v>N/A</v>
          </cell>
          <cell r="AA263" t="str">
            <v>N/A</v>
          </cell>
          <cell r="AB263" t="str">
            <v>N/A</v>
          </cell>
          <cell r="AC263" t="str">
            <v>N/A</v>
          </cell>
        </row>
        <row r="264">
          <cell r="A264">
            <v>36725</v>
          </cell>
          <cell r="B264" t="str">
            <v>N/A</v>
          </cell>
          <cell r="C264" t="str">
            <v>N/A</v>
          </cell>
          <cell r="D264" t="str">
            <v>N/A</v>
          </cell>
          <cell r="E264" t="str">
            <v>N/A</v>
          </cell>
          <cell r="F264" t="str">
            <v>N/A</v>
          </cell>
          <cell r="G264" t="str">
            <v>N/A</v>
          </cell>
          <cell r="H264" t="str">
            <v>N/A</v>
          </cell>
          <cell r="I264" t="str">
            <v>N/A</v>
          </cell>
          <cell r="J264" t="str">
            <v>N/A</v>
          </cell>
          <cell r="K264" t="str">
            <v>N/A</v>
          </cell>
          <cell r="L264" t="str">
            <v>N/A</v>
          </cell>
          <cell r="M264" t="str">
            <v>N/A</v>
          </cell>
          <cell r="N264" t="str">
            <v>N/A</v>
          </cell>
          <cell r="O264" t="str">
            <v>N/A</v>
          </cell>
          <cell r="P264" t="str">
            <v>N/A</v>
          </cell>
          <cell r="Q264" t="str">
            <v>N/A</v>
          </cell>
          <cell r="R264" t="str">
            <v>N/A</v>
          </cell>
          <cell r="S264" t="str">
            <v>N/A</v>
          </cell>
          <cell r="T264" t="str">
            <v>N/A</v>
          </cell>
          <cell r="U264" t="str">
            <v>N/A</v>
          </cell>
          <cell r="V264" t="str">
            <v>N/A</v>
          </cell>
          <cell r="W264" t="str">
            <v>N/A</v>
          </cell>
          <cell r="X264" t="e">
            <v>#VALUE!</v>
          </cell>
          <cell r="Y264" t="str">
            <v>N/A</v>
          </cell>
          <cell r="Z264" t="str">
            <v>N/A</v>
          </cell>
          <cell r="AA264" t="str">
            <v>N/A</v>
          </cell>
          <cell r="AB264" t="str">
            <v>N/A</v>
          </cell>
          <cell r="AC264" t="str">
            <v>N/A</v>
          </cell>
        </row>
        <row r="265">
          <cell r="A265">
            <v>36726</v>
          </cell>
          <cell r="B265" t="str">
            <v>N/A</v>
          </cell>
          <cell r="C265" t="str">
            <v>N/A</v>
          </cell>
          <cell r="D265" t="str">
            <v>N/A</v>
          </cell>
          <cell r="E265" t="str">
            <v>N/A</v>
          </cell>
          <cell r="F265" t="str">
            <v>N/A</v>
          </cell>
          <cell r="G265" t="str">
            <v>N/A</v>
          </cell>
          <cell r="H265" t="str">
            <v>N/A</v>
          </cell>
          <cell r="I265" t="str">
            <v>N/A</v>
          </cell>
          <cell r="J265" t="str">
            <v>N/A</v>
          </cell>
          <cell r="K265" t="str">
            <v>N/A</v>
          </cell>
          <cell r="L265" t="str">
            <v>N/A</v>
          </cell>
          <cell r="M265" t="str">
            <v>N/A</v>
          </cell>
          <cell r="N265" t="str">
            <v>N/A</v>
          </cell>
          <cell r="O265" t="str">
            <v>N/A</v>
          </cell>
          <cell r="P265" t="str">
            <v>N/A</v>
          </cell>
          <cell r="Q265" t="str">
            <v>N/A</v>
          </cell>
          <cell r="R265" t="str">
            <v>N/A</v>
          </cell>
          <cell r="S265" t="str">
            <v>N/A</v>
          </cell>
          <cell r="T265" t="str">
            <v>N/A</v>
          </cell>
          <cell r="U265" t="str">
            <v>N/A</v>
          </cell>
          <cell r="V265" t="str">
            <v>N/A</v>
          </cell>
          <cell r="W265" t="str">
            <v>N/A</v>
          </cell>
          <cell r="X265" t="e">
            <v>#VALUE!</v>
          </cell>
          <cell r="Y265" t="str">
            <v>N/A</v>
          </cell>
          <cell r="Z265" t="str">
            <v>N/A</v>
          </cell>
          <cell r="AA265" t="str">
            <v>N/A</v>
          </cell>
          <cell r="AB265" t="str">
            <v>N/A</v>
          </cell>
          <cell r="AC265" t="str">
            <v>N/A</v>
          </cell>
        </row>
        <row r="266">
          <cell r="A266">
            <v>36727</v>
          </cell>
          <cell r="B266" t="str">
            <v>N/A</v>
          </cell>
          <cell r="C266" t="str">
            <v>N/A</v>
          </cell>
          <cell r="D266" t="str">
            <v>N/A</v>
          </cell>
          <cell r="E266" t="str">
            <v>N/A</v>
          </cell>
          <cell r="F266" t="str">
            <v>N/A</v>
          </cell>
          <cell r="G266" t="str">
            <v>N/A</v>
          </cell>
          <cell r="H266" t="str">
            <v>N/A</v>
          </cell>
          <cell r="I266" t="str">
            <v>N/A</v>
          </cell>
          <cell r="J266" t="str">
            <v>N/A</v>
          </cell>
          <cell r="K266" t="str">
            <v>N/A</v>
          </cell>
          <cell r="L266" t="str">
            <v>N/A</v>
          </cell>
          <cell r="M266" t="str">
            <v>N/A</v>
          </cell>
          <cell r="N266" t="str">
            <v>N/A</v>
          </cell>
          <cell r="O266" t="str">
            <v>N/A</v>
          </cell>
          <cell r="P266" t="str">
            <v>N/A</v>
          </cell>
          <cell r="Q266" t="str">
            <v>N/A</v>
          </cell>
          <cell r="R266" t="str">
            <v>N/A</v>
          </cell>
          <cell r="S266" t="str">
            <v>N/A</v>
          </cell>
          <cell r="T266" t="str">
            <v>N/A</v>
          </cell>
          <cell r="U266" t="str">
            <v>N/A</v>
          </cell>
          <cell r="V266" t="str">
            <v>N/A</v>
          </cell>
          <cell r="W266" t="str">
            <v>N/A</v>
          </cell>
          <cell r="X266" t="e">
            <v>#VALUE!</v>
          </cell>
          <cell r="Y266" t="str">
            <v>N/A</v>
          </cell>
          <cell r="Z266" t="str">
            <v>N/A</v>
          </cell>
          <cell r="AA266" t="str">
            <v>N/A</v>
          </cell>
          <cell r="AB266" t="str">
            <v>N/A</v>
          </cell>
          <cell r="AC266" t="str">
            <v>N/A</v>
          </cell>
        </row>
        <row r="267">
          <cell r="A267">
            <v>36728</v>
          </cell>
          <cell r="B267" t="str">
            <v>N/A</v>
          </cell>
          <cell r="C267" t="str">
            <v>N/A</v>
          </cell>
          <cell r="D267" t="str">
            <v>N/A</v>
          </cell>
          <cell r="E267" t="str">
            <v>N/A</v>
          </cell>
          <cell r="F267" t="str">
            <v>N/A</v>
          </cell>
          <cell r="G267" t="str">
            <v>N/A</v>
          </cell>
          <cell r="H267" t="str">
            <v>N/A</v>
          </cell>
          <cell r="I267" t="str">
            <v>N/A</v>
          </cell>
          <cell r="J267" t="str">
            <v>N/A</v>
          </cell>
          <cell r="K267" t="str">
            <v>N/A</v>
          </cell>
          <cell r="L267" t="str">
            <v>N/A</v>
          </cell>
          <cell r="M267" t="str">
            <v>N/A</v>
          </cell>
          <cell r="N267" t="str">
            <v>N/A</v>
          </cell>
          <cell r="O267" t="str">
            <v>N/A</v>
          </cell>
          <cell r="P267" t="str">
            <v>N/A</v>
          </cell>
          <cell r="Q267" t="str">
            <v>N/A</v>
          </cell>
          <cell r="R267" t="str">
            <v>N/A</v>
          </cell>
          <cell r="S267" t="str">
            <v>N/A</v>
          </cell>
          <cell r="T267" t="str">
            <v>N/A</v>
          </cell>
          <cell r="U267" t="str">
            <v>N/A</v>
          </cell>
          <cell r="V267" t="str">
            <v>N/A</v>
          </cell>
          <cell r="W267" t="str">
            <v>N/A</v>
          </cell>
          <cell r="X267" t="e">
            <v>#VALUE!</v>
          </cell>
          <cell r="Y267" t="str">
            <v>N/A</v>
          </cell>
          <cell r="Z267" t="str">
            <v>N/A</v>
          </cell>
          <cell r="AA267" t="str">
            <v>N/A</v>
          </cell>
          <cell r="AB267" t="str">
            <v>N/A</v>
          </cell>
          <cell r="AC267" t="str">
            <v>N/A</v>
          </cell>
        </row>
        <row r="268">
          <cell r="A268">
            <v>36729</v>
          </cell>
          <cell r="B268" t="str">
            <v>N/A</v>
          </cell>
          <cell r="C268" t="str">
            <v>N/A</v>
          </cell>
          <cell r="D268" t="str">
            <v>N/A</v>
          </cell>
          <cell r="E268" t="str">
            <v>N/A</v>
          </cell>
          <cell r="F268" t="str">
            <v>N/A</v>
          </cell>
          <cell r="G268" t="str">
            <v>N/A</v>
          </cell>
          <cell r="H268" t="str">
            <v>N/A</v>
          </cell>
          <cell r="I268" t="str">
            <v>N/A</v>
          </cell>
          <cell r="J268" t="str">
            <v>N/A</v>
          </cell>
          <cell r="K268" t="str">
            <v>N/A</v>
          </cell>
          <cell r="L268" t="str">
            <v>N/A</v>
          </cell>
          <cell r="M268" t="str">
            <v>N/A</v>
          </cell>
          <cell r="N268" t="str">
            <v>N/A</v>
          </cell>
          <cell r="O268" t="str">
            <v>N/A</v>
          </cell>
          <cell r="P268" t="str">
            <v>N/A</v>
          </cell>
          <cell r="Q268" t="str">
            <v>N/A</v>
          </cell>
          <cell r="R268" t="str">
            <v>N/A</v>
          </cell>
          <cell r="S268" t="str">
            <v>N/A</v>
          </cell>
          <cell r="T268" t="str">
            <v>N/A</v>
          </cell>
          <cell r="U268" t="str">
            <v>N/A</v>
          </cell>
          <cell r="V268" t="str">
            <v>N/A</v>
          </cell>
          <cell r="W268" t="str">
            <v>N/A</v>
          </cell>
          <cell r="X268" t="e">
            <v>#VALUE!</v>
          </cell>
          <cell r="Y268" t="str">
            <v>N/A</v>
          </cell>
          <cell r="Z268" t="str">
            <v>N/A</v>
          </cell>
          <cell r="AA268" t="str">
            <v>N/A</v>
          </cell>
          <cell r="AB268" t="str">
            <v>N/A</v>
          </cell>
          <cell r="AC268" t="str">
            <v>N/A</v>
          </cell>
        </row>
        <row r="269">
          <cell r="A269">
            <v>36730</v>
          </cell>
          <cell r="B269" t="str">
            <v>N/A</v>
          </cell>
          <cell r="C269" t="str">
            <v>N/A</v>
          </cell>
          <cell r="D269" t="str">
            <v>N/A</v>
          </cell>
          <cell r="E269" t="str">
            <v>N/A</v>
          </cell>
          <cell r="F269" t="str">
            <v>N/A</v>
          </cell>
          <cell r="G269" t="str">
            <v>N/A</v>
          </cell>
          <cell r="H269" t="str">
            <v>N/A</v>
          </cell>
          <cell r="I269" t="str">
            <v>N/A</v>
          </cell>
          <cell r="J269" t="str">
            <v>N/A</v>
          </cell>
          <cell r="K269" t="str">
            <v>N/A</v>
          </cell>
          <cell r="L269" t="str">
            <v>N/A</v>
          </cell>
          <cell r="M269" t="str">
            <v>N/A</v>
          </cell>
          <cell r="N269" t="str">
            <v>N/A</v>
          </cell>
          <cell r="O269" t="str">
            <v>N/A</v>
          </cell>
          <cell r="P269" t="str">
            <v>N/A</v>
          </cell>
          <cell r="Q269" t="str">
            <v>N/A</v>
          </cell>
          <cell r="R269" t="str">
            <v>N/A</v>
          </cell>
          <cell r="S269" t="str">
            <v>N/A</v>
          </cell>
          <cell r="T269" t="str">
            <v>N/A</v>
          </cell>
          <cell r="U269" t="str">
            <v>N/A</v>
          </cell>
          <cell r="V269" t="str">
            <v>N/A</v>
          </cell>
          <cell r="W269" t="str">
            <v>N/A</v>
          </cell>
          <cell r="X269" t="e">
            <v>#VALUE!</v>
          </cell>
          <cell r="Y269" t="str">
            <v>N/A</v>
          </cell>
          <cell r="Z269" t="str">
            <v>N/A</v>
          </cell>
          <cell r="AA269" t="str">
            <v>N/A</v>
          </cell>
          <cell r="AB269" t="str">
            <v>N/A</v>
          </cell>
          <cell r="AC269" t="str">
            <v>N/A</v>
          </cell>
        </row>
        <row r="270">
          <cell r="A270">
            <v>36731</v>
          </cell>
          <cell r="B270" t="str">
            <v>N/A</v>
          </cell>
          <cell r="C270" t="str">
            <v>N/A</v>
          </cell>
          <cell r="D270" t="str">
            <v>N/A</v>
          </cell>
          <cell r="E270" t="str">
            <v>N/A</v>
          </cell>
          <cell r="F270" t="str">
            <v>N/A</v>
          </cell>
          <cell r="G270" t="str">
            <v>N/A</v>
          </cell>
          <cell r="H270" t="str">
            <v>N/A</v>
          </cell>
          <cell r="I270" t="str">
            <v>N/A</v>
          </cell>
          <cell r="J270" t="str">
            <v>N/A</v>
          </cell>
          <cell r="K270" t="str">
            <v>N/A</v>
          </cell>
          <cell r="L270" t="str">
            <v>N/A</v>
          </cell>
          <cell r="M270" t="str">
            <v>N/A</v>
          </cell>
          <cell r="N270" t="str">
            <v>N/A</v>
          </cell>
          <cell r="O270" t="str">
            <v>N/A</v>
          </cell>
          <cell r="P270" t="str">
            <v>N/A</v>
          </cell>
          <cell r="Q270" t="str">
            <v>N/A</v>
          </cell>
          <cell r="R270" t="str">
            <v>N/A</v>
          </cell>
          <cell r="S270" t="str">
            <v>N/A</v>
          </cell>
          <cell r="T270" t="str">
            <v>N/A</v>
          </cell>
          <cell r="U270" t="str">
            <v>N/A</v>
          </cell>
          <cell r="V270" t="str">
            <v>N/A</v>
          </cell>
          <cell r="W270" t="str">
            <v>N/A</v>
          </cell>
          <cell r="X270" t="e">
            <v>#VALUE!</v>
          </cell>
          <cell r="Y270" t="str">
            <v>N/A</v>
          </cell>
          <cell r="Z270" t="str">
            <v>N/A</v>
          </cell>
          <cell r="AA270" t="str">
            <v>N/A</v>
          </cell>
          <cell r="AB270" t="str">
            <v>N/A</v>
          </cell>
          <cell r="AC270" t="str">
            <v>N/A</v>
          </cell>
        </row>
        <row r="271">
          <cell r="A271">
            <v>36732</v>
          </cell>
          <cell r="B271" t="str">
            <v>N/A</v>
          </cell>
          <cell r="C271" t="str">
            <v>N/A</v>
          </cell>
          <cell r="D271" t="str">
            <v>N/A</v>
          </cell>
          <cell r="E271" t="str">
            <v>N/A</v>
          </cell>
          <cell r="F271" t="str">
            <v>N/A</v>
          </cell>
          <cell r="G271" t="str">
            <v>N/A</v>
          </cell>
          <cell r="H271" t="str">
            <v>N/A</v>
          </cell>
          <cell r="I271" t="str">
            <v>N/A</v>
          </cell>
          <cell r="J271" t="str">
            <v>N/A</v>
          </cell>
          <cell r="K271" t="str">
            <v>N/A</v>
          </cell>
          <cell r="L271" t="str">
            <v>N/A</v>
          </cell>
          <cell r="M271" t="str">
            <v>N/A</v>
          </cell>
          <cell r="N271" t="str">
            <v>N/A</v>
          </cell>
          <cell r="O271" t="str">
            <v>N/A</v>
          </cell>
          <cell r="P271" t="str">
            <v>N/A</v>
          </cell>
          <cell r="Q271" t="str">
            <v>N/A</v>
          </cell>
          <cell r="R271" t="str">
            <v>N/A</v>
          </cell>
          <cell r="S271" t="str">
            <v>N/A</v>
          </cell>
          <cell r="T271" t="str">
            <v>N/A</v>
          </cell>
          <cell r="U271" t="str">
            <v>N/A</v>
          </cell>
          <cell r="V271" t="str">
            <v>N/A</v>
          </cell>
          <cell r="W271" t="str">
            <v>N/A</v>
          </cell>
          <cell r="X271" t="e">
            <v>#VALUE!</v>
          </cell>
          <cell r="Y271" t="str">
            <v>N/A</v>
          </cell>
          <cell r="Z271" t="str">
            <v>N/A</v>
          </cell>
          <cell r="AA271" t="str">
            <v>N/A</v>
          </cell>
          <cell r="AB271" t="str">
            <v>N/A</v>
          </cell>
          <cell r="AC271" t="str">
            <v>N/A</v>
          </cell>
        </row>
        <row r="272">
          <cell r="A272">
            <v>36733</v>
          </cell>
          <cell r="B272" t="str">
            <v>N/A</v>
          </cell>
          <cell r="C272" t="str">
            <v>N/A</v>
          </cell>
          <cell r="D272" t="str">
            <v>N/A</v>
          </cell>
          <cell r="E272" t="str">
            <v>N/A</v>
          </cell>
          <cell r="F272" t="str">
            <v>N/A</v>
          </cell>
          <cell r="G272" t="str">
            <v>N/A</v>
          </cell>
          <cell r="H272" t="str">
            <v>N/A</v>
          </cell>
          <cell r="I272" t="str">
            <v>N/A</v>
          </cell>
          <cell r="J272" t="str">
            <v>N/A</v>
          </cell>
          <cell r="K272" t="str">
            <v>N/A</v>
          </cell>
          <cell r="L272" t="str">
            <v>N/A</v>
          </cell>
          <cell r="M272" t="str">
            <v>N/A</v>
          </cell>
          <cell r="N272" t="str">
            <v>N/A</v>
          </cell>
          <cell r="O272" t="str">
            <v>N/A</v>
          </cell>
          <cell r="P272" t="str">
            <v>N/A</v>
          </cell>
          <cell r="Q272" t="str">
            <v>N/A</v>
          </cell>
          <cell r="R272" t="str">
            <v>N/A</v>
          </cell>
          <cell r="S272" t="str">
            <v>N/A</v>
          </cell>
          <cell r="T272" t="str">
            <v>N/A</v>
          </cell>
          <cell r="U272" t="str">
            <v>N/A</v>
          </cell>
          <cell r="V272" t="str">
            <v>N/A</v>
          </cell>
          <cell r="W272" t="str">
            <v>N/A</v>
          </cell>
          <cell r="X272" t="e">
            <v>#VALUE!</v>
          </cell>
          <cell r="Y272" t="str">
            <v>N/A</v>
          </cell>
          <cell r="Z272" t="str">
            <v>N/A</v>
          </cell>
          <cell r="AA272" t="str">
            <v>N/A</v>
          </cell>
          <cell r="AB272" t="str">
            <v>N/A</v>
          </cell>
          <cell r="AC272" t="str">
            <v>N/A</v>
          </cell>
        </row>
        <row r="273">
          <cell r="A273">
            <v>36734</v>
          </cell>
          <cell r="B273" t="str">
            <v>N/A</v>
          </cell>
          <cell r="C273" t="str">
            <v>N/A</v>
          </cell>
          <cell r="D273" t="str">
            <v>N/A</v>
          </cell>
          <cell r="E273" t="str">
            <v>N/A</v>
          </cell>
          <cell r="F273" t="str">
            <v>N/A</v>
          </cell>
          <cell r="G273" t="str">
            <v>N/A</v>
          </cell>
          <cell r="H273" t="str">
            <v>N/A</v>
          </cell>
          <cell r="I273" t="str">
            <v>N/A</v>
          </cell>
          <cell r="J273" t="str">
            <v>N/A</v>
          </cell>
          <cell r="K273" t="str">
            <v>N/A</v>
          </cell>
          <cell r="L273" t="str">
            <v>N/A</v>
          </cell>
          <cell r="M273" t="str">
            <v>N/A</v>
          </cell>
          <cell r="N273" t="str">
            <v>N/A</v>
          </cell>
          <cell r="O273" t="str">
            <v>N/A</v>
          </cell>
          <cell r="P273" t="str">
            <v>N/A</v>
          </cell>
          <cell r="Q273" t="str">
            <v>N/A</v>
          </cell>
          <cell r="R273" t="str">
            <v>N/A</v>
          </cell>
          <cell r="S273" t="str">
            <v>N/A</v>
          </cell>
          <cell r="T273" t="str">
            <v>N/A</v>
          </cell>
          <cell r="U273" t="str">
            <v>N/A</v>
          </cell>
          <cell r="V273" t="str">
            <v>N/A</v>
          </cell>
          <cell r="W273" t="str">
            <v>N/A</v>
          </cell>
          <cell r="X273" t="e">
            <v>#VALUE!</v>
          </cell>
          <cell r="Y273" t="str">
            <v>N/A</v>
          </cell>
          <cell r="Z273" t="str">
            <v>N/A</v>
          </cell>
          <cell r="AA273" t="str">
            <v>N/A</v>
          </cell>
          <cell r="AB273" t="str">
            <v>N/A</v>
          </cell>
          <cell r="AC273" t="str">
            <v>N/A</v>
          </cell>
        </row>
        <row r="274">
          <cell r="A274">
            <v>36735</v>
          </cell>
          <cell r="B274" t="str">
            <v>N/A</v>
          </cell>
          <cell r="C274" t="str">
            <v>N/A</v>
          </cell>
          <cell r="D274" t="str">
            <v>N/A</v>
          </cell>
          <cell r="E274" t="str">
            <v>N/A</v>
          </cell>
          <cell r="F274" t="str">
            <v>N/A</v>
          </cell>
          <cell r="G274" t="str">
            <v>N/A</v>
          </cell>
          <cell r="H274" t="str">
            <v>N/A</v>
          </cell>
          <cell r="I274" t="str">
            <v>N/A</v>
          </cell>
          <cell r="J274" t="str">
            <v>N/A</v>
          </cell>
          <cell r="K274" t="str">
            <v>N/A</v>
          </cell>
          <cell r="L274" t="str">
            <v>N/A</v>
          </cell>
          <cell r="M274" t="str">
            <v>N/A</v>
          </cell>
          <cell r="N274" t="str">
            <v>N/A</v>
          </cell>
          <cell r="O274" t="str">
            <v>N/A</v>
          </cell>
          <cell r="P274" t="str">
            <v>N/A</v>
          </cell>
          <cell r="Q274" t="str">
            <v>N/A</v>
          </cell>
          <cell r="R274" t="str">
            <v>N/A</v>
          </cell>
          <cell r="S274" t="str">
            <v>N/A</v>
          </cell>
          <cell r="T274" t="str">
            <v>N/A</v>
          </cell>
          <cell r="U274" t="str">
            <v>N/A</v>
          </cell>
          <cell r="V274" t="str">
            <v>N/A</v>
          </cell>
          <cell r="W274" t="str">
            <v>N/A</v>
          </cell>
          <cell r="X274" t="e">
            <v>#VALUE!</v>
          </cell>
          <cell r="Y274" t="str">
            <v>N/A</v>
          </cell>
          <cell r="Z274" t="str">
            <v>N/A</v>
          </cell>
          <cell r="AA274" t="str">
            <v>N/A</v>
          </cell>
          <cell r="AB274" t="str">
            <v>N/A</v>
          </cell>
          <cell r="AC274" t="str">
            <v>N/A</v>
          </cell>
        </row>
        <row r="275">
          <cell r="A275">
            <v>36736</v>
          </cell>
          <cell r="B275" t="str">
            <v>N/A</v>
          </cell>
          <cell r="C275" t="str">
            <v>N/A</v>
          </cell>
          <cell r="D275" t="str">
            <v>N/A</v>
          </cell>
          <cell r="E275" t="str">
            <v>N/A</v>
          </cell>
          <cell r="F275" t="str">
            <v>N/A</v>
          </cell>
          <cell r="G275" t="str">
            <v>N/A</v>
          </cell>
          <cell r="H275" t="str">
            <v>N/A</v>
          </cell>
          <cell r="I275" t="str">
            <v>N/A</v>
          </cell>
          <cell r="J275" t="str">
            <v>N/A</v>
          </cell>
          <cell r="K275" t="str">
            <v>N/A</v>
          </cell>
          <cell r="L275" t="str">
            <v>N/A</v>
          </cell>
          <cell r="M275" t="str">
            <v>N/A</v>
          </cell>
          <cell r="N275" t="str">
            <v>N/A</v>
          </cell>
          <cell r="O275" t="str">
            <v>N/A</v>
          </cell>
          <cell r="P275" t="str">
            <v>N/A</v>
          </cell>
          <cell r="Q275" t="str">
            <v>N/A</v>
          </cell>
          <cell r="R275" t="str">
            <v>N/A</v>
          </cell>
          <cell r="S275" t="str">
            <v>N/A</v>
          </cell>
          <cell r="T275" t="str">
            <v>N/A</v>
          </cell>
          <cell r="U275" t="str">
            <v>N/A</v>
          </cell>
          <cell r="V275" t="str">
            <v>N/A</v>
          </cell>
          <cell r="W275" t="str">
            <v>N/A</v>
          </cell>
          <cell r="X275" t="e">
            <v>#VALUE!</v>
          </cell>
          <cell r="Y275" t="str">
            <v>N/A</v>
          </cell>
          <cell r="Z275" t="str">
            <v>N/A</v>
          </cell>
          <cell r="AA275" t="str">
            <v>N/A</v>
          </cell>
          <cell r="AB275" t="str">
            <v>N/A</v>
          </cell>
          <cell r="AC275" t="str">
            <v>N/A</v>
          </cell>
        </row>
        <row r="276">
          <cell r="A276">
            <v>36737</v>
          </cell>
          <cell r="B276" t="str">
            <v>N/A</v>
          </cell>
          <cell r="C276" t="str">
            <v>N/A</v>
          </cell>
          <cell r="D276" t="str">
            <v>N/A</v>
          </cell>
          <cell r="E276" t="str">
            <v>N/A</v>
          </cell>
          <cell r="F276" t="str">
            <v>N/A</v>
          </cell>
          <cell r="G276" t="str">
            <v>N/A</v>
          </cell>
          <cell r="H276" t="str">
            <v>N/A</v>
          </cell>
          <cell r="I276" t="str">
            <v>N/A</v>
          </cell>
          <cell r="J276" t="str">
            <v>N/A</v>
          </cell>
          <cell r="K276" t="str">
            <v>N/A</v>
          </cell>
          <cell r="L276" t="str">
            <v>N/A</v>
          </cell>
          <cell r="M276" t="str">
            <v>N/A</v>
          </cell>
          <cell r="N276" t="str">
            <v>N/A</v>
          </cell>
          <cell r="O276" t="str">
            <v>N/A</v>
          </cell>
          <cell r="P276" t="str">
            <v>N/A</v>
          </cell>
          <cell r="Q276" t="str">
            <v>N/A</v>
          </cell>
          <cell r="R276" t="str">
            <v>N/A</v>
          </cell>
          <cell r="S276" t="str">
            <v>N/A</v>
          </cell>
          <cell r="T276" t="str">
            <v>N/A</v>
          </cell>
          <cell r="U276" t="str">
            <v>N/A</v>
          </cell>
          <cell r="V276" t="str">
            <v>N/A</v>
          </cell>
          <cell r="W276" t="str">
            <v>N/A</v>
          </cell>
          <cell r="X276" t="e">
            <v>#VALUE!</v>
          </cell>
          <cell r="Y276" t="str">
            <v>N/A</v>
          </cell>
          <cell r="Z276" t="str">
            <v>N/A</v>
          </cell>
          <cell r="AA276" t="str">
            <v>N/A</v>
          </cell>
          <cell r="AB276" t="str">
            <v>N/A</v>
          </cell>
          <cell r="AC276" t="str">
            <v>N/A</v>
          </cell>
        </row>
        <row r="277">
          <cell r="A277">
            <v>36738</v>
          </cell>
          <cell r="B277" t="str">
            <v>N/A</v>
          </cell>
          <cell r="C277" t="str">
            <v>N/A</v>
          </cell>
          <cell r="D277" t="str">
            <v>N/A</v>
          </cell>
          <cell r="E277" t="str">
            <v>N/A</v>
          </cell>
          <cell r="F277" t="str">
            <v>N/A</v>
          </cell>
          <cell r="G277" t="str">
            <v>N/A</v>
          </cell>
          <cell r="H277" t="str">
            <v>N/A</v>
          </cell>
          <cell r="I277" t="str">
            <v>N/A</v>
          </cell>
          <cell r="J277" t="str">
            <v>N/A</v>
          </cell>
          <cell r="K277" t="str">
            <v>N/A</v>
          </cell>
          <cell r="L277" t="str">
            <v>N/A</v>
          </cell>
          <cell r="M277" t="str">
            <v>N/A</v>
          </cell>
          <cell r="N277" t="str">
            <v>N/A</v>
          </cell>
          <cell r="O277" t="str">
            <v>N/A</v>
          </cell>
          <cell r="P277" t="str">
            <v>N/A</v>
          </cell>
          <cell r="Q277" t="str">
            <v>N/A</v>
          </cell>
          <cell r="R277" t="str">
            <v>N/A</v>
          </cell>
          <cell r="S277" t="str">
            <v>N/A</v>
          </cell>
          <cell r="T277" t="str">
            <v>N/A</v>
          </cell>
          <cell r="U277" t="str">
            <v>N/A</v>
          </cell>
          <cell r="V277" t="str">
            <v>N/A</v>
          </cell>
          <cell r="W277" t="str">
            <v>N/A</v>
          </cell>
          <cell r="X277" t="e">
            <v>#VALUE!</v>
          </cell>
          <cell r="Y277" t="str">
            <v>N/A</v>
          </cell>
          <cell r="Z277" t="str">
            <v>N/A</v>
          </cell>
          <cell r="AA277" t="str">
            <v>N/A</v>
          </cell>
          <cell r="AB277" t="str">
            <v>N/A</v>
          </cell>
          <cell r="AC277" t="str">
            <v>N/A</v>
          </cell>
        </row>
        <row r="278">
          <cell r="A278">
            <v>36739</v>
          </cell>
          <cell r="B278" t="str">
            <v>N/A</v>
          </cell>
          <cell r="C278" t="str">
            <v>N/A</v>
          </cell>
          <cell r="D278" t="str">
            <v>N/A</v>
          </cell>
          <cell r="E278" t="str">
            <v>N/A</v>
          </cell>
          <cell r="F278" t="str">
            <v>N/A</v>
          </cell>
          <cell r="G278" t="str">
            <v>N/A</v>
          </cell>
          <cell r="H278" t="str">
            <v>N/A</v>
          </cell>
          <cell r="I278" t="str">
            <v>N/A</v>
          </cell>
          <cell r="J278" t="str">
            <v>N/A</v>
          </cell>
          <cell r="K278" t="str">
            <v>N/A</v>
          </cell>
          <cell r="L278" t="str">
            <v>N/A</v>
          </cell>
          <cell r="M278" t="str">
            <v>N/A</v>
          </cell>
          <cell r="N278" t="str">
            <v>N/A</v>
          </cell>
          <cell r="O278" t="str">
            <v>N/A</v>
          </cell>
          <cell r="P278" t="str">
            <v>N/A</v>
          </cell>
          <cell r="Q278" t="str">
            <v>N/A</v>
          </cell>
          <cell r="R278" t="str">
            <v>N/A</v>
          </cell>
          <cell r="S278" t="str">
            <v>N/A</v>
          </cell>
          <cell r="T278" t="str">
            <v>N/A</v>
          </cell>
          <cell r="U278" t="str">
            <v>N/A</v>
          </cell>
          <cell r="V278" t="str">
            <v>N/A</v>
          </cell>
          <cell r="W278" t="str">
            <v>N/A</v>
          </cell>
          <cell r="X278" t="e">
            <v>#VALUE!</v>
          </cell>
          <cell r="Y278" t="str">
            <v>N/A</v>
          </cell>
          <cell r="Z278" t="str">
            <v>N/A</v>
          </cell>
          <cell r="AA278" t="str">
            <v>N/A</v>
          </cell>
          <cell r="AB278" t="str">
            <v>N/A</v>
          </cell>
          <cell r="AC278" t="str">
            <v>N/A</v>
          </cell>
        </row>
        <row r="279">
          <cell r="A279">
            <v>36740</v>
          </cell>
          <cell r="B279" t="str">
            <v>N/A</v>
          </cell>
          <cell r="C279" t="str">
            <v>N/A</v>
          </cell>
          <cell r="D279" t="str">
            <v>N/A</v>
          </cell>
          <cell r="E279" t="str">
            <v>N/A</v>
          </cell>
          <cell r="F279" t="str">
            <v>N/A</v>
          </cell>
          <cell r="G279" t="str">
            <v>N/A</v>
          </cell>
          <cell r="H279" t="str">
            <v>N/A</v>
          </cell>
          <cell r="I279" t="str">
            <v>N/A</v>
          </cell>
          <cell r="J279" t="str">
            <v>N/A</v>
          </cell>
          <cell r="K279" t="str">
            <v>N/A</v>
          </cell>
          <cell r="L279" t="str">
            <v>N/A</v>
          </cell>
          <cell r="M279" t="str">
            <v>N/A</v>
          </cell>
          <cell r="N279" t="str">
            <v>N/A</v>
          </cell>
          <cell r="O279" t="str">
            <v>N/A</v>
          </cell>
          <cell r="P279" t="str">
            <v>N/A</v>
          </cell>
          <cell r="Q279" t="str">
            <v>N/A</v>
          </cell>
          <cell r="R279" t="str">
            <v>N/A</v>
          </cell>
          <cell r="S279" t="str">
            <v>N/A</v>
          </cell>
          <cell r="T279" t="str">
            <v>N/A</v>
          </cell>
          <cell r="U279" t="str">
            <v>N/A</v>
          </cell>
          <cell r="V279" t="str">
            <v>N/A</v>
          </cell>
          <cell r="W279" t="str">
            <v>N/A</v>
          </cell>
          <cell r="X279" t="e">
            <v>#VALUE!</v>
          </cell>
          <cell r="Y279" t="str">
            <v>N/A</v>
          </cell>
          <cell r="Z279" t="str">
            <v>N/A</v>
          </cell>
          <cell r="AA279" t="str">
            <v>N/A</v>
          </cell>
          <cell r="AB279" t="str">
            <v>N/A</v>
          </cell>
          <cell r="AC279" t="str">
            <v>N/A</v>
          </cell>
        </row>
        <row r="280">
          <cell r="A280">
            <v>36741</v>
          </cell>
          <cell r="B280" t="str">
            <v>N/A</v>
          </cell>
          <cell r="C280" t="str">
            <v>N/A</v>
          </cell>
          <cell r="D280" t="str">
            <v>N/A</v>
          </cell>
          <cell r="E280" t="str">
            <v>N/A</v>
          </cell>
          <cell r="F280" t="str">
            <v>N/A</v>
          </cell>
          <cell r="G280" t="str">
            <v>N/A</v>
          </cell>
          <cell r="H280" t="str">
            <v>N/A</v>
          </cell>
          <cell r="I280" t="str">
            <v>N/A</v>
          </cell>
          <cell r="J280" t="str">
            <v>N/A</v>
          </cell>
          <cell r="K280" t="str">
            <v>N/A</v>
          </cell>
          <cell r="L280" t="str">
            <v>N/A</v>
          </cell>
          <cell r="M280" t="str">
            <v>N/A</v>
          </cell>
          <cell r="N280" t="str">
            <v>N/A</v>
          </cell>
          <cell r="O280" t="str">
            <v>N/A</v>
          </cell>
          <cell r="P280" t="str">
            <v>N/A</v>
          </cell>
          <cell r="Q280" t="str">
            <v>N/A</v>
          </cell>
          <cell r="R280" t="str">
            <v>N/A</v>
          </cell>
          <cell r="S280" t="str">
            <v>N/A</v>
          </cell>
          <cell r="T280" t="str">
            <v>N/A</v>
          </cell>
          <cell r="U280" t="str">
            <v>N/A</v>
          </cell>
          <cell r="V280" t="str">
            <v>N/A</v>
          </cell>
          <cell r="W280" t="str">
            <v>N/A</v>
          </cell>
          <cell r="X280" t="e">
            <v>#VALUE!</v>
          </cell>
          <cell r="Y280" t="str">
            <v>N/A</v>
          </cell>
          <cell r="Z280" t="str">
            <v>N/A</v>
          </cell>
          <cell r="AA280" t="str">
            <v>N/A</v>
          </cell>
          <cell r="AB280" t="str">
            <v>N/A</v>
          </cell>
          <cell r="AC280" t="str">
            <v>N/A</v>
          </cell>
        </row>
        <row r="281">
          <cell r="A281">
            <v>36742</v>
          </cell>
          <cell r="B281" t="str">
            <v>N/A</v>
          </cell>
          <cell r="C281" t="str">
            <v>N/A</v>
          </cell>
          <cell r="D281" t="str">
            <v>N/A</v>
          </cell>
          <cell r="E281" t="str">
            <v>N/A</v>
          </cell>
          <cell r="F281" t="str">
            <v>N/A</v>
          </cell>
          <cell r="G281" t="str">
            <v>N/A</v>
          </cell>
          <cell r="H281" t="str">
            <v>N/A</v>
          </cell>
          <cell r="I281" t="str">
            <v>N/A</v>
          </cell>
          <cell r="J281" t="str">
            <v>N/A</v>
          </cell>
          <cell r="K281" t="str">
            <v>N/A</v>
          </cell>
          <cell r="L281" t="str">
            <v>N/A</v>
          </cell>
          <cell r="M281" t="str">
            <v>N/A</v>
          </cell>
          <cell r="N281" t="str">
            <v>N/A</v>
          </cell>
          <cell r="O281" t="str">
            <v>N/A</v>
          </cell>
          <cell r="P281" t="str">
            <v>N/A</v>
          </cell>
          <cell r="Q281" t="str">
            <v>N/A</v>
          </cell>
          <cell r="R281" t="str">
            <v>N/A</v>
          </cell>
          <cell r="S281" t="str">
            <v>N/A</v>
          </cell>
          <cell r="T281" t="str">
            <v>N/A</v>
          </cell>
          <cell r="U281" t="str">
            <v>N/A</v>
          </cell>
          <cell r="V281" t="str">
            <v>N/A</v>
          </cell>
          <cell r="W281" t="str">
            <v>N/A</v>
          </cell>
          <cell r="X281" t="e">
            <v>#VALUE!</v>
          </cell>
          <cell r="Y281" t="str">
            <v>N/A</v>
          </cell>
          <cell r="Z281" t="str">
            <v>N/A</v>
          </cell>
          <cell r="AA281" t="str">
            <v>N/A</v>
          </cell>
          <cell r="AB281" t="str">
            <v>N/A</v>
          </cell>
          <cell r="AC281" t="str">
            <v>N/A</v>
          </cell>
        </row>
        <row r="282">
          <cell r="A282">
            <v>36743</v>
          </cell>
          <cell r="B282" t="str">
            <v>N/A</v>
          </cell>
          <cell r="C282" t="str">
            <v>N/A</v>
          </cell>
          <cell r="D282" t="str">
            <v>N/A</v>
          </cell>
          <cell r="E282" t="str">
            <v>N/A</v>
          </cell>
          <cell r="F282" t="str">
            <v>N/A</v>
          </cell>
          <cell r="G282" t="str">
            <v>N/A</v>
          </cell>
          <cell r="H282" t="str">
            <v>N/A</v>
          </cell>
          <cell r="I282" t="str">
            <v>N/A</v>
          </cell>
          <cell r="J282" t="str">
            <v>N/A</v>
          </cell>
          <cell r="K282" t="str">
            <v>N/A</v>
          </cell>
          <cell r="L282" t="str">
            <v>N/A</v>
          </cell>
          <cell r="M282" t="str">
            <v>N/A</v>
          </cell>
          <cell r="N282" t="str">
            <v>N/A</v>
          </cell>
          <cell r="O282" t="str">
            <v>N/A</v>
          </cell>
          <cell r="P282" t="str">
            <v>N/A</v>
          </cell>
          <cell r="Q282" t="str">
            <v>N/A</v>
          </cell>
          <cell r="R282" t="str">
            <v>N/A</v>
          </cell>
          <cell r="S282" t="str">
            <v>N/A</v>
          </cell>
          <cell r="T282" t="str">
            <v>N/A</v>
          </cell>
          <cell r="U282" t="str">
            <v>N/A</v>
          </cell>
          <cell r="V282" t="str">
            <v>N/A</v>
          </cell>
          <cell r="W282" t="str">
            <v>N/A</v>
          </cell>
          <cell r="X282" t="e">
            <v>#VALUE!</v>
          </cell>
          <cell r="Y282" t="str">
            <v>N/A</v>
          </cell>
          <cell r="Z282" t="str">
            <v>N/A</v>
          </cell>
          <cell r="AA282" t="str">
            <v>N/A</v>
          </cell>
          <cell r="AB282" t="str">
            <v>N/A</v>
          </cell>
          <cell r="AC282" t="str">
            <v>N/A</v>
          </cell>
        </row>
        <row r="283">
          <cell r="A283">
            <v>36744</v>
          </cell>
          <cell r="B283" t="str">
            <v>N/A</v>
          </cell>
          <cell r="C283" t="str">
            <v>N/A</v>
          </cell>
          <cell r="D283" t="str">
            <v>N/A</v>
          </cell>
          <cell r="E283" t="str">
            <v>N/A</v>
          </cell>
          <cell r="F283" t="str">
            <v>N/A</v>
          </cell>
          <cell r="G283" t="str">
            <v>N/A</v>
          </cell>
          <cell r="H283" t="str">
            <v>N/A</v>
          </cell>
          <cell r="I283" t="str">
            <v>N/A</v>
          </cell>
          <cell r="J283" t="str">
            <v>N/A</v>
          </cell>
          <cell r="K283" t="str">
            <v>N/A</v>
          </cell>
          <cell r="L283" t="str">
            <v>N/A</v>
          </cell>
          <cell r="M283" t="str">
            <v>N/A</v>
          </cell>
          <cell r="N283" t="str">
            <v>N/A</v>
          </cell>
          <cell r="O283" t="str">
            <v>N/A</v>
          </cell>
          <cell r="P283" t="str">
            <v>N/A</v>
          </cell>
          <cell r="Q283" t="str">
            <v>N/A</v>
          </cell>
          <cell r="R283" t="str">
            <v>N/A</v>
          </cell>
          <cell r="S283" t="str">
            <v>N/A</v>
          </cell>
          <cell r="T283" t="str">
            <v>N/A</v>
          </cell>
          <cell r="U283" t="str">
            <v>N/A</v>
          </cell>
          <cell r="V283" t="str">
            <v>N/A</v>
          </cell>
          <cell r="W283" t="str">
            <v>N/A</v>
          </cell>
          <cell r="X283" t="e">
            <v>#VALUE!</v>
          </cell>
          <cell r="Y283" t="str">
            <v>N/A</v>
          </cell>
          <cell r="Z283" t="str">
            <v>N/A</v>
          </cell>
          <cell r="AA283" t="str">
            <v>N/A</v>
          </cell>
          <cell r="AB283" t="str">
            <v>N/A</v>
          </cell>
          <cell r="AC283" t="str">
            <v>N/A</v>
          </cell>
        </row>
        <row r="284">
          <cell r="A284">
            <v>36745</v>
          </cell>
          <cell r="B284" t="str">
            <v>N/A</v>
          </cell>
          <cell r="C284" t="str">
            <v>N/A</v>
          </cell>
          <cell r="D284" t="str">
            <v>N/A</v>
          </cell>
          <cell r="E284" t="str">
            <v>N/A</v>
          </cell>
          <cell r="F284" t="str">
            <v>N/A</v>
          </cell>
          <cell r="G284" t="str">
            <v>N/A</v>
          </cell>
          <cell r="H284" t="str">
            <v>N/A</v>
          </cell>
          <cell r="I284" t="str">
            <v>N/A</v>
          </cell>
          <cell r="J284" t="str">
            <v>N/A</v>
          </cell>
          <cell r="K284" t="str">
            <v>N/A</v>
          </cell>
          <cell r="L284" t="str">
            <v>N/A</v>
          </cell>
          <cell r="M284" t="str">
            <v>N/A</v>
          </cell>
          <cell r="N284" t="str">
            <v>N/A</v>
          </cell>
          <cell r="O284" t="str">
            <v>N/A</v>
          </cell>
          <cell r="P284" t="str">
            <v>N/A</v>
          </cell>
          <cell r="Q284" t="str">
            <v>N/A</v>
          </cell>
          <cell r="R284" t="str">
            <v>N/A</v>
          </cell>
          <cell r="S284" t="str">
            <v>N/A</v>
          </cell>
          <cell r="T284" t="str">
            <v>N/A</v>
          </cell>
          <cell r="U284" t="str">
            <v>N/A</v>
          </cell>
          <cell r="V284" t="str">
            <v>N/A</v>
          </cell>
          <cell r="W284" t="str">
            <v>N/A</v>
          </cell>
          <cell r="X284" t="e">
            <v>#VALUE!</v>
          </cell>
          <cell r="Y284" t="str">
            <v>N/A</v>
          </cell>
          <cell r="Z284" t="str">
            <v>N/A</v>
          </cell>
          <cell r="AA284" t="str">
            <v>N/A</v>
          </cell>
          <cell r="AB284" t="str">
            <v>N/A</v>
          </cell>
          <cell r="AC284" t="str">
            <v>N/A</v>
          </cell>
        </row>
        <row r="285">
          <cell r="A285">
            <v>36746</v>
          </cell>
          <cell r="B285" t="str">
            <v>N/A</v>
          </cell>
          <cell r="C285" t="str">
            <v>N/A</v>
          </cell>
          <cell r="D285" t="str">
            <v>N/A</v>
          </cell>
          <cell r="E285" t="str">
            <v>N/A</v>
          </cell>
          <cell r="F285" t="str">
            <v>N/A</v>
          </cell>
          <cell r="G285" t="str">
            <v>N/A</v>
          </cell>
          <cell r="H285" t="str">
            <v>N/A</v>
          </cell>
          <cell r="I285" t="str">
            <v>N/A</v>
          </cell>
          <cell r="J285" t="str">
            <v>N/A</v>
          </cell>
          <cell r="K285" t="str">
            <v>N/A</v>
          </cell>
          <cell r="L285" t="str">
            <v>N/A</v>
          </cell>
          <cell r="M285" t="str">
            <v>N/A</v>
          </cell>
          <cell r="N285" t="str">
            <v>N/A</v>
          </cell>
          <cell r="O285" t="str">
            <v>N/A</v>
          </cell>
          <cell r="P285" t="str">
            <v>N/A</v>
          </cell>
          <cell r="Q285" t="str">
            <v>N/A</v>
          </cell>
          <cell r="R285" t="str">
            <v>N/A</v>
          </cell>
          <cell r="S285" t="str">
            <v>N/A</v>
          </cell>
          <cell r="T285" t="str">
            <v>N/A</v>
          </cell>
          <cell r="U285" t="str">
            <v>N/A</v>
          </cell>
          <cell r="V285" t="str">
            <v>N/A</v>
          </cell>
          <cell r="W285" t="str">
            <v>N/A</v>
          </cell>
          <cell r="X285" t="e">
            <v>#VALUE!</v>
          </cell>
          <cell r="Y285" t="str">
            <v>N/A</v>
          </cell>
          <cell r="Z285" t="str">
            <v>N/A</v>
          </cell>
          <cell r="AA285" t="str">
            <v>N/A</v>
          </cell>
          <cell r="AB285" t="str">
            <v>N/A</v>
          </cell>
          <cell r="AC285" t="str">
            <v>N/A</v>
          </cell>
        </row>
        <row r="286">
          <cell r="A286">
            <v>36747</v>
          </cell>
          <cell r="B286" t="str">
            <v>N/A</v>
          </cell>
          <cell r="C286" t="str">
            <v>N/A</v>
          </cell>
          <cell r="D286" t="str">
            <v>N/A</v>
          </cell>
          <cell r="E286" t="str">
            <v>N/A</v>
          </cell>
          <cell r="F286" t="str">
            <v>N/A</v>
          </cell>
          <cell r="G286" t="str">
            <v>N/A</v>
          </cell>
          <cell r="H286" t="str">
            <v>N/A</v>
          </cell>
          <cell r="I286" t="str">
            <v>N/A</v>
          </cell>
          <cell r="J286" t="str">
            <v>N/A</v>
          </cell>
          <cell r="K286" t="str">
            <v>N/A</v>
          </cell>
          <cell r="L286" t="str">
            <v>N/A</v>
          </cell>
          <cell r="M286" t="str">
            <v>N/A</v>
          </cell>
          <cell r="N286" t="str">
            <v>N/A</v>
          </cell>
          <cell r="O286" t="str">
            <v>N/A</v>
          </cell>
          <cell r="P286" t="str">
            <v>N/A</v>
          </cell>
          <cell r="Q286" t="str">
            <v>N/A</v>
          </cell>
          <cell r="R286" t="str">
            <v>N/A</v>
          </cell>
          <cell r="S286" t="str">
            <v>N/A</v>
          </cell>
          <cell r="T286" t="str">
            <v>N/A</v>
          </cell>
          <cell r="U286" t="str">
            <v>N/A</v>
          </cell>
          <cell r="V286" t="str">
            <v>N/A</v>
          </cell>
          <cell r="W286" t="str">
            <v>N/A</v>
          </cell>
          <cell r="X286" t="e">
            <v>#VALUE!</v>
          </cell>
          <cell r="Y286" t="str">
            <v>N/A</v>
          </cell>
          <cell r="Z286" t="str">
            <v>N/A</v>
          </cell>
          <cell r="AA286" t="str">
            <v>N/A</v>
          </cell>
          <cell r="AB286" t="str">
            <v>N/A</v>
          </cell>
          <cell r="AC286" t="str">
            <v>N/A</v>
          </cell>
        </row>
        <row r="287">
          <cell r="A287">
            <v>36748</v>
          </cell>
          <cell r="B287" t="str">
            <v>N/A</v>
          </cell>
          <cell r="C287" t="str">
            <v>N/A</v>
          </cell>
          <cell r="D287" t="str">
            <v>N/A</v>
          </cell>
          <cell r="E287" t="str">
            <v>N/A</v>
          </cell>
          <cell r="F287" t="str">
            <v>N/A</v>
          </cell>
          <cell r="G287" t="str">
            <v>N/A</v>
          </cell>
          <cell r="H287" t="str">
            <v>N/A</v>
          </cell>
          <cell r="I287" t="str">
            <v>N/A</v>
          </cell>
          <cell r="J287" t="str">
            <v>N/A</v>
          </cell>
          <cell r="K287" t="str">
            <v>N/A</v>
          </cell>
          <cell r="L287" t="str">
            <v>N/A</v>
          </cell>
          <cell r="M287" t="str">
            <v>N/A</v>
          </cell>
          <cell r="N287" t="str">
            <v>N/A</v>
          </cell>
          <cell r="O287" t="str">
            <v>N/A</v>
          </cell>
          <cell r="P287" t="str">
            <v>N/A</v>
          </cell>
          <cell r="Q287" t="str">
            <v>N/A</v>
          </cell>
          <cell r="R287" t="str">
            <v>N/A</v>
          </cell>
          <cell r="S287" t="str">
            <v>N/A</v>
          </cell>
          <cell r="T287" t="str">
            <v>N/A</v>
          </cell>
          <cell r="U287" t="str">
            <v>N/A</v>
          </cell>
          <cell r="V287" t="str">
            <v>N/A</v>
          </cell>
          <cell r="W287" t="str">
            <v>N/A</v>
          </cell>
          <cell r="X287" t="e">
            <v>#VALUE!</v>
          </cell>
          <cell r="Y287" t="str">
            <v>N/A</v>
          </cell>
          <cell r="Z287" t="str">
            <v>N/A</v>
          </cell>
          <cell r="AA287" t="str">
            <v>N/A</v>
          </cell>
          <cell r="AB287" t="str">
            <v>N/A</v>
          </cell>
          <cell r="AC287" t="str">
            <v>N/A</v>
          </cell>
        </row>
        <row r="288">
          <cell r="A288">
            <v>36749</v>
          </cell>
          <cell r="B288" t="str">
            <v>N/A</v>
          </cell>
          <cell r="C288" t="str">
            <v>N/A</v>
          </cell>
          <cell r="D288" t="str">
            <v>N/A</v>
          </cell>
          <cell r="E288" t="str">
            <v>N/A</v>
          </cell>
          <cell r="F288" t="str">
            <v>N/A</v>
          </cell>
          <cell r="G288" t="str">
            <v>N/A</v>
          </cell>
          <cell r="H288" t="str">
            <v>N/A</v>
          </cell>
          <cell r="I288" t="str">
            <v>N/A</v>
          </cell>
          <cell r="J288" t="str">
            <v>N/A</v>
          </cell>
          <cell r="K288" t="str">
            <v>N/A</v>
          </cell>
          <cell r="L288" t="str">
            <v>N/A</v>
          </cell>
          <cell r="M288" t="str">
            <v>N/A</v>
          </cell>
          <cell r="N288" t="str">
            <v>N/A</v>
          </cell>
          <cell r="O288" t="str">
            <v>N/A</v>
          </cell>
          <cell r="P288" t="str">
            <v>N/A</v>
          </cell>
          <cell r="Q288" t="str">
            <v>N/A</v>
          </cell>
          <cell r="R288" t="str">
            <v>N/A</v>
          </cell>
          <cell r="S288" t="str">
            <v>N/A</v>
          </cell>
          <cell r="T288" t="str">
            <v>N/A</v>
          </cell>
          <cell r="U288" t="str">
            <v>N/A</v>
          </cell>
          <cell r="V288" t="str">
            <v>N/A</v>
          </cell>
          <cell r="W288" t="str">
            <v>N/A</v>
          </cell>
          <cell r="X288" t="e">
            <v>#VALUE!</v>
          </cell>
          <cell r="Y288" t="str">
            <v>N/A</v>
          </cell>
          <cell r="Z288" t="str">
            <v>N/A</v>
          </cell>
          <cell r="AA288" t="str">
            <v>N/A</v>
          </cell>
          <cell r="AB288" t="str">
            <v>N/A</v>
          </cell>
          <cell r="AC288" t="str">
            <v>N/A</v>
          </cell>
        </row>
        <row r="289">
          <cell r="A289">
            <v>36750</v>
          </cell>
          <cell r="B289" t="str">
            <v>N/A</v>
          </cell>
          <cell r="C289" t="str">
            <v>N/A</v>
          </cell>
          <cell r="D289" t="str">
            <v>N/A</v>
          </cell>
          <cell r="E289" t="str">
            <v>N/A</v>
          </cell>
          <cell r="F289" t="str">
            <v>N/A</v>
          </cell>
          <cell r="G289" t="str">
            <v>N/A</v>
          </cell>
          <cell r="H289" t="str">
            <v>N/A</v>
          </cell>
          <cell r="I289" t="str">
            <v>N/A</v>
          </cell>
          <cell r="J289" t="str">
            <v>N/A</v>
          </cell>
          <cell r="K289" t="str">
            <v>N/A</v>
          </cell>
          <cell r="L289" t="str">
            <v>N/A</v>
          </cell>
          <cell r="M289" t="str">
            <v>N/A</v>
          </cell>
          <cell r="N289" t="str">
            <v>N/A</v>
          </cell>
          <cell r="O289" t="str">
            <v>N/A</v>
          </cell>
          <cell r="P289" t="str">
            <v>N/A</v>
          </cell>
          <cell r="Q289" t="str">
            <v>N/A</v>
          </cell>
          <cell r="R289" t="str">
            <v>N/A</v>
          </cell>
          <cell r="S289" t="str">
            <v>N/A</v>
          </cell>
          <cell r="T289" t="str">
            <v>N/A</v>
          </cell>
          <cell r="U289" t="str">
            <v>N/A</v>
          </cell>
          <cell r="V289" t="str">
            <v>N/A</v>
          </cell>
          <cell r="W289" t="str">
            <v>N/A</v>
          </cell>
          <cell r="X289" t="e">
            <v>#VALUE!</v>
          </cell>
          <cell r="Y289" t="str">
            <v>N/A</v>
          </cell>
          <cell r="Z289" t="str">
            <v>N/A</v>
          </cell>
          <cell r="AA289" t="str">
            <v>N/A</v>
          </cell>
          <cell r="AB289" t="str">
            <v>N/A</v>
          </cell>
          <cell r="AC289" t="str">
            <v>N/A</v>
          </cell>
        </row>
        <row r="290">
          <cell r="A290">
            <v>36751</v>
          </cell>
          <cell r="B290" t="str">
            <v>N/A</v>
          </cell>
          <cell r="C290" t="str">
            <v>N/A</v>
          </cell>
          <cell r="D290" t="str">
            <v>N/A</v>
          </cell>
          <cell r="E290" t="str">
            <v>N/A</v>
          </cell>
          <cell r="F290" t="str">
            <v>N/A</v>
          </cell>
          <cell r="G290" t="str">
            <v>N/A</v>
          </cell>
          <cell r="H290" t="str">
            <v>N/A</v>
          </cell>
          <cell r="I290" t="str">
            <v>N/A</v>
          </cell>
          <cell r="J290" t="str">
            <v>N/A</v>
          </cell>
          <cell r="K290" t="str">
            <v>N/A</v>
          </cell>
          <cell r="L290" t="str">
            <v>N/A</v>
          </cell>
          <cell r="M290" t="str">
            <v>N/A</v>
          </cell>
          <cell r="N290" t="str">
            <v>N/A</v>
          </cell>
          <cell r="O290" t="str">
            <v>N/A</v>
          </cell>
          <cell r="P290" t="str">
            <v>N/A</v>
          </cell>
          <cell r="Q290" t="str">
            <v>N/A</v>
          </cell>
          <cell r="R290" t="str">
            <v>N/A</v>
          </cell>
          <cell r="S290" t="str">
            <v>N/A</v>
          </cell>
          <cell r="T290" t="str">
            <v>N/A</v>
          </cell>
          <cell r="U290" t="str">
            <v>N/A</v>
          </cell>
          <cell r="V290" t="str">
            <v>N/A</v>
          </cell>
          <cell r="W290" t="str">
            <v>N/A</v>
          </cell>
          <cell r="X290" t="e">
            <v>#VALUE!</v>
          </cell>
          <cell r="Y290" t="str">
            <v>N/A</v>
          </cell>
          <cell r="Z290" t="str">
            <v>N/A</v>
          </cell>
          <cell r="AA290" t="str">
            <v>N/A</v>
          </cell>
          <cell r="AB290" t="str">
            <v>N/A</v>
          </cell>
          <cell r="AC290" t="str">
            <v>N/A</v>
          </cell>
        </row>
        <row r="291">
          <cell r="A291">
            <v>36752</v>
          </cell>
          <cell r="B291" t="str">
            <v>N/A</v>
          </cell>
          <cell r="C291" t="str">
            <v>N/A</v>
          </cell>
          <cell r="D291" t="str">
            <v>N/A</v>
          </cell>
          <cell r="E291" t="str">
            <v>N/A</v>
          </cell>
          <cell r="F291" t="str">
            <v>N/A</v>
          </cell>
          <cell r="G291" t="str">
            <v>N/A</v>
          </cell>
          <cell r="H291" t="str">
            <v>N/A</v>
          </cell>
          <cell r="I291" t="str">
            <v>N/A</v>
          </cell>
          <cell r="J291" t="str">
            <v>N/A</v>
          </cell>
          <cell r="K291" t="str">
            <v>N/A</v>
          </cell>
          <cell r="L291" t="str">
            <v>N/A</v>
          </cell>
          <cell r="M291" t="str">
            <v>N/A</v>
          </cell>
          <cell r="N291" t="str">
            <v>N/A</v>
          </cell>
          <cell r="O291" t="str">
            <v>N/A</v>
          </cell>
          <cell r="P291" t="str">
            <v>N/A</v>
          </cell>
          <cell r="Q291" t="str">
            <v>N/A</v>
          </cell>
          <cell r="R291" t="str">
            <v>N/A</v>
          </cell>
          <cell r="S291" t="str">
            <v>N/A</v>
          </cell>
          <cell r="T291" t="str">
            <v>N/A</v>
          </cell>
          <cell r="U291" t="str">
            <v>N/A</v>
          </cell>
          <cell r="V291" t="str">
            <v>N/A</v>
          </cell>
          <cell r="W291" t="str">
            <v>N/A</v>
          </cell>
          <cell r="X291" t="e">
            <v>#VALUE!</v>
          </cell>
          <cell r="Y291" t="str">
            <v>N/A</v>
          </cell>
          <cell r="Z291" t="str">
            <v>N/A</v>
          </cell>
          <cell r="AA291" t="str">
            <v>N/A</v>
          </cell>
          <cell r="AB291" t="str">
            <v>N/A</v>
          </cell>
          <cell r="AC291" t="str">
            <v>N/A</v>
          </cell>
        </row>
        <row r="292">
          <cell r="A292">
            <v>36753</v>
          </cell>
          <cell r="B292" t="str">
            <v>N/A</v>
          </cell>
          <cell r="C292" t="str">
            <v>N/A</v>
          </cell>
          <cell r="D292" t="str">
            <v>N/A</v>
          </cell>
          <cell r="E292" t="str">
            <v>N/A</v>
          </cell>
          <cell r="F292" t="str">
            <v>N/A</v>
          </cell>
          <cell r="G292" t="str">
            <v>N/A</v>
          </cell>
          <cell r="H292" t="str">
            <v>N/A</v>
          </cell>
          <cell r="I292" t="str">
            <v>N/A</v>
          </cell>
          <cell r="J292" t="str">
            <v>N/A</v>
          </cell>
          <cell r="K292" t="str">
            <v>N/A</v>
          </cell>
          <cell r="L292" t="str">
            <v>N/A</v>
          </cell>
          <cell r="M292" t="str">
            <v>N/A</v>
          </cell>
          <cell r="N292" t="str">
            <v>N/A</v>
          </cell>
          <cell r="O292" t="str">
            <v>N/A</v>
          </cell>
          <cell r="P292" t="str">
            <v>N/A</v>
          </cell>
          <cell r="Q292" t="str">
            <v>N/A</v>
          </cell>
          <cell r="R292" t="str">
            <v>N/A</v>
          </cell>
          <cell r="S292" t="str">
            <v>N/A</v>
          </cell>
          <cell r="T292" t="str">
            <v>N/A</v>
          </cell>
          <cell r="U292" t="str">
            <v>N/A</v>
          </cell>
          <cell r="V292" t="str">
            <v>N/A</v>
          </cell>
          <cell r="W292" t="str">
            <v>N/A</v>
          </cell>
          <cell r="X292" t="e">
            <v>#VALUE!</v>
          </cell>
          <cell r="Y292" t="str">
            <v>N/A</v>
          </cell>
          <cell r="Z292" t="str">
            <v>N/A</v>
          </cell>
          <cell r="AA292" t="str">
            <v>N/A</v>
          </cell>
          <cell r="AB292" t="str">
            <v>N/A</v>
          </cell>
          <cell r="AC292" t="str">
            <v>N/A</v>
          </cell>
        </row>
        <row r="293">
          <cell r="A293">
            <v>36754</v>
          </cell>
          <cell r="B293" t="str">
            <v>N/A</v>
          </cell>
          <cell r="C293" t="str">
            <v>N/A</v>
          </cell>
          <cell r="D293" t="str">
            <v>N/A</v>
          </cell>
          <cell r="E293" t="str">
            <v>N/A</v>
          </cell>
          <cell r="F293" t="str">
            <v>N/A</v>
          </cell>
          <cell r="G293" t="str">
            <v>N/A</v>
          </cell>
          <cell r="H293" t="str">
            <v>N/A</v>
          </cell>
          <cell r="I293" t="str">
            <v>N/A</v>
          </cell>
          <cell r="J293" t="str">
            <v>N/A</v>
          </cell>
          <cell r="K293" t="str">
            <v>N/A</v>
          </cell>
          <cell r="L293" t="str">
            <v>N/A</v>
          </cell>
          <cell r="M293" t="str">
            <v>N/A</v>
          </cell>
          <cell r="N293" t="str">
            <v>N/A</v>
          </cell>
          <cell r="O293" t="str">
            <v>N/A</v>
          </cell>
          <cell r="P293" t="str">
            <v>N/A</v>
          </cell>
          <cell r="Q293" t="str">
            <v>N/A</v>
          </cell>
          <cell r="R293" t="str">
            <v>N/A</v>
          </cell>
          <cell r="S293" t="str">
            <v>N/A</v>
          </cell>
          <cell r="T293" t="str">
            <v>N/A</v>
          </cell>
          <cell r="U293" t="str">
            <v>N/A</v>
          </cell>
          <cell r="V293" t="str">
            <v>N/A</v>
          </cell>
          <cell r="W293" t="str">
            <v>N/A</v>
          </cell>
          <cell r="X293" t="e">
            <v>#VALUE!</v>
          </cell>
          <cell r="Y293" t="str">
            <v>N/A</v>
          </cell>
          <cell r="Z293" t="str">
            <v>N/A</v>
          </cell>
          <cell r="AA293" t="str">
            <v>N/A</v>
          </cell>
          <cell r="AB293" t="str">
            <v>N/A</v>
          </cell>
          <cell r="AC293" t="str">
            <v>N/A</v>
          </cell>
        </row>
        <row r="294">
          <cell r="A294">
            <v>36755</v>
          </cell>
          <cell r="B294" t="str">
            <v>N/A</v>
          </cell>
          <cell r="C294" t="str">
            <v>N/A</v>
          </cell>
          <cell r="D294" t="str">
            <v>N/A</v>
          </cell>
          <cell r="E294" t="str">
            <v>N/A</v>
          </cell>
          <cell r="F294" t="str">
            <v>N/A</v>
          </cell>
          <cell r="G294" t="str">
            <v>N/A</v>
          </cell>
          <cell r="H294" t="str">
            <v>N/A</v>
          </cell>
          <cell r="I294" t="str">
            <v>N/A</v>
          </cell>
          <cell r="J294" t="str">
            <v>N/A</v>
          </cell>
          <cell r="K294" t="str">
            <v>N/A</v>
          </cell>
          <cell r="L294" t="str">
            <v>N/A</v>
          </cell>
          <cell r="M294" t="str">
            <v>N/A</v>
          </cell>
          <cell r="N294" t="str">
            <v>N/A</v>
          </cell>
          <cell r="O294" t="str">
            <v>N/A</v>
          </cell>
          <cell r="P294" t="str">
            <v>N/A</v>
          </cell>
          <cell r="Q294" t="str">
            <v>N/A</v>
          </cell>
          <cell r="R294" t="str">
            <v>N/A</v>
          </cell>
          <cell r="S294" t="str">
            <v>N/A</v>
          </cell>
          <cell r="T294" t="str">
            <v>N/A</v>
          </cell>
          <cell r="U294" t="str">
            <v>N/A</v>
          </cell>
          <cell r="V294" t="str">
            <v>N/A</v>
          </cell>
          <cell r="W294" t="str">
            <v>N/A</v>
          </cell>
          <cell r="X294" t="e">
            <v>#VALUE!</v>
          </cell>
          <cell r="Y294" t="str">
            <v>N/A</v>
          </cell>
          <cell r="Z294" t="str">
            <v>N/A</v>
          </cell>
          <cell r="AA294" t="str">
            <v>N/A</v>
          </cell>
          <cell r="AB294" t="str">
            <v>N/A</v>
          </cell>
          <cell r="AC294" t="str">
            <v>N/A</v>
          </cell>
        </row>
        <row r="295">
          <cell r="A295">
            <v>36756</v>
          </cell>
          <cell r="B295" t="str">
            <v>N/A</v>
          </cell>
          <cell r="C295" t="str">
            <v>N/A</v>
          </cell>
          <cell r="D295" t="str">
            <v>N/A</v>
          </cell>
          <cell r="E295" t="str">
            <v>N/A</v>
          </cell>
          <cell r="F295" t="str">
            <v>N/A</v>
          </cell>
          <cell r="G295" t="str">
            <v>N/A</v>
          </cell>
          <cell r="H295" t="str">
            <v>N/A</v>
          </cell>
          <cell r="I295" t="str">
            <v>N/A</v>
          </cell>
          <cell r="J295" t="str">
            <v>N/A</v>
          </cell>
          <cell r="K295" t="str">
            <v>N/A</v>
          </cell>
          <cell r="L295" t="str">
            <v>N/A</v>
          </cell>
          <cell r="M295" t="str">
            <v>N/A</v>
          </cell>
          <cell r="N295" t="str">
            <v>N/A</v>
          </cell>
          <cell r="O295" t="str">
            <v>N/A</v>
          </cell>
          <cell r="P295" t="str">
            <v>N/A</v>
          </cell>
          <cell r="Q295" t="str">
            <v>N/A</v>
          </cell>
          <cell r="R295" t="str">
            <v>N/A</v>
          </cell>
          <cell r="S295" t="str">
            <v>N/A</v>
          </cell>
          <cell r="T295" t="str">
            <v>N/A</v>
          </cell>
          <cell r="U295" t="str">
            <v>N/A</v>
          </cell>
          <cell r="V295" t="str">
            <v>N/A</v>
          </cell>
          <cell r="W295" t="str">
            <v>N/A</v>
          </cell>
          <cell r="X295" t="e">
            <v>#VALUE!</v>
          </cell>
          <cell r="Y295" t="str">
            <v>N/A</v>
          </cell>
          <cell r="Z295" t="str">
            <v>N/A</v>
          </cell>
          <cell r="AA295" t="str">
            <v>N/A</v>
          </cell>
          <cell r="AB295" t="str">
            <v>N/A</v>
          </cell>
          <cell r="AC295" t="str">
            <v>N/A</v>
          </cell>
        </row>
        <row r="296">
          <cell r="A296">
            <v>36757</v>
          </cell>
          <cell r="B296" t="str">
            <v>N/A</v>
          </cell>
          <cell r="C296" t="str">
            <v>N/A</v>
          </cell>
          <cell r="D296" t="str">
            <v>N/A</v>
          </cell>
          <cell r="E296" t="str">
            <v>N/A</v>
          </cell>
          <cell r="F296" t="str">
            <v>N/A</v>
          </cell>
          <cell r="G296" t="str">
            <v>N/A</v>
          </cell>
          <cell r="H296" t="str">
            <v>N/A</v>
          </cell>
          <cell r="I296" t="str">
            <v>N/A</v>
          </cell>
          <cell r="J296" t="str">
            <v>N/A</v>
          </cell>
          <cell r="K296" t="str">
            <v>N/A</v>
          </cell>
          <cell r="L296" t="str">
            <v>N/A</v>
          </cell>
          <cell r="M296" t="str">
            <v>N/A</v>
          </cell>
          <cell r="N296" t="str">
            <v>N/A</v>
          </cell>
          <cell r="O296" t="str">
            <v>N/A</v>
          </cell>
          <cell r="P296" t="str">
            <v>N/A</v>
          </cell>
          <cell r="Q296" t="str">
            <v>N/A</v>
          </cell>
          <cell r="R296" t="str">
            <v>N/A</v>
          </cell>
          <cell r="S296" t="str">
            <v>N/A</v>
          </cell>
          <cell r="T296" t="str">
            <v>N/A</v>
          </cell>
          <cell r="U296" t="str">
            <v>N/A</v>
          </cell>
          <cell r="V296" t="str">
            <v>N/A</v>
          </cell>
          <cell r="W296" t="str">
            <v>N/A</v>
          </cell>
          <cell r="X296" t="e">
            <v>#VALUE!</v>
          </cell>
          <cell r="Y296" t="str">
            <v>N/A</v>
          </cell>
          <cell r="Z296" t="str">
            <v>N/A</v>
          </cell>
          <cell r="AA296" t="str">
            <v>N/A</v>
          </cell>
          <cell r="AB296" t="str">
            <v>N/A</v>
          </cell>
          <cell r="AC296" t="str">
            <v>N/A</v>
          </cell>
        </row>
        <row r="297">
          <cell r="A297">
            <v>36758</v>
          </cell>
          <cell r="B297" t="str">
            <v>N/A</v>
          </cell>
          <cell r="C297" t="str">
            <v>N/A</v>
          </cell>
          <cell r="D297" t="str">
            <v>N/A</v>
          </cell>
          <cell r="E297" t="str">
            <v>N/A</v>
          </cell>
          <cell r="F297" t="str">
            <v>N/A</v>
          </cell>
          <cell r="G297" t="str">
            <v>N/A</v>
          </cell>
          <cell r="H297" t="str">
            <v>N/A</v>
          </cell>
          <cell r="I297" t="str">
            <v>N/A</v>
          </cell>
          <cell r="J297" t="str">
            <v>N/A</v>
          </cell>
          <cell r="K297" t="str">
            <v>N/A</v>
          </cell>
          <cell r="L297" t="str">
            <v>N/A</v>
          </cell>
          <cell r="M297" t="str">
            <v>N/A</v>
          </cell>
          <cell r="N297" t="str">
            <v>N/A</v>
          </cell>
          <cell r="O297" t="str">
            <v>N/A</v>
          </cell>
          <cell r="P297" t="str">
            <v>N/A</v>
          </cell>
          <cell r="Q297" t="str">
            <v>N/A</v>
          </cell>
          <cell r="R297" t="str">
            <v>N/A</v>
          </cell>
          <cell r="S297" t="str">
            <v>N/A</v>
          </cell>
          <cell r="T297" t="str">
            <v>N/A</v>
          </cell>
          <cell r="U297" t="str">
            <v>N/A</v>
          </cell>
          <cell r="V297" t="str">
            <v>N/A</v>
          </cell>
          <cell r="W297" t="str">
            <v>N/A</v>
          </cell>
          <cell r="X297" t="e">
            <v>#VALUE!</v>
          </cell>
          <cell r="Y297" t="str">
            <v>N/A</v>
          </cell>
          <cell r="Z297" t="str">
            <v>N/A</v>
          </cell>
          <cell r="AA297" t="str">
            <v>N/A</v>
          </cell>
          <cell r="AB297" t="str">
            <v>N/A</v>
          </cell>
          <cell r="AC297" t="str">
            <v>N/A</v>
          </cell>
        </row>
        <row r="298">
          <cell r="A298">
            <v>36759</v>
          </cell>
          <cell r="B298" t="str">
            <v>N/A</v>
          </cell>
          <cell r="C298" t="str">
            <v>N/A</v>
          </cell>
          <cell r="D298" t="str">
            <v>N/A</v>
          </cell>
          <cell r="E298" t="str">
            <v>N/A</v>
          </cell>
          <cell r="F298" t="str">
            <v>N/A</v>
          </cell>
          <cell r="G298" t="str">
            <v>N/A</v>
          </cell>
          <cell r="H298" t="str">
            <v>N/A</v>
          </cell>
          <cell r="I298" t="str">
            <v>N/A</v>
          </cell>
          <cell r="J298" t="str">
            <v>N/A</v>
          </cell>
          <cell r="K298" t="str">
            <v>N/A</v>
          </cell>
          <cell r="L298" t="str">
            <v>N/A</v>
          </cell>
          <cell r="M298" t="str">
            <v>N/A</v>
          </cell>
          <cell r="N298" t="str">
            <v>N/A</v>
          </cell>
          <cell r="O298" t="str">
            <v>N/A</v>
          </cell>
          <cell r="P298" t="str">
            <v>N/A</v>
          </cell>
          <cell r="Q298" t="str">
            <v>N/A</v>
          </cell>
          <cell r="R298" t="str">
            <v>N/A</v>
          </cell>
          <cell r="S298" t="str">
            <v>N/A</v>
          </cell>
          <cell r="T298" t="str">
            <v>N/A</v>
          </cell>
          <cell r="U298" t="str">
            <v>N/A</v>
          </cell>
          <cell r="V298" t="str">
            <v>N/A</v>
          </cell>
          <cell r="W298" t="str">
            <v>N/A</v>
          </cell>
          <cell r="X298" t="e">
            <v>#VALUE!</v>
          </cell>
          <cell r="Y298" t="str">
            <v>N/A</v>
          </cell>
          <cell r="Z298" t="str">
            <v>N/A</v>
          </cell>
          <cell r="AA298" t="str">
            <v>N/A</v>
          </cell>
          <cell r="AB298" t="str">
            <v>N/A</v>
          </cell>
          <cell r="AC298" t="str">
            <v>N/A</v>
          </cell>
        </row>
        <row r="299">
          <cell r="A299">
            <v>36760</v>
          </cell>
          <cell r="B299" t="str">
            <v>N/A</v>
          </cell>
          <cell r="C299" t="str">
            <v>N/A</v>
          </cell>
          <cell r="D299" t="str">
            <v>N/A</v>
          </cell>
          <cell r="E299" t="str">
            <v>N/A</v>
          </cell>
          <cell r="F299" t="str">
            <v>N/A</v>
          </cell>
          <cell r="G299" t="str">
            <v>N/A</v>
          </cell>
          <cell r="H299" t="str">
            <v>N/A</v>
          </cell>
          <cell r="I299" t="str">
            <v>N/A</v>
          </cell>
          <cell r="J299" t="str">
            <v>N/A</v>
          </cell>
          <cell r="K299" t="str">
            <v>N/A</v>
          </cell>
          <cell r="L299" t="str">
            <v>N/A</v>
          </cell>
          <cell r="M299" t="str">
            <v>N/A</v>
          </cell>
          <cell r="N299" t="str">
            <v>N/A</v>
          </cell>
          <cell r="O299" t="str">
            <v>N/A</v>
          </cell>
          <cell r="P299" t="str">
            <v>N/A</v>
          </cell>
          <cell r="Q299" t="str">
            <v>N/A</v>
          </cell>
          <cell r="R299" t="str">
            <v>N/A</v>
          </cell>
          <cell r="S299" t="str">
            <v>N/A</v>
          </cell>
          <cell r="T299" t="str">
            <v>N/A</v>
          </cell>
          <cell r="U299" t="str">
            <v>N/A</v>
          </cell>
          <cell r="V299" t="str">
            <v>N/A</v>
          </cell>
          <cell r="W299" t="str">
            <v>N/A</v>
          </cell>
          <cell r="X299" t="e">
            <v>#VALUE!</v>
          </cell>
          <cell r="Y299" t="str">
            <v>N/A</v>
          </cell>
          <cell r="Z299" t="str">
            <v>N/A</v>
          </cell>
          <cell r="AA299" t="str">
            <v>N/A</v>
          </cell>
          <cell r="AB299" t="str">
            <v>N/A</v>
          </cell>
          <cell r="AC299" t="str">
            <v>N/A</v>
          </cell>
        </row>
        <row r="300">
          <cell r="A300">
            <v>36761</v>
          </cell>
          <cell r="B300" t="str">
            <v>N/A</v>
          </cell>
          <cell r="C300" t="str">
            <v>N/A</v>
          </cell>
          <cell r="D300" t="str">
            <v>N/A</v>
          </cell>
          <cell r="E300" t="str">
            <v>N/A</v>
          </cell>
          <cell r="F300" t="str">
            <v>N/A</v>
          </cell>
          <cell r="G300" t="str">
            <v>N/A</v>
          </cell>
          <cell r="H300" t="str">
            <v>N/A</v>
          </cell>
          <cell r="I300" t="str">
            <v>N/A</v>
          </cell>
          <cell r="J300" t="str">
            <v>N/A</v>
          </cell>
          <cell r="K300" t="str">
            <v>N/A</v>
          </cell>
          <cell r="L300" t="str">
            <v>N/A</v>
          </cell>
          <cell r="M300" t="str">
            <v>N/A</v>
          </cell>
          <cell r="N300" t="str">
            <v>N/A</v>
          </cell>
          <cell r="O300" t="str">
            <v>N/A</v>
          </cell>
          <cell r="P300" t="str">
            <v>N/A</v>
          </cell>
          <cell r="Q300" t="str">
            <v>N/A</v>
          </cell>
          <cell r="R300" t="str">
            <v>N/A</v>
          </cell>
          <cell r="S300" t="str">
            <v>N/A</v>
          </cell>
          <cell r="T300" t="str">
            <v>N/A</v>
          </cell>
          <cell r="U300" t="str">
            <v>N/A</v>
          </cell>
          <cell r="V300" t="str">
            <v>N/A</v>
          </cell>
          <cell r="W300" t="str">
            <v>N/A</v>
          </cell>
          <cell r="X300" t="e">
            <v>#VALUE!</v>
          </cell>
          <cell r="Y300" t="str">
            <v>N/A</v>
          </cell>
          <cell r="Z300" t="str">
            <v>N/A</v>
          </cell>
          <cell r="AA300" t="str">
            <v>N/A</v>
          </cell>
          <cell r="AB300" t="str">
            <v>N/A</v>
          </cell>
          <cell r="AC300" t="str">
            <v>N/A</v>
          </cell>
        </row>
        <row r="301">
          <cell r="A301">
            <v>36762</v>
          </cell>
          <cell r="B301" t="str">
            <v>N/A</v>
          </cell>
          <cell r="C301" t="str">
            <v>N/A</v>
          </cell>
          <cell r="D301" t="str">
            <v>N/A</v>
          </cell>
          <cell r="E301" t="str">
            <v>N/A</v>
          </cell>
          <cell r="F301" t="str">
            <v>N/A</v>
          </cell>
          <cell r="G301" t="str">
            <v>N/A</v>
          </cell>
          <cell r="H301" t="str">
            <v>N/A</v>
          </cell>
          <cell r="I301" t="str">
            <v>N/A</v>
          </cell>
          <cell r="J301" t="str">
            <v>N/A</v>
          </cell>
          <cell r="K301" t="str">
            <v>N/A</v>
          </cell>
          <cell r="L301" t="str">
            <v>N/A</v>
          </cell>
          <cell r="M301" t="str">
            <v>N/A</v>
          </cell>
          <cell r="N301" t="str">
            <v>N/A</v>
          </cell>
          <cell r="O301" t="str">
            <v>N/A</v>
          </cell>
          <cell r="P301" t="str">
            <v>N/A</v>
          </cell>
          <cell r="Q301" t="str">
            <v>N/A</v>
          </cell>
          <cell r="R301" t="str">
            <v>N/A</v>
          </cell>
          <cell r="S301" t="str">
            <v>N/A</v>
          </cell>
          <cell r="T301" t="str">
            <v>N/A</v>
          </cell>
          <cell r="U301" t="str">
            <v>N/A</v>
          </cell>
          <cell r="V301" t="str">
            <v>N/A</v>
          </cell>
          <cell r="W301" t="str">
            <v>N/A</v>
          </cell>
          <cell r="X301" t="e">
            <v>#VALUE!</v>
          </cell>
          <cell r="Y301" t="str">
            <v>N/A</v>
          </cell>
          <cell r="Z301" t="str">
            <v>N/A</v>
          </cell>
          <cell r="AA301" t="str">
            <v>N/A</v>
          </cell>
          <cell r="AB301" t="str">
            <v>N/A</v>
          </cell>
          <cell r="AC301" t="str">
            <v>N/A</v>
          </cell>
        </row>
        <row r="302">
          <cell r="A302">
            <v>36763</v>
          </cell>
          <cell r="B302" t="str">
            <v>N/A</v>
          </cell>
          <cell r="C302" t="str">
            <v>N/A</v>
          </cell>
          <cell r="D302" t="str">
            <v>N/A</v>
          </cell>
          <cell r="E302" t="str">
            <v>N/A</v>
          </cell>
          <cell r="F302" t="str">
            <v>N/A</v>
          </cell>
          <cell r="G302" t="str">
            <v>N/A</v>
          </cell>
          <cell r="H302" t="str">
            <v>N/A</v>
          </cell>
          <cell r="I302" t="str">
            <v>N/A</v>
          </cell>
          <cell r="J302" t="str">
            <v>N/A</v>
          </cell>
          <cell r="K302" t="str">
            <v>N/A</v>
          </cell>
          <cell r="L302" t="str">
            <v>N/A</v>
          </cell>
          <cell r="M302" t="str">
            <v>N/A</v>
          </cell>
          <cell r="N302" t="str">
            <v>N/A</v>
          </cell>
          <cell r="O302" t="str">
            <v>N/A</v>
          </cell>
          <cell r="P302" t="str">
            <v>N/A</v>
          </cell>
          <cell r="Q302" t="str">
            <v>N/A</v>
          </cell>
          <cell r="R302" t="str">
            <v>N/A</v>
          </cell>
          <cell r="S302" t="str">
            <v>N/A</v>
          </cell>
          <cell r="T302" t="str">
            <v>N/A</v>
          </cell>
          <cell r="U302" t="str">
            <v>N/A</v>
          </cell>
          <cell r="V302" t="str">
            <v>N/A</v>
          </cell>
          <cell r="W302" t="str">
            <v>N/A</v>
          </cell>
          <cell r="X302" t="e">
            <v>#VALUE!</v>
          </cell>
          <cell r="Y302" t="str">
            <v>N/A</v>
          </cell>
          <cell r="Z302" t="str">
            <v>N/A</v>
          </cell>
          <cell r="AA302" t="str">
            <v>N/A</v>
          </cell>
          <cell r="AB302" t="str">
            <v>N/A</v>
          </cell>
          <cell r="AC302" t="str">
            <v>N/A</v>
          </cell>
        </row>
        <row r="303">
          <cell r="A303">
            <v>36764</v>
          </cell>
          <cell r="B303" t="str">
            <v>N/A</v>
          </cell>
          <cell r="C303" t="str">
            <v>N/A</v>
          </cell>
          <cell r="D303" t="str">
            <v>N/A</v>
          </cell>
          <cell r="E303" t="str">
            <v>N/A</v>
          </cell>
          <cell r="F303" t="str">
            <v>N/A</v>
          </cell>
          <cell r="G303" t="str">
            <v>N/A</v>
          </cell>
          <cell r="H303" t="str">
            <v>N/A</v>
          </cell>
          <cell r="I303" t="str">
            <v>N/A</v>
          </cell>
          <cell r="J303" t="str">
            <v>N/A</v>
          </cell>
          <cell r="K303" t="str">
            <v>N/A</v>
          </cell>
          <cell r="L303" t="str">
            <v>N/A</v>
          </cell>
          <cell r="M303" t="str">
            <v>N/A</v>
          </cell>
          <cell r="N303" t="str">
            <v>N/A</v>
          </cell>
          <cell r="O303" t="str">
            <v>N/A</v>
          </cell>
          <cell r="P303" t="str">
            <v>N/A</v>
          </cell>
          <cell r="Q303" t="str">
            <v>N/A</v>
          </cell>
          <cell r="R303" t="str">
            <v>N/A</v>
          </cell>
          <cell r="S303" t="str">
            <v>N/A</v>
          </cell>
          <cell r="T303" t="str">
            <v>N/A</v>
          </cell>
          <cell r="U303" t="str">
            <v>N/A</v>
          </cell>
          <cell r="V303" t="str">
            <v>N/A</v>
          </cell>
          <cell r="W303" t="str">
            <v>N/A</v>
          </cell>
          <cell r="X303" t="e">
            <v>#VALUE!</v>
          </cell>
          <cell r="Y303" t="str">
            <v>N/A</v>
          </cell>
          <cell r="Z303" t="str">
            <v>N/A</v>
          </cell>
          <cell r="AA303" t="str">
            <v>N/A</v>
          </cell>
          <cell r="AB303" t="str">
            <v>N/A</v>
          </cell>
          <cell r="AC303" t="str">
            <v>N/A</v>
          </cell>
        </row>
        <row r="304">
          <cell r="A304">
            <v>36765</v>
          </cell>
          <cell r="B304" t="str">
            <v>N/A</v>
          </cell>
          <cell r="C304" t="str">
            <v>N/A</v>
          </cell>
          <cell r="D304" t="str">
            <v>N/A</v>
          </cell>
          <cell r="E304" t="str">
            <v>N/A</v>
          </cell>
          <cell r="F304" t="str">
            <v>N/A</v>
          </cell>
          <cell r="G304" t="str">
            <v>N/A</v>
          </cell>
          <cell r="H304" t="str">
            <v>N/A</v>
          </cell>
          <cell r="I304" t="str">
            <v>N/A</v>
          </cell>
          <cell r="J304" t="str">
            <v>N/A</v>
          </cell>
          <cell r="K304" t="str">
            <v>N/A</v>
          </cell>
          <cell r="L304" t="str">
            <v>N/A</v>
          </cell>
          <cell r="M304" t="str">
            <v>N/A</v>
          </cell>
          <cell r="N304" t="str">
            <v>N/A</v>
          </cell>
          <cell r="O304" t="str">
            <v>N/A</v>
          </cell>
          <cell r="P304" t="str">
            <v>N/A</v>
          </cell>
          <cell r="Q304" t="str">
            <v>N/A</v>
          </cell>
          <cell r="R304" t="str">
            <v>N/A</v>
          </cell>
          <cell r="S304" t="str">
            <v>N/A</v>
          </cell>
          <cell r="T304" t="str">
            <v>N/A</v>
          </cell>
          <cell r="U304" t="str">
            <v>N/A</v>
          </cell>
          <cell r="V304" t="str">
            <v>N/A</v>
          </cell>
          <cell r="W304" t="str">
            <v>N/A</v>
          </cell>
          <cell r="X304" t="e">
            <v>#VALUE!</v>
          </cell>
          <cell r="Y304" t="str">
            <v>N/A</v>
          </cell>
          <cell r="Z304" t="str">
            <v>N/A</v>
          </cell>
          <cell r="AA304" t="str">
            <v>N/A</v>
          </cell>
          <cell r="AB304" t="str">
            <v>N/A</v>
          </cell>
          <cell r="AC304" t="str">
            <v>N/A</v>
          </cell>
        </row>
        <row r="305">
          <cell r="A305">
            <v>36766</v>
          </cell>
          <cell r="B305" t="str">
            <v>N/A</v>
          </cell>
          <cell r="C305" t="str">
            <v>N/A</v>
          </cell>
          <cell r="D305" t="str">
            <v>N/A</v>
          </cell>
          <cell r="E305" t="str">
            <v>N/A</v>
          </cell>
          <cell r="F305" t="str">
            <v>N/A</v>
          </cell>
          <cell r="G305" t="str">
            <v>N/A</v>
          </cell>
          <cell r="H305" t="str">
            <v>N/A</v>
          </cell>
          <cell r="I305" t="str">
            <v>N/A</v>
          </cell>
          <cell r="J305" t="str">
            <v>N/A</v>
          </cell>
          <cell r="K305" t="str">
            <v>N/A</v>
          </cell>
          <cell r="L305" t="str">
            <v>N/A</v>
          </cell>
          <cell r="M305" t="str">
            <v>N/A</v>
          </cell>
          <cell r="N305" t="str">
            <v>N/A</v>
          </cell>
          <cell r="O305" t="str">
            <v>N/A</v>
          </cell>
          <cell r="P305" t="str">
            <v>N/A</v>
          </cell>
          <cell r="Q305" t="str">
            <v>N/A</v>
          </cell>
          <cell r="R305" t="str">
            <v>N/A</v>
          </cell>
          <cell r="S305" t="str">
            <v>N/A</v>
          </cell>
          <cell r="T305" t="str">
            <v>N/A</v>
          </cell>
          <cell r="U305" t="str">
            <v>N/A</v>
          </cell>
          <cell r="V305" t="str">
            <v>N/A</v>
          </cell>
          <cell r="W305" t="str">
            <v>N/A</v>
          </cell>
          <cell r="X305" t="e">
            <v>#VALUE!</v>
          </cell>
          <cell r="Y305" t="str">
            <v>N/A</v>
          </cell>
          <cell r="Z305" t="str">
            <v>N/A</v>
          </cell>
          <cell r="AA305" t="str">
            <v>N/A</v>
          </cell>
          <cell r="AB305" t="str">
            <v>N/A</v>
          </cell>
          <cell r="AC305" t="str">
            <v>N/A</v>
          </cell>
        </row>
        <row r="306">
          <cell r="A306">
            <v>36767</v>
          </cell>
          <cell r="B306" t="str">
            <v>N/A</v>
          </cell>
          <cell r="C306" t="str">
            <v>N/A</v>
          </cell>
          <cell r="D306" t="str">
            <v>N/A</v>
          </cell>
          <cell r="E306" t="str">
            <v>N/A</v>
          </cell>
          <cell r="F306" t="str">
            <v>N/A</v>
          </cell>
          <cell r="G306" t="str">
            <v>N/A</v>
          </cell>
          <cell r="H306" t="str">
            <v>N/A</v>
          </cell>
          <cell r="I306" t="str">
            <v>N/A</v>
          </cell>
          <cell r="J306" t="str">
            <v>N/A</v>
          </cell>
          <cell r="K306" t="str">
            <v>N/A</v>
          </cell>
          <cell r="L306" t="str">
            <v>N/A</v>
          </cell>
          <cell r="M306" t="str">
            <v>N/A</v>
          </cell>
          <cell r="N306" t="str">
            <v>N/A</v>
          </cell>
          <cell r="O306" t="str">
            <v>N/A</v>
          </cell>
          <cell r="P306" t="str">
            <v>N/A</v>
          </cell>
          <cell r="Q306" t="str">
            <v>N/A</v>
          </cell>
          <cell r="R306" t="str">
            <v>N/A</v>
          </cell>
          <cell r="S306" t="str">
            <v>N/A</v>
          </cell>
          <cell r="T306" t="str">
            <v>N/A</v>
          </cell>
          <cell r="U306" t="str">
            <v>N/A</v>
          </cell>
          <cell r="V306" t="str">
            <v>N/A</v>
          </cell>
          <cell r="W306" t="str">
            <v>N/A</v>
          </cell>
          <cell r="X306" t="e">
            <v>#VALUE!</v>
          </cell>
          <cell r="Y306" t="str">
            <v>N/A</v>
          </cell>
          <cell r="Z306" t="str">
            <v>N/A</v>
          </cell>
          <cell r="AA306" t="str">
            <v>N/A</v>
          </cell>
          <cell r="AB306" t="str">
            <v>N/A</v>
          </cell>
          <cell r="AC306" t="str">
            <v>N/A</v>
          </cell>
        </row>
        <row r="307">
          <cell r="A307">
            <v>36768</v>
          </cell>
          <cell r="B307" t="str">
            <v>N/A</v>
          </cell>
          <cell r="C307" t="str">
            <v>N/A</v>
          </cell>
          <cell r="D307" t="str">
            <v>N/A</v>
          </cell>
          <cell r="E307" t="str">
            <v>N/A</v>
          </cell>
          <cell r="F307" t="str">
            <v>N/A</v>
          </cell>
          <cell r="G307" t="str">
            <v>N/A</v>
          </cell>
          <cell r="H307" t="str">
            <v>N/A</v>
          </cell>
          <cell r="I307" t="str">
            <v>N/A</v>
          </cell>
          <cell r="J307" t="str">
            <v>N/A</v>
          </cell>
          <cell r="K307" t="str">
            <v>N/A</v>
          </cell>
          <cell r="L307" t="str">
            <v>N/A</v>
          </cell>
          <cell r="M307" t="str">
            <v>N/A</v>
          </cell>
          <cell r="N307" t="str">
            <v>N/A</v>
          </cell>
          <cell r="O307" t="str">
            <v>N/A</v>
          </cell>
          <cell r="P307" t="str">
            <v>N/A</v>
          </cell>
          <cell r="Q307" t="str">
            <v>N/A</v>
          </cell>
          <cell r="R307" t="str">
            <v>N/A</v>
          </cell>
          <cell r="S307" t="str">
            <v>N/A</v>
          </cell>
          <cell r="T307" t="str">
            <v>N/A</v>
          </cell>
          <cell r="U307" t="str">
            <v>N/A</v>
          </cell>
          <cell r="V307" t="str">
            <v>N/A</v>
          </cell>
          <cell r="W307" t="str">
            <v>N/A</v>
          </cell>
          <cell r="X307" t="e">
            <v>#VALUE!</v>
          </cell>
          <cell r="Y307" t="str">
            <v>N/A</v>
          </cell>
          <cell r="Z307" t="str">
            <v>N/A</v>
          </cell>
          <cell r="AA307" t="str">
            <v>N/A</v>
          </cell>
          <cell r="AB307" t="str">
            <v>N/A</v>
          </cell>
          <cell r="AC307" t="str">
            <v>N/A</v>
          </cell>
        </row>
        <row r="308">
          <cell r="A308">
            <v>36769</v>
          </cell>
          <cell r="B308" t="str">
            <v>N/A</v>
          </cell>
          <cell r="C308" t="str">
            <v>N/A</v>
          </cell>
          <cell r="D308" t="str">
            <v>N/A</v>
          </cell>
          <cell r="E308" t="str">
            <v>N/A</v>
          </cell>
          <cell r="F308" t="str">
            <v>N/A</v>
          </cell>
          <cell r="G308" t="str">
            <v>N/A</v>
          </cell>
          <cell r="H308" t="str">
            <v>N/A</v>
          </cell>
          <cell r="I308" t="str">
            <v>N/A</v>
          </cell>
          <cell r="J308" t="str">
            <v>N/A</v>
          </cell>
          <cell r="K308" t="str">
            <v>N/A</v>
          </cell>
          <cell r="L308" t="str">
            <v>N/A</v>
          </cell>
          <cell r="M308" t="str">
            <v>N/A</v>
          </cell>
          <cell r="N308" t="str">
            <v>N/A</v>
          </cell>
          <cell r="O308" t="str">
            <v>N/A</v>
          </cell>
          <cell r="P308" t="str">
            <v>N/A</v>
          </cell>
          <cell r="Q308" t="str">
            <v>N/A</v>
          </cell>
          <cell r="R308" t="str">
            <v>N/A</v>
          </cell>
          <cell r="S308" t="str">
            <v>N/A</v>
          </cell>
          <cell r="T308" t="str">
            <v>N/A</v>
          </cell>
          <cell r="U308" t="str">
            <v>N/A</v>
          </cell>
          <cell r="V308" t="str">
            <v>N/A</v>
          </cell>
          <cell r="W308" t="str">
            <v>N/A</v>
          </cell>
          <cell r="X308" t="e">
            <v>#VALUE!</v>
          </cell>
          <cell r="Y308" t="str">
            <v>N/A</v>
          </cell>
          <cell r="Z308" t="str">
            <v>N/A</v>
          </cell>
          <cell r="AA308" t="str">
            <v>N/A</v>
          </cell>
          <cell r="AB308" t="str">
            <v>N/A</v>
          </cell>
          <cell r="AC308" t="str">
            <v>N/A</v>
          </cell>
        </row>
        <row r="309">
          <cell r="A309">
            <v>36770</v>
          </cell>
          <cell r="B309" t="str">
            <v>N/A</v>
          </cell>
          <cell r="C309" t="str">
            <v>N/A</v>
          </cell>
          <cell r="D309" t="str">
            <v>N/A</v>
          </cell>
          <cell r="E309" t="str">
            <v>N/A</v>
          </cell>
          <cell r="F309" t="str">
            <v>N/A</v>
          </cell>
          <cell r="G309" t="str">
            <v>N/A</v>
          </cell>
          <cell r="H309" t="str">
            <v>N/A</v>
          </cell>
          <cell r="I309" t="str">
            <v>N/A</v>
          </cell>
          <cell r="J309" t="str">
            <v>N/A</v>
          </cell>
          <cell r="K309" t="str">
            <v>N/A</v>
          </cell>
          <cell r="L309" t="str">
            <v>N/A</v>
          </cell>
          <cell r="M309" t="str">
            <v>N/A</v>
          </cell>
          <cell r="N309" t="str">
            <v>N/A</v>
          </cell>
          <cell r="O309" t="str">
            <v>N/A</v>
          </cell>
          <cell r="P309" t="str">
            <v>N/A</v>
          </cell>
          <cell r="Q309" t="str">
            <v>N/A</v>
          </cell>
          <cell r="R309" t="str">
            <v>N/A</v>
          </cell>
          <cell r="S309" t="str">
            <v>N/A</v>
          </cell>
          <cell r="T309" t="str">
            <v>N/A</v>
          </cell>
          <cell r="U309" t="str">
            <v>N/A</v>
          </cell>
          <cell r="V309" t="str">
            <v>N/A</v>
          </cell>
          <cell r="W309" t="str">
            <v>N/A</v>
          </cell>
          <cell r="X309" t="e">
            <v>#VALUE!</v>
          </cell>
          <cell r="Y309" t="str">
            <v>N/A</v>
          </cell>
          <cell r="Z309" t="str">
            <v>N/A</v>
          </cell>
          <cell r="AA309" t="str">
            <v>N/A</v>
          </cell>
          <cell r="AB309" t="str">
            <v>N/A</v>
          </cell>
          <cell r="AC309" t="str">
            <v>N/A</v>
          </cell>
        </row>
        <row r="310">
          <cell r="A310">
            <v>36771</v>
          </cell>
          <cell r="B310" t="str">
            <v>N/A</v>
          </cell>
          <cell r="C310" t="str">
            <v>N/A</v>
          </cell>
          <cell r="D310" t="str">
            <v>N/A</v>
          </cell>
          <cell r="E310" t="str">
            <v>N/A</v>
          </cell>
          <cell r="F310" t="str">
            <v>N/A</v>
          </cell>
          <cell r="G310" t="str">
            <v>N/A</v>
          </cell>
          <cell r="H310" t="str">
            <v>N/A</v>
          </cell>
          <cell r="I310" t="str">
            <v>N/A</v>
          </cell>
          <cell r="J310" t="str">
            <v>N/A</v>
          </cell>
          <cell r="K310" t="str">
            <v>N/A</v>
          </cell>
          <cell r="L310" t="str">
            <v>N/A</v>
          </cell>
          <cell r="M310" t="str">
            <v>N/A</v>
          </cell>
          <cell r="N310" t="str">
            <v>N/A</v>
          </cell>
          <cell r="O310" t="str">
            <v>N/A</v>
          </cell>
          <cell r="P310" t="str">
            <v>N/A</v>
          </cell>
          <cell r="Q310" t="str">
            <v>N/A</v>
          </cell>
          <cell r="R310" t="str">
            <v>N/A</v>
          </cell>
          <cell r="S310" t="str">
            <v>N/A</v>
          </cell>
          <cell r="T310" t="str">
            <v>N/A</v>
          </cell>
          <cell r="U310" t="str">
            <v>N/A</v>
          </cell>
          <cell r="V310" t="str">
            <v>N/A</v>
          </cell>
          <cell r="W310" t="str">
            <v>N/A</v>
          </cell>
          <cell r="X310" t="e">
            <v>#VALUE!</v>
          </cell>
          <cell r="Y310" t="str">
            <v>N/A</v>
          </cell>
          <cell r="Z310" t="str">
            <v>N/A</v>
          </cell>
          <cell r="AA310" t="str">
            <v>N/A</v>
          </cell>
          <cell r="AB310" t="str">
            <v>N/A</v>
          </cell>
          <cell r="AC310" t="str">
            <v>N/A</v>
          </cell>
        </row>
        <row r="311">
          <cell r="A311">
            <v>36772</v>
          </cell>
          <cell r="B311" t="str">
            <v>N/A</v>
          </cell>
          <cell r="C311" t="str">
            <v>N/A</v>
          </cell>
          <cell r="D311" t="str">
            <v>N/A</v>
          </cell>
          <cell r="E311" t="str">
            <v>N/A</v>
          </cell>
          <cell r="F311" t="str">
            <v>N/A</v>
          </cell>
          <cell r="G311" t="str">
            <v>N/A</v>
          </cell>
          <cell r="H311" t="str">
            <v>N/A</v>
          </cell>
          <cell r="I311" t="str">
            <v>N/A</v>
          </cell>
          <cell r="J311" t="str">
            <v>N/A</v>
          </cell>
          <cell r="K311" t="str">
            <v>N/A</v>
          </cell>
          <cell r="L311" t="str">
            <v>N/A</v>
          </cell>
          <cell r="M311" t="str">
            <v>N/A</v>
          </cell>
          <cell r="N311" t="str">
            <v>N/A</v>
          </cell>
          <cell r="O311" t="str">
            <v>N/A</v>
          </cell>
          <cell r="P311" t="str">
            <v>N/A</v>
          </cell>
          <cell r="Q311" t="str">
            <v>N/A</v>
          </cell>
          <cell r="R311" t="str">
            <v>N/A</v>
          </cell>
          <cell r="S311" t="str">
            <v>N/A</v>
          </cell>
          <cell r="T311" t="str">
            <v>N/A</v>
          </cell>
          <cell r="U311" t="str">
            <v>N/A</v>
          </cell>
          <cell r="V311" t="str">
            <v>N/A</v>
          </cell>
          <cell r="W311" t="str">
            <v>N/A</v>
          </cell>
          <cell r="X311" t="e">
            <v>#VALUE!</v>
          </cell>
          <cell r="Y311" t="str">
            <v>N/A</v>
          </cell>
          <cell r="Z311" t="str">
            <v>N/A</v>
          </cell>
          <cell r="AA311" t="str">
            <v>N/A</v>
          </cell>
          <cell r="AB311" t="str">
            <v>N/A</v>
          </cell>
          <cell r="AC311" t="str">
            <v>N/A</v>
          </cell>
        </row>
        <row r="312">
          <cell r="A312">
            <v>36773</v>
          </cell>
          <cell r="B312" t="str">
            <v>N/A</v>
          </cell>
          <cell r="C312" t="str">
            <v>N/A</v>
          </cell>
          <cell r="D312" t="str">
            <v>N/A</v>
          </cell>
          <cell r="E312" t="str">
            <v>N/A</v>
          </cell>
          <cell r="F312" t="str">
            <v>N/A</v>
          </cell>
          <cell r="G312" t="str">
            <v>N/A</v>
          </cell>
          <cell r="H312" t="str">
            <v>N/A</v>
          </cell>
          <cell r="I312" t="str">
            <v>N/A</v>
          </cell>
          <cell r="J312" t="str">
            <v>N/A</v>
          </cell>
          <cell r="K312" t="str">
            <v>N/A</v>
          </cell>
          <cell r="L312" t="str">
            <v>N/A</v>
          </cell>
          <cell r="M312" t="str">
            <v>N/A</v>
          </cell>
          <cell r="N312" t="str">
            <v>N/A</v>
          </cell>
          <cell r="O312" t="str">
            <v>N/A</v>
          </cell>
          <cell r="P312" t="str">
            <v>N/A</v>
          </cell>
          <cell r="Q312" t="str">
            <v>N/A</v>
          </cell>
          <cell r="R312" t="str">
            <v>N/A</v>
          </cell>
          <cell r="S312" t="str">
            <v>N/A</v>
          </cell>
          <cell r="T312" t="str">
            <v>N/A</v>
          </cell>
          <cell r="U312" t="str">
            <v>N/A</v>
          </cell>
          <cell r="V312" t="str">
            <v>N/A</v>
          </cell>
          <cell r="W312" t="str">
            <v>N/A</v>
          </cell>
          <cell r="X312" t="e">
            <v>#VALUE!</v>
          </cell>
          <cell r="Y312" t="str">
            <v>N/A</v>
          </cell>
          <cell r="Z312" t="str">
            <v>N/A</v>
          </cell>
          <cell r="AA312" t="str">
            <v>N/A</v>
          </cell>
          <cell r="AB312" t="str">
            <v>N/A</v>
          </cell>
          <cell r="AC312" t="str">
            <v>N/A</v>
          </cell>
        </row>
        <row r="313">
          <cell r="A313">
            <v>36774</v>
          </cell>
          <cell r="B313" t="str">
            <v>N/A</v>
          </cell>
          <cell r="C313" t="str">
            <v>N/A</v>
          </cell>
          <cell r="D313" t="str">
            <v>N/A</v>
          </cell>
          <cell r="E313" t="str">
            <v>N/A</v>
          </cell>
          <cell r="F313" t="str">
            <v>N/A</v>
          </cell>
          <cell r="G313" t="str">
            <v>N/A</v>
          </cell>
          <cell r="H313" t="str">
            <v>N/A</v>
          </cell>
          <cell r="I313" t="str">
            <v>N/A</v>
          </cell>
          <cell r="J313" t="str">
            <v>N/A</v>
          </cell>
          <cell r="K313" t="str">
            <v>N/A</v>
          </cell>
          <cell r="L313" t="str">
            <v>N/A</v>
          </cell>
          <cell r="M313" t="str">
            <v>N/A</v>
          </cell>
          <cell r="N313" t="str">
            <v>N/A</v>
          </cell>
          <cell r="O313" t="str">
            <v>N/A</v>
          </cell>
          <cell r="P313" t="str">
            <v>N/A</v>
          </cell>
          <cell r="Q313" t="str">
            <v>N/A</v>
          </cell>
          <cell r="R313" t="str">
            <v>N/A</v>
          </cell>
          <cell r="S313" t="str">
            <v>N/A</v>
          </cell>
          <cell r="T313" t="str">
            <v>N/A</v>
          </cell>
          <cell r="U313" t="str">
            <v>N/A</v>
          </cell>
          <cell r="V313" t="str">
            <v>N/A</v>
          </cell>
          <cell r="W313" t="str">
            <v>N/A</v>
          </cell>
          <cell r="X313" t="e">
            <v>#VALUE!</v>
          </cell>
          <cell r="Y313" t="str">
            <v>N/A</v>
          </cell>
          <cell r="Z313" t="str">
            <v>N/A</v>
          </cell>
          <cell r="AA313" t="str">
            <v>N/A</v>
          </cell>
          <cell r="AB313" t="str">
            <v>N/A</v>
          </cell>
          <cell r="AC313" t="str">
            <v>N/A</v>
          </cell>
        </row>
        <row r="314">
          <cell r="A314">
            <v>36775</v>
          </cell>
          <cell r="B314" t="str">
            <v>N/A</v>
          </cell>
          <cell r="C314" t="str">
            <v>N/A</v>
          </cell>
          <cell r="D314" t="str">
            <v>N/A</v>
          </cell>
          <cell r="E314" t="str">
            <v>N/A</v>
          </cell>
          <cell r="F314" t="str">
            <v>N/A</v>
          </cell>
          <cell r="G314" t="str">
            <v>N/A</v>
          </cell>
          <cell r="H314" t="str">
            <v>N/A</v>
          </cell>
          <cell r="I314" t="str">
            <v>N/A</v>
          </cell>
          <cell r="J314" t="str">
            <v>N/A</v>
          </cell>
          <cell r="K314" t="str">
            <v>N/A</v>
          </cell>
          <cell r="L314" t="str">
            <v>N/A</v>
          </cell>
          <cell r="M314" t="str">
            <v>N/A</v>
          </cell>
          <cell r="N314" t="str">
            <v>N/A</v>
          </cell>
          <cell r="O314" t="str">
            <v>N/A</v>
          </cell>
          <cell r="P314" t="str">
            <v>N/A</v>
          </cell>
          <cell r="Q314" t="str">
            <v>N/A</v>
          </cell>
          <cell r="R314" t="str">
            <v>N/A</v>
          </cell>
          <cell r="S314" t="str">
            <v>N/A</v>
          </cell>
          <cell r="T314" t="str">
            <v>N/A</v>
          </cell>
          <cell r="U314" t="str">
            <v>N/A</v>
          </cell>
          <cell r="V314" t="str">
            <v>N/A</v>
          </cell>
          <cell r="W314" t="str">
            <v>N/A</v>
          </cell>
          <cell r="X314" t="e">
            <v>#VALUE!</v>
          </cell>
          <cell r="Y314" t="str">
            <v>N/A</v>
          </cell>
          <cell r="Z314" t="str">
            <v>N/A</v>
          </cell>
          <cell r="AA314" t="str">
            <v>N/A</v>
          </cell>
          <cell r="AB314" t="str">
            <v>N/A</v>
          </cell>
          <cell r="AC314" t="str">
            <v>N/A</v>
          </cell>
        </row>
        <row r="315">
          <cell r="A315">
            <v>36776</v>
          </cell>
          <cell r="B315" t="str">
            <v>N/A</v>
          </cell>
          <cell r="C315" t="str">
            <v>N/A</v>
          </cell>
          <cell r="D315" t="str">
            <v>N/A</v>
          </cell>
          <cell r="E315" t="str">
            <v>N/A</v>
          </cell>
          <cell r="F315" t="str">
            <v>N/A</v>
          </cell>
          <cell r="G315" t="str">
            <v>N/A</v>
          </cell>
          <cell r="H315" t="str">
            <v>N/A</v>
          </cell>
          <cell r="I315" t="str">
            <v>N/A</v>
          </cell>
          <cell r="J315" t="str">
            <v>N/A</v>
          </cell>
          <cell r="K315" t="str">
            <v>N/A</v>
          </cell>
          <cell r="L315" t="str">
            <v>N/A</v>
          </cell>
          <cell r="M315" t="str">
            <v>N/A</v>
          </cell>
          <cell r="N315" t="str">
            <v>N/A</v>
          </cell>
          <cell r="O315" t="str">
            <v>N/A</v>
          </cell>
          <cell r="P315" t="str">
            <v>N/A</v>
          </cell>
          <cell r="Q315" t="str">
            <v>N/A</v>
          </cell>
          <cell r="R315" t="str">
            <v>N/A</v>
          </cell>
          <cell r="S315" t="str">
            <v>N/A</v>
          </cell>
          <cell r="T315" t="str">
            <v>N/A</v>
          </cell>
          <cell r="U315" t="str">
            <v>N/A</v>
          </cell>
          <cell r="V315" t="str">
            <v>N/A</v>
          </cell>
          <cell r="W315" t="str">
            <v>N/A</v>
          </cell>
          <cell r="X315" t="e">
            <v>#VALUE!</v>
          </cell>
          <cell r="Y315" t="str">
            <v>N/A</v>
          </cell>
          <cell r="Z315" t="str">
            <v>N/A</v>
          </cell>
          <cell r="AA315" t="str">
            <v>N/A</v>
          </cell>
          <cell r="AB315" t="str">
            <v>N/A</v>
          </cell>
          <cell r="AC315" t="str">
            <v>N/A</v>
          </cell>
        </row>
        <row r="316">
          <cell r="A316">
            <v>36777</v>
          </cell>
          <cell r="B316" t="str">
            <v>N/A</v>
          </cell>
          <cell r="C316" t="str">
            <v>N/A</v>
          </cell>
          <cell r="D316" t="str">
            <v>N/A</v>
          </cell>
          <cell r="E316" t="str">
            <v>N/A</v>
          </cell>
          <cell r="F316" t="str">
            <v>N/A</v>
          </cell>
          <cell r="G316" t="str">
            <v>N/A</v>
          </cell>
          <cell r="H316" t="str">
            <v>N/A</v>
          </cell>
          <cell r="I316" t="str">
            <v>N/A</v>
          </cell>
          <cell r="J316" t="str">
            <v>N/A</v>
          </cell>
          <cell r="K316" t="str">
            <v>N/A</v>
          </cell>
          <cell r="L316" t="str">
            <v>N/A</v>
          </cell>
          <cell r="M316" t="str">
            <v>N/A</v>
          </cell>
          <cell r="N316" t="str">
            <v>N/A</v>
          </cell>
          <cell r="O316" t="str">
            <v>N/A</v>
          </cell>
          <cell r="P316" t="str">
            <v>N/A</v>
          </cell>
          <cell r="Q316" t="str">
            <v>N/A</v>
          </cell>
          <cell r="R316" t="str">
            <v>N/A</v>
          </cell>
          <cell r="S316" t="str">
            <v>N/A</v>
          </cell>
          <cell r="T316" t="str">
            <v>N/A</v>
          </cell>
          <cell r="U316" t="str">
            <v>N/A</v>
          </cell>
          <cell r="V316" t="str">
            <v>N/A</v>
          </cell>
          <cell r="W316" t="str">
            <v>N/A</v>
          </cell>
          <cell r="X316" t="e">
            <v>#VALUE!</v>
          </cell>
          <cell r="Y316" t="str">
            <v>N/A</v>
          </cell>
          <cell r="Z316" t="str">
            <v>N/A</v>
          </cell>
          <cell r="AA316" t="str">
            <v>N/A</v>
          </cell>
          <cell r="AB316" t="str">
            <v>N/A</v>
          </cell>
          <cell r="AC316" t="str">
            <v>N/A</v>
          </cell>
        </row>
        <row r="317">
          <cell r="A317">
            <v>36778</v>
          </cell>
          <cell r="B317" t="str">
            <v>N/A</v>
          </cell>
          <cell r="C317" t="str">
            <v>N/A</v>
          </cell>
          <cell r="D317" t="str">
            <v>N/A</v>
          </cell>
          <cell r="E317" t="str">
            <v>N/A</v>
          </cell>
          <cell r="F317" t="str">
            <v>N/A</v>
          </cell>
          <cell r="G317" t="str">
            <v>N/A</v>
          </cell>
          <cell r="H317" t="str">
            <v>N/A</v>
          </cell>
          <cell r="I317" t="str">
            <v>N/A</v>
          </cell>
          <cell r="J317" t="str">
            <v>N/A</v>
          </cell>
          <cell r="K317" t="str">
            <v>N/A</v>
          </cell>
          <cell r="L317" t="str">
            <v>N/A</v>
          </cell>
          <cell r="M317" t="str">
            <v>N/A</v>
          </cell>
          <cell r="N317" t="str">
            <v>N/A</v>
          </cell>
          <cell r="O317" t="str">
            <v>N/A</v>
          </cell>
          <cell r="P317" t="str">
            <v>N/A</v>
          </cell>
          <cell r="Q317" t="str">
            <v>N/A</v>
          </cell>
          <cell r="R317" t="str">
            <v>N/A</v>
          </cell>
          <cell r="S317" t="str">
            <v>N/A</v>
          </cell>
          <cell r="T317" t="str">
            <v>N/A</v>
          </cell>
          <cell r="U317" t="str">
            <v>N/A</v>
          </cell>
          <cell r="V317" t="str">
            <v>N/A</v>
          </cell>
          <cell r="W317" t="str">
            <v>N/A</v>
          </cell>
          <cell r="X317" t="e">
            <v>#VALUE!</v>
          </cell>
          <cell r="Y317" t="str">
            <v>N/A</v>
          </cell>
          <cell r="Z317" t="str">
            <v>N/A</v>
          </cell>
          <cell r="AA317" t="str">
            <v>N/A</v>
          </cell>
          <cell r="AB317" t="str">
            <v>N/A</v>
          </cell>
          <cell r="AC317" t="str">
            <v>N/A</v>
          </cell>
        </row>
        <row r="318">
          <cell r="A318">
            <v>36779</v>
          </cell>
          <cell r="B318" t="str">
            <v>N/A</v>
          </cell>
          <cell r="C318" t="str">
            <v>N/A</v>
          </cell>
          <cell r="D318" t="str">
            <v>N/A</v>
          </cell>
          <cell r="E318" t="str">
            <v>N/A</v>
          </cell>
          <cell r="F318" t="str">
            <v>N/A</v>
          </cell>
          <cell r="G318" t="str">
            <v>N/A</v>
          </cell>
          <cell r="H318" t="str">
            <v>N/A</v>
          </cell>
          <cell r="I318" t="str">
            <v>N/A</v>
          </cell>
          <cell r="J318" t="str">
            <v>N/A</v>
          </cell>
          <cell r="K318" t="str">
            <v>N/A</v>
          </cell>
          <cell r="L318" t="str">
            <v>N/A</v>
          </cell>
          <cell r="M318" t="str">
            <v>N/A</v>
          </cell>
          <cell r="N318" t="str">
            <v>N/A</v>
          </cell>
          <cell r="O318" t="str">
            <v>N/A</v>
          </cell>
          <cell r="P318" t="str">
            <v>N/A</v>
          </cell>
          <cell r="Q318" t="str">
            <v>N/A</v>
          </cell>
          <cell r="R318" t="str">
            <v>N/A</v>
          </cell>
          <cell r="S318" t="str">
            <v>N/A</v>
          </cell>
          <cell r="T318" t="str">
            <v>N/A</v>
          </cell>
          <cell r="U318" t="str">
            <v>N/A</v>
          </cell>
          <cell r="V318" t="str">
            <v>N/A</v>
          </cell>
          <cell r="W318" t="str">
            <v>N/A</v>
          </cell>
          <cell r="X318" t="e">
            <v>#VALUE!</v>
          </cell>
          <cell r="Y318" t="str">
            <v>N/A</v>
          </cell>
          <cell r="Z318" t="str">
            <v>N/A</v>
          </cell>
          <cell r="AA318" t="str">
            <v>N/A</v>
          </cell>
          <cell r="AB318" t="str">
            <v>N/A</v>
          </cell>
          <cell r="AC318" t="str">
            <v>N/A</v>
          </cell>
        </row>
        <row r="319">
          <cell r="A319">
            <v>36780</v>
          </cell>
          <cell r="B319" t="str">
            <v>N/A</v>
          </cell>
          <cell r="C319" t="str">
            <v>N/A</v>
          </cell>
          <cell r="D319" t="str">
            <v>N/A</v>
          </cell>
          <cell r="E319" t="str">
            <v>N/A</v>
          </cell>
          <cell r="F319" t="str">
            <v>N/A</v>
          </cell>
          <cell r="G319" t="str">
            <v>N/A</v>
          </cell>
          <cell r="H319" t="str">
            <v>N/A</v>
          </cell>
          <cell r="I319" t="str">
            <v>N/A</v>
          </cell>
          <cell r="J319" t="str">
            <v>N/A</v>
          </cell>
          <cell r="K319" t="str">
            <v>N/A</v>
          </cell>
          <cell r="L319" t="str">
            <v>N/A</v>
          </cell>
          <cell r="M319" t="str">
            <v>N/A</v>
          </cell>
          <cell r="N319" t="str">
            <v>N/A</v>
          </cell>
          <cell r="O319" t="str">
            <v>N/A</v>
          </cell>
          <cell r="P319" t="str">
            <v>N/A</v>
          </cell>
          <cell r="Q319" t="str">
            <v>N/A</v>
          </cell>
          <cell r="R319" t="str">
            <v>N/A</v>
          </cell>
          <cell r="S319" t="str">
            <v>N/A</v>
          </cell>
          <cell r="T319" t="str">
            <v>N/A</v>
          </cell>
          <cell r="U319" t="str">
            <v>N/A</v>
          </cell>
          <cell r="V319" t="str">
            <v>N/A</v>
          </cell>
          <cell r="W319" t="str">
            <v>N/A</v>
          </cell>
          <cell r="X319" t="e">
            <v>#VALUE!</v>
          </cell>
          <cell r="Y319" t="str">
            <v>N/A</v>
          </cell>
          <cell r="Z319" t="str">
            <v>N/A</v>
          </cell>
          <cell r="AA319" t="str">
            <v>N/A</v>
          </cell>
          <cell r="AB319" t="str">
            <v>N/A</v>
          </cell>
          <cell r="AC319" t="str">
            <v>N/A</v>
          </cell>
        </row>
        <row r="320">
          <cell r="A320">
            <v>36781</v>
          </cell>
          <cell r="B320" t="str">
            <v>N/A</v>
          </cell>
          <cell r="C320" t="str">
            <v>N/A</v>
          </cell>
          <cell r="D320" t="str">
            <v>N/A</v>
          </cell>
          <cell r="E320" t="str">
            <v>N/A</v>
          </cell>
          <cell r="F320" t="str">
            <v>N/A</v>
          </cell>
          <cell r="G320" t="str">
            <v>N/A</v>
          </cell>
          <cell r="H320" t="str">
            <v>N/A</v>
          </cell>
          <cell r="I320" t="str">
            <v>N/A</v>
          </cell>
          <cell r="J320" t="str">
            <v>N/A</v>
          </cell>
          <cell r="K320" t="str">
            <v>N/A</v>
          </cell>
          <cell r="L320" t="str">
            <v>N/A</v>
          </cell>
          <cell r="M320" t="str">
            <v>N/A</v>
          </cell>
          <cell r="N320" t="str">
            <v>N/A</v>
          </cell>
          <cell r="O320" t="str">
            <v>N/A</v>
          </cell>
          <cell r="P320" t="str">
            <v>N/A</v>
          </cell>
          <cell r="Q320" t="str">
            <v>N/A</v>
          </cell>
          <cell r="R320" t="str">
            <v>N/A</v>
          </cell>
          <cell r="S320" t="str">
            <v>N/A</v>
          </cell>
          <cell r="T320" t="str">
            <v>N/A</v>
          </cell>
          <cell r="U320" t="str">
            <v>N/A</v>
          </cell>
          <cell r="V320" t="str">
            <v>N/A</v>
          </cell>
          <cell r="W320" t="str">
            <v>N/A</v>
          </cell>
          <cell r="X320" t="e">
            <v>#VALUE!</v>
          </cell>
          <cell r="Y320" t="str">
            <v>N/A</v>
          </cell>
          <cell r="Z320" t="str">
            <v>N/A</v>
          </cell>
          <cell r="AA320" t="str">
            <v>N/A</v>
          </cell>
          <cell r="AB320" t="str">
            <v>N/A</v>
          </cell>
          <cell r="AC320" t="str">
            <v>N/A</v>
          </cell>
        </row>
        <row r="321">
          <cell r="A321">
            <v>36782</v>
          </cell>
          <cell r="B321" t="str">
            <v>N/A</v>
          </cell>
          <cell r="C321" t="str">
            <v>N/A</v>
          </cell>
          <cell r="D321" t="str">
            <v>N/A</v>
          </cell>
          <cell r="E321" t="str">
            <v>N/A</v>
          </cell>
          <cell r="F321" t="str">
            <v>N/A</v>
          </cell>
          <cell r="G321" t="str">
            <v>N/A</v>
          </cell>
          <cell r="H321" t="str">
            <v>N/A</v>
          </cell>
          <cell r="I321" t="str">
            <v>N/A</v>
          </cell>
          <cell r="J321" t="str">
            <v>N/A</v>
          </cell>
          <cell r="K321" t="str">
            <v>N/A</v>
          </cell>
          <cell r="L321" t="str">
            <v>N/A</v>
          </cell>
          <cell r="M321" t="str">
            <v>N/A</v>
          </cell>
          <cell r="N321" t="str">
            <v>N/A</v>
          </cell>
          <cell r="O321" t="str">
            <v>N/A</v>
          </cell>
          <cell r="P321" t="str">
            <v>N/A</v>
          </cell>
          <cell r="Q321" t="str">
            <v>N/A</v>
          </cell>
          <cell r="R321" t="str">
            <v>N/A</v>
          </cell>
          <cell r="S321" t="str">
            <v>N/A</v>
          </cell>
          <cell r="T321" t="str">
            <v>N/A</v>
          </cell>
          <cell r="U321" t="str">
            <v>N/A</v>
          </cell>
          <cell r="V321" t="str">
            <v>N/A</v>
          </cell>
          <cell r="W321" t="str">
            <v>N/A</v>
          </cell>
          <cell r="X321" t="e">
            <v>#VALUE!</v>
          </cell>
          <cell r="Y321" t="str">
            <v>N/A</v>
          </cell>
          <cell r="Z321" t="str">
            <v>N/A</v>
          </cell>
          <cell r="AA321" t="str">
            <v>N/A</v>
          </cell>
          <cell r="AB321" t="str">
            <v>N/A</v>
          </cell>
          <cell r="AC321" t="str">
            <v>N/A</v>
          </cell>
        </row>
        <row r="322">
          <cell r="A322">
            <v>36783</v>
          </cell>
          <cell r="B322" t="str">
            <v>N/A</v>
          </cell>
          <cell r="C322" t="str">
            <v>N/A</v>
          </cell>
          <cell r="D322" t="str">
            <v>N/A</v>
          </cell>
          <cell r="E322" t="str">
            <v>N/A</v>
          </cell>
          <cell r="F322" t="str">
            <v>N/A</v>
          </cell>
          <cell r="G322" t="str">
            <v>N/A</v>
          </cell>
          <cell r="H322" t="str">
            <v>N/A</v>
          </cell>
          <cell r="I322" t="str">
            <v>N/A</v>
          </cell>
          <cell r="J322" t="str">
            <v>N/A</v>
          </cell>
          <cell r="K322" t="str">
            <v>N/A</v>
          </cell>
          <cell r="L322" t="str">
            <v>N/A</v>
          </cell>
          <cell r="M322" t="str">
            <v>N/A</v>
          </cell>
          <cell r="N322" t="str">
            <v>N/A</v>
          </cell>
          <cell r="O322" t="str">
            <v>N/A</v>
          </cell>
          <cell r="P322" t="str">
            <v>N/A</v>
          </cell>
          <cell r="Q322" t="str">
            <v>N/A</v>
          </cell>
          <cell r="R322" t="str">
            <v>N/A</v>
          </cell>
          <cell r="S322" t="str">
            <v>N/A</v>
          </cell>
          <cell r="T322" t="str">
            <v>N/A</v>
          </cell>
          <cell r="U322" t="str">
            <v>N/A</v>
          </cell>
          <cell r="V322" t="str">
            <v>N/A</v>
          </cell>
          <cell r="W322" t="str">
            <v>N/A</v>
          </cell>
          <cell r="X322" t="e">
            <v>#VALUE!</v>
          </cell>
          <cell r="Y322" t="str">
            <v>N/A</v>
          </cell>
          <cell r="Z322" t="str">
            <v>N/A</v>
          </cell>
          <cell r="AA322" t="str">
            <v>N/A</v>
          </cell>
          <cell r="AB322" t="str">
            <v>N/A</v>
          </cell>
          <cell r="AC322" t="str">
            <v>N/A</v>
          </cell>
        </row>
        <row r="323">
          <cell r="A323">
            <v>36784</v>
          </cell>
          <cell r="B323" t="str">
            <v>N/A</v>
          </cell>
          <cell r="C323" t="str">
            <v>N/A</v>
          </cell>
          <cell r="D323" t="str">
            <v>N/A</v>
          </cell>
          <cell r="E323" t="str">
            <v>N/A</v>
          </cell>
          <cell r="F323" t="str">
            <v>N/A</v>
          </cell>
          <cell r="G323" t="str">
            <v>N/A</v>
          </cell>
          <cell r="H323" t="str">
            <v>N/A</v>
          </cell>
          <cell r="I323" t="str">
            <v>N/A</v>
          </cell>
          <cell r="J323" t="str">
            <v>N/A</v>
          </cell>
          <cell r="K323" t="str">
            <v>N/A</v>
          </cell>
          <cell r="L323" t="str">
            <v>N/A</v>
          </cell>
          <cell r="M323" t="str">
            <v>N/A</v>
          </cell>
          <cell r="N323" t="str">
            <v>N/A</v>
          </cell>
          <cell r="O323" t="str">
            <v>N/A</v>
          </cell>
          <cell r="P323" t="str">
            <v>N/A</v>
          </cell>
          <cell r="Q323" t="str">
            <v>N/A</v>
          </cell>
          <cell r="R323" t="str">
            <v>N/A</v>
          </cell>
          <cell r="S323" t="str">
            <v>N/A</v>
          </cell>
          <cell r="T323" t="str">
            <v>N/A</v>
          </cell>
          <cell r="U323" t="str">
            <v>N/A</v>
          </cell>
          <cell r="V323" t="str">
            <v>N/A</v>
          </cell>
          <cell r="W323" t="str">
            <v>N/A</v>
          </cell>
          <cell r="X323" t="e">
            <v>#VALUE!</v>
          </cell>
          <cell r="Y323" t="str">
            <v>N/A</v>
          </cell>
          <cell r="Z323" t="str">
            <v>N/A</v>
          </cell>
          <cell r="AA323" t="str">
            <v>N/A</v>
          </cell>
          <cell r="AB323" t="str">
            <v>N/A</v>
          </cell>
          <cell r="AC323" t="str">
            <v>N/A</v>
          </cell>
        </row>
        <row r="324">
          <cell r="A324">
            <v>36785</v>
          </cell>
          <cell r="B324" t="str">
            <v>N/A</v>
          </cell>
          <cell r="C324" t="str">
            <v>N/A</v>
          </cell>
          <cell r="D324" t="str">
            <v>N/A</v>
          </cell>
          <cell r="E324" t="str">
            <v>N/A</v>
          </cell>
          <cell r="F324" t="str">
            <v>N/A</v>
          </cell>
          <cell r="G324" t="str">
            <v>N/A</v>
          </cell>
          <cell r="H324" t="str">
            <v>N/A</v>
          </cell>
          <cell r="I324" t="str">
            <v>N/A</v>
          </cell>
          <cell r="J324" t="str">
            <v>N/A</v>
          </cell>
          <cell r="K324" t="str">
            <v>N/A</v>
          </cell>
          <cell r="L324" t="str">
            <v>N/A</v>
          </cell>
          <cell r="M324" t="str">
            <v>N/A</v>
          </cell>
          <cell r="N324" t="str">
            <v>N/A</v>
          </cell>
          <cell r="O324" t="str">
            <v>N/A</v>
          </cell>
          <cell r="P324" t="str">
            <v>N/A</v>
          </cell>
          <cell r="Q324" t="str">
            <v>N/A</v>
          </cell>
          <cell r="R324" t="str">
            <v>N/A</v>
          </cell>
          <cell r="S324" t="str">
            <v>N/A</v>
          </cell>
          <cell r="T324" t="str">
            <v>N/A</v>
          </cell>
          <cell r="U324" t="str">
            <v>N/A</v>
          </cell>
          <cell r="V324" t="str">
            <v>N/A</v>
          </cell>
          <cell r="W324" t="str">
            <v>N/A</v>
          </cell>
          <cell r="X324" t="e">
            <v>#VALUE!</v>
          </cell>
          <cell r="Y324" t="str">
            <v>N/A</v>
          </cell>
          <cell r="Z324" t="str">
            <v>N/A</v>
          </cell>
          <cell r="AA324" t="str">
            <v>N/A</v>
          </cell>
          <cell r="AB324" t="str">
            <v>N/A</v>
          </cell>
          <cell r="AC324" t="str">
            <v>N/A</v>
          </cell>
        </row>
        <row r="325">
          <cell r="A325">
            <v>36786</v>
          </cell>
          <cell r="B325" t="str">
            <v>N/A</v>
          </cell>
          <cell r="C325" t="str">
            <v>N/A</v>
          </cell>
          <cell r="D325" t="str">
            <v>N/A</v>
          </cell>
          <cell r="E325" t="str">
            <v>N/A</v>
          </cell>
          <cell r="F325" t="str">
            <v>N/A</v>
          </cell>
          <cell r="G325" t="str">
            <v>N/A</v>
          </cell>
          <cell r="H325" t="str">
            <v>N/A</v>
          </cell>
          <cell r="I325" t="str">
            <v>N/A</v>
          </cell>
          <cell r="J325" t="str">
            <v>N/A</v>
          </cell>
          <cell r="K325" t="str">
            <v>N/A</v>
          </cell>
          <cell r="L325" t="str">
            <v>N/A</v>
          </cell>
          <cell r="M325" t="str">
            <v>N/A</v>
          </cell>
          <cell r="N325" t="str">
            <v>N/A</v>
          </cell>
          <cell r="O325" t="str">
            <v>N/A</v>
          </cell>
          <cell r="P325" t="str">
            <v>N/A</v>
          </cell>
          <cell r="Q325" t="str">
            <v>N/A</v>
          </cell>
          <cell r="R325" t="str">
            <v>N/A</v>
          </cell>
          <cell r="S325" t="str">
            <v>N/A</v>
          </cell>
          <cell r="T325" t="str">
            <v>N/A</v>
          </cell>
          <cell r="U325" t="str">
            <v>N/A</v>
          </cell>
          <cell r="V325" t="str">
            <v>N/A</v>
          </cell>
          <cell r="W325" t="str">
            <v>N/A</v>
          </cell>
          <cell r="X325" t="e">
            <v>#VALUE!</v>
          </cell>
          <cell r="Y325" t="str">
            <v>N/A</v>
          </cell>
          <cell r="Z325" t="str">
            <v>N/A</v>
          </cell>
          <cell r="AA325" t="str">
            <v>N/A</v>
          </cell>
          <cell r="AB325" t="str">
            <v>N/A</v>
          </cell>
          <cell r="AC325" t="str">
            <v>N/A</v>
          </cell>
        </row>
        <row r="326">
          <cell r="A326">
            <v>36787</v>
          </cell>
          <cell r="B326" t="str">
            <v>N/A</v>
          </cell>
          <cell r="C326" t="str">
            <v>N/A</v>
          </cell>
          <cell r="D326" t="str">
            <v>N/A</v>
          </cell>
          <cell r="E326" t="str">
            <v>N/A</v>
          </cell>
          <cell r="F326" t="str">
            <v>N/A</v>
          </cell>
          <cell r="G326" t="str">
            <v>N/A</v>
          </cell>
          <cell r="H326" t="str">
            <v>N/A</v>
          </cell>
          <cell r="I326" t="str">
            <v>N/A</v>
          </cell>
          <cell r="J326" t="str">
            <v>N/A</v>
          </cell>
          <cell r="K326" t="str">
            <v>N/A</v>
          </cell>
          <cell r="L326" t="str">
            <v>N/A</v>
          </cell>
          <cell r="M326" t="str">
            <v>N/A</v>
          </cell>
          <cell r="N326" t="str">
            <v>N/A</v>
          </cell>
          <cell r="O326" t="str">
            <v>N/A</v>
          </cell>
          <cell r="P326" t="str">
            <v>N/A</v>
          </cell>
          <cell r="Q326" t="str">
            <v>N/A</v>
          </cell>
          <cell r="R326" t="str">
            <v>N/A</v>
          </cell>
          <cell r="S326" t="str">
            <v>N/A</v>
          </cell>
          <cell r="T326" t="str">
            <v>N/A</v>
          </cell>
          <cell r="U326" t="str">
            <v>N/A</v>
          </cell>
          <cell r="V326" t="str">
            <v>N/A</v>
          </cell>
          <cell r="W326" t="str">
            <v>N/A</v>
          </cell>
          <cell r="X326" t="e">
            <v>#VALUE!</v>
          </cell>
          <cell r="Y326" t="str">
            <v>N/A</v>
          </cell>
          <cell r="Z326" t="str">
            <v>N/A</v>
          </cell>
          <cell r="AA326" t="str">
            <v>N/A</v>
          </cell>
          <cell r="AB326" t="str">
            <v>N/A</v>
          </cell>
          <cell r="AC326" t="str">
            <v>N/A</v>
          </cell>
        </row>
        <row r="327">
          <cell r="A327">
            <v>36788</v>
          </cell>
          <cell r="B327" t="str">
            <v>N/A</v>
          </cell>
          <cell r="C327" t="str">
            <v>N/A</v>
          </cell>
          <cell r="D327" t="str">
            <v>N/A</v>
          </cell>
          <cell r="E327" t="str">
            <v>N/A</v>
          </cell>
          <cell r="F327" t="str">
            <v>N/A</v>
          </cell>
          <cell r="G327" t="str">
            <v>N/A</v>
          </cell>
          <cell r="H327" t="str">
            <v>N/A</v>
          </cell>
          <cell r="I327" t="str">
            <v>N/A</v>
          </cell>
          <cell r="J327" t="str">
            <v>N/A</v>
          </cell>
          <cell r="K327" t="str">
            <v>N/A</v>
          </cell>
          <cell r="L327" t="str">
            <v>N/A</v>
          </cell>
          <cell r="M327" t="str">
            <v>N/A</v>
          </cell>
          <cell r="N327" t="str">
            <v>N/A</v>
          </cell>
          <cell r="O327" t="str">
            <v>N/A</v>
          </cell>
          <cell r="P327" t="str">
            <v>N/A</v>
          </cell>
          <cell r="Q327" t="str">
            <v>N/A</v>
          </cell>
          <cell r="R327" t="str">
            <v>N/A</v>
          </cell>
          <cell r="S327" t="str">
            <v>N/A</v>
          </cell>
          <cell r="T327" t="str">
            <v>N/A</v>
          </cell>
          <cell r="U327" t="str">
            <v>N/A</v>
          </cell>
          <cell r="V327" t="str">
            <v>N/A</v>
          </cell>
          <cell r="W327" t="str">
            <v>N/A</v>
          </cell>
          <cell r="X327" t="e">
            <v>#VALUE!</v>
          </cell>
          <cell r="Y327" t="str">
            <v>N/A</v>
          </cell>
          <cell r="Z327" t="str">
            <v>N/A</v>
          </cell>
          <cell r="AA327" t="str">
            <v>N/A</v>
          </cell>
          <cell r="AB327" t="str">
            <v>N/A</v>
          </cell>
          <cell r="AC327" t="str">
            <v>N/A</v>
          </cell>
        </row>
        <row r="328">
          <cell r="A328">
            <v>36789</v>
          </cell>
          <cell r="B328" t="str">
            <v>N/A</v>
          </cell>
          <cell r="C328" t="str">
            <v>N/A</v>
          </cell>
          <cell r="D328" t="str">
            <v>N/A</v>
          </cell>
          <cell r="E328" t="str">
            <v>N/A</v>
          </cell>
          <cell r="F328" t="str">
            <v>N/A</v>
          </cell>
          <cell r="G328" t="str">
            <v>N/A</v>
          </cell>
          <cell r="H328" t="str">
            <v>N/A</v>
          </cell>
          <cell r="I328" t="str">
            <v>N/A</v>
          </cell>
          <cell r="J328" t="str">
            <v>N/A</v>
          </cell>
          <cell r="K328" t="str">
            <v>N/A</v>
          </cell>
          <cell r="L328" t="str">
            <v>N/A</v>
          </cell>
          <cell r="M328" t="str">
            <v>N/A</v>
          </cell>
          <cell r="N328" t="str">
            <v>N/A</v>
          </cell>
          <cell r="O328" t="str">
            <v>N/A</v>
          </cell>
          <cell r="P328" t="str">
            <v>N/A</v>
          </cell>
          <cell r="Q328" t="str">
            <v>N/A</v>
          </cell>
          <cell r="R328" t="str">
            <v>N/A</v>
          </cell>
          <cell r="S328" t="str">
            <v>N/A</v>
          </cell>
          <cell r="T328" t="str">
            <v>N/A</v>
          </cell>
          <cell r="U328" t="str">
            <v>N/A</v>
          </cell>
          <cell r="V328" t="str">
            <v>N/A</v>
          </cell>
          <cell r="W328" t="str">
            <v>N/A</v>
          </cell>
          <cell r="X328" t="e">
            <v>#VALUE!</v>
          </cell>
          <cell r="Y328" t="str">
            <v>N/A</v>
          </cell>
          <cell r="Z328" t="str">
            <v>N/A</v>
          </cell>
          <cell r="AA328" t="str">
            <v>N/A</v>
          </cell>
          <cell r="AB328" t="str">
            <v>N/A</v>
          </cell>
          <cell r="AC328" t="str">
            <v>N/A</v>
          </cell>
        </row>
        <row r="329">
          <cell r="A329">
            <v>36790</v>
          </cell>
          <cell r="B329" t="str">
            <v>N/A</v>
          </cell>
          <cell r="C329" t="str">
            <v>N/A</v>
          </cell>
          <cell r="D329" t="str">
            <v>N/A</v>
          </cell>
          <cell r="E329" t="str">
            <v>N/A</v>
          </cell>
          <cell r="F329" t="str">
            <v>N/A</v>
          </cell>
          <cell r="G329" t="str">
            <v>N/A</v>
          </cell>
          <cell r="H329" t="str">
            <v>N/A</v>
          </cell>
          <cell r="I329" t="str">
            <v>N/A</v>
          </cell>
          <cell r="J329" t="str">
            <v>N/A</v>
          </cell>
          <cell r="K329" t="str">
            <v>N/A</v>
          </cell>
          <cell r="L329" t="str">
            <v>N/A</v>
          </cell>
          <cell r="M329" t="str">
            <v>N/A</v>
          </cell>
          <cell r="N329" t="str">
            <v>N/A</v>
          </cell>
          <cell r="O329" t="str">
            <v>N/A</v>
          </cell>
          <cell r="P329" t="str">
            <v>N/A</v>
          </cell>
          <cell r="Q329" t="str">
            <v>N/A</v>
          </cell>
          <cell r="R329" t="str">
            <v>N/A</v>
          </cell>
          <cell r="S329" t="str">
            <v>N/A</v>
          </cell>
          <cell r="T329" t="str">
            <v>N/A</v>
          </cell>
          <cell r="U329" t="str">
            <v>N/A</v>
          </cell>
          <cell r="V329" t="str">
            <v>N/A</v>
          </cell>
          <cell r="W329" t="str">
            <v>N/A</v>
          </cell>
          <cell r="X329" t="e">
            <v>#VALUE!</v>
          </cell>
          <cell r="Y329" t="str">
            <v>N/A</v>
          </cell>
          <cell r="Z329" t="str">
            <v>N/A</v>
          </cell>
          <cell r="AA329" t="str">
            <v>N/A</v>
          </cell>
          <cell r="AB329" t="str">
            <v>N/A</v>
          </cell>
          <cell r="AC329" t="str">
            <v>N/A</v>
          </cell>
        </row>
        <row r="330">
          <cell r="A330">
            <v>36791</v>
          </cell>
          <cell r="B330" t="str">
            <v>N/A</v>
          </cell>
          <cell r="C330" t="str">
            <v>N/A</v>
          </cell>
          <cell r="D330" t="str">
            <v>N/A</v>
          </cell>
          <cell r="E330" t="str">
            <v>N/A</v>
          </cell>
          <cell r="F330" t="str">
            <v>N/A</v>
          </cell>
          <cell r="G330" t="str">
            <v>N/A</v>
          </cell>
          <cell r="H330" t="str">
            <v>N/A</v>
          </cell>
          <cell r="I330" t="str">
            <v>N/A</v>
          </cell>
          <cell r="J330" t="str">
            <v>N/A</v>
          </cell>
          <cell r="K330" t="str">
            <v>N/A</v>
          </cell>
          <cell r="L330" t="str">
            <v>N/A</v>
          </cell>
          <cell r="M330" t="str">
            <v>N/A</v>
          </cell>
          <cell r="N330" t="str">
            <v>N/A</v>
          </cell>
          <cell r="O330" t="str">
            <v>N/A</v>
          </cell>
          <cell r="P330" t="str">
            <v>N/A</v>
          </cell>
          <cell r="Q330" t="str">
            <v>N/A</v>
          </cell>
          <cell r="R330" t="str">
            <v>N/A</v>
          </cell>
          <cell r="S330" t="str">
            <v>N/A</v>
          </cell>
          <cell r="T330" t="str">
            <v>N/A</v>
          </cell>
          <cell r="U330" t="str">
            <v>N/A</v>
          </cell>
          <cell r="V330" t="str">
            <v>N/A</v>
          </cell>
          <cell r="W330" t="str">
            <v>N/A</v>
          </cell>
          <cell r="X330" t="e">
            <v>#VALUE!</v>
          </cell>
          <cell r="Y330" t="str">
            <v>N/A</v>
          </cell>
          <cell r="Z330" t="str">
            <v>N/A</v>
          </cell>
          <cell r="AA330" t="str">
            <v>N/A</v>
          </cell>
          <cell r="AB330" t="str">
            <v>N/A</v>
          </cell>
          <cell r="AC330" t="str">
            <v>N/A</v>
          </cell>
        </row>
        <row r="331">
          <cell r="A331">
            <v>36792</v>
          </cell>
          <cell r="B331" t="str">
            <v>N/A</v>
          </cell>
          <cell r="C331" t="str">
            <v>N/A</v>
          </cell>
          <cell r="D331" t="str">
            <v>N/A</v>
          </cell>
          <cell r="E331" t="str">
            <v>N/A</v>
          </cell>
          <cell r="F331" t="str">
            <v>N/A</v>
          </cell>
          <cell r="G331" t="str">
            <v>N/A</v>
          </cell>
          <cell r="H331" t="str">
            <v>N/A</v>
          </cell>
          <cell r="I331" t="str">
            <v>N/A</v>
          </cell>
          <cell r="J331" t="str">
            <v>N/A</v>
          </cell>
          <cell r="K331" t="str">
            <v>N/A</v>
          </cell>
          <cell r="L331" t="str">
            <v>N/A</v>
          </cell>
          <cell r="M331" t="str">
            <v>N/A</v>
          </cell>
          <cell r="N331" t="str">
            <v>N/A</v>
          </cell>
          <cell r="O331" t="str">
            <v>N/A</v>
          </cell>
          <cell r="P331" t="str">
            <v>N/A</v>
          </cell>
          <cell r="Q331" t="str">
            <v>N/A</v>
          </cell>
          <cell r="R331" t="str">
            <v>N/A</v>
          </cell>
          <cell r="S331" t="str">
            <v>N/A</v>
          </cell>
          <cell r="T331" t="str">
            <v>N/A</v>
          </cell>
          <cell r="U331" t="str">
            <v>N/A</v>
          </cell>
          <cell r="V331" t="str">
            <v>N/A</v>
          </cell>
          <cell r="W331" t="str">
            <v>N/A</v>
          </cell>
          <cell r="X331" t="e">
            <v>#VALUE!</v>
          </cell>
          <cell r="Y331" t="str">
            <v>N/A</v>
          </cell>
          <cell r="Z331" t="str">
            <v>N/A</v>
          </cell>
          <cell r="AA331" t="str">
            <v>N/A</v>
          </cell>
          <cell r="AB331" t="str">
            <v>N/A</v>
          </cell>
          <cell r="AC331" t="str">
            <v>N/A</v>
          </cell>
        </row>
        <row r="332">
          <cell r="A332">
            <v>36793</v>
          </cell>
          <cell r="B332" t="str">
            <v>N/A</v>
          </cell>
          <cell r="C332" t="str">
            <v>N/A</v>
          </cell>
          <cell r="D332" t="str">
            <v>N/A</v>
          </cell>
          <cell r="E332" t="str">
            <v>N/A</v>
          </cell>
          <cell r="F332" t="str">
            <v>N/A</v>
          </cell>
          <cell r="G332" t="str">
            <v>N/A</v>
          </cell>
          <cell r="H332" t="str">
            <v>N/A</v>
          </cell>
          <cell r="I332" t="str">
            <v>N/A</v>
          </cell>
          <cell r="J332" t="str">
            <v>N/A</v>
          </cell>
          <cell r="K332" t="str">
            <v>N/A</v>
          </cell>
          <cell r="L332" t="str">
            <v>N/A</v>
          </cell>
          <cell r="M332" t="str">
            <v>N/A</v>
          </cell>
          <cell r="N332" t="str">
            <v>N/A</v>
          </cell>
          <cell r="O332" t="str">
            <v>N/A</v>
          </cell>
          <cell r="P332" t="str">
            <v>N/A</v>
          </cell>
          <cell r="Q332" t="str">
            <v>N/A</v>
          </cell>
          <cell r="R332" t="str">
            <v>N/A</v>
          </cell>
          <cell r="S332" t="str">
            <v>N/A</v>
          </cell>
          <cell r="T332" t="str">
            <v>N/A</v>
          </cell>
          <cell r="U332" t="str">
            <v>N/A</v>
          </cell>
          <cell r="V332" t="str">
            <v>N/A</v>
          </cell>
          <cell r="W332" t="str">
            <v>N/A</v>
          </cell>
          <cell r="X332" t="e">
            <v>#VALUE!</v>
          </cell>
          <cell r="Y332" t="str">
            <v>N/A</v>
          </cell>
          <cell r="Z332" t="str">
            <v>N/A</v>
          </cell>
          <cell r="AA332" t="str">
            <v>N/A</v>
          </cell>
          <cell r="AB332" t="str">
            <v>N/A</v>
          </cell>
          <cell r="AC332" t="str">
            <v>N/A</v>
          </cell>
        </row>
        <row r="333">
          <cell r="A333">
            <v>36794</v>
          </cell>
          <cell r="B333" t="str">
            <v>N/A</v>
          </cell>
          <cell r="C333" t="str">
            <v>N/A</v>
          </cell>
          <cell r="D333" t="str">
            <v>N/A</v>
          </cell>
          <cell r="E333" t="str">
            <v>N/A</v>
          </cell>
          <cell r="F333" t="str">
            <v>N/A</v>
          </cell>
          <cell r="G333" t="str">
            <v>N/A</v>
          </cell>
          <cell r="H333" t="str">
            <v>N/A</v>
          </cell>
          <cell r="I333" t="str">
            <v>N/A</v>
          </cell>
          <cell r="J333" t="str">
            <v>N/A</v>
          </cell>
          <cell r="K333" t="str">
            <v>N/A</v>
          </cell>
          <cell r="L333" t="str">
            <v>N/A</v>
          </cell>
          <cell r="M333" t="str">
            <v>N/A</v>
          </cell>
          <cell r="N333" t="str">
            <v>N/A</v>
          </cell>
          <cell r="O333" t="str">
            <v>N/A</v>
          </cell>
          <cell r="P333" t="str">
            <v>N/A</v>
          </cell>
          <cell r="Q333" t="str">
            <v>N/A</v>
          </cell>
          <cell r="R333" t="str">
            <v>N/A</v>
          </cell>
          <cell r="S333" t="str">
            <v>N/A</v>
          </cell>
          <cell r="T333" t="str">
            <v>N/A</v>
          </cell>
          <cell r="U333" t="str">
            <v>N/A</v>
          </cell>
          <cell r="V333" t="str">
            <v>N/A</v>
          </cell>
          <cell r="W333" t="str">
            <v>N/A</v>
          </cell>
          <cell r="X333" t="e">
            <v>#VALUE!</v>
          </cell>
          <cell r="Y333" t="str">
            <v>N/A</v>
          </cell>
          <cell r="Z333" t="str">
            <v>N/A</v>
          </cell>
          <cell r="AA333" t="str">
            <v>N/A</v>
          </cell>
          <cell r="AB333" t="str">
            <v>N/A</v>
          </cell>
          <cell r="AC333" t="str">
            <v>N/A</v>
          </cell>
        </row>
        <row r="334">
          <cell r="A334">
            <v>36795</v>
          </cell>
          <cell r="B334" t="str">
            <v>N/A</v>
          </cell>
          <cell r="C334" t="str">
            <v>N/A</v>
          </cell>
          <cell r="D334" t="str">
            <v>N/A</v>
          </cell>
          <cell r="E334" t="str">
            <v>N/A</v>
          </cell>
          <cell r="F334" t="str">
            <v>N/A</v>
          </cell>
          <cell r="G334" t="str">
            <v>N/A</v>
          </cell>
          <cell r="H334" t="str">
            <v>N/A</v>
          </cell>
          <cell r="I334" t="str">
            <v>N/A</v>
          </cell>
          <cell r="J334" t="str">
            <v>N/A</v>
          </cell>
          <cell r="K334" t="str">
            <v>N/A</v>
          </cell>
          <cell r="L334" t="str">
            <v>N/A</v>
          </cell>
          <cell r="M334" t="str">
            <v>N/A</v>
          </cell>
          <cell r="N334" t="str">
            <v>N/A</v>
          </cell>
          <cell r="O334" t="str">
            <v>N/A</v>
          </cell>
          <cell r="P334" t="str">
            <v>N/A</v>
          </cell>
          <cell r="Q334" t="str">
            <v>N/A</v>
          </cell>
          <cell r="R334" t="str">
            <v>N/A</v>
          </cell>
          <cell r="S334" t="str">
            <v>N/A</v>
          </cell>
          <cell r="T334" t="str">
            <v>N/A</v>
          </cell>
          <cell r="U334" t="str">
            <v>N/A</v>
          </cell>
          <cell r="V334" t="str">
            <v>N/A</v>
          </cell>
          <cell r="W334" t="str">
            <v>N/A</v>
          </cell>
          <cell r="X334" t="e">
            <v>#VALUE!</v>
          </cell>
          <cell r="Y334" t="str">
            <v>N/A</v>
          </cell>
          <cell r="Z334" t="str">
            <v>N/A</v>
          </cell>
          <cell r="AA334" t="str">
            <v>N/A</v>
          </cell>
          <cell r="AB334" t="str">
            <v>N/A</v>
          </cell>
          <cell r="AC334" t="str">
            <v>N/A</v>
          </cell>
        </row>
        <row r="335">
          <cell r="A335">
            <v>36796</v>
          </cell>
          <cell r="B335" t="str">
            <v>N/A</v>
          </cell>
          <cell r="C335" t="str">
            <v>N/A</v>
          </cell>
          <cell r="D335" t="str">
            <v>N/A</v>
          </cell>
          <cell r="E335" t="str">
            <v>N/A</v>
          </cell>
          <cell r="F335" t="str">
            <v>N/A</v>
          </cell>
          <cell r="G335" t="str">
            <v>N/A</v>
          </cell>
          <cell r="H335" t="str">
            <v>N/A</v>
          </cell>
          <cell r="I335" t="str">
            <v>N/A</v>
          </cell>
          <cell r="J335" t="str">
            <v>N/A</v>
          </cell>
          <cell r="K335" t="str">
            <v>N/A</v>
          </cell>
          <cell r="L335" t="str">
            <v>N/A</v>
          </cell>
          <cell r="M335" t="str">
            <v>N/A</v>
          </cell>
          <cell r="N335" t="str">
            <v>N/A</v>
          </cell>
          <cell r="O335" t="str">
            <v>N/A</v>
          </cell>
          <cell r="P335" t="str">
            <v>N/A</v>
          </cell>
          <cell r="Q335" t="str">
            <v>N/A</v>
          </cell>
          <cell r="R335" t="str">
            <v>N/A</v>
          </cell>
          <cell r="S335" t="str">
            <v>N/A</v>
          </cell>
          <cell r="T335" t="str">
            <v>N/A</v>
          </cell>
          <cell r="U335" t="str">
            <v>N/A</v>
          </cell>
          <cell r="V335" t="str">
            <v>N/A</v>
          </cell>
          <cell r="W335" t="str">
            <v>N/A</v>
          </cell>
          <cell r="X335" t="e">
            <v>#VALUE!</v>
          </cell>
          <cell r="Y335" t="str">
            <v>N/A</v>
          </cell>
          <cell r="Z335" t="str">
            <v>N/A</v>
          </cell>
          <cell r="AA335" t="str">
            <v>N/A</v>
          </cell>
          <cell r="AB335" t="str">
            <v>N/A</v>
          </cell>
          <cell r="AC335" t="str">
            <v>N/A</v>
          </cell>
        </row>
        <row r="336">
          <cell r="A336">
            <v>36797</v>
          </cell>
          <cell r="B336" t="str">
            <v>N/A</v>
          </cell>
          <cell r="C336" t="str">
            <v>N/A</v>
          </cell>
          <cell r="D336" t="str">
            <v>N/A</v>
          </cell>
          <cell r="E336" t="str">
            <v>N/A</v>
          </cell>
          <cell r="F336" t="str">
            <v>N/A</v>
          </cell>
          <cell r="G336" t="str">
            <v>N/A</v>
          </cell>
          <cell r="H336" t="str">
            <v>N/A</v>
          </cell>
          <cell r="I336" t="str">
            <v>N/A</v>
          </cell>
          <cell r="J336" t="str">
            <v>N/A</v>
          </cell>
          <cell r="K336" t="str">
            <v>N/A</v>
          </cell>
          <cell r="L336" t="str">
            <v>N/A</v>
          </cell>
          <cell r="M336" t="str">
            <v>N/A</v>
          </cell>
          <cell r="N336" t="str">
            <v>N/A</v>
          </cell>
          <cell r="O336" t="str">
            <v>N/A</v>
          </cell>
          <cell r="P336" t="str">
            <v>N/A</v>
          </cell>
          <cell r="Q336" t="str">
            <v>N/A</v>
          </cell>
          <cell r="R336" t="str">
            <v>N/A</v>
          </cell>
          <cell r="S336" t="str">
            <v>N/A</v>
          </cell>
          <cell r="T336" t="str">
            <v>N/A</v>
          </cell>
          <cell r="U336" t="str">
            <v>N/A</v>
          </cell>
          <cell r="V336" t="str">
            <v>N/A</v>
          </cell>
          <cell r="W336" t="str">
            <v>N/A</v>
          </cell>
          <cell r="X336" t="e">
            <v>#VALUE!</v>
          </cell>
          <cell r="Y336" t="str">
            <v>N/A</v>
          </cell>
          <cell r="Z336" t="str">
            <v>N/A</v>
          </cell>
          <cell r="AA336" t="str">
            <v>N/A</v>
          </cell>
          <cell r="AB336" t="str">
            <v>N/A</v>
          </cell>
          <cell r="AC336" t="str">
            <v>N/A</v>
          </cell>
        </row>
        <row r="337">
          <cell r="A337">
            <v>36798</v>
          </cell>
          <cell r="B337" t="str">
            <v>N/A</v>
          </cell>
          <cell r="C337" t="str">
            <v>N/A</v>
          </cell>
          <cell r="D337" t="str">
            <v>N/A</v>
          </cell>
          <cell r="E337" t="str">
            <v>N/A</v>
          </cell>
          <cell r="F337" t="str">
            <v>N/A</v>
          </cell>
          <cell r="G337" t="str">
            <v>N/A</v>
          </cell>
          <cell r="H337" t="str">
            <v>N/A</v>
          </cell>
          <cell r="I337" t="str">
            <v>N/A</v>
          </cell>
          <cell r="J337" t="str">
            <v>N/A</v>
          </cell>
          <cell r="K337" t="str">
            <v>N/A</v>
          </cell>
          <cell r="L337" t="str">
            <v>N/A</v>
          </cell>
          <cell r="M337" t="str">
            <v>N/A</v>
          </cell>
          <cell r="N337" t="str">
            <v>N/A</v>
          </cell>
          <cell r="O337" t="str">
            <v>N/A</v>
          </cell>
          <cell r="P337" t="str">
            <v>N/A</v>
          </cell>
          <cell r="Q337" t="str">
            <v>N/A</v>
          </cell>
          <cell r="R337" t="str">
            <v>N/A</v>
          </cell>
          <cell r="S337" t="str">
            <v>N/A</v>
          </cell>
          <cell r="T337" t="str">
            <v>N/A</v>
          </cell>
          <cell r="U337" t="str">
            <v>N/A</v>
          </cell>
          <cell r="V337" t="str">
            <v>N/A</v>
          </cell>
          <cell r="W337" t="str">
            <v>N/A</v>
          </cell>
          <cell r="X337" t="e">
            <v>#VALUE!</v>
          </cell>
          <cell r="Y337" t="str">
            <v>N/A</v>
          </cell>
          <cell r="Z337" t="str">
            <v>N/A</v>
          </cell>
          <cell r="AA337" t="str">
            <v>N/A</v>
          </cell>
          <cell r="AB337" t="str">
            <v>N/A</v>
          </cell>
          <cell r="AC337" t="str">
            <v>N/A</v>
          </cell>
        </row>
        <row r="338">
          <cell r="A338">
            <v>36799</v>
          </cell>
          <cell r="B338" t="str">
            <v>N/A</v>
          </cell>
          <cell r="C338" t="str">
            <v>N/A</v>
          </cell>
          <cell r="D338" t="str">
            <v>N/A</v>
          </cell>
          <cell r="E338" t="str">
            <v>N/A</v>
          </cell>
          <cell r="F338" t="str">
            <v>N/A</v>
          </cell>
          <cell r="G338" t="str">
            <v>N/A</v>
          </cell>
          <cell r="H338" t="str">
            <v>N/A</v>
          </cell>
          <cell r="I338" t="str">
            <v>N/A</v>
          </cell>
          <cell r="J338" t="str">
            <v>N/A</v>
          </cell>
          <cell r="K338" t="str">
            <v>N/A</v>
          </cell>
          <cell r="L338" t="str">
            <v>N/A</v>
          </cell>
          <cell r="M338" t="str">
            <v>N/A</v>
          </cell>
          <cell r="N338" t="str">
            <v>N/A</v>
          </cell>
          <cell r="O338" t="str">
            <v>N/A</v>
          </cell>
          <cell r="P338" t="str">
            <v>N/A</v>
          </cell>
          <cell r="Q338" t="str">
            <v>N/A</v>
          </cell>
          <cell r="R338" t="str">
            <v>N/A</v>
          </cell>
          <cell r="S338" t="str">
            <v>N/A</v>
          </cell>
          <cell r="T338" t="str">
            <v>N/A</v>
          </cell>
          <cell r="U338" t="str">
            <v>N/A</v>
          </cell>
          <cell r="V338" t="str">
            <v>N/A</v>
          </cell>
          <cell r="W338" t="str">
            <v>N/A</v>
          </cell>
          <cell r="X338" t="e">
            <v>#VALUE!</v>
          </cell>
          <cell r="Y338" t="str">
            <v>N/A</v>
          </cell>
          <cell r="Z338" t="str">
            <v>N/A</v>
          </cell>
          <cell r="AA338" t="str">
            <v>N/A</v>
          </cell>
          <cell r="AB338" t="str">
            <v>N/A</v>
          </cell>
          <cell r="AC338" t="str">
            <v>N/A</v>
          </cell>
        </row>
        <row r="339">
          <cell r="A339">
            <v>36800</v>
          </cell>
          <cell r="B339" t="str">
            <v>N/A</v>
          </cell>
          <cell r="C339" t="str">
            <v>N/A</v>
          </cell>
          <cell r="D339" t="str">
            <v>N/A</v>
          </cell>
          <cell r="E339" t="str">
            <v>N/A</v>
          </cell>
          <cell r="F339" t="str">
            <v>N/A</v>
          </cell>
          <cell r="G339" t="str">
            <v>N/A</v>
          </cell>
          <cell r="H339" t="str">
            <v>N/A</v>
          </cell>
          <cell r="I339" t="str">
            <v>N/A</v>
          </cell>
          <cell r="J339" t="str">
            <v>N/A</v>
          </cell>
          <cell r="K339" t="str">
            <v>N/A</v>
          </cell>
          <cell r="L339" t="str">
            <v>N/A</v>
          </cell>
          <cell r="M339" t="str">
            <v>N/A</v>
          </cell>
          <cell r="N339" t="str">
            <v>N/A</v>
          </cell>
          <cell r="O339" t="str">
            <v>N/A</v>
          </cell>
          <cell r="P339" t="str">
            <v>N/A</v>
          </cell>
          <cell r="Q339" t="str">
            <v>N/A</v>
          </cell>
          <cell r="R339" t="str">
            <v>N/A</v>
          </cell>
          <cell r="S339" t="str">
            <v>N/A</v>
          </cell>
          <cell r="T339" t="str">
            <v>N/A</v>
          </cell>
          <cell r="U339" t="str">
            <v>N/A</v>
          </cell>
          <cell r="V339" t="str">
            <v>N/A</v>
          </cell>
          <cell r="W339" t="str">
            <v>N/A</v>
          </cell>
          <cell r="X339" t="e">
            <v>#VALUE!</v>
          </cell>
          <cell r="Y339" t="str">
            <v>N/A</v>
          </cell>
          <cell r="Z339" t="str">
            <v>N/A</v>
          </cell>
          <cell r="AA339" t="str">
            <v>N/A</v>
          </cell>
          <cell r="AB339" t="str">
            <v>N/A</v>
          </cell>
          <cell r="AC339" t="str">
            <v>N/A</v>
          </cell>
        </row>
        <row r="340">
          <cell r="A340">
            <v>36801</v>
          </cell>
          <cell r="B340" t="str">
            <v>N/A</v>
          </cell>
          <cell r="C340" t="str">
            <v>N/A</v>
          </cell>
          <cell r="D340" t="str">
            <v>N/A</v>
          </cell>
          <cell r="E340" t="str">
            <v>N/A</v>
          </cell>
          <cell r="F340" t="str">
            <v>N/A</v>
          </cell>
          <cell r="G340" t="str">
            <v>N/A</v>
          </cell>
          <cell r="H340" t="str">
            <v>N/A</v>
          </cell>
          <cell r="I340" t="str">
            <v>N/A</v>
          </cell>
          <cell r="J340" t="str">
            <v>N/A</v>
          </cell>
          <cell r="K340" t="str">
            <v>N/A</v>
          </cell>
          <cell r="L340" t="str">
            <v>N/A</v>
          </cell>
          <cell r="M340" t="str">
            <v>N/A</v>
          </cell>
          <cell r="N340" t="str">
            <v>N/A</v>
          </cell>
          <cell r="O340" t="str">
            <v>N/A</v>
          </cell>
          <cell r="P340" t="str">
            <v>N/A</v>
          </cell>
          <cell r="Q340" t="str">
            <v>N/A</v>
          </cell>
          <cell r="R340" t="str">
            <v>N/A</v>
          </cell>
          <cell r="S340" t="str">
            <v>N/A</v>
          </cell>
          <cell r="T340" t="str">
            <v>N/A</v>
          </cell>
          <cell r="U340" t="str">
            <v>N/A</v>
          </cell>
          <cell r="V340" t="str">
            <v>N/A</v>
          </cell>
          <cell r="W340" t="str">
            <v>N/A</v>
          </cell>
          <cell r="X340" t="e">
            <v>#VALUE!</v>
          </cell>
          <cell r="Y340" t="str">
            <v>N/A</v>
          </cell>
          <cell r="Z340" t="str">
            <v>N/A</v>
          </cell>
          <cell r="AA340" t="str">
            <v>N/A</v>
          </cell>
          <cell r="AB340" t="str">
            <v>N/A</v>
          </cell>
          <cell r="AC340" t="str">
            <v>N/A</v>
          </cell>
        </row>
        <row r="341">
          <cell r="A341">
            <v>36802</v>
          </cell>
          <cell r="B341" t="str">
            <v>N/A</v>
          </cell>
          <cell r="C341" t="str">
            <v>N/A</v>
          </cell>
          <cell r="D341" t="str">
            <v>N/A</v>
          </cell>
          <cell r="E341" t="str">
            <v>N/A</v>
          </cell>
          <cell r="F341" t="str">
            <v>N/A</v>
          </cell>
          <cell r="G341" t="str">
            <v>N/A</v>
          </cell>
          <cell r="H341" t="str">
            <v>N/A</v>
          </cell>
          <cell r="I341" t="str">
            <v>N/A</v>
          </cell>
          <cell r="J341" t="str">
            <v>N/A</v>
          </cell>
          <cell r="K341" t="str">
            <v>N/A</v>
          </cell>
          <cell r="L341" t="str">
            <v>N/A</v>
          </cell>
          <cell r="M341" t="str">
            <v>N/A</v>
          </cell>
          <cell r="N341" t="str">
            <v>N/A</v>
          </cell>
          <cell r="O341" t="str">
            <v>N/A</v>
          </cell>
          <cell r="P341" t="str">
            <v>N/A</v>
          </cell>
          <cell r="Q341" t="str">
            <v>N/A</v>
          </cell>
          <cell r="R341" t="str">
            <v>N/A</v>
          </cell>
          <cell r="S341" t="str">
            <v>N/A</v>
          </cell>
          <cell r="T341" t="str">
            <v>N/A</v>
          </cell>
          <cell r="U341" t="str">
            <v>N/A</v>
          </cell>
          <cell r="V341" t="str">
            <v>N/A</v>
          </cell>
          <cell r="W341" t="str">
            <v>N/A</v>
          </cell>
          <cell r="X341" t="e">
            <v>#VALUE!</v>
          </cell>
          <cell r="Y341" t="str">
            <v>N/A</v>
          </cell>
          <cell r="Z341" t="str">
            <v>N/A</v>
          </cell>
          <cell r="AA341" t="str">
            <v>N/A</v>
          </cell>
          <cell r="AB341" t="str">
            <v>N/A</v>
          </cell>
          <cell r="AC341" t="str">
            <v>N/A</v>
          </cell>
        </row>
        <row r="342">
          <cell r="A342">
            <v>36803</v>
          </cell>
          <cell r="B342" t="str">
            <v>N/A</v>
          </cell>
          <cell r="C342" t="str">
            <v>N/A</v>
          </cell>
          <cell r="D342" t="str">
            <v>N/A</v>
          </cell>
          <cell r="E342" t="str">
            <v>N/A</v>
          </cell>
          <cell r="F342" t="str">
            <v>N/A</v>
          </cell>
          <cell r="G342" t="str">
            <v>N/A</v>
          </cell>
          <cell r="H342" t="str">
            <v>N/A</v>
          </cell>
          <cell r="I342" t="str">
            <v>N/A</v>
          </cell>
          <cell r="J342" t="str">
            <v>N/A</v>
          </cell>
          <cell r="K342" t="str">
            <v>N/A</v>
          </cell>
          <cell r="L342" t="str">
            <v>N/A</v>
          </cell>
          <cell r="M342" t="str">
            <v>N/A</v>
          </cell>
          <cell r="N342" t="str">
            <v>N/A</v>
          </cell>
          <cell r="O342" t="str">
            <v>N/A</v>
          </cell>
          <cell r="P342" t="str">
            <v>N/A</v>
          </cell>
          <cell r="Q342" t="str">
            <v>N/A</v>
          </cell>
          <cell r="R342" t="str">
            <v>N/A</v>
          </cell>
          <cell r="S342" t="str">
            <v>N/A</v>
          </cell>
          <cell r="T342" t="str">
            <v>N/A</v>
          </cell>
          <cell r="U342" t="str">
            <v>N/A</v>
          </cell>
          <cell r="V342" t="str">
            <v>N/A</v>
          </cell>
          <cell r="W342" t="str">
            <v>N/A</v>
          </cell>
          <cell r="X342" t="e">
            <v>#VALUE!</v>
          </cell>
          <cell r="Y342" t="str">
            <v>N/A</v>
          </cell>
          <cell r="Z342" t="str">
            <v>N/A</v>
          </cell>
          <cell r="AA342" t="str">
            <v>N/A</v>
          </cell>
          <cell r="AB342" t="str">
            <v>N/A</v>
          </cell>
          <cell r="AC342" t="str">
            <v>N/A</v>
          </cell>
        </row>
        <row r="343">
          <cell r="A343">
            <v>36804</v>
          </cell>
          <cell r="B343" t="str">
            <v>N/A</v>
          </cell>
          <cell r="C343" t="str">
            <v>N/A</v>
          </cell>
          <cell r="D343" t="str">
            <v>N/A</v>
          </cell>
          <cell r="E343" t="str">
            <v>N/A</v>
          </cell>
          <cell r="F343" t="str">
            <v>N/A</v>
          </cell>
          <cell r="G343" t="str">
            <v>N/A</v>
          </cell>
          <cell r="H343" t="str">
            <v>N/A</v>
          </cell>
          <cell r="I343" t="str">
            <v>N/A</v>
          </cell>
          <cell r="J343" t="str">
            <v>N/A</v>
          </cell>
          <cell r="K343" t="str">
            <v>N/A</v>
          </cell>
          <cell r="L343" t="str">
            <v>N/A</v>
          </cell>
          <cell r="M343" t="str">
            <v>N/A</v>
          </cell>
          <cell r="N343" t="str">
            <v>N/A</v>
          </cell>
          <cell r="O343" t="str">
            <v>N/A</v>
          </cell>
          <cell r="P343" t="str">
            <v>N/A</v>
          </cell>
          <cell r="Q343" t="str">
            <v>N/A</v>
          </cell>
          <cell r="R343" t="str">
            <v>N/A</v>
          </cell>
          <cell r="S343" t="str">
            <v>N/A</v>
          </cell>
          <cell r="T343" t="str">
            <v>N/A</v>
          </cell>
          <cell r="U343" t="str">
            <v>N/A</v>
          </cell>
          <cell r="V343" t="str">
            <v>N/A</v>
          </cell>
          <cell r="W343" t="str">
            <v>N/A</v>
          </cell>
          <cell r="X343" t="e">
            <v>#VALUE!</v>
          </cell>
          <cell r="Y343" t="str">
            <v>N/A</v>
          </cell>
          <cell r="Z343" t="str">
            <v>N/A</v>
          </cell>
          <cell r="AA343" t="str">
            <v>N/A</v>
          </cell>
          <cell r="AB343" t="str">
            <v>N/A</v>
          </cell>
          <cell r="AC343" t="str">
            <v>N/A</v>
          </cell>
        </row>
        <row r="344">
          <cell r="A344">
            <v>36805</v>
          </cell>
          <cell r="B344" t="str">
            <v>N/A</v>
          </cell>
          <cell r="C344" t="str">
            <v>N/A</v>
          </cell>
          <cell r="D344" t="str">
            <v>N/A</v>
          </cell>
          <cell r="E344" t="str">
            <v>N/A</v>
          </cell>
          <cell r="F344" t="str">
            <v>N/A</v>
          </cell>
          <cell r="G344" t="str">
            <v>N/A</v>
          </cell>
          <cell r="H344" t="str">
            <v>N/A</v>
          </cell>
          <cell r="I344" t="str">
            <v>N/A</v>
          </cell>
          <cell r="J344" t="str">
            <v>N/A</v>
          </cell>
          <cell r="K344" t="str">
            <v>N/A</v>
          </cell>
          <cell r="L344" t="str">
            <v>N/A</v>
          </cell>
          <cell r="M344" t="str">
            <v>N/A</v>
          </cell>
          <cell r="N344" t="str">
            <v>N/A</v>
          </cell>
          <cell r="O344" t="str">
            <v>N/A</v>
          </cell>
          <cell r="P344" t="str">
            <v>N/A</v>
          </cell>
          <cell r="Q344" t="str">
            <v>N/A</v>
          </cell>
          <cell r="R344" t="str">
            <v>N/A</v>
          </cell>
          <cell r="S344" t="str">
            <v>N/A</v>
          </cell>
          <cell r="T344" t="str">
            <v>N/A</v>
          </cell>
          <cell r="U344" t="str">
            <v>N/A</v>
          </cell>
          <cell r="V344" t="str">
            <v>N/A</v>
          </cell>
          <cell r="W344" t="str">
            <v>N/A</v>
          </cell>
          <cell r="X344" t="e">
            <v>#VALUE!</v>
          </cell>
          <cell r="Y344" t="str">
            <v>N/A</v>
          </cell>
          <cell r="Z344" t="str">
            <v>N/A</v>
          </cell>
          <cell r="AA344" t="str">
            <v>N/A</v>
          </cell>
          <cell r="AB344" t="str">
            <v>N/A</v>
          </cell>
          <cell r="AC344" t="str">
            <v>N/A</v>
          </cell>
        </row>
        <row r="345">
          <cell r="A345">
            <v>36806</v>
          </cell>
          <cell r="B345" t="str">
            <v>N/A</v>
          </cell>
          <cell r="C345" t="str">
            <v>N/A</v>
          </cell>
          <cell r="D345" t="str">
            <v>N/A</v>
          </cell>
          <cell r="E345" t="str">
            <v>N/A</v>
          </cell>
          <cell r="F345" t="str">
            <v>N/A</v>
          </cell>
          <cell r="G345" t="str">
            <v>N/A</v>
          </cell>
          <cell r="H345" t="str">
            <v>N/A</v>
          </cell>
          <cell r="I345" t="str">
            <v>N/A</v>
          </cell>
          <cell r="J345" t="str">
            <v>N/A</v>
          </cell>
          <cell r="K345" t="str">
            <v>N/A</v>
          </cell>
          <cell r="L345" t="str">
            <v>N/A</v>
          </cell>
          <cell r="M345" t="str">
            <v>N/A</v>
          </cell>
          <cell r="N345" t="str">
            <v>N/A</v>
          </cell>
          <cell r="O345" t="str">
            <v>N/A</v>
          </cell>
          <cell r="P345" t="str">
            <v>N/A</v>
          </cell>
          <cell r="Q345" t="str">
            <v>N/A</v>
          </cell>
          <cell r="R345" t="str">
            <v>N/A</v>
          </cell>
          <cell r="S345" t="str">
            <v>N/A</v>
          </cell>
          <cell r="T345" t="str">
            <v>N/A</v>
          </cell>
          <cell r="U345" t="str">
            <v>N/A</v>
          </cell>
          <cell r="V345" t="str">
            <v>N/A</v>
          </cell>
          <cell r="W345" t="str">
            <v>N/A</v>
          </cell>
          <cell r="X345" t="e">
            <v>#VALUE!</v>
          </cell>
          <cell r="Y345" t="str">
            <v>N/A</v>
          </cell>
          <cell r="Z345" t="str">
            <v>N/A</v>
          </cell>
          <cell r="AA345" t="str">
            <v>N/A</v>
          </cell>
          <cell r="AB345" t="str">
            <v>N/A</v>
          </cell>
          <cell r="AC345" t="str">
            <v>N/A</v>
          </cell>
        </row>
        <row r="346">
          <cell r="A346">
            <v>36807</v>
          </cell>
          <cell r="B346" t="str">
            <v>N/A</v>
          </cell>
          <cell r="C346" t="str">
            <v>N/A</v>
          </cell>
          <cell r="D346" t="str">
            <v>N/A</v>
          </cell>
          <cell r="E346" t="str">
            <v>N/A</v>
          </cell>
          <cell r="F346" t="str">
            <v>N/A</v>
          </cell>
          <cell r="G346" t="str">
            <v>N/A</v>
          </cell>
          <cell r="H346" t="str">
            <v>N/A</v>
          </cell>
          <cell r="I346" t="str">
            <v>N/A</v>
          </cell>
          <cell r="J346" t="str">
            <v>N/A</v>
          </cell>
          <cell r="K346" t="str">
            <v>N/A</v>
          </cell>
          <cell r="L346" t="str">
            <v>N/A</v>
          </cell>
          <cell r="M346" t="str">
            <v>N/A</v>
          </cell>
          <cell r="N346" t="str">
            <v>N/A</v>
          </cell>
          <cell r="O346" t="str">
            <v>N/A</v>
          </cell>
          <cell r="P346" t="str">
            <v>N/A</v>
          </cell>
          <cell r="Q346" t="str">
            <v>N/A</v>
          </cell>
          <cell r="R346" t="str">
            <v>N/A</v>
          </cell>
          <cell r="S346" t="str">
            <v>N/A</v>
          </cell>
          <cell r="T346" t="str">
            <v>N/A</v>
          </cell>
          <cell r="U346" t="str">
            <v>N/A</v>
          </cell>
          <cell r="V346" t="str">
            <v>N/A</v>
          </cell>
          <cell r="W346" t="str">
            <v>N/A</v>
          </cell>
          <cell r="X346" t="e">
            <v>#VALUE!</v>
          </cell>
          <cell r="Y346" t="str">
            <v>N/A</v>
          </cell>
          <cell r="Z346" t="str">
            <v>N/A</v>
          </cell>
          <cell r="AA346" t="str">
            <v>N/A</v>
          </cell>
          <cell r="AB346" t="str">
            <v>N/A</v>
          </cell>
          <cell r="AC346" t="str">
            <v>N/A</v>
          </cell>
        </row>
        <row r="347">
          <cell r="A347">
            <v>36808</v>
          </cell>
          <cell r="B347" t="str">
            <v>N/A</v>
          </cell>
          <cell r="C347" t="str">
            <v>N/A</v>
          </cell>
          <cell r="D347" t="str">
            <v>N/A</v>
          </cell>
          <cell r="E347" t="str">
            <v>N/A</v>
          </cell>
          <cell r="F347" t="str">
            <v>N/A</v>
          </cell>
          <cell r="G347" t="str">
            <v>N/A</v>
          </cell>
          <cell r="H347" t="str">
            <v>N/A</v>
          </cell>
          <cell r="I347" t="str">
            <v>N/A</v>
          </cell>
          <cell r="J347" t="str">
            <v>N/A</v>
          </cell>
          <cell r="K347" t="str">
            <v>N/A</v>
          </cell>
          <cell r="L347" t="str">
            <v>N/A</v>
          </cell>
          <cell r="M347" t="str">
            <v>N/A</v>
          </cell>
          <cell r="N347" t="str">
            <v>N/A</v>
          </cell>
          <cell r="O347" t="str">
            <v>N/A</v>
          </cell>
          <cell r="P347" t="str">
            <v>N/A</v>
          </cell>
          <cell r="Q347" t="str">
            <v>N/A</v>
          </cell>
          <cell r="R347" t="str">
            <v>N/A</v>
          </cell>
          <cell r="S347" t="str">
            <v>N/A</v>
          </cell>
          <cell r="T347" t="str">
            <v>N/A</v>
          </cell>
          <cell r="U347" t="str">
            <v>N/A</v>
          </cell>
          <cell r="V347" t="str">
            <v>N/A</v>
          </cell>
          <cell r="W347" t="str">
            <v>N/A</v>
          </cell>
          <cell r="X347" t="e">
            <v>#VALUE!</v>
          </cell>
          <cell r="Y347" t="str">
            <v>N/A</v>
          </cell>
          <cell r="Z347" t="str">
            <v>N/A</v>
          </cell>
          <cell r="AA347" t="str">
            <v>N/A</v>
          </cell>
          <cell r="AB347" t="str">
            <v>N/A</v>
          </cell>
          <cell r="AC347" t="str">
            <v>N/A</v>
          </cell>
        </row>
        <row r="348">
          <cell r="A348">
            <v>36809</v>
          </cell>
          <cell r="B348" t="str">
            <v>N/A</v>
          </cell>
          <cell r="C348" t="str">
            <v>N/A</v>
          </cell>
          <cell r="D348" t="str">
            <v>N/A</v>
          </cell>
          <cell r="E348" t="str">
            <v>N/A</v>
          </cell>
          <cell r="F348" t="str">
            <v>N/A</v>
          </cell>
          <cell r="G348" t="str">
            <v>N/A</v>
          </cell>
          <cell r="H348" t="str">
            <v>N/A</v>
          </cell>
          <cell r="I348" t="str">
            <v>N/A</v>
          </cell>
          <cell r="J348" t="str">
            <v>N/A</v>
          </cell>
          <cell r="K348" t="str">
            <v>N/A</v>
          </cell>
          <cell r="L348" t="str">
            <v>N/A</v>
          </cell>
          <cell r="M348" t="str">
            <v>N/A</v>
          </cell>
          <cell r="N348" t="str">
            <v>N/A</v>
          </cell>
          <cell r="O348" t="str">
            <v>N/A</v>
          </cell>
          <cell r="P348" t="str">
            <v>N/A</v>
          </cell>
          <cell r="Q348" t="str">
            <v>N/A</v>
          </cell>
          <cell r="R348" t="str">
            <v>N/A</v>
          </cell>
          <cell r="S348" t="str">
            <v>N/A</v>
          </cell>
          <cell r="T348" t="str">
            <v>N/A</v>
          </cell>
          <cell r="U348" t="str">
            <v>N/A</v>
          </cell>
          <cell r="V348" t="str">
            <v>N/A</v>
          </cell>
          <cell r="W348" t="str">
            <v>N/A</v>
          </cell>
          <cell r="X348" t="e">
            <v>#VALUE!</v>
          </cell>
          <cell r="Y348" t="str">
            <v>N/A</v>
          </cell>
          <cell r="Z348" t="str">
            <v>N/A</v>
          </cell>
          <cell r="AA348" t="str">
            <v>N/A</v>
          </cell>
          <cell r="AB348" t="str">
            <v>N/A</v>
          </cell>
          <cell r="AC348" t="str">
            <v>N/A</v>
          </cell>
        </row>
        <row r="349">
          <cell r="A349">
            <v>36810</v>
          </cell>
          <cell r="B349" t="str">
            <v>N/A</v>
          </cell>
          <cell r="C349" t="str">
            <v>N/A</v>
          </cell>
          <cell r="D349" t="str">
            <v>N/A</v>
          </cell>
          <cell r="E349" t="str">
            <v>N/A</v>
          </cell>
          <cell r="F349" t="str">
            <v>N/A</v>
          </cell>
          <cell r="G349" t="str">
            <v>N/A</v>
          </cell>
          <cell r="H349" t="str">
            <v>N/A</v>
          </cell>
          <cell r="I349" t="str">
            <v>N/A</v>
          </cell>
          <cell r="J349" t="str">
            <v>N/A</v>
          </cell>
          <cell r="K349" t="str">
            <v>N/A</v>
          </cell>
          <cell r="L349" t="str">
            <v>N/A</v>
          </cell>
          <cell r="M349" t="str">
            <v>N/A</v>
          </cell>
          <cell r="N349" t="str">
            <v>N/A</v>
          </cell>
          <cell r="O349" t="str">
            <v>N/A</v>
          </cell>
          <cell r="P349" t="str">
            <v>N/A</v>
          </cell>
          <cell r="Q349" t="str">
            <v>N/A</v>
          </cell>
          <cell r="R349" t="str">
            <v>N/A</v>
          </cell>
          <cell r="S349" t="str">
            <v>N/A</v>
          </cell>
          <cell r="T349" t="str">
            <v>N/A</v>
          </cell>
          <cell r="U349" t="str">
            <v>N/A</v>
          </cell>
          <cell r="V349" t="str">
            <v>N/A</v>
          </cell>
          <cell r="W349" t="str">
            <v>N/A</v>
          </cell>
          <cell r="X349" t="e">
            <v>#VALUE!</v>
          </cell>
          <cell r="Y349" t="str">
            <v>N/A</v>
          </cell>
          <cell r="Z349" t="str">
            <v>N/A</v>
          </cell>
          <cell r="AA349" t="str">
            <v>N/A</v>
          </cell>
          <cell r="AB349" t="str">
            <v>N/A</v>
          </cell>
          <cell r="AC349" t="str">
            <v>N/A</v>
          </cell>
        </row>
        <row r="350">
          <cell r="A350">
            <v>36811</v>
          </cell>
          <cell r="B350" t="str">
            <v>N/A</v>
          </cell>
          <cell r="C350" t="str">
            <v>N/A</v>
          </cell>
          <cell r="D350" t="str">
            <v>N/A</v>
          </cell>
          <cell r="E350" t="str">
            <v>N/A</v>
          </cell>
          <cell r="F350" t="str">
            <v>N/A</v>
          </cell>
          <cell r="G350" t="str">
            <v>N/A</v>
          </cell>
          <cell r="H350" t="str">
            <v>N/A</v>
          </cell>
          <cell r="I350" t="str">
            <v>N/A</v>
          </cell>
          <cell r="J350" t="str">
            <v>N/A</v>
          </cell>
          <cell r="K350" t="str">
            <v>N/A</v>
          </cell>
          <cell r="L350" t="str">
            <v>N/A</v>
          </cell>
          <cell r="M350" t="str">
            <v>N/A</v>
          </cell>
          <cell r="N350" t="str">
            <v>N/A</v>
          </cell>
          <cell r="O350" t="str">
            <v>N/A</v>
          </cell>
          <cell r="P350" t="str">
            <v>N/A</v>
          </cell>
          <cell r="Q350" t="str">
            <v>N/A</v>
          </cell>
          <cell r="R350" t="str">
            <v>N/A</v>
          </cell>
          <cell r="S350" t="str">
            <v>N/A</v>
          </cell>
          <cell r="T350" t="str">
            <v>N/A</v>
          </cell>
          <cell r="U350" t="str">
            <v>N/A</v>
          </cell>
          <cell r="V350" t="str">
            <v>N/A</v>
          </cell>
          <cell r="W350" t="str">
            <v>N/A</v>
          </cell>
          <cell r="X350" t="e">
            <v>#VALUE!</v>
          </cell>
          <cell r="Y350" t="str">
            <v>N/A</v>
          </cell>
          <cell r="Z350" t="str">
            <v>N/A</v>
          </cell>
          <cell r="AA350" t="str">
            <v>N/A</v>
          </cell>
          <cell r="AB350" t="str">
            <v>N/A</v>
          </cell>
          <cell r="AC350" t="str">
            <v>N/A</v>
          </cell>
        </row>
        <row r="351">
          <cell r="A351">
            <v>36812</v>
          </cell>
          <cell r="B351" t="str">
            <v>N/A</v>
          </cell>
          <cell r="C351" t="str">
            <v>N/A</v>
          </cell>
          <cell r="D351" t="str">
            <v>N/A</v>
          </cell>
          <cell r="E351" t="str">
            <v>N/A</v>
          </cell>
          <cell r="F351" t="str">
            <v>N/A</v>
          </cell>
          <cell r="G351" t="str">
            <v>N/A</v>
          </cell>
          <cell r="H351" t="str">
            <v>N/A</v>
          </cell>
          <cell r="I351" t="str">
            <v>N/A</v>
          </cell>
          <cell r="J351" t="str">
            <v>N/A</v>
          </cell>
          <cell r="K351" t="str">
            <v>N/A</v>
          </cell>
          <cell r="L351" t="str">
            <v>N/A</v>
          </cell>
          <cell r="M351" t="str">
            <v>N/A</v>
          </cell>
          <cell r="N351" t="str">
            <v>N/A</v>
          </cell>
          <cell r="O351" t="str">
            <v>N/A</v>
          </cell>
          <cell r="P351" t="str">
            <v>N/A</v>
          </cell>
          <cell r="Q351" t="str">
            <v>N/A</v>
          </cell>
          <cell r="R351" t="str">
            <v>N/A</v>
          </cell>
          <cell r="S351" t="str">
            <v>N/A</v>
          </cell>
          <cell r="T351" t="str">
            <v>N/A</v>
          </cell>
          <cell r="U351" t="str">
            <v>N/A</v>
          </cell>
          <cell r="V351" t="str">
            <v>N/A</v>
          </cell>
          <cell r="W351" t="str">
            <v>N/A</v>
          </cell>
          <cell r="X351" t="e">
            <v>#VALUE!</v>
          </cell>
          <cell r="Y351" t="str">
            <v>N/A</v>
          </cell>
          <cell r="Z351" t="str">
            <v>N/A</v>
          </cell>
          <cell r="AA351" t="str">
            <v>N/A</v>
          </cell>
          <cell r="AB351" t="str">
            <v>N/A</v>
          </cell>
          <cell r="AC351" t="str">
            <v>N/A</v>
          </cell>
        </row>
        <row r="352">
          <cell r="A352">
            <v>36813</v>
          </cell>
          <cell r="B352" t="str">
            <v>N/A</v>
          </cell>
          <cell r="C352" t="str">
            <v>N/A</v>
          </cell>
          <cell r="D352" t="str">
            <v>N/A</v>
          </cell>
          <cell r="E352" t="str">
            <v>N/A</v>
          </cell>
          <cell r="F352" t="str">
            <v>N/A</v>
          </cell>
          <cell r="G352" t="str">
            <v>N/A</v>
          </cell>
          <cell r="H352" t="str">
            <v>N/A</v>
          </cell>
          <cell r="I352" t="str">
            <v>N/A</v>
          </cell>
          <cell r="J352" t="str">
            <v>N/A</v>
          </cell>
          <cell r="K352" t="str">
            <v>N/A</v>
          </cell>
          <cell r="L352" t="str">
            <v>N/A</v>
          </cell>
          <cell r="M352" t="str">
            <v>N/A</v>
          </cell>
          <cell r="N352" t="str">
            <v>N/A</v>
          </cell>
          <cell r="O352" t="str">
            <v>N/A</v>
          </cell>
          <cell r="P352" t="str">
            <v>N/A</v>
          </cell>
          <cell r="Q352" t="str">
            <v>N/A</v>
          </cell>
          <cell r="R352" t="str">
            <v>N/A</v>
          </cell>
          <cell r="S352" t="str">
            <v>N/A</v>
          </cell>
          <cell r="T352" t="str">
            <v>N/A</v>
          </cell>
          <cell r="U352" t="str">
            <v>N/A</v>
          </cell>
          <cell r="V352" t="str">
            <v>N/A</v>
          </cell>
          <cell r="W352" t="str">
            <v>N/A</v>
          </cell>
          <cell r="X352" t="e">
            <v>#VALUE!</v>
          </cell>
          <cell r="Y352" t="str">
            <v>N/A</v>
          </cell>
          <cell r="Z352" t="str">
            <v>N/A</v>
          </cell>
          <cell r="AA352" t="str">
            <v>N/A</v>
          </cell>
          <cell r="AB352" t="str">
            <v>N/A</v>
          </cell>
          <cell r="AC352" t="str">
            <v>N/A</v>
          </cell>
        </row>
        <row r="353">
          <cell r="A353">
            <v>36814</v>
          </cell>
          <cell r="B353" t="str">
            <v>N/A</v>
          </cell>
          <cell r="C353" t="str">
            <v>N/A</v>
          </cell>
          <cell r="D353" t="str">
            <v>N/A</v>
          </cell>
          <cell r="E353" t="str">
            <v>N/A</v>
          </cell>
          <cell r="F353" t="str">
            <v>N/A</v>
          </cell>
          <cell r="G353" t="str">
            <v>N/A</v>
          </cell>
          <cell r="H353" t="str">
            <v>N/A</v>
          </cell>
          <cell r="I353" t="str">
            <v>N/A</v>
          </cell>
          <cell r="J353" t="str">
            <v>N/A</v>
          </cell>
          <cell r="K353" t="str">
            <v>N/A</v>
          </cell>
          <cell r="L353" t="str">
            <v>N/A</v>
          </cell>
          <cell r="M353" t="str">
            <v>N/A</v>
          </cell>
          <cell r="N353" t="str">
            <v>N/A</v>
          </cell>
          <cell r="O353" t="str">
            <v>N/A</v>
          </cell>
          <cell r="P353" t="str">
            <v>N/A</v>
          </cell>
          <cell r="Q353" t="str">
            <v>N/A</v>
          </cell>
          <cell r="R353" t="str">
            <v>N/A</v>
          </cell>
          <cell r="S353" t="str">
            <v>N/A</v>
          </cell>
          <cell r="T353" t="str">
            <v>N/A</v>
          </cell>
          <cell r="U353" t="str">
            <v>N/A</v>
          </cell>
          <cell r="V353" t="str">
            <v>N/A</v>
          </cell>
          <cell r="W353" t="str">
            <v>N/A</v>
          </cell>
          <cell r="X353" t="e">
            <v>#VALUE!</v>
          </cell>
          <cell r="Y353" t="str">
            <v>N/A</v>
          </cell>
          <cell r="Z353" t="str">
            <v>N/A</v>
          </cell>
          <cell r="AA353" t="str">
            <v>N/A</v>
          </cell>
          <cell r="AB353" t="str">
            <v>N/A</v>
          </cell>
          <cell r="AC353" t="str">
            <v>N/A</v>
          </cell>
        </row>
        <row r="354">
          <cell r="A354">
            <v>36815</v>
          </cell>
          <cell r="B354" t="str">
            <v>N/A</v>
          </cell>
          <cell r="C354" t="str">
            <v>N/A</v>
          </cell>
          <cell r="D354" t="str">
            <v>N/A</v>
          </cell>
          <cell r="E354" t="str">
            <v>N/A</v>
          </cell>
          <cell r="F354" t="str">
            <v>N/A</v>
          </cell>
          <cell r="G354" t="str">
            <v>N/A</v>
          </cell>
          <cell r="H354" t="str">
            <v>N/A</v>
          </cell>
          <cell r="I354" t="str">
            <v>N/A</v>
          </cell>
          <cell r="J354" t="str">
            <v>N/A</v>
          </cell>
          <cell r="K354" t="str">
            <v>N/A</v>
          </cell>
          <cell r="L354" t="str">
            <v>N/A</v>
          </cell>
          <cell r="M354" t="str">
            <v>N/A</v>
          </cell>
          <cell r="N354" t="str">
            <v>N/A</v>
          </cell>
          <cell r="O354" t="str">
            <v>N/A</v>
          </cell>
          <cell r="P354" t="str">
            <v>N/A</v>
          </cell>
          <cell r="Q354" t="str">
            <v>N/A</v>
          </cell>
          <cell r="R354" t="str">
            <v>N/A</v>
          </cell>
          <cell r="S354" t="str">
            <v>N/A</v>
          </cell>
          <cell r="T354" t="str">
            <v>N/A</v>
          </cell>
          <cell r="U354" t="str">
            <v>N/A</v>
          </cell>
          <cell r="V354" t="str">
            <v>N/A</v>
          </cell>
          <cell r="W354" t="str">
            <v>N/A</v>
          </cell>
          <cell r="X354" t="e">
            <v>#VALUE!</v>
          </cell>
          <cell r="Y354" t="str">
            <v>N/A</v>
          </cell>
          <cell r="Z354" t="str">
            <v>N/A</v>
          </cell>
          <cell r="AA354" t="str">
            <v>N/A</v>
          </cell>
          <cell r="AB354" t="str">
            <v>N/A</v>
          </cell>
          <cell r="AC354" t="str">
            <v>N/A</v>
          </cell>
        </row>
        <row r="355">
          <cell r="A355">
            <v>36816</v>
          </cell>
          <cell r="B355" t="str">
            <v>N/A</v>
          </cell>
          <cell r="C355" t="str">
            <v>N/A</v>
          </cell>
          <cell r="D355" t="str">
            <v>N/A</v>
          </cell>
          <cell r="E355" t="str">
            <v>N/A</v>
          </cell>
          <cell r="F355" t="str">
            <v>N/A</v>
          </cell>
          <cell r="G355" t="str">
            <v>N/A</v>
          </cell>
          <cell r="H355" t="str">
            <v>N/A</v>
          </cell>
          <cell r="I355" t="str">
            <v>N/A</v>
          </cell>
          <cell r="J355" t="str">
            <v>N/A</v>
          </cell>
          <cell r="K355" t="str">
            <v>N/A</v>
          </cell>
          <cell r="L355" t="str">
            <v>N/A</v>
          </cell>
          <cell r="M355" t="str">
            <v>N/A</v>
          </cell>
          <cell r="N355" t="str">
            <v>N/A</v>
          </cell>
          <cell r="O355" t="str">
            <v>N/A</v>
          </cell>
          <cell r="P355" t="str">
            <v>N/A</v>
          </cell>
          <cell r="Q355" t="str">
            <v>N/A</v>
          </cell>
          <cell r="R355" t="str">
            <v>N/A</v>
          </cell>
          <cell r="S355" t="str">
            <v>N/A</v>
          </cell>
          <cell r="T355" t="str">
            <v>N/A</v>
          </cell>
          <cell r="U355" t="str">
            <v>N/A</v>
          </cell>
          <cell r="V355" t="str">
            <v>N/A</v>
          </cell>
          <cell r="W355" t="str">
            <v>N/A</v>
          </cell>
          <cell r="X355" t="e">
            <v>#VALUE!</v>
          </cell>
          <cell r="Y355" t="str">
            <v>N/A</v>
          </cell>
          <cell r="Z355" t="str">
            <v>N/A</v>
          </cell>
          <cell r="AA355" t="str">
            <v>N/A</v>
          </cell>
          <cell r="AB355" t="str">
            <v>N/A</v>
          </cell>
          <cell r="AC355" t="str">
            <v>N/A</v>
          </cell>
        </row>
        <row r="356">
          <cell r="A356">
            <v>36817</v>
          </cell>
          <cell r="B356" t="str">
            <v>N/A</v>
          </cell>
          <cell r="C356" t="str">
            <v>N/A</v>
          </cell>
          <cell r="D356" t="str">
            <v>N/A</v>
          </cell>
          <cell r="E356" t="str">
            <v>N/A</v>
          </cell>
          <cell r="F356" t="str">
            <v>N/A</v>
          </cell>
          <cell r="G356" t="str">
            <v>N/A</v>
          </cell>
          <cell r="H356" t="str">
            <v>N/A</v>
          </cell>
          <cell r="I356" t="str">
            <v>N/A</v>
          </cell>
          <cell r="J356" t="str">
            <v>N/A</v>
          </cell>
          <cell r="K356" t="str">
            <v>N/A</v>
          </cell>
          <cell r="L356" t="str">
            <v>N/A</v>
          </cell>
          <cell r="M356" t="str">
            <v>N/A</v>
          </cell>
          <cell r="N356" t="str">
            <v>N/A</v>
          </cell>
          <cell r="O356" t="str">
            <v>N/A</v>
          </cell>
          <cell r="P356" t="str">
            <v>N/A</v>
          </cell>
          <cell r="Q356" t="str">
            <v>N/A</v>
          </cell>
          <cell r="R356" t="str">
            <v>N/A</v>
          </cell>
          <cell r="S356" t="str">
            <v>N/A</v>
          </cell>
          <cell r="T356" t="str">
            <v>N/A</v>
          </cell>
          <cell r="U356" t="str">
            <v>N/A</v>
          </cell>
          <cell r="V356" t="str">
            <v>N/A</v>
          </cell>
          <cell r="W356" t="str">
            <v>N/A</v>
          </cell>
          <cell r="X356" t="e">
            <v>#VALUE!</v>
          </cell>
          <cell r="Y356" t="str">
            <v>N/A</v>
          </cell>
          <cell r="Z356" t="str">
            <v>N/A</v>
          </cell>
          <cell r="AA356" t="str">
            <v>N/A</v>
          </cell>
          <cell r="AB356" t="str">
            <v>N/A</v>
          </cell>
          <cell r="AC356" t="str">
            <v>N/A</v>
          </cell>
        </row>
        <row r="357">
          <cell r="A357">
            <v>36818</v>
          </cell>
          <cell r="B357" t="str">
            <v>N/A</v>
          </cell>
          <cell r="C357" t="str">
            <v>N/A</v>
          </cell>
          <cell r="D357" t="str">
            <v>N/A</v>
          </cell>
          <cell r="E357" t="str">
            <v>N/A</v>
          </cell>
          <cell r="F357" t="str">
            <v>N/A</v>
          </cell>
          <cell r="G357" t="str">
            <v>N/A</v>
          </cell>
          <cell r="H357" t="str">
            <v>N/A</v>
          </cell>
          <cell r="I357" t="str">
            <v>N/A</v>
          </cell>
          <cell r="J357" t="str">
            <v>N/A</v>
          </cell>
          <cell r="K357" t="str">
            <v>N/A</v>
          </cell>
          <cell r="L357" t="str">
            <v>N/A</v>
          </cell>
          <cell r="M357" t="str">
            <v>N/A</v>
          </cell>
          <cell r="N357" t="str">
            <v>N/A</v>
          </cell>
          <cell r="O357" t="str">
            <v>N/A</v>
          </cell>
          <cell r="P357" t="str">
            <v>N/A</v>
          </cell>
          <cell r="Q357" t="str">
            <v>N/A</v>
          </cell>
          <cell r="R357" t="str">
            <v>N/A</v>
          </cell>
          <cell r="S357" t="str">
            <v>N/A</v>
          </cell>
          <cell r="T357" t="str">
            <v>N/A</v>
          </cell>
          <cell r="U357" t="str">
            <v>N/A</v>
          </cell>
          <cell r="V357" t="str">
            <v>N/A</v>
          </cell>
          <cell r="W357" t="str">
            <v>N/A</v>
          </cell>
          <cell r="X357" t="e">
            <v>#VALUE!</v>
          </cell>
          <cell r="Y357" t="str">
            <v>N/A</v>
          </cell>
          <cell r="Z357" t="str">
            <v>N/A</v>
          </cell>
          <cell r="AA357" t="str">
            <v>N/A</v>
          </cell>
          <cell r="AB357" t="str">
            <v>N/A</v>
          </cell>
          <cell r="AC357" t="str">
            <v>N/A</v>
          </cell>
        </row>
        <row r="358">
          <cell r="A358">
            <v>36819</v>
          </cell>
          <cell r="B358" t="str">
            <v>N/A</v>
          </cell>
          <cell r="C358" t="str">
            <v>N/A</v>
          </cell>
          <cell r="D358" t="str">
            <v>N/A</v>
          </cell>
          <cell r="E358" t="str">
            <v>N/A</v>
          </cell>
          <cell r="F358" t="str">
            <v>N/A</v>
          </cell>
          <cell r="G358" t="str">
            <v>N/A</v>
          </cell>
          <cell r="H358" t="str">
            <v>N/A</v>
          </cell>
          <cell r="I358" t="str">
            <v>N/A</v>
          </cell>
          <cell r="J358" t="str">
            <v>N/A</v>
          </cell>
          <cell r="K358" t="str">
            <v>N/A</v>
          </cell>
          <cell r="L358" t="str">
            <v>N/A</v>
          </cell>
          <cell r="M358" t="str">
            <v>N/A</v>
          </cell>
          <cell r="N358" t="str">
            <v>N/A</v>
          </cell>
          <cell r="O358" t="str">
            <v>N/A</v>
          </cell>
          <cell r="P358" t="str">
            <v>N/A</v>
          </cell>
          <cell r="Q358" t="str">
            <v>N/A</v>
          </cell>
          <cell r="R358" t="str">
            <v>N/A</v>
          </cell>
          <cell r="S358" t="str">
            <v>N/A</v>
          </cell>
          <cell r="T358" t="str">
            <v>N/A</v>
          </cell>
          <cell r="U358" t="str">
            <v>N/A</v>
          </cell>
          <cell r="V358" t="str">
            <v>N/A</v>
          </cell>
          <cell r="W358" t="str">
            <v>N/A</v>
          </cell>
          <cell r="X358" t="e">
            <v>#VALUE!</v>
          </cell>
          <cell r="Y358" t="str">
            <v>N/A</v>
          </cell>
          <cell r="Z358" t="str">
            <v>N/A</v>
          </cell>
          <cell r="AA358" t="str">
            <v>N/A</v>
          </cell>
          <cell r="AB358" t="str">
            <v>N/A</v>
          </cell>
          <cell r="AC358" t="str">
            <v>N/A</v>
          </cell>
        </row>
        <row r="359">
          <cell r="A359">
            <v>36820</v>
          </cell>
          <cell r="B359" t="str">
            <v>N/A</v>
          </cell>
          <cell r="C359" t="str">
            <v>N/A</v>
          </cell>
          <cell r="D359" t="str">
            <v>N/A</v>
          </cell>
          <cell r="E359" t="str">
            <v>N/A</v>
          </cell>
          <cell r="F359" t="str">
            <v>N/A</v>
          </cell>
          <cell r="G359" t="str">
            <v>N/A</v>
          </cell>
          <cell r="H359" t="str">
            <v>N/A</v>
          </cell>
          <cell r="I359" t="str">
            <v>N/A</v>
          </cell>
          <cell r="J359" t="str">
            <v>N/A</v>
          </cell>
          <cell r="K359" t="str">
            <v>N/A</v>
          </cell>
          <cell r="L359" t="str">
            <v>N/A</v>
          </cell>
          <cell r="M359" t="str">
            <v>N/A</v>
          </cell>
          <cell r="N359" t="str">
            <v>N/A</v>
          </cell>
          <cell r="O359" t="str">
            <v>N/A</v>
          </cell>
          <cell r="P359" t="str">
            <v>N/A</v>
          </cell>
          <cell r="Q359" t="str">
            <v>N/A</v>
          </cell>
          <cell r="R359" t="str">
            <v>N/A</v>
          </cell>
          <cell r="S359" t="str">
            <v>N/A</v>
          </cell>
          <cell r="T359" t="str">
            <v>N/A</v>
          </cell>
          <cell r="U359" t="str">
            <v>N/A</v>
          </cell>
          <cell r="V359" t="str">
            <v>N/A</v>
          </cell>
          <cell r="W359" t="str">
            <v>N/A</v>
          </cell>
          <cell r="X359" t="e">
            <v>#VALUE!</v>
          </cell>
          <cell r="Y359" t="str">
            <v>N/A</v>
          </cell>
          <cell r="Z359" t="str">
            <v>N/A</v>
          </cell>
          <cell r="AA359" t="str">
            <v>N/A</v>
          </cell>
          <cell r="AB359" t="str">
            <v>N/A</v>
          </cell>
          <cell r="AC359" t="str">
            <v>N/A</v>
          </cell>
        </row>
        <row r="360">
          <cell r="A360">
            <v>36821</v>
          </cell>
          <cell r="B360" t="str">
            <v>N/A</v>
          </cell>
          <cell r="C360" t="str">
            <v>N/A</v>
          </cell>
          <cell r="D360" t="str">
            <v>N/A</v>
          </cell>
          <cell r="E360" t="str">
            <v>N/A</v>
          </cell>
          <cell r="F360" t="str">
            <v>N/A</v>
          </cell>
          <cell r="G360" t="str">
            <v>N/A</v>
          </cell>
          <cell r="H360" t="str">
            <v>N/A</v>
          </cell>
          <cell r="I360" t="str">
            <v>N/A</v>
          </cell>
          <cell r="J360" t="str">
            <v>N/A</v>
          </cell>
          <cell r="K360" t="str">
            <v>N/A</v>
          </cell>
          <cell r="L360" t="str">
            <v>N/A</v>
          </cell>
          <cell r="M360" t="str">
            <v>N/A</v>
          </cell>
          <cell r="N360" t="str">
            <v>N/A</v>
          </cell>
          <cell r="O360" t="str">
            <v>N/A</v>
          </cell>
          <cell r="P360" t="str">
            <v>N/A</v>
          </cell>
          <cell r="Q360" t="str">
            <v>N/A</v>
          </cell>
          <cell r="R360" t="str">
            <v>N/A</v>
          </cell>
          <cell r="S360" t="str">
            <v>N/A</v>
          </cell>
          <cell r="T360" t="str">
            <v>N/A</v>
          </cell>
          <cell r="U360" t="str">
            <v>N/A</v>
          </cell>
          <cell r="V360" t="str">
            <v>N/A</v>
          </cell>
          <cell r="W360" t="str">
            <v>N/A</v>
          </cell>
          <cell r="X360" t="e">
            <v>#VALUE!</v>
          </cell>
          <cell r="Y360" t="str">
            <v>N/A</v>
          </cell>
          <cell r="Z360" t="str">
            <v>N/A</v>
          </cell>
          <cell r="AA360" t="str">
            <v>N/A</v>
          </cell>
          <cell r="AB360" t="str">
            <v>N/A</v>
          </cell>
          <cell r="AC360" t="str">
            <v>N/A</v>
          </cell>
        </row>
        <row r="361">
          <cell r="A361">
            <v>36822</v>
          </cell>
          <cell r="B361" t="str">
            <v>N/A</v>
          </cell>
          <cell r="C361" t="str">
            <v>N/A</v>
          </cell>
          <cell r="D361" t="str">
            <v>N/A</v>
          </cell>
          <cell r="E361" t="str">
            <v>N/A</v>
          </cell>
          <cell r="F361" t="str">
            <v>N/A</v>
          </cell>
          <cell r="G361" t="str">
            <v>N/A</v>
          </cell>
          <cell r="H361" t="str">
            <v>N/A</v>
          </cell>
          <cell r="I361" t="str">
            <v>N/A</v>
          </cell>
          <cell r="J361" t="str">
            <v>N/A</v>
          </cell>
          <cell r="K361" t="str">
            <v>N/A</v>
          </cell>
          <cell r="L361" t="str">
            <v>N/A</v>
          </cell>
          <cell r="M361" t="str">
            <v>N/A</v>
          </cell>
          <cell r="N361" t="str">
            <v>N/A</v>
          </cell>
          <cell r="O361" t="str">
            <v>N/A</v>
          </cell>
          <cell r="P361" t="str">
            <v>N/A</v>
          </cell>
          <cell r="Q361" t="str">
            <v>N/A</v>
          </cell>
          <cell r="R361" t="str">
            <v>N/A</v>
          </cell>
          <cell r="S361" t="str">
            <v>N/A</v>
          </cell>
          <cell r="T361" t="str">
            <v>N/A</v>
          </cell>
          <cell r="U361" t="str">
            <v>N/A</v>
          </cell>
          <cell r="V361" t="str">
            <v>N/A</v>
          </cell>
          <cell r="W361" t="str">
            <v>N/A</v>
          </cell>
          <cell r="X361" t="e">
            <v>#VALUE!</v>
          </cell>
          <cell r="Y361" t="str">
            <v>N/A</v>
          </cell>
          <cell r="Z361" t="str">
            <v>N/A</v>
          </cell>
          <cell r="AA361" t="str">
            <v>N/A</v>
          </cell>
          <cell r="AB361" t="str">
            <v>N/A</v>
          </cell>
          <cell r="AC361" t="str">
            <v>N/A</v>
          </cell>
        </row>
        <row r="362">
          <cell r="A362">
            <v>36823</v>
          </cell>
          <cell r="B362" t="str">
            <v>N/A</v>
          </cell>
          <cell r="C362" t="str">
            <v>N/A</v>
          </cell>
          <cell r="D362" t="str">
            <v>N/A</v>
          </cell>
          <cell r="E362" t="str">
            <v>N/A</v>
          </cell>
          <cell r="F362" t="str">
            <v>N/A</v>
          </cell>
          <cell r="G362" t="str">
            <v>N/A</v>
          </cell>
          <cell r="H362" t="str">
            <v>N/A</v>
          </cell>
          <cell r="I362" t="str">
            <v>N/A</v>
          </cell>
          <cell r="J362" t="str">
            <v>N/A</v>
          </cell>
          <cell r="K362" t="str">
            <v>N/A</v>
          </cell>
          <cell r="L362" t="str">
            <v>N/A</v>
          </cell>
          <cell r="M362" t="str">
            <v>N/A</v>
          </cell>
          <cell r="N362" t="str">
            <v>N/A</v>
          </cell>
          <cell r="O362" t="str">
            <v>N/A</v>
          </cell>
          <cell r="P362" t="str">
            <v>N/A</v>
          </cell>
          <cell r="Q362" t="str">
            <v>N/A</v>
          </cell>
          <cell r="R362" t="str">
            <v>N/A</v>
          </cell>
          <cell r="S362" t="str">
            <v>N/A</v>
          </cell>
          <cell r="T362" t="str">
            <v>N/A</v>
          </cell>
          <cell r="U362" t="str">
            <v>N/A</v>
          </cell>
          <cell r="V362" t="str">
            <v>N/A</v>
          </cell>
          <cell r="W362" t="str">
            <v>N/A</v>
          </cell>
          <cell r="X362" t="e">
            <v>#VALUE!</v>
          </cell>
          <cell r="Y362" t="str">
            <v>N/A</v>
          </cell>
          <cell r="Z362" t="str">
            <v>N/A</v>
          </cell>
          <cell r="AA362" t="str">
            <v>N/A</v>
          </cell>
          <cell r="AB362" t="str">
            <v>N/A</v>
          </cell>
          <cell r="AC362" t="str">
            <v>N/A</v>
          </cell>
        </row>
        <row r="363">
          <cell r="A363">
            <v>36824</v>
          </cell>
          <cell r="B363" t="str">
            <v>N/A</v>
          </cell>
          <cell r="C363" t="str">
            <v>N/A</v>
          </cell>
          <cell r="D363" t="str">
            <v>N/A</v>
          </cell>
          <cell r="E363" t="str">
            <v>N/A</v>
          </cell>
          <cell r="F363" t="str">
            <v>N/A</v>
          </cell>
          <cell r="G363" t="str">
            <v>N/A</v>
          </cell>
          <cell r="H363" t="str">
            <v>N/A</v>
          </cell>
          <cell r="I363" t="str">
            <v>N/A</v>
          </cell>
          <cell r="J363" t="str">
            <v>N/A</v>
          </cell>
          <cell r="K363" t="str">
            <v>N/A</v>
          </cell>
          <cell r="L363" t="str">
            <v>N/A</v>
          </cell>
          <cell r="M363" t="str">
            <v>N/A</v>
          </cell>
          <cell r="N363" t="str">
            <v>N/A</v>
          </cell>
          <cell r="O363" t="str">
            <v>N/A</v>
          </cell>
          <cell r="P363" t="str">
            <v>N/A</v>
          </cell>
          <cell r="Q363" t="str">
            <v>N/A</v>
          </cell>
          <cell r="R363" t="str">
            <v>N/A</v>
          </cell>
          <cell r="S363" t="str">
            <v>N/A</v>
          </cell>
          <cell r="T363" t="str">
            <v>N/A</v>
          </cell>
          <cell r="U363" t="str">
            <v>N/A</v>
          </cell>
          <cell r="V363" t="str">
            <v>N/A</v>
          </cell>
          <cell r="W363" t="str">
            <v>N/A</v>
          </cell>
          <cell r="X363" t="e">
            <v>#VALUE!</v>
          </cell>
          <cell r="Y363" t="str">
            <v>N/A</v>
          </cell>
          <cell r="Z363" t="str">
            <v>N/A</v>
          </cell>
          <cell r="AA363" t="str">
            <v>N/A</v>
          </cell>
          <cell r="AB363" t="str">
            <v>N/A</v>
          </cell>
          <cell r="AC363" t="str">
            <v>N/A</v>
          </cell>
        </row>
        <row r="364">
          <cell r="A364">
            <v>36825</v>
          </cell>
          <cell r="B364" t="str">
            <v>N/A</v>
          </cell>
          <cell r="C364" t="str">
            <v>N/A</v>
          </cell>
          <cell r="D364" t="str">
            <v>N/A</v>
          </cell>
          <cell r="E364" t="str">
            <v>N/A</v>
          </cell>
          <cell r="F364" t="str">
            <v>N/A</v>
          </cell>
          <cell r="G364" t="str">
            <v>N/A</v>
          </cell>
          <cell r="H364" t="str">
            <v>N/A</v>
          </cell>
          <cell r="I364" t="str">
            <v>N/A</v>
          </cell>
          <cell r="J364" t="str">
            <v>N/A</v>
          </cell>
          <cell r="K364" t="str">
            <v>N/A</v>
          </cell>
          <cell r="L364" t="str">
            <v>N/A</v>
          </cell>
          <cell r="M364" t="str">
            <v>N/A</v>
          </cell>
          <cell r="N364" t="str">
            <v>N/A</v>
          </cell>
          <cell r="O364" t="str">
            <v>N/A</v>
          </cell>
          <cell r="P364" t="str">
            <v>N/A</v>
          </cell>
          <cell r="Q364" t="str">
            <v>N/A</v>
          </cell>
          <cell r="R364" t="str">
            <v>N/A</v>
          </cell>
          <cell r="S364" t="str">
            <v>N/A</v>
          </cell>
          <cell r="T364" t="str">
            <v>N/A</v>
          </cell>
          <cell r="U364" t="str">
            <v>N/A</v>
          </cell>
          <cell r="V364" t="str">
            <v>N/A</v>
          </cell>
          <cell r="W364" t="str">
            <v>N/A</v>
          </cell>
          <cell r="X364" t="e">
            <v>#VALUE!</v>
          </cell>
          <cell r="Y364" t="str">
            <v>N/A</v>
          </cell>
          <cell r="Z364" t="str">
            <v>N/A</v>
          </cell>
          <cell r="AA364" t="str">
            <v>N/A</v>
          </cell>
          <cell r="AB364" t="str">
            <v>N/A</v>
          </cell>
          <cell r="AC364" t="str">
            <v>N/A</v>
          </cell>
        </row>
        <row r="365">
          <cell r="A365">
            <v>36826</v>
          </cell>
          <cell r="B365" t="str">
            <v>N/A</v>
          </cell>
          <cell r="C365" t="str">
            <v>N/A</v>
          </cell>
          <cell r="D365" t="str">
            <v>N/A</v>
          </cell>
          <cell r="E365" t="str">
            <v>N/A</v>
          </cell>
          <cell r="F365" t="str">
            <v>N/A</v>
          </cell>
          <cell r="G365" t="str">
            <v>N/A</v>
          </cell>
          <cell r="H365" t="str">
            <v>N/A</v>
          </cell>
          <cell r="I365" t="str">
            <v>N/A</v>
          </cell>
          <cell r="J365" t="str">
            <v>N/A</v>
          </cell>
          <cell r="K365" t="str">
            <v>N/A</v>
          </cell>
          <cell r="L365" t="str">
            <v>N/A</v>
          </cell>
          <cell r="M365" t="str">
            <v>N/A</v>
          </cell>
          <cell r="N365" t="str">
            <v>N/A</v>
          </cell>
          <cell r="O365" t="str">
            <v>N/A</v>
          </cell>
          <cell r="P365" t="str">
            <v>N/A</v>
          </cell>
          <cell r="Q365" t="str">
            <v>N/A</v>
          </cell>
          <cell r="R365" t="str">
            <v>N/A</v>
          </cell>
          <cell r="S365" t="str">
            <v>N/A</v>
          </cell>
          <cell r="T365" t="str">
            <v>N/A</v>
          </cell>
          <cell r="U365" t="str">
            <v>N/A</v>
          </cell>
          <cell r="V365" t="str">
            <v>N/A</v>
          </cell>
          <cell r="W365" t="str">
            <v>N/A</v>
          </cell>
          <cell r="X365" t="e">
            <v>#VALUE!</v>
          </cell>
          <cell r="Y365" t="str">
            <v>N/A</v>
          </cell>
          <cell r="Z365" t="str">
            <v>N/A</v>
          </cell>
          <cell r="AA365" t="str">
            <v>N/A</v>
          </cell>
          <cell r="AB365" t="str">
            <v>N/A</v>
          </cell>
          <cell r="AC365" t="str">
            <v>N/A</v>
          </cell>
        </row>
        <row r="366">
          <cell r="A366">
            <v>36827</v>
          </cell>
          <cell r="B366" t="str">
            <v>N/A</v>
          </cell>
          <cell r="C366" t="str">
            <v>N/A</v>
          </cell>
          <cell r="D366" t="str">
            <v>N/A</v>
          </cell>
          <cell r="E366" t="str">
            <v>N/A</v>
          </cell>
          <cell r="F366" t="str">
            <v>N/A</v>
          </cell>
          <cell r="G366" t="str">
            <v>N/A</v>
          </cell>
          <cell r="H366" t="str">
            <v>N/A</v>
          </cell>
          <cell r="I366" t="str">
            <v>N/A</v>
          </cell>
          <cell r="J366" t="str">
            <v>N/A</v>
          </cell>
          <cell r="K366" t="str">
            <v>N/A</v>
          </cell>
          <cell r="L366" t="str">
            <v>N/A</v>
          </cell>
          <cell r="M366" t="str">
            <v>N/A</v>
          </cell>
          <cell r="N366" t="str">
            <v>N/A</v>
          </cell>
          <cell r="O366" t="str">
            <v>N/A</v>
          </cell>
          <cell r="P366" t="str">
            <v>N/A</v>
          </cell>
          <cell r="Q366" t="str">
            <v>N/A</v>
          </cell>
          <cell r="R366" t="str">
            <v>N/A</v>
          </cell>
          <cell r="S366" t="str">
            <v>N/A</v>
          </cell>
          <cell r="T366" t="str">
            <v>N/A</v>
          </cell>
          <cell r="U366" t="str">
            <v>N/A</v>
          </cell>
          <cell r="V366" t="str">
            <v>N/A</v>
          </cell>
          <cell r="W366" t="str">
            <v>N/A</v>
          </cell>
          <cell r="X366" t="e">
            <v>#VALUE!</v>
          </cell>
          <cell r="Y366" t="str">
            <v>N/A</v>
          </cell>
          <cell r="Z366" t="str">
            <v>N/A</v>
          </cell>
          <cell r="AA366" t="str">
            <v>N/A</v>
          </cell>
          <cell r="AB366" t="str">
            <v>N/A</v>
          </cell>
          <cell r="AC366" t="str">
            <v>N/A</v>
          </cell>
        </row>
        <row r="367">
          <cell r="A367">
            <v>36828</v>
          </cell>
          <cell r="B367" t="str">
            <v>N/A</v>
          </cell>
          <cell r="C367" t="str">
            <v>N/A</v>
          </cell>
          <cell r="D367" t="str">
            <v>N/A</v>
          </cell>
          <cell r="E367" t="str">
            <v>N/A</v>
          </cell>
          <cell r="F367" t="str">
            <v>N/A</v>
          </cell>
          <cell r="G367" t="str">
            <v>N/A</v>
          </cell>
          <cell r="H367" t="str">
            <v>N/A</v>
          </cell>
          <cell r="I367" t="str">
            <v>N/A</v>
          </cell>
          <cell r="J367" t="str">
            <v>N/A</v>
          </cell>
          <cell r="K367" t="str">
            <v>N/A</v>
          </cell>
          <cell r="L367" t="str">
            <v>N/A</v>
          </cell>
          <cell r="M367" t="str">
            <v>N/A</v>
          </cell>
          <cell r="N367" t="str">
            <v>N/A</v>
          </cell>
          <cell r="O367" t="str">
            <v>N/A</v>
          </cell>
          <cell r="P367" t="str">
            <v>N/A</v>
          </cell>
          <cell r="Q367" t="str">
            <v>N/A</v>
          </cell>
          <cell r="R367" t="str">
            <v>N/A</v>
          </cell>
          <cell r="S367" t="str">
            <v>N/A</v>
          </cell>
          <cell r="T367" t="str">
            <v>N/A</v>
          </cell>
          <cell r="U367" t="str">
            <v>N/A</v>
          </cell>
          <cell r="V367" t="str">
            <v>N/A</v>
          </cell>
          <cell r="W367" t="str">
            <v>N/A</v>
          </cell>
          <cell r="X367" t="e">
            <v>#VALUE!</v>
          </cell>
          <cell r="Y367" t="str">
            <v>N/A</v>
          </cell>
          <cell r="Z367" t="str">
            <v>N/A</v>
          </cell>
          <cell r="AA367" t="str">
            <v>N/A</v>
          </cell>
          <cell r="AB367" t="str">
            <v>N/A</v>
          </cell>
          <cell r="AC367" t="str">
            <v>N/A</v>
          </cell>
        </row>
        <row r="368">
          <cell r="A368">
            <v>36829</v>
          </cell>
          <cell r="B368" t="str">
            <v>N/A</v>
          </cell>
          <cell r="C368" t="str">
            <v>N/A</v>
          </cell>
          <cell r="D368" t="str">
            <v>N/A</v>
          </cell>
          <cell r="E368" t="str">
            <v>N/A</v>
          </cell>
          <cell r="F368" t="str">
            <v>N/A</v>
          </cell>
          <cell r="G368" t="str">
            <v>N/A</v>
          </cell>
          <cell r="H368" t="str">
            <v>N/A</v>
          </cell>
          <cell r="I368" t="str">
            <v>N/A</v>
          </cell>
          <cell r="J368" t="str">
            <v>N/A</v>
          </cell>
          <cell r="K368" t="str">
            <v>N/A</v>
          </cell>
          <cell r="L368" t="str">
            <v>N/A</v>
          </cell>
          <cell r="M368" t="str">
            <v>N/A</v>
          </cell>
          <cell r="N368" t="str">
            <v>N/A</v>
          </cell>
          <cell r="O368" t="str">
            <v>N/A</v>
          </cell>
          <cell r="P368" t="str">
            <v>N/A</v>
          </cell>
          <cell r="Q368" t="str">
            <v>N/A</v>
          </cell>
          <cell r="R368" t="str">
            <v>N/A</v>
          </cell>
          <cell r="S368" t="str">
            <v>N/A</v>
          </cell>
          <cell r="T368" t="str">
            <v>N/A</v>
          </cell>
          <cell r="U368" t="str">
            <v>N/A</v>
          </cell>
          <cell r="V368" t="str">
            <v>N/A</v>
          </cell>
          <cell r="W368" t="str">
            <v>N/A</v>
          </cell>
          <cell r="X368" t="e">
            <v>#VALUE!</v>
          </cell>
          <cell r="Y368" t="str">
            <v>N/A</v>
          </cell>
          <cell r="Z368" t="str">
            <v>N/A</v>
          </cell>
          <cell r="AA368" t="str">
            <v>N/A</v>
          </cell>
          <cell r="AB368" t="str">
            <v>N/A</v>
          </cell>
          <cell r="AC368" t="str">
            <v>N/A</v>
          </cell>
        </row>
        <row r="369">
          <cell r="A369">
            <v>36830</v>
          </cell>
          <cell r="B369" t="str">
            <v>N/A</v>
          </cell>
          <cell r="C369" t="str">
            <v>N/A</v>
          </cell>
          <cell r="D369" t="str">
            <v>N/A</v>
          </cell>
          <cell r="E369" t="str">
            <v>N/A</v>
          </cell>
          <cell r="F369" t="str">
            <v>N/A</v>
          </cell>
          <cell r="G369" t="str">
            <v>N/A</v>
          </cell>
          <cell r="H369" t="str">
            <v>N/A</v>
          </cell>
          <cell r="I369" t="str">
            <v>N/A</v>
          </cell>
          <cell r="J369" t="str">
            <v>N/A</v>
          </cell>
          <cell r="K369" t="str">
            <v>N/A</v>
          </cell>
          <cell r="L369" t="str">
            <v>N/A</v>
          </cell>
          <cell r="M369" t="str">
            <v>N/A</v>
          </cell>
          <cell r="N369" t="str">
            <v>N/A</v>
          </cell>
          <cell r="O369" t="str">
            <v>N/A</v>
          </cell>
          <cell r="P369" t="str">
            <v>N/A</v>
          </cell>
          <cell r="Q369" t="str">
            <v>N/A</v>
          </cell>
          <cell r="R369" t="str">
            <v>N/A</v>
          </cell>
          <cell r="S369" t="str">
            <v>N/A</v>
          </cell>
          <cell r="T369" t="str">
            <v>N/A</v>
          </cell>
          <cell r="U369" t="str">
            <v>N/A</v>
          </cell>
          <cell r="V369" t="str">
            <v>N/A</v>
          </cell>
          <cell r="W369" t="str">
            <v>N/A</v>
          </cell>
          <cell r="X369" t="e">
            <v>#VALUE!</v>
          </cell>
          <cell r="Y369" t="str">
            <v>N/A</v>
          </cell>
          <cell r="Z369" t="str">
            <v>N/A</v>
          </cell>
          <cell r="AA369" t="str">
            <v>N/A</v>
          </cell>
          <cell r="AB369" t="str">
            <v>N/A</v>
          </cell>
          <cell r="AC369" t="str">
            <v>N/A</v>
          </cell>
        </row>
        <row r="370">
          <cell r="A370">
            <v>36831</v>
          </cell>
          <cell r="B370" t="str">
            <v>N/A</v>
          </cell>
          <cell r="C370" t="str">
            <v>N/A</v>
          </cell>
          <cell r="D370" t="str">
            <v>N/A</v>
          </cell>
          <cell r="E370" t="str">
            <v>N/A</v>
          </cell>
          <cell r="F370" t="str">
            <v>N/A</v>
          </cell>
          <cell r="G370" t="str">
            <v>N/A</v>
          </cell>
          <cell r="H370" t="str">
            <v>N/A</v>
          </cell>
          <cell r="I370" t="str">
            <v>N/A</v>
          </cell>
          <cell r="J370" t="str">
            <v>N/A</v>
          </cell>
          <cell r="K370" t="str">
            <v>N/A</v>
          </cell>
          <cell r="L370" t="str">
            <v>N/A</v>
          </cell>
          <cell r="M370" t="str">
            <v>N/A</v>
          </cell>
          <cell r="N370" t="str">
            <v>N/A</v>
          </cell>
          <cell r="O370" t="str">
            <v>N/A</v>
          </cell>
          <cell r="P370" t="str">
            <v>N/A</v>
          </cell>
          <cell r="Q370" t="str">
            <v>N/A</v>
          </cell>
          <cell r="R370" t="str">
            <v>N/A</v>
          </cell>
          <cell r="S370" t="str">
            <v>N/A</v>
          </cell>
          <cell r="T370" t="str">
            <v>N/A</v>
          </cell>
          <cell r="U370" t="str">
            <v>N/A</v>
          </cell>
          <cell r="V370" t="str">
            <v>N/A</v>
          </cell>
          <cell r="W370" t="str">
            <v>N/A</v>
          </cell>
          <cell r="X370" t="e">
            <v>#VALUE!</v>
          </cell>
          <cell r="Y370" t="str">
            <v>N/A</v>
          </cell>
          <cell r="Z370" t="str">
            <v>N/A</v>
          </cell>
          <cell r="AA370" t="str">
            <v>N/A</v>
          </cell>
          <cell r="AB370" t="str">
            <v>N/A</v>
          </cell>
          <cell r="AC370" t="str">
            <v>N/A</v>
          </cell>
        </row>
        <row r="371">
          <cell r="A371">
            <v>36832</v>
          </cell>
          <cell r="B371" t="str">
            <v>N/A</v>
          </cell>
          <cell r="C371" t="str">
            <v>N/A</v>
          </cell>
          <cell r="D371" t="str">
            <v>N/A</v>
          </cell>
          <cell r="E371" t="str">
            <v>N/A</v>
          </cell>
          <cell r="F371" t="str">
            <v>N/A</v>
          </cell>
          <cell r="G371" t="str">
            <v>N/A</v>
          </cell>
          <cell r="H371" t="str">
            <v>N/A</v>
          </cell>
          <cell r="I371" t="str">
            <v>N/A</v>
          </cell>
          <cell r="J371" t="str">
            <v>N/A</v>
          </cell>
          <cell r="K371" t="str">
            <v>N/A</v>
          </cell>
          <cell r="L371" t="str">
            <v>N/A</v>
          </cell>
          <cell r="M371" t="str">
            <v>N/A</v>
          </cell>
          <cell r="N371" t="str">
            <v>N/A</v>
          </cell>
          <cell r="O371" t="str">
            <v>N/A</v>
          </cell>
          <cell r="P371" t="str">
            <v>N/A</v>
          </cell>
          <cell r="Q371" t="str">
            <v>N/A</v>
          </cell>
          <cell r="R371" t="str">
            <v>N/A</v>
          </cell>
          <cell r="S371" t="str">
            <v>N/A</v>
          </cell>
          <cell r="T371" t="str">
            <v>N/A</v>
          </cell>
          <cell r="U371" t="str">
            <v>N/A</v>
          </cell>
          <cell r="V371" t="str">
            <v>N/A</v>
          </cell>
          <cell r="W371" t="str">
            <v>N/A</v>
          </cell>
          <cell r="X371" t="e">
            <v>#VALUE!</v>
          </cell>
          <cell r="Y371" t="str">
            <v>N/A</v>
          </cell>
          <cell r="Z371" t="str">
            <v>N/A</v>
          </cell>
          <cell r="AA371" t="str">
            <v>N/A</v>
          </cell>
          <cell r="AB371" t="str">
            <v>N/A</v>
          </cell>
          <cell r="AC371" t="str">
            <v>N/A</v>
          </cell>
        </row>
        <row r="372">
          <cell r="A372">
            <v>36833</v>
          </cell>
          <cell r="B372" t="str">
            <v>N/A</v>
          </cell>
          <cell r="C372" t="str">
            <v>N/A</v>
          </cell>
          <cell r="D372" t="str">
            <v>N/A</v>
          </cell>
          <cell r="E372" t="str">
            <v>N/A</v>
          </cell>
          <cell r="F372" t="str">
            <v>N/A</v>
          </cell>
          <cell r="G372" t="str">
            <v>N/A</v>
          </cell>
          <cell r="H372" t="str">
            <v>N/A</v>
          </cell>
          <cell r="I372" t="str">
            <v>N/A</v>
          </cell>
          <cell r="J372" t="str">
            <v>N/A</v>
          </cell>
          <cell r="K372" t="str">
            <v>N/A</v>
          </cell>
          <cell r="L372" t="str">
            <v>N/A</v>
          </cell>
          <cell r="M372" t="str">
            <v>N/A</v>
          </cell>
          <cell r="N372" t="str">
            <v>N/A</v>
          </cell>
          <cell r="O372" t="str">
            <v>N/A</v>
          </cell>
          <cell r="P372" t="str">
            <v>N/A</v>
          </cell>
          <cell r="Q372" t="str">
            <v>N/A</v>
          </cell>
          <cell r="R372" t="str">
            <v>N/A</v>
          </cell>
          <cell r="S372" t="str">
            <v>N/A</v>
          </cell>
          <cell r="T372" t="str">
            <v>N/A</v>
          </cell>
          <cell r="U372" t="str">
            <v>N/A</v>
          </cell>
          <cell r="V372" t="str">
            <v>N/A</v>
          </cell>
          <cell r="W372" t="str">
            <v>N/A</v>
          </cell>
          <cell r="X372" t="e">
            <v>#VALUE!</v>
          </cell>
          <cell r="Y372" t="str">
            <v>N/A</v>
          </cell>
          <cell r="Z372" t="str">
            <v>N/A</v>
          </cell>
          <cell r="AA372" t="str">
            <v>N/A</v>
          </cell>
          <cell r="AB372" t="str">
            <v>N/A</v>
          </cell>
          <cell r="AC372" t="str">
            <v>N/A</v>
          </cell>
        </row>
        <row r="373">
          <cell r="A373">
            <v>36834</v>
          </cell>
          <cell r="B373" t="str">
            <v>N/A</v>
          </cell>
          <cell r="C373" t="str">
            <v>N/A</v>
          </cell>
          <cell r="D373" t="str">
            <v>N/A</v>
          </cell>
          <cell r="E373" t="str">
            <v>N/A</v>
          </cell>
          <cell r="F373" t="str">
            <v>N/A</v>
          </cell>
          <cell r="G373" t="str">
            <v>N/A</v>
          </cell>
          <cell r="H373" t="str">
            <v>N/A</v>
          </cell>
          <cell r="I373" t="str">
            <v>N/A</v>
          </cell>
          <cell r="J373" t="str">
            <v>N/A</v>
          </cell>
          <cell r="K373" t="str">
            <v>N/A</v>
          </cell>
          <cell r="L373" t="str">
            <v>N/A</v>
          </cell>
          <cell r="M373" t="str">
            <v>N/A</v>
          </cell>
          <cell r="N373" t="str">
            <v>N/A</v>
          </cell>
          <cell r="O373" t="str">
            <v>N/A</v>
          </cell>
          <cell r="P373" t="str">
            <v>N/A</v>
          </cell>
          <cell r="Q373" t="str">
            <v>N/A</v>
          </cell>
          <cell r="R373" t="str">
            <v>N/A</v>
          </cell>
          <cell r="S373" t="str">
            <v>N/A</v>
          </cell>
          <cell r="T373" t="str">
            <v>N/A</v>
          </cell>
          <cell r="U373" t="str">
            <v>N/A</v>
          </cell>
          <cell r="V373" t="str">
            <v>N/A</v>
          </cell>
          <cell r="W373" t="str">
            <v>N/A</v>
          </cell>
          <cell r="X373" t="e">
            <v>#VALUE!</v>
          </cell>
          <cell r="Y373" t="str">
            <v>N/A</v>
          </cell>
          <cell r="Z373" t="str">
            <v>N/A</v>
          </cell>
          <cell r="AA373" t="str">
            <v>N/A</v>
          </cell>
          <cell r="AB373" t="str">
            <v>N/A</v>
          </cell>
          <cell r="AC373" t="str">
            <v>N/A</v>
          </cell>
        </row>
        <row r="374">
          <cell r="A374">
            <v>36835</v>
          </cell>
          <cell r="B374" t="str">
            <v>N/A</v>
          </cell>
          <cell r="C374" t="str">
            <v>N/A</v>
          </cell>
          <cell r="D374" t="str">
            <v>N/A</v>
          </cell>
          <cell r="E374" t="str">
            <v>N/A</v>
          </cell>
          <cell r="F374" t="str">
            <v>N/A</v>
          </cell>
          <cell r="G374" t="str">
            <v>N/A</v>
          </cell>
          <cell r="H374" t="str">
            <v>N/A</v>
          </cell>
          <cell r="I374" t="str">
            <v>N/A</v>
          </cell>
          <cell r="J374" t="str">
            <v>N/A</v>
          </cell>
          <cell r="K374" t="str">
            <v>N/A</v>
          </cell>
          <cell r="L374" t="str">
            <v>N/A</v>
          </cell>
          <cell r="M374" t="str">
            <v>N/A</v>
          </cell>
          <cell r="N374" t="str">
            <v>N/A</v>
          </cell>
          <cell r="O374" t="str">
            <v>N/A</v>
          </cell>
          <cell r="P374" t="str">
            <v>N/A</v>
          </cell>
          <cell r="Q374" t="str">
            <v>N/A</v>
          </cell>
          <cell r="R374" t="str">
            <v>N/A</v>
          </cell>
          <cell r="S374" t="str">
            <v>N/A</v>
          </cell>
          <cell r="T374" t="str">
            <v>N/A</v>
          </cell>
          <cell r="U374" t="str">
            <v>N/A</v>
          </cell>
          <cell r="V374" t="str">
            <v>N/A</v>
          </cell>
          <cell r="W374" t="str">
            <v>N/A</v>
          </cell>
          <cell r="X374" t="e">
            <v>#VALUE!</v>
          </cell>
          <cell r="Y374" t="str">
            <v>N/A</v>
          </cell>
          <cell r="Z374" t="str">
            <v>N/A</v>
          </cell>
          <cell r="AA374" t="str">
            <v>N/A</v>
          </cell>
          <cell r="AB374" t="str">
            <v>N/A</v>
          </cell>
          <cell r="AC374" t="str">
            <v>N/A</v>
          </cell>
        </row>
        <row r="375">
          <cell r="A375">
            <v>36836</v>
          </cell>
          <cell r="B375" t="str">
            <v>N/A</v>
          </cell>
          <cell r="C375" t="str">
            <v>N/A</v>
          </cell>
          <cell r="D375" t="str">
            <v>N/A</v>
          </cell>
          <cell r="E375" t="str">
            <v>N/A</v>
          </cell>
          <cell r="F375" t="str">
            <v>N/A</v>
          </cell>
          <cell r="G375" t="str">
            <v>N/A</v>
          </cell>
          <cell r="H375" t="str">
            <v>N/A</v>
          </cell>
          <cell r="I375" t="str">
            <v>N/A</v>
          </cell>
          <cell r="J375" t="str">
            <v>N/A</v>
          </cell>
          <cell r="K375" t="str">
            <v>N/A</v>
          </cell>
          <cell r="L375" t="str">
            <v>N/A</v>
          </cell>
          <cell r="M375" t="str">
            <v>N/A</v>
          </cell>
          <cell r="N375" t="str">
            <v>N/A</v>
          </cell>
          <cell r="O375" t="str">
            <v>N/A</v>
          </cell>
          <cell r="P375" t="str">
            <v>N/A</v>
          </cell>
          <cell r="Q375" t="str">
            <v>N/A</v>
          </cell>
          <cell r="R375" t="str">
            <v>N/A</v>
          </cell>
          <cell r="S375" t="str">
            <v>N/A</v>
          </cell>
          <cell r="T375" t="str">
            <v>N/A</v>
          </cell>
          <cell r="U375" t="str">
            <v>N/A</v>
          </cell>
          <cell r="V375" t="str">
            <v>N/A</v>
          </cell>
          <cell r="W375" t="str">
            <v>N/A</v>
          </cell>
          <cell r="X375" t="e">
            <v>#VALUE!</v>
          </cell>
          <cell r="Y375" t="str">
            <v>N/A</v>
          </cell>
          <cell r="Z375" t="str">
            <v>N/A</v>
          </cell>
          <cell r="AA375" t="str">
            <v>N/A</v>
          </cell>
          <cell r="AB375" t="str">
            <v>N/A</v>
          </cell>
          <cell r="AC375" t="str">
            <v>N/A</v>
          </cell>
        </row>
        <row r="376">
          <cell r="A376">
            <v>36837</v>
          </cell>
          <cell r="B376" t="str">
            <v>N/A</v>
          </cell>
          <cell r="C376" t="str">
            <v>N/A</v>
          </cell>
          <cell r="D376" t="str">
            <v>N/A</v>
          </cell>
          <cell r="E376" t="str">
            <v>N/A</v>
          </cell>
          <cell r="F376" t="str">
            <v>N/A</v>
          </cell>
          <cell r="G376" t="str">
            <v>N/A</v>
          </cell>
          <cell r="H376" t="str">
            <v>N/A</v>
          </cell>
          <cell r="I376" t="str">
            <v>N/A</v>
          </cell>
          <cell r="J376" t="str">
            <v>N/A</v>
          </cell>
          <cell r="K376" t="str">
            <v>N/A</v>
          </cell>
          <cell r="L376" t="str">
            <v>N/A</v>
          </cell>
          <cell r="M376" t="str">
            <v>N/A</v>
          </cell>
          <cell r="N376" t="str">
            <v>N/A</v>
          </cell>
          <cell r="O376" t="str">
            <v>N/A</v>
          </cell>
          <cell r="P376" t="str">
            <v>N/A</v>
          </cell>
          <cell r="Q376" t="str">
            <v>N/A</v>
          </cell>
          <cell r="R376" t="str">
            <v>N/A</v>
          </cell>
          <cell r="S376" t="str">
            <v>N/A</v>
          </cell>
          <cell r="T376" t="str">
            <v>N/A</v>
          </cell>
          <cell r="U376" t="str">
            <v>N/A</v>
          </cell>
          <cell r="V376" t="str">
            <v>N/A</v>
          </cell>
          <cell r="W376" t="str">
            <v>N/A</v>
          </cell>
          <cell r="X376" t="e">
            <v>#VALUE!</v>
          </cell>
          <cell r="Y376" t="str">
            <v>N/A</v>
          </cell>
          <cell r="Z376" t="str">
            <v>N/A</v>
          </cell>
          <cell r="AA376" t="str">
            <v>N/A</v>
          </cell>
          <cell r="AB376" t="str">
            <v>N/A</v>
          </cell>
          <cell r="AC376" t="str">
            <v>N/A</v>
          </cell>
        </row>
        <row r="377">
          <cell r="A377">
            <v>36838</v>
          </cell>
          <cell r="B377" t="str">
            <v>N/A</v>
          </cell>
          <cell r="C377" t="str">
            <v>N/A</v>
          </cell>
          <cell r="D377" t="str">
            <v>N/A</v>
          </cell>
          <cell r="E377" t="str">
            <v>N/A</v>
          </cell>
          <cell r="F377" t="str">
            <v>N/A</v>
          </cell>
          <cell r="G377" t="str">
            <v>N/A</v>
          </cell>
          <cell r="H377" t="str">
            <v>N/A</v>
          </cell>
          <cell r="I377" t="str">
            <v>N/A</v>
          </cell>
          <cell r="J377" t="str">
            <v>N/A</v>
          </cell>
          <cell r="K377" t="str">
            <v>N/A</v>
          </cell>
          <cell r="L377" t="str">
            <v>N/A</v>
          </cell>
          <cell r="M377" t="str">
            <v>N/A</v>
          </cell>
          <cell r="N377" t="str">
            <v>N/A</v>
          </cell>
          <cell r="O377" t="str">
            <v>N/A</v>
          </cell>
          <cell r="P377" t="str">
            <v>N/A</v>
          </cell>
          <cell r="Q377" t="str">
            <v>N/A</v>
          </cell>
          <cell r="R377" t="str">
            <v>N/A</v>
          </cell>
          <cell r="S377" t="str">
            <v>N/A</v>
          </cell>
          <cell r="T377" t="str">
            <v>N/A</v>
          </cell>
          <cell r="U377" t="str">
            <v>N/A</v>
          </cell>
          <cell r="V377" t="str">
            <v>N/A</v>
          </cell>
          <cell r="W377" t="str">
            <v>N/A</v>
          </cell>
          <cell r="X377" t="e">
            <v>#VALUE!</v>
          </cell>
          <cell r="Y377" t="str">
            <v>N/A</v>
          </cell>
          <cell r="Z377" t="str">
            <v>N/A</v>
          </cell>
          <cell r="AA377" t="str">
            <v>N/A</v>
          </cell>
          <cell r="AB377" t="str">
            <v>N/A</v>
          </cell>
          <cell r="AC377" t="str">
            <v>N/A</v>
          </cell>
        </row>
        <row r="378">
          <cell r="A378">
            <v>36839</v>
          </cell>
          <cell r="B378" t="str">
            <v>N/A</v>
          </cell>
          <cell r="C378" t="str">
            <v>N/A</v>
          </cell>
          <cell r="D378" t="str">
            <v>N/A</v>
          </cell>
          <cell r="E378" t="str">
            <v>N/A</v>
          </cell>
          <cell r="F378" t="str">
            <v>N/A</v>
          </cell>
          <cell r="G378" t="str">
            <v>N/A</v>
          </cell>
          <cell r="H378" t="str">
            <v>N/A</v>
          </cell>
          <cell r="I378" t="str">
            <v>N/A</v>
          </cell>
          <cell r="J378" t="str">
            <v>N/A</v>
          </cell>
          <cell r="K378" t="str">
            <v>N/A</v>
          </cell>
          <cell r="L378" t="str">
            <v>N/A</v>
          </cell>
          <cell r="M378" t="str">
            <v>N/A</v>
          </cell>
          <cell r="N378" t="str">
            <v>N/A</v>
          </cell>
          <cell r="O378" t="str">
            <v>N/A</v>
          </cell>
          <cell r="P378" t="str">
            <v>N/A</v>
          </cell>
          <cell r="Q378" t="str">
            <v>N/A</v>
          </cell>
          <cell r="R378" t="str">
            <v>N/A</v>
          </cell>
          <cell r="S378" t="str">
            <v>N/A</v>
          </cell>
          <cell r="T378" t="str">
            <v>N/A</v>
          </cell>
          <cell r="U378" t="str">
            <v>N/A</v>
          </cell>
          <cell r="V378" t="str">
            <v>N/A</v>
          </cell>
          <cell r="W378" t="str">
            <v>N/A</v>
          </cell>
          <cell r="X378" t="e">
            <v>#VALUE!</v>
          </cell>
          <cell r="Y378" t="str">
            <v>N/A</v>
          </cell>
          <cell r="Z378" t="str">
            <v>N/A</v>
          </cell>
          <cell r="AA378" t="str">
            <v>N/A</v>
          </cell>
          <cell r="AB378" t="str">
            <v>N/A</v>
          </cell>
          <cell r="AC378" t="str">
            <v>N/A</v>
          </cell>
        </row>
        <row r="379">
          <cell r="A379">
            <v>36840</v>
          </cell>
          <cell r="B379" t="str">
            <v>N/A</v>
          </cell>
          <cell r="C379" t="str">
            <v>N/A</v>
          </cell>
          <cell r="D379" t="str">
            <v>N/A</v>
          </cell>
          <cell r="E379" t="str">
            <v>N/A</v>
          </cell>
          <cell r="F379" t="str">
            <v>N/A</v>
          </cell>
          <cell r="G379" t="str">
            <v>N/A</v>
          </cell>
          <cell r="H379" t="str">
            <v>N/A</v>
          </cell>
          <cell r="I379" t="str">
            <v>N/A</v>
          </cell>
          <cell r="J379" t="str">
            <v>N/A</v>
          </cell>
          <cell r="K379" t="str">
            <v>N/A</v>
          </cell>
          <cell r="L379" t="str">
            <v>N/A</v>
          </cell>
          <cell r="M379" t="str">
            <v>N/A</v>
          </cell>
          <cell r="N379" t="str">
            <v>N/A</v>
          </cell>
          <cell r="O379" t="str">
            <v>N/A</v>
          </cell>
          <cell r="P379" t="str">
            <v>N/A</v>
          </cell>
          <cell r="Q379" t="str">
            <v>N/A</v>
          </cell>
          <cell r="R379" t="str">
            <v>N/A</v>
          </cell>
          <cell r="S379" t="str">
            <v>N/A</v>
          </cell>
          <cell r="T379" t="str">
            <v>N/A</v>
          </cell>
          <cell r="U379" t="str">
            <v>N/A</v>
          </cell>
          <cell r="V379" t="str">
            <v>N/A</v>
          </cell>
          <cell r="W379" t="str">
            <v>N/A</v>
          </cell>
          <cell r="X379" t="e">
            <v>#VALUE!</v>
          </cell>
          <cell r="Y379" t="str">
            <v>N/A</v>
          </cell>
          <cell r="Z379" t="str">
            <v>N/A</v>
          </cell>
          <cell r="AA379" t="str">
            <v>N/A</v>
          </cell>
          <cell r="AB379" t="str">
            <v>N/A</v>
          </cell>
          <cell r="AC379" t="str">
            <v>N/A</v>
          </cell>
        </row>
        <row r="380">
          <cell r="A380">
            <v>36841</v>
          </cell>
          <cell r="B380" t="str">
            <v>N/A</v>
          </cell>
          <cell r="C380" t="str">
            <v>N/A</v>
          </cell>
          <cell r="D380" t="str">
            <v>N/A</v>
          </cell>
          <cell r="E380" t="str">
            <v>N/A</v>
          </cell>
          <cell r="F380" t="str">
            <v>N/A</v>
          </cell>
          <cell r="G380" t="str">
            <v>N/A</v>
          </cell>
          <cell r="H380" t="str">
            <v>N/A</v>
          </cell>
          <cell r="I380" t="str">
            <v>N/A</v>
          </cell>
          <cell r="J380" t="str">
            <v>N/A</v>
          </cell>
          <cell r="K380" t="str">
            <v>N/A</v>
          </cell>
          <cell r="L380" t="str">
            <v>N/A</v>
          </cell>
          <cell r="M380" t="str">
            <v>N/A</v>
          </cell>
          <cell r="N380" t="str">
            <v>N/A</v>
          </cell>
          <cell r="O380" t="str">
            <v>N/A</v>
          </cell>
          <cell r="P380" t="str">
            <v>N/A</v>
          </cell>
          <cell r="Q380" t="str">
            <v>N/A</v>
          </cell>
          <cell r="R380" t="str">
            <v>N/A</v>
          </cell>
          <cell r="S380" t="str">
            <v>N/A</v>
          </cell>
          <cell r="T380" t="str">
            <v>N/A</v>
          </cell>
          <cell r="U380" t="str">
            <v>N/A</v>
          </cell>
          <cell r="V380" t="str">
            <v>N/A</v>
          </cell>
          <cell r="W380" t="str">
            <v>N/A</v>
          </cell>
          <cell r="X380" t="e">
            <v>#VALUE!</v>
          </cell>
          <cell r="Y380" t="str">
            <v>N/A</v>
          </cell>
          <cell r="Z380" t="str">
            <v>N/A</v>
          </cell>
          <cell r="AA380" t="str">
            <v>N/A</v>
          </cell>
          <cell r="AB380" t="str">
            <v>N/A</v>
          </cell>
          <cell r="AC380" t="str">
            <v>N/A</v>
          </cell>
        </row>
        <row r="381">
          <cell r="A381">
            <v>36842</v>
          </cell>
          <cell r="B381" t="str">
            <v>N/A</v>
          </cell>
          <cell r="C381" t="str">
            <v>N/A</v>
          </cell>
          <cell r="D381" t="str">
            <v>N/A</v>
          </cell>
          <cell r="E381" t="str">
            <v>N/A</v>
          </cell>
          <cell r="F381" t="str">
            <v>N/A</v>
          </cell>
          <cell r="G381" t="str">
            <v>N/A</v>
          </cell>
          <cell r="H381" t="str">
            <v>N/A</v>
          </cell>
          <cell r="I381" t="str">
            <v>N/A</v>
          </cell>
          <cell r="J381" t="str">
            <v>N/A</v>
          </cell>
          <cell r="K381" t="str">
            <v>N/A</v>
          </cell>
          <cell r="L381" t="str">
            <v>N/A</v>
          </cell>
          <cell r="M381" t="str">
            <v>N/A</v>
          </cell>
          <cell r="N381" t="str">
            <v>N/A</v>
          </cell>
          <cell r="O381" t="str">
            <v>N/A</v>
          </cell>
          <cell r="P381" t="str">
            <v>N/A</v>
          </cell>
          <cell r="Q381" t="str">
            <v>N/A</v>
          </cell>
          <cell r="R381" t="str">
            <v>N/A</v>
          </cell>
          <cell r="S381" t="str">
            <v>N/A</v>
          </cell>
          <cell r="T381" t="str">
            <v>N/A</v>
          </cell>
          <cell r="U381" t="str">
            <v>N/A</v>
          </cell>
          <cell r="V381" t="str">
            <v>N/A</v>
          </cell>
          <cell r="W381" t="str">
            <v>N/A</v>
          </cell>
          <cell r="X381" t="e">
            <v>#VALUE!</v>
          </cell>
          <cell r="Y381" t="str">
            <v>N/A</v>
          </cell>
          <cell r="Z381" t="str">
            <v>N/A</v>
          </cell>
          <cell r="AA381" t="str">
            <v>N/A</v>
          </cell>
          <cell r="AB381" t="str">
            <v>N/A</v>
          </cell>
          <cell r="AC381" t="str">
            <v>N/A</v>
          </cell>
        </row>
        <row r="382">
          <cell r="A382">
            <v>36843</v>
          </cell>
          <cell r="B382" t="str">
            <v>N/A</v>
          </cell>
          <cell r="C382" t="str">
            <v>N/A</v>
          </cell>
          <cell r="D382" t="str">
            <v>N/A</v>
          </cell>
          <cell r="E382" t="str">
            <v>N/A</v>
          </cell>
          <cell r="F382" t="str">
            <v>N/A</v>
          </cell>
          <cell r="G382" t="str">
            <v>N/A</v>
          </cell>
          <cell r="H382" t="str">
            <v>N/A</v>
          </cell>
          <cell r="I382" t="str">
            <v>N/A</v>
          </cell>
          <cell r="J382" t="str">
            <v>N/A</v>
          </cell>
          <cell r="K382" t="str">
            <v>N/A</v>
          </cell>
          <cell r="L382" t="str">
            <v>N/A</v>
          </cell>
          <cell r="M382" t="str">
            <v>N/A</v>
          </cell>
          <cell r="N382" t="str">
            <v>N/A</v>
          </cell>
          <cell r="O382" t="str">
            <v>N/A</v>
          </cell>
          <cell r="P382" t="str">
            <v>N/A</v>
          </cell>
          <cell r="Q382" t="str">
            <v>N/A</v>
          </cell>
          <cell r="R382" t="str">
            <v>N/A</v>
          </cell>
          <cell r="S382" t="str">
            <v>N/A</v>
          </cell>
          <cell r="T382" t="str">
            <v>N/A</v>
          </cell>
          <cell r="U382" t="str">
            <v>N/A</v>
          </cell>
          <cell r="V382" t="str">
            <v>N/A</v>
          </cell>
          <cell r="W382" t="str">
            <v>N/A</v>
          </cell>
          <cell r="X382" t="e">
            <v>#VALUE!</v>
          </cell>
          <cell r="Y382" t="str">
            <v>N/A</v>
          </cell>
          <cell r="Z382" t="str">
            <v>N/A</v>
          </cell>
          <cell r="AA382" t="str">
            <v>N/A</v>
          </cell>
          <cell r="AB382" t="str">
            <v>N/A</v>
          </cell>
          <cell r="AC382" t="str">
            <v>N/A</v>
          </cell>
        </row>
        <row r="383">
          <cell r="A383">
            <v>36844</v>
          </cell>
          <cell r="B383" t="str">
            <v>N/A</v>
          </cell>
          <cell r="C383" t="str">
            <v>N/A</v>
          </cell>
          <cell r="D383" t="str">
            <v>N/A</v>
          </cell>
          <cell r="E383" t="str">
            <v>N/A</v>
          </cell>
          <cell r="F383" t="str">
            <v>N/A</v>
          </cell>
          <cell r="G383" t="str">
            <v>N/A</v>
          </cell>
          <cell r="H383" t="str">
            <v>N/A</v>
          </cell>
          <cell r="I383" t="str">
            <v>N/A</v>
          </cell>
          <cell r="J383" t="str">
            <v>N/A</v>
          </cell>
          <cell r="K383" t="str">
            <v>N/A</v>
          </cell>
          <cell r="L383" t="str">
            <v>N/A</v>
          </cell>
          <cell r="M383" t="str">
            <v>N/A</v>
          </cell>
          <cell r="N383" t="str">
            <v>N/A</v>
          </cell>
          <cell r="O383" t="str">
            <v>N/A</v>
          </cell>
          <cell r="P383" t="str">
            <v>N/A</v>
          </cell>
          <cell r="Q383" t="str">
            <v>N/A</v>
          </cell>
          <cell r="R383" t="str">
            <v>N/A</v>
          </cell>
          <cell r="S383" t="str">
            <v>N/A</v>
          </cell>
          <cell r="T383" t="str">
            <v>N/A</v>
          </cell>
          <cell r="U383" t="str">
            <v>N/A</v>
          </cell>
          <cell r="V383" t="str">
            <v>N/A</v>
          </cell>
          <cell r="W383" t="str">
            <v>N/A</v>
          </cell>
          <cell r="X383" t="e">
            <v>#VALUE!</v>
          </cell>
          <cell r="Y383" t="str">
            <v>N/A</v>
          </cell>
          <cell r="Z383" t="str">
            <v>N/A</v>
          </cell>
          <cell r="AA383" t="str">
            <v>N/A</v>
          </cell>
          <cell r="AB383" t="str">
            <v>N/A</v>
          </cell>
          <cell r="AC383" t="str">
            <v>N/A</v>
          </cell>
        </row>
        <row r="384">
          <cell r="A384">
            <v>36845</v>
          </cell>
          <cell r="B384" t="str">
            <v>N/A</v>
          </cell>
          <cell r="C384" t="str">
            <v>N/A</v>
          </cell>
          <cell r="D384" t="str">
            <v>N/A</v>
          </cell>
          <cell r="E384" t="str">
            <v>N/A</v>
          </cell>
          <cell r="F384" t="str">
            <v>N/A</v>
          </cell>
          <cell r="G384" t="str">
            <v>N/A</v>
          </cell>
          <cell r="H384" t="str">
            <v>N/A</v>
          </cell>
          <cell r="I384" t="str">
            <v>N/A</v>
          </cell>
          <cell r="J384" t="str">
            <v>N/A</v>
          </cell>
          <cell r="K384" t="str">
            <v>N/A</v>
          </cell>
          <cell r="L384" t="str">
            <v>N/A</v>
          </cell>
          <cell r="M384" t="str">
            <v>N/A</v>
          </cell>
          <cell r="N384" t="str">
            <v>N/A</v>
          </cell>
          <cell r="O384" t="str">
            <v>N/A</v>
          </cell>
          <cell r="P384" t="str">
            <v>N/A</v>
          </cell>
          <cell r="Q384" t="str">
            <v>N/A</v>
          </cell>
          <cell r="R384" t="str">
            <v>N/A</v>
          </cell>
          <cell r="S384" t="str">
            <v>N/A</v>
          </cell>
          <cell r="T384" t="str">
            <v>N/A</v>
          </cell>
          <cell r="U384" t="str">
            <v>N/A</v>
          </cell>
          <cell r="V384" t="str">
            <v>N/A</v>
          </cell>
          <cell r="W384" t="str">
            <v>N/A</v>
          </cell>
          <cell r="X384" t="e">
            <v>#VALUE!</v>
          </cell>
          <cell r="Y384" t="str">
            <v>N/A</v>
          </cell>
          <cell r="Z384" t="str">
            <v>N/A</v>
          </cell>
          <cell r="AA384" t="str">
            <v>N/A</v>
          </cell>
          <cell r="AB384" t="str">
            <v>N/A</v>
          </cell>
          <cell r="AC384" t="str">
            <v>N/A</v>
          </cell>
        </row>
        <row r="385">
          <cell r="A385">
            <v>36846</v>
          </cell>
          <cell r="B385" t="str">
            <v>N/A</v>
          </cell>
          <cell r="C385" t="str">
            <v>N/A</v>
          </cell>
          <cell r="D385" t="str">
            <v>N/A</v>
          </cell>
          <cell r="E385" t="str">
            <v>N/A</v>
          </cell>
          <cell r="F385" t="str">
            <v>N/A</v>
          </cell>
          <cell r="G385" t="str">
            <v>N/A</v>
          </cell>
          <cell r="H385" t="str">
            <v>N/A</v>
          </cell>
          <cell r="I385" t="str">
            <v>N/A</v>
          </cell>
          <cell r="J385" t="str">
            <v>N/A</v>
          </cell>
          <cell r="K385" t="str">
            <v>N/A</v>
          </cell>
          <cell r="L385" t="str">
            <v>N/A</v>
          </cell>
          <cell r="M385" t="str">
            <v>N/A</v>
          </cell>
          <cell r="N385" t="str">
            <v>N/A</v>
          </cell>
          <cell r="O385" t="str">
            <v>N/A</v>
          </cell>
          <cell r="P385" t="str">
            <v>N/A</v>
          </cell>
          <cell r="Q385" t="str">
            <v>N/A</v>
          </cell>
          <cell r="R385" t="str">
            <v>N/A</v>
          </cell>
          <cell r="S385" t="str">
            <v>N/A</v>
          </cell>
          <cell r="T385" t="str">
            <v>N/A</v>
          </cell>
          <cell r="U385" t="str">
            <v>N/A</v>
          </cell>
          <cell r="V385" t="str">
            <v>N/A</v>
          </cell>
          <cell r="W385" t="str">
            <v>N/A</v>
          </cell>
          <cell r="X385" t="e">
            <v>#VALUE!</v>
          </cell>
          <cell r="Y385" t="str">
            <v>N/A</v>
          </cell>
          <cell r="Z385" t="str">
            <v>N/A</v>
          </cell>
          <cell r="AA385" t="str">
            <v>N/A</v>
          </cell>
          <cell r="AB385" t="str">
            <v>N/A</v>
          </cell>
          <cell r="AC385" t="str">
            <v>N/A</v>
          </cell>
        </row>
        <row r="386">
          <cell r="A386">
            <v>36847</v>
          </cell>
          <cell r="B386" t="str">
            <v>N/A</v>
          </cell>
          <cell r="C386" t="str">
            <v>N/A</v>
          </cell>
          <cell r="D386" t="str">
            <v>N/A</v>
          </cell>
          <cell r="E386" t="str">
            <v>N/A</v>
          </cell>
          <cell r="F386" t="str">
            <v>N/A</v>
          </cell>
          <cell r="G386" t="str">
            <v>N/A</v>
          </cell>
          <cell r="H386" t="str">
            <v>N/A</v>
          </cell>
          <cell r="I386" t="str">
            <v>N/A</v>
          </cell>
          <cell r="J386" t="str">
            <v>N/A</v>
          </cell>
          <cell r="K386" t="str">
            <v>N/A</v>
          </cell>
          <cell r="L386" t="str">
            <v>N/A</v>
          </cell>
          <cell r="M386" t="str">
            <v>N/A</v>
          </cell>
          <cell r="N386" t="str">
            <v>N/A</v>
          </cell>
          <cell r="O386" t="str">
            <v>N/A</v>
          </cell>
          <cell r="P386" t="str">
            <v>N/A</v>
          </cell>
          <cell r="Q386" t="str">
            <v>N/A</v>
          </cell>
          <cell r="R386" t="str">
            <v>N/A</v>
          </cell>
          <cell r="S386" t="str">
            <v>N/A</v>
          </cell>
          <cell r="T386" t="str">
            <v>N/A</v>
          </cell>
          <cell r="U386" t="str">
            <v>N/A</v>
          </cell>
          <cell r="V386" t="str">
            <v>N/A</v>
          </cell>
          <cell r="W386" t="str">
            <v>N/A</v>
          </cell>
          <cell r="X386" t="e">
            <v>#VALUE!</v>
          </cell>
          <cell r="Y386" t="str">
            <v>N/A</v>
          </cell>
          <cell r="Z386" t="str">
            <v>N/A</v>
          </cell>
          <cell r="AA386" t="str">
            <v>N/A</v>
          </cell>
          <cell r="AB386" t="str">
            <v>N/A</v>
          </cell>
          <cell r="AC386" t="str">
            <v>N/A</v>
          </cell>
        </row>
        <row r="387">
          <cell r="A387">
            <v>36848</v>
          </cell>
          <cell r="B387" t="str">
            <v>N/A</v>
          </cell>
          <cell r="C387" t="str">
            <v>N/A</v>
          </cell>
          <cell r="D387" t="str">
            <v>N/A</v>
          </cell>
          <cell r="E387" t="str">
            <v>N/A</v>
          </cell>
          <cell r="F387" t="str">
            <v>N/A</v>
          </cell>
          <cell r="G387" t="str">
            <v>N/A</v>
          </cell>
          <cell r="H387" t="str">
            <v>N/A</v>
          </cell>
          <cell r="I387" t="str">
            <v>N/A</v>
          </cell>
          <cell r="J387" t="str">
            <v>N/A</v>
          </cell>
          <cell r="K387" t="str">
            <v>N/A</v>
          </cell>
          <cell r="L387" t="str">
            <v>N/A</v>
          </cell>
          <cell r="M387" t="str">
            <v>N/A</v>
          </cell>
          <cell r="N387" t="str">
            <v>N/A</v>
          </cell>
          <cell r="O387" t="str">
            <v>N/A</v>
          </cell>
          <cell r="P387" t="str">
            <v>N/A</v>
          </cell>
          <cell r="Q387" t="str">
            <v>N/A</v>
          </cell>
          <cell r="R387" t="str">
            <v>N/A</v>
          </cell>
          <cell r="S387" t="str">
            <v>N/A</v>
          </cell>
          <cell r="T387" t="str">
            <v>N/A</v>
          </cell>
          <cell r="U387" t="str">
            <v>N/A</v>
          </cell>
          <cell r="V387" t="str">
            <v>N/A</v>
          </cell>
          <cell r="W387" t="str">
            <v>N/A</v>
          </cell>
          <cell r="X387" t="e">
            <v>#VALUE!</v>
          </cell>
          <cell r="Y387" t="str">
            <v>N/A</v>
          </cell>
          <cell r="Z387" t="str">
            <v>N/A</v>
          </cell>
          <cell r="AA387" t="str">
            <v>N/A</v>
          </cell>
          <cell r="AB387" t="str">
            <v>N/A</v>
          </cell>
          <cell r="AC387" t="str">
            <v>N/A</v>
          </cell>
        </row>
        <row r="388">
          <cell r="A388">
            <v>36849</v>
          </cell>
          <cell r="B388" t="str">
            <v>N/A</v>
          </cell>
          <cell r="C388" t="str">
            <v>N/A</v>
          </cell>
          <cell r="D388" t="str">
            <v>N/A</v>
          </cell>
          <cell r="E388" t="str">
            <v>N/A</v>
          </cell>
          <cell r="F388" t="str">
            <v>N/A</v>
          </cell>
          <cell r="G388" t="str">
            <v>N/A</v>
          </cell>
          <cell r="H388" t="str">
            <v>N/A</v>
          </cell>
          <cell r="I388" t="str">
            <v>N/A</v>
          </cell>
          <cell r="J388" t="str">
            <v>N/A</v>
          </cell>
          <cell r="K388" t="str">
            <v>N/A</v>
          </cell>
          <cell r="L388" t="str">
            <v>N/A</v>
          </cell>
          <cell r="M388" t="str">
            <v>N/A</v>
          </cell>
          <cell r="N388" t="str">
            <v>N/A</v>
          </cell>
          <cell r="O388" t="str">
            <v>N/A</v>
          </cell>
          <cell r="P388" t="str">
            <v>N/A</v>
          </cell>
          <cell r="Q388" t="str">
            <v>N/A</v>
          </cell>
          <cell r="R388" t="str">
            <v>N/A</v>
          </cell>
          <cell r="S388" t="str">
            <v>N/A</v>
          </cell>
          <cell r="T388" t="str">
            <v>N/A</v>
          </cell>
          <cell r="U388" t="str">
            <v>N/A</v>
          </cell>
          <cell r="V388" t="str">
            <v>N/A</v>
          </cell>
          <cell r="W388" t="str">
            <v>N/A</v>
          </cell>
          <cell r="X388" t="e">
            <v>#VALUE!</v>
          </cell>
          <cell r="Y388" t="str">
            <v>N/A</v>
          </cell>
          <cell r="Z388" t="str">
            <v>N/A</v>
          </cell>
          <cell r="AA388" t="str">
            <v>N/A</v>
          </cell>
          <cell r="AB388" t="str">
            <v>N/A</v>
          </cell>
          <cell r="AC388" t="str">
            <v>N/A</v>
          </cell>
        </row>
        <row r="389">
          <cell r="A389">
            <v>36850</v>
          </cell>
          <cell r="B389" t="str">
            <v>N/A</v>
          </cell>
          <cell r="C389" t="str">
            <v>N/A</v>
          </cell>
          <cell r="D389" t="str">
            <v>N/A</v>
          </cell>
          <cell r="E389" t="str">
            <v>N/A</v>
          </cell>
          <cell r="F389" t="str">
            <v>N/A</v>
          </cell>
          <cell r="G389" t="str">
            <v>N/A</v>
          </cell>
          <cell r="H389" t="str">
            <v>N/A</v>
          </cell>
          <cell r="I389" t="str">
            <v>N/A</v>
          </cell>
          <cell r="J389" t="str">
            <v>N/A</v>
          </cell>
          <cell r="K389" t="str">
            <v>N/A</v>
          </cell>
          <cell r="L389" t="str">
            <v>N/A</v>
          </cell>
          <cell r="M389" t="str">
            <v>N/A</v>
          </cell>
          <cell r="N389" t="str">
            <v>N/A</v>
          </cell>
          <cell r="O389" t="str">
            <v>N/A</v>
          </cell>
          <cell r="P389" t="str">
            <v>N/A</v>
          </cell>
          <cell r="Q389" t="str">
            <v>N/A</v>
          </cell>
          <cell r="R389" t="str">
            <v>N/A</v>
          </cell>
          <cell r="S389" t="str">
            <v>N/A</v>
          </cell>
          <cell r="T389" t="str">
            <v>N/A</v>
          </cell>
          <cell r="U389" t="str">
            <v>N/A</v>
          </cell>
          <cell r="V389" t="str">
            <v>N/A</v>
          </cell>
          <cell r="W389" t="str">
            <v>N/A</v>
          </cell>
          <cell r="X389" t="e">
            <v>#VALUE!</v>
          </cell>
          <cell r="Y389" t="str">
            <v>N/A</v>
          </cell>
          <cell r="Z389" t="str">
            <v>N/A</v>
          </cell>
          <cell r="AA389" t="str">
            <v>N/A</v>
          </cell>
          <cell r="AB389" t="str">
            <v>N/A</v>
          </cell>
          <cell r="AC389" t="str">
            <v>N/A</v>
          </cell>
        </row>
        <row r="390">
          <cell r="A390">
            <v>36851</v>
          </cell>
          <cell r="B390" t="str">
            <v>N/A</v>
          </cell>
          <cell r="C390" t="str">
            <v>N/A</v>
          </cell>
          <cell r="D390" t="str">
            <v>N/A</v>
          </cell>
          <cell r="E390" t="str">
            <v>N/A</v>
          </cell>
          <cell r="F390" t="str">
            <v>N/A</v>
          </cell>
          <cell r="G390" t="str">
            <v>N/A</v>
          </cell>
          <cell r="H390" t="str">
            <v>N/A</v>
          </cell>
          <cell r="I390" t="str">
            <v>N/A</v>
          </cell>
          <cell r="J390" t="str">
            <v>N/A</v>
          </cell>
          <cell r="K390" t="str">
            <v>N/A</v>
          </cell>
          <cell r="L390" t="str">
            <v>N/A</v>
          </cell>
          <cell r="M390" t="str">
            <v>N/A</v>
          </cell>
          <cell r="N390" t="str">
            <v>N/A</v>
          </cell>
          <cell r="O390" t="str">
            <v>N/A</v>
          </cell>
          <cell r="P390" t="str">
            <v>N/A</v>
          </cell>
          <cell r="Q390" t="str">
            <v>N/A</v>
          </cell>
          <cell r="R390" t="str">
            <v>N/A</v>
          </cell>
          <cell r="S390" t="str">
            <v>N/A</v>
          </cell>
          <cell r="T390" t="str">
            <v>N/A</v>
          </cell>
          <cell r="U390" t="str">
            <v>N/A</v>
          </cell>
          <cell r="V390" t="str">
            <v>N/A</v>
          </cell>
          <cell r="W390" t="str">
            <v>N/A</v>
          </cell>
          <cell r="X390" t="e">
            <v>#VALUE!</v>
          </cell>
          <cell r="Y390" t="str">
            <v>N/A</v>
          </cell>
          <cell r="Z390" t="str">
            <v>N/A</v>
          </cell>
          <cell r="AA390" t="str">
            <v>N/A</v>
          </cell>
          <cell r="AB390" t="str">
            <v>N/A</v>
          </cell>
          <cell r="AC390" t="str">
            <v>N/A</v>
          </cell>
        </row>
        <row r="391">
          <cell r="A391">
            <v>36852</v>
          </cell>
          <cell r="B391" t="str">
            <v>N/A</v>
          </cell>
          <cell r="C391" t="str">
            <v>N/A</v>
          </cell>
          <cell r="D391" t="str">
            <v>N/A</v>
          </cell>
          <cell r="E391" t="str">
            <v>N/A</v>
          </cell>
          <cell r="F391" t="str">
            <v>N/A</v>
          </cell>
          <cell r="G391" t="str">
            <v>N/A</v>
          </cell>
          <cell r="H391" t="str">
            <v>N/A</v>
          </cell>
          <cell r="I391" t="str">
            <v>N/A</v>
          </cell>
          <cell r="J391" t="str">
            <v>N/A</v>
          </cell>
          <cell r="K391" t="str">
            <v>N/A</v>
          </cell>
          <cell r="L391" t="str">
            <v>N/A</v>
          </cell>
          <cell r="M391" t="str">
            <v>N/A</v>
          </cell>
          <cell r="N391" t="str">
            <v>N/A</v>
          </cell>
          <cell r="O391" t="str">
            <v>N/A</v>
          </cell>
          <cell r="P391" t="str">
            <v>N/A</v>
          </cell>
          <cell r="Q391" t="str">
            <v>N/A</v>
          </cell>
          <cell r="R391" t="str">
            <v>N/A</v>
          </cell>
          <cell r="S391" t="str">
            <v>N/A</v>
          </cell>
          <cell r="T391" t="str">
            <v>N/A</v>
          </cell>
          <cell r="U391" t="str">
            <v>N/A</v>
          </cell>
          <cell r="V391" t="str">
            <v>N/A</v>
          </cell>
          <cell r="W391" t="str">
            <v>N/A</v>
          </cell>
          <cell r="X391" t="e">
            <v>#VALUE!</v>
          </cell>
          <cell r="Y391" t="str">
            <v>N/A</v>
          </cell>
          <cell r="Z391" t="str">
            <v>N/A</v>
          </cell>
          <cell r="AA391" t="str">
            <v>N/A</v>
          </cell>
          <cell r="AB391" t="str">
            <v>N/A</v>
          </cell>
          <cell r="AC391" t="str">
            <v>N/A</v>
          </cell>
        </row>
        <row r="392">
          <cell r="A392">
            <v>36853</v>
          </cell>
          <cell r="B392" t="str">
            <v>N/A</v>
          </cell>
          <cell r="C392" t="str">
            <v>N/A</v>
          </cell>
          <cell r="D392" t="str">
            <v>N/A</v>
          </cell>
          <cell r="E392" t="str">
            <v>N/A</v>
          </cell>
          <cell r="F392" t="str">
            <v>N/A</v>
          </cell>
          <cell r="G392" t="str">
            <v>N/A</v>
          </cell>
          <cell r="H392" t="str">
            <v>N/A</v>
          </cell>
          <cell r="I392" t="str">
            <v>N/A</v>
          </cell>
          <cell r="J392" t="str">
            <v>N/A</v>
          </cell>
          <cell r="K392" t="str">
            <v>N/A</v>
          </cell>
          <cell r="L392" t="str">
            <v>N/A</v>
          </cell>
          <cell r="M392" t="str">
            <v>N/A</v>
          </cell>
          <cell r="N392" t="str">
            <v>N/A</v>
          </cell>
          <cell r="O392" t="str">
            <v>N/A</v>
          </cell>
          <cell r="P392" t="str">
            <v>N/A</v>
          </cell>
          <cell r="Q392" t="str">
            <v>N/A</v>
          </cell>
          <cell r="R392" t="str">
            <v>N/A</v>
          </cell>
          <cell r="S392" t="str">
            <v>N/A</v>
          </cell>
          <cell r="T392" t="str">
            <v>N/A</v>
          </cell>
          <cell r="U392" t="str">
            <v>N/A</v>
          </cell>
          <cell r="V392" t="str">
            <v>N/A</v>
          </cell>
          <cell r="W392" t="str">
            <v>N/A</v>
          </cell>
          <cell r="X392" t="e">
            <v>#VALUE!</v>
          </cell>
          <cell r="Y392" t="str">
            <v>N/A</v>
          </cell>
          <cell r="Z392" t="str">
            <v>N/A</v>
          </cell>
          <cell r="AA392" t="str">
            <v>N/A</v>
          </cell>
          <cell r="AB392" t="str">
            <v>N/A</v>
          </cell>
          <cell r="AC392" t="str">
            <v>N/A</v>
          </cell>
        </row>
        <row r="393">
          <cell r="A393">
            <v>36854</v>
          </cell>
          <cell r="B393" t="str">
            <v>N/A</v>
          </cell>
          <cell r="C393" t="str">
            <v>N/A</v>
          </cell>
          <cell r="D393" t="str">
            <v>N/A</v>
          </cell>
          <cell r="E393" t="str">
            <v>N/A</v>
          </cell>
          <cell r="F393" t="str">
            <v>N/A</v>
          </cell>
          <cell r="G393" t="str">
            <v>N/A</v>
          </cell>
          <cell r="H393" t="str">
            <v>N/A</v>
          </cell>
          <cell r="I393" t="str">
            <v>N/A</v>
          </cell>
          <cell r="J393" t="str">
            <v>N/A</v>
          </cell>
          <cell r="K393" t="str">
            <v>N/A</v>
          </cell>
          <cell r="L393" t="str">
            <v>N/A</v>
          </cell>
          <cell r="M393" t="str">
            <v>N/A</v>
          </cell>
          <cell r="N393" t="str">
            <v>N/A</v>
          </cell>
          <cell r="O393" t="str">
            <v>N/A</v>
          </cell>
          <cell r="P393" t="str">
            <v>N/A</v>
          </cell>
          <cell r="Q393" t="str">
            <v>N/A</v>
          </cell>
          <cell r="R393" t="str">
            <v>N/A</v>
          </cell>
          <cell r="S393" t="str">
            <v>N/A</v>
          </cell>
          <cell r="T393" t="str">
            <v>N/A</v>
          </cell>
          <cell r="U393" t="str">
            <v>N/A</v>
          </cell>
          <cell r="V393" t="str">
            <v>N/A</v>
          </cell>
          <cell r="W393" t="str">
            <v>N/A</v>
          </cell>
          <cell r="X393" t="e">
            <v>#VALUE!</v>
          </cell>
          <cell r="Y393" t="str">
            <v>N/A</v>
          </cell>
          <cell r="Z393" t="str">
            <v>N/A</v>
          </cell>
          <cell r="AA393" t="str">
            <v>N/A</v>
          </cell>
          <cell r="AB393" t="str">
            <v>N/A</v>
          </cell>
          <cell r="AC393" t="str">
            <v>N/A</v>
          </cell>
        </row>
        <row r="394">
          <cell r="A394">
            <v>36855</v>
          </cell>
          <cell r="B394" t="str">
            <v>N/A</v>
          </cell>
          <cell r="C394" t="str">
            <v>N/A</v>
          </cell>
          <cell r="D394" t="str">
            <v>N/A</v>
          </cell>
          <cell r="E394" t="str">
            <v>N/A</v>
          </cell>
          <cell r="F394" t="str">
            <v>N/A</v>
          </cell>
          <cell r="G394" t="str">
            <v>N/A</v>
          </cell>
          <cell r="H394" t="str">
            <v>N/A</v>
          </cell>
          <cell r="I394" t="str">
            <v>N/A</v>
          </cell>
          <cell r="J394" t="str">
            <v>N/A</v>
          </cell>
          <cell r="K394" t="str">
            <v>N/A</v>
          </cell>
          <cell r="L394" t="str">
            <v>N/A</v>
          </cell>
          <cell r="M394" t="str">
            <v>N/A</v>
          </cell>
          <cell r="N394" t="str">
            <v>N/A</v>
          </cell>
          <cell r="O394" t="str">
            <v>N/A</v>
          </cell>
          <cell r="P394" t="str">
            <v>N/A</v>
          </cell>
          <cell r="Q394" t="str">
            <v>N/A</v>
          </cell>
          <cell r="R394" t="str">
            <v>N/A</v>
          </cell>
          <cell r="S394" t="str">
            <v>N/A</v>
          </cell>
          <cell r="T394" t="str">
            <v>N/A</v>
          </cell>
          <cell r="U394" t="str">
            <v>N/A</v>
          </cell>
          <cell r="V394" t="str">
            <v>N/A</v>
          </cell>
          <cell r="W394" t="str">
            <v>N/A</v>
          </cell>
          <cell r="X394" t="e">
            <v>#VALUE!</v>
          </cell>
          <cell r="Y394" t="str">
            <v>N/A</v>
          </cell>
          <cell r="Z394" t="str">
            <v>N/A</v>
          </cell>
          <cell r="AA394" t="str">
            <v>N/A</v>
          </cell>
          <cell r="AB394" t="str">
            <v>N/A</v>
          </cell>
          <cell r="AC394" t="str">
            <v>N/A</v>
          </cell>
        </row>
        <row r="395">
          <cell r="A395">
            <v>36856</v>
          </cell>
          <cell r="B395" t="str">
            <v>N/A</v>
          </cell>
          <cell r="C395" t="str">
            <v>N/A</v>
          </cell>
          <cell r="D395" t="str">
            <v>N/A</v>
          </cell>
          <cell r="E395" t="str">
            <v>N/A</v>
          </cell>
          <cell r="F395" t="str">
            <v>N/A</v>
          </cell>
          <cell r="G395" t="str">
            <v>N/A</v>
          </cell>
          <cell r="H395" t="str">
            <v>N/A</v>
          </cell>
          <cell r="I395" t="str">
            <v>N/A</v>
          </cell>
          <cell r="J395" t="str">
            <v>N/A</v>
          </cell>
          <cell r="K395" t="str">
            <v>N/A</v>
          </cell>
          <cell r="L395" t="str">
            <v>N/A</v>
          </cell>
          <cell r="M395" t="str">
            <v>N/A</v>
          </cell>
          <cell r="N395" t="str">
            <v>N/A</v>
          </cell>
          <cell r="O395" t="str">
            <v>N/A</v>
          </cell>
          <cell r="P395" t="str">
            <v>N/A</v>
          </cell>
          <cell r="Q395" t="str">
            <v>N/A</v>
          </cell>
          <cell r="R395" t="str">
            <v>N/A</v>
          </cell>
          <cell r="S395" t="str">
            <v>N/A</v>
          </cell>
          <cell r="T395" t="str">
            <v>N/A</v>
          </cell>
          <cell r="U395" t="str">
            <v>N/A</v>
          </cell>
          <cell r="V395" t="str">
            <v>N/A</v>
          </cell>
          <cell r="W395" t="str">
            <v>N/A</v>
          </cell>
          <cell r="X395" t="e">
            <v>#VALUE!</v>
          </cell>
          <cell r="Y395" t="str">
            <v>N/A</v>
          </cell>
          <cell r="Z395" t="str">
            <v>N/A</v>
          </cell>
          <cell r="AA395" t="str">
            <v>N/A</v>
          </cell>
          <cell r="AB395" t="str">
            <v>N/A</v>
          </cell>
          <cell r="AC395" t="str">
            <v>N/A</v>
          </cell>
        </row>
        <row r="396">
          <cell r="A396">
            <v>36857</v>
          </cell>
          <cell r="B396" t="str">
            <v>N/A</v>
          </cell>
          <cell r="C396" t="str">
            <v>N/A</v>
          </cell>
          <cell r="D396" t="str">
            <v>N/A</v>
          </cell>
          <cell r="E396" t="str">
            <v>N/A</v>
          </cell>
          <cell r="F396" t="str">
            <v>N/A</v>
          </cell>
          <cell r="G396" t="str">
            <v>N/A</v>
          </cell>
          <cell r="H396" t="str">
            <v>N/A</v>
          </cell>
          <cell r="I396" t="str">
            <v>N/A</v>
          </cell>
          <cell r="J396" t="str">
            <v>N/A</v>
          </cell>
          <cell r="K396" t="str">
            <v>N/A</v>
          </cell>
          <cell r="L396" t="str">
            <v>N/A</v>
          </cell>
          <cell r="M396" t="str">
            <v>N/A</v>
          </cell>
          <cell r="N396" t="str">
            <v>N/A</v>
          </cell>
          <cell r="O396" t="str">
            <v>N/A</v>
          </cell>
          <cell r="P396" t="str">
            <v>N/A</v>
          </cell>
          <cell r="Q396" t="str">
            <v>N/A</v>
          </cell>
          <cell r="R396" t="str">
            <v>N/A</v>
          </cell>
          <cell r="S396" t="str">
            <v>N/A</v>
          </cell>
          <cell r="T396" t="str">
            <v>N/A</v>
          </cell>
          <cell r="U396" t="str">
            <v>N/A</v>
          </cell>
          <cell r="V396" t="str">
            <v>N/A</v>
          </cell>
          <cell r="W396" t="str">
            <v>N/A</v>
          </cell>
          <cell r="X396" t="e">
            <v>#VALUE!</v>
          </cell>
          <cell r="Y396" t="str">
            <v>N/A</v>
          </cell>
          <cell r="Z396" t="str">
            <v>N/A</v>
          </cell>
          <cell r="AA396" t="str">
            <v>N/A</v>
          </cell>
          <cell r="AB396" t="str">
            <v>N/A</v>
          </cell>
          <cell r="AC396" t="str">
            <v>N/A</v>
          </cell>
        </row>
        <row r="397">
          <cell r="A397">
            <v>36858</v>
          </cell>
          <cell r="B397" t="str">
            <v>N/A</v>
          </cell>
          <cell r="C397" t="str">
            <v>N/A</v>
          </cell>
          <cell r="D397" t="str">
            <v>N/A</v>
          </cell>
          <cell r="E397" t="str">
            <v>N/A</v>
          </cell>
          <cell r="F397" t="str">
            <v>N/A</v>
          </cell>
          <cell r="G397" t="str">
            <v>N/A</v>
          </cell>
          <cell r="H397" t="str">
            <v>N/A</v>
          </cell>
          <cell r="I397" t="str">
            <v>N/A</v>
          </cell>
          <cell r="J397" t="str">
            <v>N/A</v>
          </cell>
          <cell r="K397" t="str">
            <v>N/A</v>
          </cell>
          <cell r="L397" t="str">
            <v>N/A</v>
          </cell>
          <cell r="M397" t="str">
            <v>N/A</v>
          </cell>
          <cell r="N397" t="str">
            <v>N/A</v>
          </cell>
          <cell r="O397" t="str">
            <v>N/A</v>
          </cell>
          <cell r="P397" t="str">
            <v>N/A</v>
          </cell>
          <cell r="Q397" t="str">
            <v>N/A</v>
          </cell>
          <cell r="R397" t="str">
            <v>N/A</v>
          </cell>
          <cell r="S397" t="str">
            <v>N/A</v>
          </cell>
          <cell r="T397" t="str">
            <v>N/A</v>
          </cell>
          <cell r="U397" t="str">
            <v>N/A</v>
          </cell>
          <cell r="V397" t="str">
            <v>N/A</v>
          </cell>
          <cell r="W397" t="str">
            <v>N/A</v>
          </cell>
          <cell r="X397" t="e">
            <v>#VALUE!</v>
          </cell>
          <cell r="Y397" t="str">
            <v>N/A</v>
          </cell>
          <cell r="Z397" t="str">
            <v>N/A</v>
          </cell>
          <cell r="AA397" t="str">
            <v>N/A</v>
          </cell>
          <cell r="AB397" t="str">
            <v>N/A</v>
          </cell>
          <cell r="AC397" t="str">
            <v>N/A</v>
          </cell>
        </row>
        <row r="398">
          <cell r="A398">
            <v>36859</v>
          </cell>
          <cell r="B398" t="str">
            <v>N/A</v>
          </cell>
          <cell r="C398" t="str">
            <v>N/A</v>
          </cell>
          <cell r="D398" t="str">
            <v>N/A</v>
          </cell>
          <cell r="E398" t="str">
            <v>N/A</v>
          </cell>
          <cell r="F398" t="str">
            <v>N/A</v>
          </cell>
          <cell r="G398" t="str">
            <v>N/A</v>
          </cell>
          <cell r="H398" t="str">
            <v>N/A</v>
          </cell>
          <cell r="I398" t="str">
            <v>N/A</v>
          </cell>
          <cell r="J398" t="str">
            <v>N/A</v>
          </cell>
          <cell r="K398" t="str">
            <v>N/A</v>
          </cell>
          <cell r="L398" t="str">
            <v>N/A</v>
          </cell>
          <cell r="M398" t="str">
            <v>N/A</v>
          </cell>
          <cell r="N398" t="str">
            <v>N/A</v>
          </cell>
          <cell r="O398" t="str">
            <v>N/A</v>
          </cell>
          <cell r="P398" t="str">
            <v>N/A</v>
          </cell>
          <cell r="Q398" t="str">
            <v>N/A</v>
          </cell>
          <cell r="R398" t="str">
            <v>N/A</v>
          </cell>
          <cell r="S398" t="str">
            <v>N/A</v>
          </cell>
          <cell r="T398" t="str">
            <v>N/A</v>
          </cell>
          <cell r="U398" t="str">
            <v>N/A</v>
          </cell>
          <cell r="V398" t="str">
            <v>N/A</v>
          </cell>
          <cell r="W398" t="str">
            <v>N/A</v>
          </cell>
          <cell r="X398" t="e">
            <v>#VALUE!</v>
          </cell>
          <cell r="Y398" t="str">
            <v>N/A</v>
          </cell>
          <cell r="Z398" t="str">
            <v>N/A</v>
          </cell>
          <cell r="AA398" t="str">
            <v>N/A</v>
          </cell>
          <cell r="AB398" t="str">
            <v>N/A</v>
          </cell>
          <cell r="AC398" t="str">
            <v>N/A</v>
          </cell>
        </row>
        <row r="399">
          <cell r="A399">
            <v>36860</v>
          </cell>
          <cell r="B399" t="str">
            <v>N/A</v>
          </cell>
          <cell r="C399" t="str">
            <v>N/A</v>
          </cell>
          <cell r="D399" t="str">
            <v>N/A</v>
          </cell>
          <cell r="E399" t="str">
            <v>N/A</v>
          </cell>
          <cell r="F399" t="str">
            <v>N/A</v>
          </cell>
          <cell r="G399" t="str">
            <v>N/A</v>
          </cell>
          <cell r="H399" t="str">
            <v>N/A</v>
          </cell>
          <cell r="I399" t="str">
            <v>N/A</v>
          </cell>
          <cell r="J399" t="str">
            <v>N/A</v>
          </cell>
          <cell r="K399" t="str">
            <v>N/A</v>
          </cell>
          <cell r="L399" t="str">
            <v>N/A</v>
          </cell>
          <cell r="M399" t="str">
            <v>N/A</v>
          </cell>
          <cell r="N399" t="str">
            <v>N/A</v>
          </cell>
          <cell r="O399" t="str">
            <v>N/A</v>
          </cell>
          <cell r="P399" t="str">
            <v>N/A</v>
          </cell>
          <cell r="Q399" t="str">
            <v>N/A</v>
          </cell>
          <cell r="R399" t="str">
            <v>N/A</v>
          </cell>
          <cell r="S399" t="str">
            <v>N/A</v>
          </cell>
          <cell r="T399" t="str">
            <v>N/A</v>
          </cell>
          <cell r="U399" t="str">
            <v>N/A</v>
          </cell>
          <cell r="V399" t="str">
            <v>N/A</v>
          </cell>
          <cell r="W399" t="str">
            <v>N/A</v>
          </cell>
          <cell r="X399" t="e">
            <v>#VALUE!</v>
          </cell>
          <cell r="Y399" t="str">
            <v>N/A</v>
          </cell>
          <cell r="Z399" t="str">
            <v>N/A</v>
          </cell>
          <cell r="AA399" t="str">
            <v>N/A</v>
          </cell>
          <cell r="AB399" t="str">
            <v>N/A</v>
          </cell>
          <cell r="AC399" t="str">
            <v>N/A</v>
          </cell>
        </row>
        <row r="400">
          <cell r="A400">
            <v>36861</v>
          </cell>
          <cell r="B400" t="str">
            <v>N/A</v>
          </cell>
          <cell r="C400" t="str">
            <v>N/A</v>
          </cell>
          <cell r="D400" t="str">
            <v>N/A</v>
          </cell>
          <cell r="E400" t="str">
            <v>N/A</v>
          </cell>
          <cell r="F400" t="str">
            <v>N/A</v>
          </cell>
          <cell r="G400" t="str">
            <v>N/A</v>
          </cell>
          <cell r="H400" t="str">
            <v>N/A</v>
          </cell>
          <cell r="I400" t="str">
            <v>N/A</v>
          </cell>
          <cell r="J400" t="str">
            <v>N/A</v>
          </cell>
          <cell r="K400" t="str">
            <v>N/A</v>
          </cell>
          <cell r="L400" t="str">
            <v>N/A</v>
          </cell>
          <cell r="M400" t="str">
            <v>N/A</v>
          </cell>
          <cell r="N400" t="str">
            <v>N/A</v>
          </cell>
          <cell r="O400" t="str">
            <v>N/A</v>
          </cell>
          <cell r="P400" t="str">
            <v>N/A</v>
          </cell>
          <cell r="Q400" t="str">
            <v>N/A</v>
          </cell>
          <cell r="R400" t="str">
            <v>N/A</v>
          </cell>
          <cell r="S400" t="str">
            <v>N/A</v>
          </cell>
          <cell r="T400" t="str">
            <v>N/A</v>
          </cell>
          <cell r="U400" t="str">
            <v>N/A</v>
          </cell>
          <cell r="V400" t="str">
            <v>N/A</v>
          </cell>
          <cell r="W400" t="str">
            <v>N/A</v>
          </cell>
          <cell r="X400" t="e">
            <v>#VALUE!</v>
          </cell>
          <cell r="Y400" t="str">
            <v>N/A</v>
          </cell>
          <cell r="Z400" t="str">
            <v>N/A</v>
          </cell>
          <cell r="AA400" t="str">
            <v>N/A</v>
          </cell>
          <cell r="AB400" t="str">
            <v>N/A</v>
          </cell>
          <cell r="AC400" t="str">
            <v>N/A</v>
          </cell>
        </row>
        <row r="401">
          <cell r="A401">
            <v>36862</v>
          </cell>
          <cell r="B401" t="str">
            <v>N/A</v>
          </cell>
          <cell r="C401" t="str">
            <v>N/A</v>
          </cell>
          <cell r="D401" t="str">
            <v>N/A</v>
          </cell>
          <cell r="E401" t="str">
            <v>N/A</v>
          </cell>
          <cell r="F401" t="str">
            <v>N/A</v>
          </cell>
          <cell r="G401" t="str">
            <v>N/A</v>
          </cell>
          <cell r="H401" t="str">
            <v>N/A</v>
          </cell>
          <cell r="I401" t="str">
            <v>N/A</v>
          </cell>
          <cell r="J401" t="str">
            <v>N/A</v>
          </cell>
          <cell r="K401" t="str">
            <v>N/A</v>
          </cell>
          <cell r="L401" t="str">
            <v>N/A</v>
          </cell>
          <cell r="M401" t="str">
            <v>N/A</v>
          </cell>
          <cell r="N401" t="str">
            <v>N/A</v>
          </cell>
          <cell r="O401" t="str">
            <v>N/A</v>
          </cell>
          <cell r="P401" t="str">
            <v>N/A</v>
          </cell>
          <cell r="Q401" t="str">
            <v>N/A</v>
          </cell>
          <cell r="R401" t="str">
            <v>N/A</v>
          </cell>
          <cell r="S401" t="str">
            <v>N/A</v>
          </cell>
          <cell r="T401" t="str">
            <v>N/A</v>
          </cell>
          <cell r="U401" t="str">
            <v>N/A</v>
          </cell>
          <cell r="V401" t="str">
            <v>N/A</v>
          </cell>
          <cell r="W401" t="str">
            <v>N/A</v>
          </cell>
          <cell r="X401" t="e">
            <v>#VALUE!</v>
          </cell>
          <cell r="Y401" t="str">
            <v>N/A</v>
          </cell>
          <cell r="Z401" t="str">
            <v>N/A</v>
          </cell>
          <cell r="AA401" t="str">
            <v>N/A</v>
          </cell>
          <cell r="AB401" t="str">
            <v>N/A</v>
          </cell>
          <cell r="AC401" t="str">
            <v>N/A</v>
          </cell>
        </row>
        <row r="402">
          <cell r="A402">
            <v>36863</v>
          </cell>
          <cell r="B402" t="str">
            <v>N/A</v>
          </cell>
          <cell r="C402" t="str">
            <v>N/A</v>
          </cell>
          <cell r="D402" t="str">
            <v>N/A</v>
          </cell>
          <cell r="E402" t="str">
            <v>N/A</v>
          </cell>
          <cell r="F402" t="str">
            <v>N/A</v>
          </cell>
          <cell r="G402" t="str">
            <v>N/A</v>
          </cell>
          <cell r="H402" t="str">
            <v>N/A</v>
          </cell>
          <cell r="I402" t="str">
            <v>N/A</v>
          </cell>
          <cell r="J402" t="str">
            <v>N/A</v>
          </cell>
          <cell r="K402" t="str">
            <v>N/A</v>
          </cell>
          <cell r="L402" t="str">
            <v>N/A</v>
          </cell>
          <cell r="M402" t="str">
            <v>N/A</v>
          </cell>
          <cell r="N402" t="str">
            <v>N/A</v>
          </cell>
          <cell r="O402" t="str">
            <v>N/A</v>
          </cell>
          <cell r="P402" t="str">
            <v>N/A</v>
          </cell>
          <cell r="Q402" t="str">
            <v>N/A</v>
          </cell>
          <cell r="R402" t="str">
            <v>N/A</v>
          </cell>
          <cell r="S402" t="str">
            <v>N/A</v>
          </cell>
          <cell r="T402" t="str">
            <v>N/A</v>
          </cell>
          <cell r="U402" t="str">
            <v>N/A</v>
          </cell>
          <cell r="V402" t="str">
            <v>N/A</v>
          </cell>
          <cell r="W402" t="str">
            <v>N/A</v>
          </cell>
          <cell r="X402" t="e">
            <v>#VALUE!</v>
          </cell>
          <cell r="Y402" t="str">
            <v>N/A</v>
          </cell>
          <cell r="Z402" t="str">
            <v>N/A</v>
          </cell>
          <cell r="AA402" t="str">
            <v>N/A</v>
          </cell>
          <cell r="AB402" t="str">
            <v>N/A</v>
          </cell>
          <cell r="AC402" t="str">
            <v>N/A</v>
          </cell>
        </row>
        <row r="403">
          <cell r="A403">
            <v>36864</v>
          </cell>
          <cell r="B403" t="str">
            <v>N/A</v>
          </cell>
          <cell r="C403" t="str">
            <v>N/A</v>
          </cell>
          <cell r="D403" t="str">
            <v>N/A</v>
          </cell>
          <cell r="E403" t="str">
            <v>N/A</v>
          </cell>
          <cell r="F403" t="str">
            <v>N/A</v>
          </cell>
          <cell r="G403" t="str">
            <v>N/A</v>
          </cell>
          <cell r="H403" t="str">
            <v>N/A</v>
          </cell>
          <cell r="I403" t="str">
            <v>N/A</v>
          </cell>
          <cell r="J403" t="str">
            <v>N/A</v>
          </cell>
          <cell r="K403" t="str">
            <v>N/A</v>
          </cell>
          <cell r="L403" t="str">
            <v>N/A</v>
          </cell>
          <cell r="M403" t="str">
            <v>N/A</v>
          </cell>
          <cell r="N403" t="str">
            <v>N/A</v>
          </cell>
          <cell r="O403" t="str">
            <v>N/A</v>
          </cell>
          <cell r="P403" t="str">
            <v>N/A</v>
          </cell>
          <cell r="Q403" t="str">
            <v>N/A</v>
          </cell>
          <cell r="R403" t="str">
            <v>N/A</v>
          </cell>
          <cell r="S403" t="str">
            <v>N/A</v>
          </cell>
          <cell r="T403" t="str">
            <v>N/A</v>
          </cell>
          <cell r="U403" t="str">
            <v>N/A</v>
          </cell>
          <cell r="V403" t="str">
            <v>N/A</v>
          </cell>
          <cell r="W403" t="str">
            <v>N/A</v>
          </cell>
          <cell r="X403" t="e">
            <v>#VALUE!</v>
          </cell>
          <cell r="Y403" t="str">
            <v>N/A</v>
          </cell>
          <cell r="Z403" t="str">
            <v>N/A</v>
          </cell>
          <cell r="AA403" t="str">
            <v>N/A</v>
          </cell>
          <cell r="AB403" t="str">
            <v>N/A</v>
          </cell>
          <cell r="AC403" t="str">
            <v>N/A</v>
          </cell>
        </row>
        <row r="404">
          <cell r="A404">
            <v>36865</v>
          </cell>
          <cell r="B404" t="str">
            <v>N/A</v>
          </cell>
          <cell r="C404" t="str">
            <v>N/A</v>
          </cell>
          <cell r="D404" t="str">
            <v>N/A</v>
          </cell>
          <cell r="E404" t="str">
            <v>N/A</v>
          </cell>
          <cell r="F404" t="str">
            <v>N/A</v>
          </cell>
          <cell r="G404" t="str">
            <v>N/A</v>
          </cell>
          <cell r="H404" t="str">
            <v>N/A</v>
          </cell>
          <cell r="I404" t="str">
            <v>N/A</v>
          </cell>
          <cell r="J404" t="str">
            <v>N/A</v>
          </cell>
          <cell r="K404" t="str">
            <v>N/A</v>
          </cell>
          <cell r="L404" t="str">
            <v>N/A</v>
          </cell>
          <cell r="M404" t="str">
            <v>N/A</v>
          </cell>
          <cell r="N404" t="str">
            <v>N/A</v>
          </cell>
          <cell r="O404" t="str">
            <v>N/A</v>
          </cell>
          <cell r="P404" t="str">
            <v>N/A</v>
          </cell>
          <cell r="Q404" t="str">
            <v>N/A</v>
          </cell>
          <cell r="R404" t="str">
            <v>N/A</v>
          </cell>
          <cell r="S404" t="str">
            <v>N/A</v>
          </cell>
          <cell r="T404" t="str">
            <v>N/A</v>
          </cell>
          <cell r="U404" t="str">
            <v>N/A</v>
          </cell>
          <cell r="V404" t="str">
            <v>N/A</v>
          </cell>
          <cell r="W404" t="str">
            <v>N/A</v>
          </cell>
          <cell r="X404" t="e">
            <v>#VALUE!</v>
          </cell>
          <cell r="Y404" t="str">
            <v>N/A</v>
          </cell>
          <cell r="Z404" t="str">
            <v>N/A</v>
          </cell>
          <cell r="AA404" t="str">
            <v>N/A</v>
          </cell>
          <cell r="AB404" t="str">
            <v>N/A</v>
          </cell>
          <cell r="AC404" t="str">
            <v>N/A</v>
          </cell>
        </row>
        <row r="405">
          <cell r="A405">
            <v>36866</v>
          </cell>
          <cell r="B405" t="str">
            <v>N/A</v>
          </cell>
          <cell r="C405" t="str">
            <v>N/A</v>
          </cell>
          <cell r="D405" t="str">
            <v>N/A</v>
          </cell>
          <cell r="E405" t="str">
            <v>N/A</v>
          </cell>
          <cell r="F405" t="str">
            <v>N/A</v>
          </cell>
          <cell r="G405" t="str">
            <v>N/A</v>
          </cell>
          <cell r="H405" t="str">
            <v>N/A</v>
          </cell>
          <cell r="I405" t="str">
            <v>N/A</v>
          </cell>
          <cell r="J405" t="str">
            <v>N/A</v>
          </cell>
          <cell r="K405" t="str">
            <v>N/A</v>
          </cell>
          <cell r="L405" t="str">
            <v>N/A</v>
          </cell>
          <cell r="M405" t="str">
            <v>N/A</v>
          </cell>
          <cell r="N405" t="str">
            <v>N/A</v>
          </cell>
          <cell r="O405" t="str">
            <v>N/A</v>
          </cell>
          <cell r="P405" t="str">
            <v>N/A</v>
          </cell>
          <cell r="Q405" t="str">
            <v>N/A</v>
          </cell>
          <cell r="R405" t="str">
            <v>N/A</v>
          </cell>
          <cell r="S405" t="str">
            <v>N/A</v>
          </cell>
          <cell r="T405" t="str">
            <v>N/A</v>
          </cell>
          <cell r="U405" t="str">
            <v>N/A</v>
          </cell>
          <cell r="V405" t="str">
            <v>N/A</v>
          </cell>
          <cell r="W405" t="str">
            <v>N/A</v>
          </cell>
          <cell r="X405" t="e">
            <v>#VALUE!</v>
          </cell>
          <cell r="Y405" t="str">
            <v>N/A</v>
          </cell>
          <cell r="Z405" t="str">
            <v>N/A</v>
          </cell>
          <cell r="AA405" t="str">
            <v>N/A</v>
          </cell>
          <cell r="AB405" t="str">
            <v>N/A</v>
          </cell>
          <cell r="AC405" t="str">
            <v>N/A</v>
          </cell>
        </row>
        <row r="406">
          <cell r="A406">
            <v>36867</v>
          </cell>
          <cell r="B406" t="str">
            <v>N/A</v>
          </cell>
          <cell r="C406" t="str">
            <v>N/A</v>
          </cell>
          <cell r="D406" t="str">
            <v>N/A</v>
          </cell>
          <cell r="E406" t="str">
            <v>N/A</v>
          </cell>
          <cell r="F406" t="str">
            <v>N/A</v>
          </cell>
          <cell r="G406" t="str">
            <v>N/A</v>
          </cell>
          <cell r="H406" t="str">
            <v>N/A</v>
          </cell>
          <cell r="I406" t="str">
            <v>N/A</v>
          </cell>
          <cell r="J406" t="str">
            <v>N/A</v>
          </cell>
          <cell r="K406" t="str">
            <v>N/A</v>
          </cell>
          <cell r="L406" t="str">
            <v>N/A</v>
          </cell>
          <cell r="M406" t="str">
            <v>N/A</v>
          </cell>
          <cell r="N406" t="str">
            <v>N/A</v>
          </cell>
          <cell r="O406" t="str">
            <v>N/A</v>
          </cell>
          <cell r="P406" t="str">
            <v>N/A</v>
          </cell>
          <cell r="Q406" t="str">
            <v>N/A</v>
          </cell>
          <cell r="R406" t="str">
            <v>N/A</v>
          </cell>
          <cell r="S406" t="str">
            <v>N/A</v>
          </cell>
          <cell r="T406" t="str">
            <v>N/A</v>
          </cell>
          <cell r="U406" t="str">
            <v>N/A</v>
          </cell>
          <cell r="V406" t="str">
            <v>N/A</v>
          </cell>
          <cell r="W406" t="str">
            <v>N/A</v>
          </cell>
          <cell r="X406" t="e">
            <v>#VALUE!</v>
          </cell>
          <cell r="Y406" t="str">
            <v>N/A</v>
          </cell>
          <cell r="Z406" t="str">
            <v>N/A</v>
          </cell>
          <cell r="AA406" t="str">
            <v>N/A</v>
          </cell>
          <cell r="AB406" t="str">
            <v>N/A</v>
          </cell>
          <cell r="AC406" t="str">
            <v>N/A</v>
          </cell>
        </row>
        <row r="407">
          <cell r="A407">
            <v>36868</v>
          </cell>
          <cell r="B407" t="str">
            <v>N/A</v>
          </cell>
          <cell r="C407" t="str">
            <v>N/A</v>
          </cell>
          <cell r="D407" t="str">
            <v>N/A</v>
          </cell>
          <cell r="E407" t="str">
            <v>N/A</v>
          </cell>
          <cell r="F407" t="str">
            <v>N/A</v>
          </cell>
          <cell r="G407" t="str">
            <v>N/A</v>
          </cell>
          <cell r="H407" t="str">
            <v>N/A</v>
          </cell>
          <cell r="I407" t="str">
            <v>N/A</v>
          </cell>
          <cell r="J407" t="str">
            <v>N/A</v>
          </cell>
          <cell r="K407" t="str">
            <v>N/A</v>
          </cell>
          <cell r="L407" t="str">
            <v>N/A</v>
          </cell>
          <cell r="M407" t="str">
            <v>N/A</v>
          </cell>
          <cell r="N407" t="str">
            <v>N/A</v>
          </cell>
          <cell r="O407" t="str">
            <v>N/A</v>
          </cell>
          <cell r="P407" t="str">
            <v>N/A</v>
          </cell>
          <cell r="Q407" t="str">
            <v>N/A</v>
          </cell>
          <cell r="R407" t="str">
            <v>N/A</v>
          </cell>
          <cell r="S407" t="str">
            <v>N/A</v>
          </cell>
          <cell r="T407" t="str">
            <v>N/A</v>
          </cell>
          <cell r="U407" t="str">
            <v>N/A</v>
          </cell>
          <cell r="V407" t="str">
            <v>N/A</v>
          </cell>
          <cell r="W407" t="str">
            <v>N/A</v>
          </cell>
          <cell r="X407" t="e">
            <v>#VALUE!</v>
          </cell>
          <cell r="Y407" t="str">
            <v>N/A</v>
          </cell>
          <cell r="Z407" t="str">
            <v>N/A</v>
          </cell>
          <cell r="AA407" t="str">
            <v>N/A</v>
          </cell>
          <cell r="AB407" t="str">
            <v>N/A</v>
          </cell>
          <cell r="AC407" t="str">
            <v>N/A</v>
          </cell>
        </row>
        <row r="408">
          <cell r="A408">
            <v>36869</v>
          </cell>
          <cell r="B408" t="str">
            <v>N/A</v>
          </cell>
          <cell r="C408" t="str">
            <v>N/A</v>
          </cell>
          <cell r="D408" t="str">
            <v>N/A</v>
          </cell>
          <cell r="E408" t="str">
            <v>N/A</v>
          </cell>
          <cell r="F408" t="str">
            <v>N/A</v>
          </cell>
          <cell r="G408" t="str">
            <v>N/A</v>
          </cell>
          <cell r="H408" t="str">
            <v>N/A</v>
          </cell>
          <cell r="I408" t="str">
            <v>N/A</v>
          </cell>
          <cell r="J408" t="str">
            <v>N/A</v>
          </cell>
          <cell r="K408" t="str">
            <v>N/A</v>
          </cell>
          <cell r="L408" t="str">
            <v>N/A</v>
          </cell>
          <cell r="M408" t="str">
            <v>N/A</v>
          </cell>
          <cell r="N408" t="str">
            <v>N/A</v>
          </cell>
          <cell r="O408" t="str">
            <v>N/A</v>
          </cell>
          <cell r="P408" t="str">
            <v>N/A</v>
          </cell>
          <cell r="Q408" t="str">
            <v>N/A</v>
          </cell>
          <cell r="R408" t="str">
            <v>N/A</v>
          </cell>
          <cell r="S408" t="str">
            <v>N/A</v>
          </cell>
          <cell r="T408" t="str">
            <v>N/A</v>
          </cell>
          <cell r="U408" t="str">
            <v>N/A</v>
          </cell>
          <cell r="V408" t="str">
            <v>N/A</v>
          </cell>
          <cell r="W408" t="str">
            <v>N/A</v>
          </cell>
          <cell r="X408" t="e">
            <v>#VALUE!</v>
          </cell>
          <cell r="Y408" t="str">
            <v>N/A</v>
          </cell>
          <cell r="Z408" t="str">
            <v>N/A</v>
          </cell>
          <cell r="AA408" t="str">
            <v>N/A</v>
          </cell>
          <cell r="AB408" t="str">
            <v>N/A</v>
          </cell>
          <cell r="AC408" t="str">
            <v>N/A</v>
          </cell>
        </row>
        <row r="409">
          <cell r="A409">
            <v>36870</v>
          </cell>
          <cell r="B409" t="str">
            <v>N/A</v>
          </cell>
          <cell r="C409" t="str">
            <v>N/A</v>
          </cell>
          <cell r="D409" t="str">
            <v>N/A</v>
          </cell>
          <cell r="E409" t="str">
            <v>N/A</v>
          </cell>
          <cell r="F409" t="str">
            <v>N/A</v>
          </cell>
          <cell r="G409" t="str">
            <v>N/A</v>
          </cell>
          <cell r="H409" t="str">
            <v>N/A</v>
          </cell>
          <cell r="I409" t="str">
            <v>N/A</v>
          </cell>
          <cell r="J409" t="str">
            <v>N/A</v>
          </cell>
          <cell r="K409" t="str">
            <v>N/A</v>
          </cell>
          <cell r="L409" t="str">
            <v>N/A</v>
          </cell>
          <cell r="M409" t="str">
            <v>N/A</v>
          </cell>
          <cell r="N409" t="str">
            <v>N/A</v>
          </cell>
          <cell r="O409" t="str">
            <v>N/A</v>
          </cell>
          <cell r="P409" t="str">
            <v>N/A</v>
          </cell>
          <cell r="Q409" t="str">
            <v>N/A</v>
          </cell>
          <cell r="R409" t="str">
            <v>N/A</v>
          </cell>
          <cell r="S409" t="str">
            <v>N/A</v>
          </cell>
          <cell r="T409" t="str">
            <v>N/A</v>
          </cell>
          <cell r="U409" t="str">
            <v>N/A</v>
          </cell>
          <cell r="V409" t="str">
            <v>N/A</v>
          </cell>
          <cell r="W409" t="str">
            <v>N/A</v>
          </cell>
          <cell r="X409" t="e">
            <v>#VALUE!</v>
          </cell>
          <cell r="Y409" t="str">
            <v>N/A</v>
          </cell>
          <cell r="Z409" t="str">
            <v>N/A</v>
          </cell>
          <cell r="AA409" t="str">
            <v>N/A</v>
          </cell>
          <cell r="AB409" t="str">
            <v>N/A</v>
          </cell>
          <cell r="AC409" t="str">
            <v>N/A</v>
          </cell>
        </row>
        <row r="410">
          <cell r="A410">
            <v>36871</v>
          </cell>
          <cell r="B410" t="str">
            <v>N/A</v>
          </cell>
          <cell r="C410" t="str">
            <v>N/A</v>
          </cell>
          <cell r="D410" t="str">
            <v>N/A</v>
          </cell>
          <cell r="E410" t="str">
            <v>N/A</v>
          </cell>
          <cell r="F410" t="str">
            <v>N/A</v>
          </cell>
          <cell r="G410" t="str">
            <v>N/A</v>
          </cell>
          <cell r="H410" t="str">
            <v>N/A</v>
          </cell>
          <cell r="I410" t="str">
            <v>N/A</v>
          </cell>
          <cell r="J410" t="str">
            <v>N/A</v>
          </cell>
          <cell r="K410" t="str">
            <v>N/A</v>
          </cell>
          <cell r="L410" t="str">
            <v>N/A</v>
          </cell>
          <cell r="M410" t="str">
            <v>N/A</v>
          </cell>
          <cell r="N410" t="str">
            <v>N/A</v>
          </cell>
          <cell r="O410" t="str">
            <v>N/A</v>
          </cell>
          <cell r="P410" t="str">
            <v>N/A</v>
          </cell>
          <cell r="Q410" t="str">
            <v>N/A</v>
          </cell>
          <cell r="R410" t="str">
            <v>N/A</v>
          </cell>
          <cell r="S410" t="str">
            <v>N/A</v>
          </cell>
          <cell r="T410" t="str">
            <v>N/A</v>
          </cell>
          <cell r="U410" t="str">
            <v>N/A</v>
          </cell>
          <cell r="V410" t="str">
            <v>N/A</v>
          </cell>
          <cell r="W410" t="str">
            <v>N/A</v>
          </cell>
          <cell r="X410" t="e">
            <v>#VALUE!</v>
          </cell>
          <cell r="Y410" t="str">
            <v>N/A</v>
          </cell>
          <cell r="Z410" t="str">
            <v>N/A</v>
          </cell>
          <cell r="AA410" t="str">
            <v>N/A</v>
          </cell>
          <cell r="AB410" t="str">
            <v>N/A</v>
          </cell>
          <cell r="AC410" t="str">
            <v>N/A</v>
          </cell>
        </row>
        <row r="411">
          <cell r="A411">
            <v>36872</v>
          </cell>
          <cell r="B411" t="str">
            <v>N/A</v>
          </cell>
          <cell r="C411" t="str">
            <v>N/A</v>
          </cell>
          <cell r="D411" t="str">
            <v>N/A</v>
          </cell>
          <cell r="E411" t="str">
            <v>N/A</v>
          </cell>
          <cell r="F411" t="str">
            <v>N/A</v>
          </cell>
          <cell r="G411" t="str">
            <v>N/A</v>
          </cell>
          <cell r="H411" t="str">
            <v>N/A</v>
          </cell>
          <cell r="I411" t="str">
            <v>N/A</v>
          </cell>
          <cell r="J411" t="str">
            <v>N/A</v>
          </cell>
          <cell r="K411" t="str">
            <v>N/A</v>
          </cell>
          <cell r="L411" t="str">
            <v>N/A</v>
          </cell>
          <cell r="M411" t="str">
            <v>N/A</v>
          </cell>
          <cell r="N411" t="str">
            <v>N/A</v>
          </cell>
          <cell r="O411" t="str">
            <v>N/A</v>
          </cell>
          <cell r="P411" t="str">
            <v>N/A</v>
          </cell>
          <cell r="Q411" t="str">
            <v>N/A</v>
          </cell>
          <cell r="R411" t="str">
            <v>N/A</v>
          </cell>
          <cell r="S411" t="str">
            <v>N/A</v>
          </cell>
          <cell r="T411" t="str">
            <v>N/A</v>
          </cell>
          <cell r="U411" t="str">
            <v>N/A</v>
          </cell>
          <cell r="V411" t="str">
            <v>N/A</v>
          </cell>
          <cell r="W411" t="str">
            <v>N/A</v>
          </cell>
          <cell r="X411" t="e">
            <v>#VALUE!</v>
          </cell>
          <cell r="Y411" t="str">
            <v>N/A</v>
          </cell>
          <cell r="Z411" t="str">
            <v>N/A</v>
          </cell>
          <cell r="AA411" t="str">
            <v>N/A</v>
          </cell>
          <cell r="AB411" t="str">
            <v>N/A</v>
          </cell>
          <cell r="AC411" t="str">
            <v>N/A</v>
          </cell>
        </row>
        <row r="412">
          <cell r="A412">
            <v>36873</v>
          </cell>
          <cell r="B412" t="str">
            <v>N/A</v>
          </cell>
          <cell r="C412" t="str">
            <v>N/A</v>
          </cell>
          <cell r="D412" t="str">
            <v>N/A</v>
          </cell>
          <cell r="E412" t="str">
            <v>N/A</v>
          </cell>
          <cell r="F412" t="str">
            <v>N/A</v>
          </cell>
          <cell r="G412" t="str">
            <v>N/A</v>
          </cell>
          <cell r="H412" t="str">
            <v>N/A</v>
          </cell>
          <cell r="I412" t="str">
            <v>N/A</v>
          </cell>
          <cell r="J412" t="str">
            <v>N/A</v>
          </cell>
          <cell r="K412" t="str">
            <v>N/A</v>
          </cell>
          <cell r="L412" t="str">
            <v>N/A</v>
          </cell>
          <cell r="M412" t="str">
            <v>N/A</v>
          </cell>
          <cell r="N412" t="str">
            <v>N/A</v>
          </cell>
          <cell r="O412" t="str">
            <v>N/A</v>
          </cell>
          <cell r="P412" t="str">
            <v>N/A</v>
          </cell>
          <cell r="Q412" t="str">
            <v>N/A</v>
          </cell>
          <cell r="R412" t="str">
            <v>N/A</v>
          </cell>
          <cell r="S412" t="str">
            <v>N/A</v>
          </cell>
          <cell r="T412" t="str">
            <v>N/A</v>
          </cell>
          <cell r="U412" t="str">
            <v>N/A</v>
          </cell>
          <cell r="V412" t="str">
            <v>N/A</v>
          </cell>
          <cell r="W412" t="str">
            <v>N/A</v>
          </cell>
          <cell r="X412" t="e">
            <v>#VALUE!</v>
          </cell>
          <cell r="Y412" t="str">
            <v>N/A</v>
          </cell>
          <cell r="Z412" t="str">
            <v>N/A</v>
          </cell>
          <cell r="AA412" t="str">
            <v>N/A</v>
          </cell>
          <cell r="AB412" t="str">
            <v>N/A</v>
          </cell>
          <cell r="AC412" t="str">
            <v>N/A</v>
          </cell>
        </row>
        <row r="413">
          <cell r="A413">
            <v>36874</v>
          </cell>
          <cell r="B413" t="str">
            <v>N/A</v>
          </cell>
          <cell r="C413" t="str">
            <v>N/A</v>
          </cell>
          <cell r="D413" t="str">
            <v>N/A</v>
          </cell>
          <cell r="E413" t="str">
            <v>N/A</v>
          </cell>
          <cell r="F413" t="str">
            <v>N/A</v>
          </cell>
          <cell r="G413" t="str">
            <v>N/A</v>
          </cell>
          <cell r="H413" t="str">
            <v>N/A</v>
          </cell>
          <cell r="I413" t="str">
            <v>N/A</v>
          </cell>
          <cell r="J413" t="str">
            <v>N/A</v>
          </cell>
          <cell r="K413" t="str">
            <v>N/A</v>
          </cell>
          <cell r="L413" t="str">
            <v>N/A</v>
          </cell>
          <cell r="M413" t="str">
            <v>N/A</v>
          </cell>
          <cell r="N413" t="str">
            <v>N/A</v>
          </cell>
          <cell r="O413" t="str">
            <v>N/A</v>
          </cell>
          <cell r="P413" t="str">
            <v>N/A</v>
          </cell>
          <cell r="Q413" t="str">
            <v>N/A</v>
          </cell>
          <cell r="R413" t="str">
            <v>N/A</v>
          </cell>
          <cell r="S413" t="str">
            <v>N/A</v>
          </cell>
          <cell r="T413" t="str">
            <v>N/A</v>
          </cell>
          <cell r="U413" t="str">
            <v>N/A</v>
          </cell>
          <cell r="V413" t="str">
            <v>N/A</v>
          </cell>
          <cell r="W413" t="str">
            <v>N/A</v>
          </cell>
          <cell r="X413" t="e">
            <v>#VALUE!</v>
          </cell>
          <cell r="Y413" t="str">
            <v>N/A</v>
          </cell>
          <cell r="Z413" t="str">
            <v>N/A</v>
          </cell>
          <cell r="AA413" t="str">
            <v>N/A</v>
          </cell>
          <cell r="AB413" t="str">
            <v>N/A</v>
          </cell>
          <cell r="AC413" t="str">
            <v>N/A</v>
          </cell>
        </row>
        <row r="414">
          <cell r="A414">
            <v>36875</v>
          </cell>
          <cell r="B414" t="str">
            <v>N/A</v>
          </cell>
          <cell r="C414" t="str">
            <v>N/A</v>
          </cell>
          <cell r="D414" t="str">
            <v>N/A</v>
          </cell>
          <cell r="E414" t="str">
            <v>N/A</v>
          </cell>
          <cell r="F414" t="str">
            <v>N/A</v>
          </cell>
          <cell r="G414" t="str">
            <v>N/A</v>
          </cell>
          <cell r="H414" t="str">
            <v>N/A</v>
          </cell>
          <cell r="I414" t="str">
            <v>N/A</v>
          </cell>
          <cell r="J414" t="str">
            <v>N/A</v>
          </cell>
          <cell r="K414" t="str">
            <v>N/A</v>
          </cell>
          <cell r="L414" t="str">
            <v>N/A</v>
          </cell>
          <cell r="M414" t="str">
            <v>N/A</v>
          </cell>
          <cell r="N414" t="str">
            <v>N/A</v>
          </cell>
          <cell r="O414" t="str">
            <v>N/A</v>
          </cell>
          <cell r="P414" t="str">
            <v>N/A</v>
          </cell>
          <cell r="Q414" t="str">
            <v>N/A</v>
          </cell>
          <cell r="R414" t="str">
            <v>N/A</v>
          </cell>
          <cell r="S414" t="str">
            <v>N/A</v>
          </cell>
          <cell r="T414" t="str">
            <v>N/A</v>
          </cell>
          <cell r="U414" t="str">
            <v>N/A</v>
          </cell>
          <cell r="V414" t="str">
            <v>N/A</v>
          </cell>
          <cell r="W414" t="str">
            <v>N/A</v>
          </cell>
          <cell r="X414" t="e">
            <v>#VALUE!</v>
          </cell>
          <cell r="Y414" t="str">
            <v>N/A</v>
          </cell>
          <cell r="Z414" t="str">
            <v>N/A</v>
          </cell>
          <cell r="AA414" t="str">
            <v>N/A</v>
          </cell>
          <cell r="AB414" t="str">
            <v>N/A</v>
          </cell>
          <cell r="AC414" t="str">
            <v>N/A</v>
          </cell>
        </row>
        <row r="415">
          <cell r="A415">
            <v>36876</v>
          </cell>
          <cell r="B415" t="str">
            <v>N/A</v>
          </cell>
          <cell r="C415" t="str">
            <v>N/A</v>
          </cell>
          <cell r="D415" t="str">
            <v>N/A</v>
          </cell>
          <cell r="E415" t="str">
            <v>N/A</v>
          </cell>
          <cell r="F415" t="str">
            <v>N/A</v>
          </cell>
          <cell r="G415" t="str">
            <v>N/A</v>
          </cell>
          <cell r="H415" t="str">
            <v>N/A</v>
          </cell>
          <cell r="I415" t="str">
            <v>N/A</v>
          </cell>
          <cell r="J415" t="str">
            <v>N/A</v>
          </cell>
          <cell r="K415" t="str">
            <v>N/A</v>
          </cell>
          <cell r="L415" t="str">
            <v>N/A</v>
          </cell>
          <cell r="M415" t="str">
            <v>N/A</v>
          </cell>
          <cell r="N415" t="str">
            <v>N/A</v>
          </cell>
          <cell r="O415" t="str">
            <v>N/A</v>
          </cell>
          <cell r="P415" t="str">
            <v>N/A</v>
          </cell>
          <cell r="Q415" t="str">
            <v>N/A</v>
          </cell>
          <cell r="R415" t="str">
            <v>N/A</v>
          </cell>
          <cell r="S415" t="str">
            <v>N/A</v>
          </cell>
          <cell r="T415" t="str">
            <v>N/A</v>
          </cell>
          <cell r="U415" t="str">
            <v>N/A</v>
          </cell>
          <cell r="V415" t="str">
            <v>N/A</v>
          </cell>
          <cell r="W415" t="str">
            <v>N/A</v>
          </cell>
          <cell r="X415" t="e">
            <v>#VALUE!</v>
          </cell>
          <cell r="Y415" t="str">
            <v>N/A</v>
          </cell>
          <cell r="Z415" t="str">
            <v>N/A</v>
          </cell>
          <cell r="AA415" t="str">
            <v>N/A</v>
          </cell>
          <cell r="AB415" t="str">
            <v>N/A</v>
          </cell>
          <cell r="AC415" t="str">
            <v>N/A</v>
          </cell>
        </row>
        <row r="416">
          <cell r="A416">
            <v>36877</v>
          </cell>
          <cell r="B416" t="str">
            <v>N/A</v>
          </cell>
          <cell r="C416" t="str">
            <v>N/A</v>
          </cell>
          <cell r="D416" t="str">
            <v>N/A</v>
          </cell>
          <cell r="E416" t="str">
            <v>N/A</v>
          </cell>
          <cell r="F416" t="str">
            <v>N/A</v>
          </cell>
          <cell r="G416" t="str">
            <v>N/A</v>
          </cell>
          <cell r="H416" t="str">
            <v>N/A</v>
          </cell>
          <cell r="I416" t="str">
            <v>N/A</v>
          </cell>
          <cell r="J416" t="str">
            <v>N/A</v>
          </cell>
          <cell r="K416" t="str">
            <v>N/A</v>
          </cell>
          <cell r="L416" t="str">
            <v>N/A</v>
          </cell>
          <cell r="M416" t="str">
            <v>N/A</v>
          </cell>
          <cell r="N416" t="str">
            <v>N/A</v>
          </cell>
          <cell r="O416" t="str">
            <v>N/A</v>
          </cell>
          <cell r="P416" t="str">
            <v>N/A</v>
          </cell>
          <cell r="Q416" t="str">
            <v>N/A</v>
          </cell>
          <cell r="R416" t="str">
            <v>N/A</v>
          </cell>
          <cell r="S416" t="str">
            <v>N/A</v>
          </cell>
          <cell r="T416" t="str">
            <v>N/A</v>
          </cell>
          <cell r="U416" t="str">
            <v>N/A</v>
          </cell>
          <cell r="V416" t="str">
            <v>N/A</v>
          </cell>
          <cell r="W416" t="str">
            <v>N/A</v>
          </cell>
          <cell r="X416" t="e">
            <v>#VALUE!</v>
          </cell>
          <cell r="Y416" t="str">
            <v>N/A</v>
          </cell>
          <cell r="Z416" t="str">
            <v>N/A</v>
          </cell>
          <cell r="AA416" t="str">
            <v>N/A</v>
          </cell>
          <cell r="AB416" t="str">
            <v>N/A</v>
          </cell>
          <cell r="AC416" t="str">
            <v>N/A</v>
          </cell>
        </row>
        <row r="417">
          <cell r="A417">
            <v>36878</v>
          </cell>
          <cell r="B417" t="str">
            <v>N/A</v>
          </cell>
          <cell r="C417" t="str">
            <v>N/A</v>
          </cell>
          <cell r="D417" t="str">
            <v>N/A</v>
          </cell>
          <cell r="E417" t="str">
            <v>N/A</v>
          </cell>
          <cell r="F417" t="str">
            <v>N/A</v>
          </cell>
          <cell r="G417" t="str">
            <v>N/A</v>
          </cell>
          <cell r="H417" t="str">
            <v>N/A</v>
          </cell>
          <cell r="I417" t="str">
            <v>N/A</v>
          </cell>
          <cell r="J417" t="str">
            <v>N/A</v>
          </cell>
          <cell r="K417" t="str">
            <v>N/A</v>
          </cell>
          <cell r="L417" t="str">
            <v>N/A</v>
          </cell>
          <cell r="M417" t="str">
            <v>N/A</v>
          </cell>
          <cell r="N417" t="str">
            <v>N/A</v>
          </cell>
          <cell r="O417" t="str">
            <v>N/A</v>
          </cell>
          <cell r="P417" t="str">
            <v>N/A</v>
          </cell>
          <cell r="Q417" t="str">
            <v>N/A</v>
          </cell>
          <cell r="R417" t="str">
            <v>N/A</v>
          </cell>
          <cell r="S417" t="str">
            <v>N/A</v>
          </cell>
          <cell r="T417" t="str">
            <v>N/A</v>
          </cell>
          <cell r="U417" t="str">
            <v>N/A</v>
          </cell>
          <cell r="V417" t="str">
            <v>N/A</v>
          </cell>
          <cell r="W417" t="str">
            <v>N/A</v>
          </cell>
          <cell r="X417" t="e">
            <v>#VALUE!</v>
          </cell>
          <cell r="Y417" t="str">
            <v>N/A</v>
          </cell>
          <cell r="Z417" t="str">
            <v>N/A</v>
          </cell>
          <cell r="AA417" t="str">
            <v>N/A</v>
          </cell>
          <cell r="AB417" t="str">
            <v>N/A</v>
          </cell>
          <cell r="AC417" t="str">
            <v>N/A</v>
          </cell>
        </row>
        <row r="418">
          <cell r="A418">
            <v>36879</v>
          </cell>
          <cell r="B418" t="str">
            <v>N/A</v>
          </cell>
          <cell r="C418" t="str">
            <v>N/A</v>
          </cell>
          <cell r="D418" t="str">
            <v>N/A</v>
          </cell>
          <cell r="E418" t="str">
            <v>N/A</v>
          </cell>
          <cell r="F418" t="str">
            <v>N/A</v>
          </cell>
          <cell r="G418" t="str">
            <v>N/A</v>
          </cell>
          <cell r="H418" t="str">
            <v>N/A</v>
          </cell>
          <cell r="I418" t="str">
            <v>N/A</v>
          </cell>
          <cell r="J418" t="str">
            <v>N/A</v>
          </cell>
          <cell r="K418" t="str">
            <v>N/A</v>
          </cell>
          <cell r="L418" t="str">
            <v>N/A</v>
          </cell>
          <cell r="M418" t="str">
            <v>N/A</v>
          </cell>
          <cell r="N418" t="str">
            <v>N/A</v>
          </cell>
          <cell r="O418" t="str">
            <v>N/A</v>
          </cell>
          <cell r="P418" t="str">
            <v>N/A</v>
          </cell>
          <cell r="Q418" t="str">
            <v>N/A</v>
          </cell>
          <cell r="R418" t="str">
            <v>N/A</v>
          </cell>
          <cell r="S418" t="str">
            <v>N/A</v>
          </cell>
          <cell r="T418" t="str">
            <v>N/A</v>
          </cell>
          <cell r="U418" t="str">
            <v>N/A</v>
          </cell>
          <cell r="V418" t="str">
            <v>N/A</v>
          </cell>
          <cell r="W418" t="str">
            <v>N/A</v>
          </cell>
          <cell r="X418" t="e">
            <v>#VALUE!</v>
          </cell>
          <cell r="Y418" t="str">
            <v>N/A</v>
          </cell>
          <cell r="Z418" t="str">
            <v>N/A</v>
          </cell>
          <cell r="AA418" t="str">
            <v>N/A</v>
          </cell>
          <cell r="AB418" t="str">
            <v>N/A</v>
          </cell>
          <cell r="AC418" t="str">
            <v>N/A</v>
          </cell>
        </row>
        <row r="419">
          <cell r="A419">
            <v>36880</v>
          </cell>
          <cell r="B419" t="str">
            <v>N/A</v>
          </cell>
          <cell r="C419" t="str">
            <v>N/A</v>
          </cell>
          <cell r="D419" t="str">
            <v>N/A</v>
          </cell>
          <cell r="E419" t="str">
            <v>N/A</v>
          </cell>
          <cell r="F419" t="str">
            <v>N/A</v>
          </cell>
          <cell r="G419" t="str">
            <v>N/A</v>
          </cell>
          <cell r="H419" t="str">
            <v>N/A</v>
          </cell>
          <cell r="I419" t="str">
            <v>N/A</v>
          </cell>
          <cell r="J419" t="str">
            <v>N/A</v>
          </cell>
          <cell r="K419" t="str">
            <v>N/A</v>
          </cell>
          <cell r="L419" t="str">
            <v>N/A</v>
          </cell>
          <cell r="M419" t="str">
            <v>N/A</v>
          </cell>
          <cell r="N419" t="str">
            <v>N/A</v>
          </cell>
          <cell r="O419" t="str">
            <v>N/A</v>
          </cell>
          <cell r="P419" t="str">
            <v>N/A</v>
          </cell>
          <cell r="Q419" t="str">
            <v>N/A</v>
          </cell>
          <cell r="R419" t="str">
            <v>N/A</v>
          </cell>
          <cell r="S419" t="str">
            <v>N/A</v>
          </cell>
          <cell r="T419" t="str">
            <v>N/A</v>
          </cell>
          <cell r="U419" t="str">
            <v>N/A</v>
          </cell>
          <cell r="V419" t="str">
            <v>N/A</v>
          </cell>
          <cell r="W419" t="str">
            <v>N/A</v>
          </cell>
          <cell r="X419" t="e">
            <v>#VALUE!</v>
          </cell>
          <cell r="Y419" t="str">
            <v>N/A</v>
          </cell>
          <cell r="Z419" t="str">
            <v>N/A</v>
          </cell>
          <cell r="AA419" t="str">
            <v>N/A</v>
          </cell>
          <cell r="AB419" t="str">
            <v>N/A</v>
          </cell>
          <cell r="AC419" t="str">
            <v>N/A</v>
          </cell>
        </row>
        <row r="420">
          <cell r="A420">
            <v>36881</v>
          </cell>
          <cell r="B420" t="str">
            <v>N/A</v>
          </cell>
          <cell r="C420" t="str">
            <v>N/A</v>
          </cell>
          <cell r="D420" t="str">
            <v>N/A</v>
          </cell>
          <cell r="E420" t="str">
            <v>N/A</v>
          </cell>
          <cell r="F420" t="str">
            <v>N/A</v>
          </cell>
          <cell r="G420" t="str">
            <v>N/A</v>
          </cell>
          <cell r="H420" t="str">
            <v>N/A</v>
          </cell>
          <cell r="I420" t="str">
            <v>N/A</v>
          </cell>
          <cell r="J420" t="str">
            <v>N/A</v>
          </cell>
          <cell r="K420" t="str">
            <v>N/A</v>
          </cell>
          <cell r="L420" t="str">
            <v>N/A</v>
          </cell>
          <cell r="M420" t="str">
            <v>N/A</v>
          </cell>
          <cell r="N420" t="str">
            <v>N/A</v>
          </cell>
          <cell r="O420" t="str">
            <v>N/A</v>
          </cell>
          <cell r="P420" t="str">
            <v>N/A</v>
          </cell>
          <cell r="Q420" t="str">
            <v>N/A</v>
          </cell>
          <cell r="R420" t="str">
            <v>N/A</v>
          </cell>
          <cell r="S420" t="str">
            <v>N/A</v>
          </cell>
          <cell r="T420" t="str">
            <v>N/A</v>
          </cell>
          <cell r="U420" t="str">
            <v>N/A</v>
          </cell>
          <cell r="V420" t="str">
            <v>N/A</v>
          </cell>
          <cell r="W420" t="str">
            <v>N/A</v>
          </cell>
          <cell r="X420" t="e">
            <v>#VALUE!</v>
          </cell>
          <cell r="Y420" t="str">
            <v>N/A</v>
          </cell>
          <cell r="Z420" t="str">
            <v>N/A</v>
          </cell>
          <cell r="AA420" t="str">
            <v>N/A</v>
          </cell>
          <cell r="AB420" t="str">
            <v>N/A</v>
          </cell>
          <cell r="AC420" t="str">
            <v>N/A</v>
          </cell>
        </row>
        <row r="421">
          <cell r="A421">
            <v>36882</v>
          </cell>
          <cell r="B421" t="str">
            <v>N/A</v>
          </cell>
          <cell r="C421" t="str">
            <v>N/A</v>
          </cell>
          <cell r="D421" t="str">
            <v>N/A</v>
          </cell>
          <cell r="E421" t="str">
            <v>N/A</v>
          </cell>
          <cell r="F421" t="str">
            <v>N/A</v>
          </cell>
          <cell r="G421" t="str">
            <v>N/A</v>
          </cell>
          <cell r="H421" t="str">
            <v>N/A</v>
          </cell>
          <cell r="I421" t="str">
            <v>N/A</v>
          </cell>
          <cell r="J421" t="str">
            <v>N/A</v>
          </cell>
          <cell r="K421" t="str">
            <v>N/A</v>
          </cell>
          <cell r="L421" t="str">
            <v>N/A</v>
          </cell>
          <cell r="M421" t="str">
            <v>N/A</v>
          </cell>
          <cell r="N421" t="str">
            <v>N/A</v>
          </cell>
          <cell r="O421" t="str">
            <v>N/A</v>
          </cell>
          <cell r="P421" t="str">
            <v>N/A</v>
          </cell>
          <cell r="Q421" t="str">
            <v>N/A</v>
          </cell>
          <cell r="R421" t="str">
            <v>N/A</v>
          </cell>
          <cell r="S421" t="str">
            <v>N/A</v>
          </cell>
          <cell r="T421" t="str">
            <v>N/A</v>
          </cell>
          <cell r="U421" t="str">
            <v>N/A</v>
          </cell>
          <cell r="V421" t="str">
            <v>N/A</v>
          </cell>
          <cell r="W421" t="str">
            <v>N/A</v>
          </cell>
          <cell r="X421" t="e">
            <v>#VALUE!</v>
          </cell>
          <cell r="Y421" t="str">
            <v>N/A</v>
          </cell>
          <cell r="Z421" t="str">
            <v>N/A</v>
          </cell>
          <cell r="AA421" t="str">
            <v>N/A</v>
          </cell>
          <cell r="AB421" t="str">
            <v>N/A</v>
          </cell>
          <cell r="AC421" t="str">
            <v>N/A</v>
          </cell>
        </row>
        <row r="422">
          <cell r="A422">
            <v>36883</v>
          </cell>
          <cell r="B422" t="str">
            <v>N/A</v>
          </cell>
          <cell r="C422" t="str">
            <v>N/A</v>
          </cell>
          <cell r="D422" t="str">
            <v>N/A</v>
          </cell>
          <cell r="E422" t="str">
            <v>N/A</v>
          </cell>
          <cell r="F422" t="str">
            <v>N/A</v>
          </cell>
          <cell r="G422" t="str">
            <v>N/A</v>
          </cell>
          <cell r="H422" t="str">
            <v>N/A</v>
          </cell>
          <cell r="I422" t="str">
            <v>N/A</v>
          </cell>
          <cell r="J422" t="str">
            <v>N/A</v>
          </cell>
          <cell r="K422" t="str">
            <v>N/A</v>
          </cell>
          <cell r="L422" t="str">
            <v>N/A</v>
          </cell>
          <cell r="M422" t="str">
            <v>N/A</v>
          </cell>
          <cell r="N422" t="str">
            <v>N/A</v>
          </cell>
          <cell r="O422" t="str">
            <v>N/A</v>
          </cell>
          <cell r="P422" t="str">
            <v>N/A</v>
          </cell>
          <cell r="Q422" t="str">
            <v>N/A</v>
          </cell>
          <cell r="R422" t="str">
            <v>N/A</v>
          </cell>
          <cell r="S422" t="str">
            <v>N/A</v>
          </cell>
          <cell r="T422" t="str">
            <v>N/A</v>
          </cell>
          <cell r="U422" t="str">
            <v>N/A</v>
          </cell>
          <cell r="V422" t="str">
            <v>N/A</v>
          </cell>
          <cell r="W422" t="str">
            <v>N/A</v>
          </cell>
          <cell r="X422" t="e">
            <v>#VALUE!</v>
          </cell>
          <cell r="Y422" t="str">
            <v>N/A</v>
          </cell>
          <cell r="Z422" t="str">
            <v>N/A</v>
          </cell>
          <cell r="AA422" t="str">
            <v>N/A</v>
          </cell>
          <cell r="AB422" t="str">
            <v>N/A</v>
          </cell>
          <cell r="AC422" t="str">
            <v>N/A</v>
          </cell>
        </row>
        <row r="423">
          <cell r="A423">
            <v>36884</v>
          </cell>
          <cell r="B423" t="str">
            <v>N/A</v>
          </cell>
          <cell r="C423" t="str">
            <v>N/A</v>
          </cell>
          <cell r="D423" t="str">
            <v>N/A</v>
          </cell>
          <cell r="E423" t="str">
            <v>N/A</v>
          </cell>
          <cell r="F423" t="str">
            <v>N/A</v>
          </cell>
          <cell r="G423" t="str">
            <v>N/A</v>
          </cell>
          <cell r="H423" t="str">
            <v>N/A</v>
          </cell>
          <cell r="I423" t="str">
            <v>N/A</v>
          </cell>
          <cell r="J423" t="str">
            <v>N/A</v>
          </cell>
          <cell r="K423" t="str">
            <v>N/A</v>
          </cell>
          <cell r="L423" t="str">
            <v>N/A</v>
          </cell>
          <cell r="M423" t="str">
            <v>N/A</v>
          </cell>
          <cell r="N423" t="str">
            <v>N/A</v>
          </cell>
          <cell r="O423" t="str">
            <v>N/A</v>
          </cell>
          <cell r="P423" t="str">
            <v>N/A</v>
          </cell>
          <cell r="Q423" t="str">
            <v>N/A</v>
          </cell>
          <cell r="R423" t="str">
            <v>N/A</v>
          </cell>
          <cell r="S423" t="str">
            <v>N/A</v>
          </cell>
          <cell r="T423" t="str">
            <v>N/A</v>
          </cell>
          <cell r="U423" t="str">
            <v>N/A</v>
          </cell>
          <cell r="V423" t="str">
            <v>N/A</v>
          </cell>
          <cell r="W423" t="str">
            <v>N/A</v>
          </cell>
          <cell r="X423" t="e">
            <v>#VALUE!</v>
          </cell>
          <cell r="Y423" t="str">
            <v>N/A</v>
          </cell>
          <cell r="Z423" t="str">
            <v>N/A</v>
          </cell>
          <cell r="AA423" t="str">
            <v>N/A</v>
          </cell>
          <cell r="AB423" t="str">
            <v>N/A</v>
          </cell>
          <cell r="AC423" t="str">
            <v>N/A</v>
          </cell>
        </row>
        <row r="424">
          <cell r="A424">
            <v>36885</v>
          </cell>
          <cell r="B424" t="str">
            <v>N/A</v>
          </cell>
          <cell r="C424" t="str">
            <v>N/A</v>
          </cell>
          <cell r="D424" t="str">
            <v>N/A</v>
          </cell>
          <cell r="E424" t="str">
            <v>N/A</v>
          </cell>
          <cell r="F424" t="str">
            <v>N/A</v>
          </cell>
          <cell r="G424" t="str">
            <v>N/A</v>
          </cell>
          <cell r="H424" t="str">
            <v>N/A</v>
          </cell>
          <cell r="I424" t="str">
            <v>N/A</v>
          </cell>
          <cell r="J424" t="str">
            <v>N/A</v>
          </cell>
          <cell r="K424" t="str">
            <v>N/A</v>
          </cell>
          <cell r="L424" t="str">
            <v>N/A</v>
          </cell>
          <cell r="M424" t="str">
            <v>N/A</v>
          </cell>
          <cell r="N424" t="str">
            <v>N/A</v>
          </cell>
          <cell r="O424" t="str">
            <v>N/A</v>
          </cell>
          <cell r="P424" t="str">
            <v>N/A</v>
          </cell>
          <cell r="Q424" t="str">
            <v>N/A</v>
          </cell>
          <cell r="R424" t="str">
            <v>N/A</v>
          </cell>
          <cell r="S424" t="str">
            <v>N/A</v>
          </cell>
          <cell r="T424" t="str">
            <v>N/A</v>
          </cell>
          <cell r="U424" t="str">
            <v>N/A</v>
          </cell>
          <cell r="V424" t="str">
            <v>N/A</v>
          </cell>
          <cell r="W424" t="str">
            <v>N/A</v>
          </cell>
          <cell r="X424" t="e">
            <v>#VALUE!</v>
          </cell>
          <cell r="Y424" t="str">
            <v>N/A</v>
          </cell>
          <cell r="Z424" t="str">
            <v>N/A</v>
          </cell>
          <cell r="AA424" t="str">
            <v>N/A</v>
          </cell>
          <cell r="AB424" t="str">
            <v>N/A</v>
          </cell>
          <cell r="AC424" t="str">
            <v>N/A</v>
          </cell>
        </row>
        <row r="425">
          <cell r="A425">
            <v>36886</v>
          </cell>
          <cell r="B425" t="str">
            <v>N/A</v>
          </cell>
          <cell r="C425" t="str">
            <v>N/A</v>
          </cell>
          <cell r="D425" t="str">
            <v>N/A</v>
          </cell>
          <cell r="E425" t="str">
            <v>N/A</v>
          </cell>
          <cell r="F425" t="str">
            <v>N/A</v>
          </cell>
          <cell r="G425" t="str">
            <v>N/A</v>
          </cell>
          <cell r="H425" t="str">
            <v>N/A</v>
          </cell>
          <cell r="I425" t="str">
            <v>N/A</v>
          </cell>
          <cell r="J425" t="str">
            <v>N/A</v>
          </cell>
          <cell r="K425" t="str">
            <v>N/A</v>
          </cell>
          <cell r="L425" t="str">
            <v>N/A</v>
          </cell>
          <cell r="M425" t="str">
            <v>N/A</v>
          </cell>
          <cell r="N425" t="str">
            <v>N/A</v>
          </cell>
          <cell r="O425" t="str">
            <v>N/A</v>
          </cell>
          <cell r="P425" t="str">
            <v>N/A</v>
          </cell>
          <cell r="Q425" t="str">
            <v>N/A</v>
          </cell>
          <cell r="R425" t="str">
            <v>N/A</v>
          </cell>
          <cell r="S425" t="str">
            <v>N/A</v>
          </cell>
          <cell r="T425" t="str">
            <v>N/A</v>
          </cell>
          <cell r="U425" t="str">
            <v>N/A</v>
          </cell>
          <cell r="V425" t="str">
            <v>N/A</v>
          </cell>
          <cell r="W425" t="str">
            <v>N/A</v>
          </cell>
          <cell r="X425" t="e">
            <v>#VALUE!</v>
          </cell>
          <cell r="Y425" t="str">
            <v>N/A</v>
          </cell>
          <cell r="Z425" t="str">
            <v>N/A</v>
          </cell>
          <cell r="AA425" t="str">
            <v>N/A</v>
          </cell>
          <cell r="AB425" t="str">
            <v>N/A</v>
          </cell>
          <cell r="AC425" t="str">
            <v>N/A</v>
          </cell>
        </row>
        <row r="426">
          <cell r="A426">
            <v>36887</v>
          </cell>
          <cell r="B426" t="str">
            <v>N/A</v>
          </cell>
          <cell r="C426" t="str">
            <v>N/A</v>
          </cell>
          <cell r="D426" t="str">
            <v>N/A</v>
          </cell>
          <cell r="E426" t="str">
            <v>N/A</v>
          </cell>
          <cell r="F426" t="str">
            <v>N/A</v>
          </cell>
          <cell r="G426" t="str">
            <v>N/A</v>
          </cell>
          <cell r="H426" t="str">
            <v>N/A</v>
          </cell>
          <cell r="I426" t="str">
            <v>N/A</v>
          </cell>
          <cell r="J426" t="str">
            <v>N/A</v>
          </cell>
          <cell r="K426" t="str">
            <v>N/A</v>
          </cell>
          <cell r="L426" t="str">
            <v>N/A</v>
          </cell>
          <cell r="M426" t="str">
            <v>N/A</v>
          </cell>
          <cell r="N426" t="str">
            <v>N/A</v>
          </cell>
          <cell r="O426" t="str">
            <v>N/A</v>
          </cell>
          <cell r="P426" t="str">
            <v>N/A</v>
          </cell>
          <cell r="Q426" t="str">
            <v>N/A</v>
          </cell>
          <cell r="R426" t="str">
            <v>N/A</v>
          </cell>
          <cell r="S426" t="str">
            <v>N/A</v>
          </cell>
          <cell r="T426" t="str">
            <v>N/A</v>
          </cell>
          <cell r="U426" t="str">
            <v>N/A</v>
          </cell>
          <cell r="V426" t="str">
            <v>N/A</v>
          </cell>
          <cell r="W426" t="str">
            <v>N/A</v>
          </cell>
          <cell r="X426" t="e">
            <v>#VALUE!</v>
          </cell>
          <cell r="Y426" t="str">
            <v>N/A</v>
          </cell>
          <cell r="Z426" t="str">
            <v>N/A</v>
          </cell>
          <cell r="AA426" t="str">
            <v>N/A</v>
          </cell>
          <cell r="AB426" t="str">
            <v>N/A</v>
          </cell>
          <cell r="AC426" t="str">
            <v>N/A</v>
          </cell>
        </row>
        <row r="427">
          <cell r="A427">
            <v>36888</v>
          </cell>
          <cell r="B427" t="str">
            <v>N/A</v>
          </cell>
          <cell r="C427" t="str">
            <v>N/A</v>
          </cell>
          <cell r="D427" t="str">
            <v>N/A</v>
          </cell>
          <cell r="E427" t="str">
            <v>N/A</v>
          </cell>
          <cell r="F427" t="str">
            <v>N/A</v>
          </cell>
          <cell r="G427" t="str">
            <v>N/A</v>
          </cell>
          <cell r="H427" t="str">
            <v>N/A</v>
          </cell>
          <cell r="I427" t="str">
            <v>N/A</v>
          </cell>
          <cell r="J427" t="str">
            <v>N/A</v>
          </cell>
          <cell r="K427" t="str">
            <v>N/A</v>
          </cell>
          <cell r="L427" t="str">
            <v>N/A</v>
          </cell>
          <cell r="M427" t="str">
            <v>N/A</v>
          </cell>
          <cell r="N427" t="str">
            <v>N/A</v>
          </cell>
          <cell r="O427" t="str">
            <v>N/A</v>
          </cell>
          <cell r="P427" t="str">
            <v>N/A</v>
          </cell>
          <cell r="Q427" t="str">
            <v>N/A</v>
          </cell>
          <cell r="R427" t="str">
            <v>N/A</v>
          </cell>
          <cell r="S427" t="str">
            <v>N/A</v>
          </cell>
          <cell r="T427" t="str">
            <v>N/A</v>
          </cell>
          <cell r="U427" t="str">
            <v>N/A</v>
          </cell>
          <cell r="V427" t="str">
            <v>N/A</v>
          </cell>
          <cell r="W427" t="str">
            <v>N/A</v>
          </cell>
          <cell r="X427" t="e">
            <v>#VALUE!</v>
          </cell>
          <cell r="Y427" t="str">
            <v>N/A</v>
          </cell>
          <cell r="Z427" t="str">
            <v>N/A</v>
          </cell>
          <cell r="AA427" t="str">
            <v>N/A</v>
          </cell>
          <cell r="AB427" t="str">
            <v>N/A</v>
          </cell>
          <cell r="AC427" t="str">
            <v>N/A</v>
          </cell>
        </row>
        <row r="428">
          <cell r="A428">
            <v>36889</v>
          </cell>
          <cell r="B428" t="str">
            <v>N/A</v>
          </cell>
          <cell r="C428" t="str">
            <v>N/A</v>
          </cell>
          <cell r="D428" t="str">
            <v>N/A</v>
          </cell>
          <cell r="E428" t="str">
            <v>N/A</v>
          </cell>
          <cell r="F428" t="str">
            <v>N/A</v>
          </cell>
          <cell r="G428" t="str">
            <v>N/A</v>
          </cell>
          <cell r="H428" t="str">
            <v>N/A</v>
          </cell>
          <cell r="I428" t="str">
            <v>N/A</v>
          </cell>
          <cell r="J428" t="str">
            <v>N/A</v>
          </cell>
          <cell r="K428" t="str">
            <v>N/A</v>
          </cell>
          <cell r="L428" t="str">
            <v>N/A</v>
          </cell>
          <cell r="M428" t="str">
            <v>N/A</v>
          </cell>
          <cell r="N428" t="str">
            <v>N/A</v>
          </cell>
          <cell r="O428" t="str">
            <v>N/A</v>
          </cell>
          <cell r="P428" t="str">
            <v>N/A</v>
          </cell>
          <cell r="Q428" t="str">
            <v>N/A</v>
          </cell>
          <cell r="R428" t="str">
            <v>N/A</v>
          </cell>
          <cell r="S428" t="str">
            <v>N/A</v>
          </cell>
          <cell r="T428" t="str">
            <v>N/A</v>
          </cell>
          <cell r="U428" t="str">
            <v>N/A</v>
          </cell>
          <cell r="V428" t="str">
            <v>N/A</v>
          </cell>
          <cell r="W428" t="str">
            <v>N/A</v>
          </cell>
          <cell r="X428" t="e">
            <v>#VALUE!</v>
          </cell>
          <cell r="Y428" t="str">
            <v>N/A</v>
          </cell>
          <cell r="Z428" t="str">
            <v>N/A</v>
          </cell>
          <cell r="AA428" t="str">
            <v>N/A</v>
          </cell>
          <cell r="AB428" t="str">
            <v>N/A</v>
          </cell>
          <cell r="AC428" t="str">
            <v>N/A</v>
          </cell>
        </row>
        <row r="429">
          <cell r="A429">
            <v>36890</v>
          </cell>
          <cell r="B429" t="str">
            <v>N/A</v>
          </cell>
          <cell r="C429" t="str">
            <v>N/A</v>
          </cell>
          <cell r="D429" t="str">
            <v>N/A</v>
          </cell>
          <cell r="E429" t="str">
            <v>N/A</v>
          </cell>
          <cell r="F429" t="str">
            <v>N/A</v>
          </cell>
          <cell r="G429" t="str">
            <v>N/A</v>
          </cell>
          <cell r="H429" t="str">
            <v>N/A</v>
          </cell>
          <cell r="I429" t="str">
            <v>N/A</v>
          </cell>
          <cell r="J429" t="str">
            <v>N/A</v>
          </cell>
          <cell r="K429" t="str">
            <v>N/A</v>
          </cell>
          <cell r="L429" t="str">
            <v>N/A</v>
          </cell>
          <cell r="M429" t="str">
            <v>N/A</v>
          </cell>
          <cell r="N429" t="str">
            <v>N/A</v>
          </cell>
          <cell r="O429" t="str">
            <v>N/A</v>
          </cell>
          <cell r="P429" t="str">
            <v>N/A</v>
          </cell>
          <cell r="Q429" t="str">
            <v>N/A</v>
          </cell>
          <cell r="R429" t="str">
            <v>N/A</v>
          </cell>
          <cell r="S429" t="str">
            <v>N/A</v>
          </cell>
          <cell r="T429" t="str">
            <v>N/A</v>
          </cell>
          <cell r="U429" t="str">
            <v>N/A</v>
          </cell>
          <cell r="V429" t="str">
            <v>N/A</v>
          </cell>
          <cell r="W429" t="str">
            <v>N/A</v>
          </cell>
          <cell r="X429" t="e">
            <v>#VALUE!</v>
          </cell>
          <cell r="Y429" t="str">
            <v>N/A</v>
          </cell>
          <cell r="Z429" t="str">
            <v>N/A</v>
          </cell>
          <cell r="AA429" t="str">
            <v>N/A</v>
          </cell>
          <cell r="AB429" t="str">
            <v>N/A</v>
          </cell>
          <cell r="AC429" t="str">
            <v>N/A</v>
          </cell>
        </row>
        <row r="430">
          <cell r="A430">
            <v>36891</v>
          </cell>
          <cell r="B430" t="str">
            <v>N/A</v>
          </cell>
          <cell r="C430" t="str">
            <v>N/A</v>
          </cell>
          <cell r="D430" t="str">
            <v>N/A</v>
          </cell>
          <cell r="E430" t="str">
            <v>N/A</v>
          </cell>
          <cell r="F430" t="str">
            <v>N/A</v>
          </cell>
          <cell r="G430" t="str">
            <v>N/A</v>
          </cell>
          <cell r="H430" t="str">
            <v>N/A</v>
          </cell>
          <cell r="I430" t="str">
            <v>N/A</v>
          </cell>
          <cell r="J430" t="str">
            <v>N/A</v>
          </cell>
          <cell r="K430" t="str">
            <v>N/A</v>
          </cell>
          <cell r="L430" t="str">
            <v>N/A</v>
          </cell>
          <cell r="M430" t="str">
            <v>N/A</v>
          </cell>
          <cell r="N430" t="str">
            <v>N/A</v>
          </cell>
          <cell r="O430" t="str">
            <v>N/A</v>
          </cell>
          <cell r="P430" t="str">
            <v>N/A</v>
          </cell>
          <cell r="Q430" t="str">
            <v>N/A</v>
          </cell>
          <cell r="R430" t="str">
            <v>N/A</v>
          </cell>
          <cell r="S430" t="str">
            <v>N/A</v>
          </cell>
          <cell r="T430" t="str">
            <v>N/A</v>
          </cell>
          <cell r="U430" t="str">
            <v>N/A</v>
          </cell>
          <cell r="V430" t="str">
            <v>N/A</v>
          </cell>
          <cell r="W430" t="str">
            <v>N/A</v>
          </cell>
          <cell r="X430" t="e">
            <v>#VALUE!</v>
          </cell>
          <cell r="Y430" t="str">
            <v>N/A</v>
          </cell>
          <cell r="Z430" t="str">
            <v>N/A</v>
          </cell>
          <cell r="AA430" t="str">
            <v>N/A</v>
          </cell>
          <cell r="AB430" t="str">
            <v>N/A</v>
          </cell>
          <cell r="AC430" t="str">
            <v>N/A</v>
          </cell>
        </row>
      </sheetData>
      <sheetData sheetId="1"/>
      <sheetData sheetId="2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Data"/>
      <sheetName val="Sheet2"/>
      <sheetName val="Sheet3"/>
    </sheetNames>
    <sheetDataSet>
      <sheetData sheetId="0">
        <row r="1">
          <cell r="B1">
            <v>2</v>
          </cell>
          <cell r="C1">
            <v>3</v>
          </cell>
          <cell r="D1">
            <v>4</v>
          </cell>
          <cell r="E1">
            <v>5</v>
          </cell>
          <cell r="F1">
            <v>6</v>
          </cell>
          <cell r="G1">
            <v>7</v>
          </cell>
          <cell r="H1">
            <v>8</v>
          </cell>
          <cell r="I1">
            <v>9</v>
          </cell>
          <cell r="J1">
            <v>10</v>
          </cell>
          <cell r="K1">
            <v>11</v>
          </cell>
          <cell r="L1">
            <v>12</v>
          </cell>
          <cell r="M1">
            <v>13</v>
          </cell>
        </row>
        <row r="2">
          <cell r="B2" t="str">
            <v>CHEKR</v>
          </cell>
          <cell r="C2" t="str">
            <v>CHETAFT</v>
          </cell>
          <cell r="D2" t="str">
            <v>DAGKERN</v>
          </cell>
          <cell r="E2" t="str">
            <v>OXY17Z</v>
          </cell>
          <cell r="F2" t="str">
            <v>SFEKR</v>
          </cell>
          <cell r="G2" t="str">
            <v>SFEMIDW</v>
          </cell>
          <cell r="H2" t="str">
            <v>SOCWR</v>
          </cell>
          <cell r="I2" t="str">
            <v>TEXMMSET</v>
          </cell>
          <cell r="J2" t="str">
            <v>TEXSYCMR</v>
          </cell>
          <cell r="K2" t="str">
            <v>TOPEPNG</v>
          </cell>
          <cell r="L2" t="str">
            <v>TOPTRNS</v>
          </cell>
        </row>
        <row r="3">
          <cell r="A3" t="str">
            <v>Date</v>
          </cell>
          <cell r="B3" t="str">
            <v>Kern River - Cheveron</v>
          </cell>
          <cell r="C3" t="str">
            <v>Taft - Cheveron</v>
          </cell>
          <cell r="D3" t="str">
            <v>Kern Dagget</v>
          </cell>
          <cell r="E3" t="str">
            <v>Oxy 17Z</v>
          </cell>
          <cell r="F3" t="str">
            <v>Santa Fe - Kern</v>
          </cell>
          <cell r="G3" t="str">
            <v>Santa Fe - Midway</v>
          </cell>
          <cell r="H3" t="str">
            <v>Wheeler Ridge - Socal</v>
          </cell>
          <cell r="I3" t="str">
            <v>MidwayMidset</v>
          </cell>
          <cell r="J3" t="str">
            <v>Sycamore</v>
          </cell>
          <cell r="K3" t="str">
            <v>El Paso</v>
          </cell>
          <cell r="L3" t="str">
            <v>TW</v>
          </cell>
          <cell r="M3" t="str">
            <v>Total Deliveries</v>
          </cell>
        </row>
        <row r="4">
          <cell r="A4">
            <v>36495</v>
          </cell>
          <cell r="B4">
            <v>15729</v>
          </cell>
          <cell r="C4">
            <v>0</v>
          </cell>
          <cell r="D4">
            <v>402115</v>
          </cell>
          <cell r="E4">
            <v>143028</v>
          </cell>
          <cell r="F4">
            <v>6638</v>
          </cell>
          <cell r="G4">
            <v>50137</v>
          </cell>
          <cell r="H4">
            <v>169803</v>
          </cell>
          <cell r="I4">
            <v>10371</v>
          </cell>
          <cell r="J4">
            <v>202652</v>
          </cell>
          <cell r="K4">
            <v>145304</v>
          </cell>
          <cell r="L4">
            <v>39486</v>
          </cell>
          <cell r="M4">
            <v>732186</v>
          </cell>
        </row>
        <row r="5">
          <cell r="A5">
            <v>36496</v>
          </cell>
          <cell r="B5">
            <v>18586</v>
          </cell>
          <cell r="C5">
            <v>0</v>
          </cell>
          <cell r="D5">
            <v>390934</v>
          </cell>
          <cell r="E5">
            <v>140000</v>
          </cell>
          <cell r="F5">
            <v>6644</v>
          </cell>
          <cell r="G5">
            <v>49221</v>
          </cell>
          <cell r="H5">
            <v>122254</v>
          </cell>
          <cell r="I5">
            <v>10051</v>
          </cell>
          <cell r="J5">
            <v>198063</v>
          </cell>
          <cell r="K5">
            <v>140853</v>
          </cell>
          <cell r="L5">
            <v>29702</v>
          </cell>
          <cell r="M5">
            <v>703549</v>
          </cell>
        </row>
        <row r="6">
          <cell r="A6">
            <v>36497</v>
          </cell>
          <cell r="B6">
            <v>18630</v>
          </cell>
          <cell r="C6">
            <v>0</v>
          </cell>
          <cell r="D6">
            <v>412677</v>
          </cell>
          <cell r="E6">
            <v>142767</v>
          </cell>
          <cell r="F6">
            <v>6650</v>
          </cell>
          <cell r="G6">
            <v>50091</v>
          </cell>
          <cell r="H6">
            <v>179776</v>
          </cell>
          <cell r="I6">
            <v>9585</v>
          </cell>
          <cell r="J6">
            <v>194591</v>
          </cell>
          <cell r="K6">
            <v>133098</v>
          </cell>
          <cell r="L6">
            <v>59347</v>
          </cell>
          <cell r="M6">
            <v>748225</v>
          </cell>
        </row>
        <row r="7">
          <cell r="A7">
            <v>36498</v>
          </cell>
          <cell r="B7">
            <v>18612</v>
          </cell>
          <cell r="C7">
            <v>0</v>
          </cell>
          <cell r="D7">
            <v>385281</v>
          </cell>
          <cell r="E7">
            <v>136440</v>
          </cell>
          <cell r="F7">
            <v>6644</v>
          </cell>
          <cell r="G7">
            <v>50137</v>
          </cell>
          <cell r="H7">
            <v>145750</v>
          </cell>
          <cell r="I7">
            <v>10422</v>
          </cell>
          <cell r="J7">
            <v>182315</v>
          </cell>
          <cell r="K7">
            <v>144377</v>
          </cell>
          <cell r="L7">
            <v>49503</v>
          </cell>
          <cell r="M7">
            <v>716504</v>
          </cell>
        </row>
        <row r="8">
          <cell r="A8">
            <v>36499</v>
          </cell>
          <cell r="B8">
            <v>18595</v>
          </cell>
          <cell r="C8">
            <v>0</v>
          </cell>
          <cell r="D8">
            <v>391778</v>
          </cell>
          <cell r="E8">
            <v>155208</v>
          </cell>
          <cell r="F8">
            <v>6638</v>
          </cell>
          <cell r="G8">
            <v>50274</v>
          </cell>
          <cell r="H8">
            <v>151375</v>
          </cell>
          <cell r="I8">
            <v>10534</v>
          </cell>
          <cell r="J8">
            <v>199141</v>
          </cell>
          <cell r="K8">
            <v>141545</v>
          </cell>
          <cell r="L8">
            <v>29584</v>
          </cell>
          <cell r="M8">
            <v>721016</v>
          </cell>
        </row>
        <row r="9">
          <cell r="A9">
            <v>36500</v>
          </cell>
          <cell r="B9">
            <v>7817</v>
          </cell>
          <cell r="C9">
            <v>0</v>
          </cell>
          <cell r="D9">
            <v>376167</v>
          </cell>
          <cell r="E9">
            <v>155208</v>
          </cell>
          <cell r="F9">
            <v>6650</v>
          </cell>
          <cell r="G9">
            <v>50228</v>
          </cell>
          <cell r="H9">
            <v>164199</v>
          </cell>
          <cell r="I9">
            <v>10446</v>
          </cell>
          <cell r="J9">
            <v>198567</v>
          </cell>
          <cell r="K9">
            <v>140493</v>
          </cell>
          <cell r="L9">
            <v>49503</v>
          </cell>
          <cell r="M9">
            <v>723472</v>
          </cell>
        </row>
        <row r="10">
          <cell r="A10">
            <v>36501</v>
          </cell>
          <cell r="B10">
            <v>14091</v>
          </cell>
          <cell r="C10">
            <v>0</v>
          </cell>
          <cell r="D10">
            <v>431319</v>
          </cell>
          <cell r="E10">
            <v>152121</v>
          </cell>
          <cell r="F10">
            <v>6676</v>
          </cell>
          <cell r="G10">
            <v>47569</v>
          </cell>
          <cell r="H10">
            <v>187779</v>
          </cell>
          <cell r="I10">
            <v>10609</v>
          </cell>
          <cell r="J10">
            <v>197462</v>
          </cell>
          <cell r="K10">
            <v>142145</v>
          </cell>
          <cell r="L10">
            <v>19743</v>
          </cell>
          <cell r="M10">
            <v>748200</v>
          </cell>
        </row>
        <row r="11">
          <cell r="A11">
            <v>36502</v>
          </cell>
          <cell r="B11">
            <v>14131</v>
          </cell>
          <cell r="C11">
            <v>0</v>
          </cell>
          <cell r="D11">
            <v>401823</v>
          </cell>
          <cell r="E11">
            <v>151982</v>
          </cell>
          <cell r="F11">
            <v>6695</v>
          </cell>
          <cell r="G11">
            <v>47438</v>
          </cell>
          <cell r="H11">
            <v>164316</v>
          </cell>
          <cell r="I11">
            <v>10743</v>
          </cell>
          <cell r="J11">
            <v>199637</v>
          </cell>
          <cell r="K11">
            <v>142456</v>
          </cell>
          <cell r="L11">
            <v>54187</v>
          </cell>
        </row>
        <row r="12">
          <cell r="A12">
            <v>36503</v>
          </cell>
          <cell r="B12">
            <v>14091</v>
          </cell>
          <cell r="C12">
            <v>0</v>
          </cell>
          <cell r="D12">
            <v>377153</v>
          </cell>
          <cell r="E12">
            <v>125910</v>
          </cell>
          <cell r="F12">
            <v>6676</v>
          </cell>
          <cell r="G12">
            <v>47308</v>
          </cell>
          <cell r="H12">
            <v>142158</v>
          </cell>
          <cell r="I12">
            <v>9781</v>
          </cell>
          <cell r="J12">
            <v>188784</v>
          </cell>
          <cell r="K12">
            <v>149009</v>
          </cell>
          <cell r="L12">
            <v>44334</v>
          </cell>
        </row>
        <row r="13">
          <cell r="A13">
            <v>36504</v>
          </cell>
          <cell r="B13">
            <v>14037</v>
          </cell>
          <cell r="C13">
            <v>0</v>
          </cell>
          <cell r="D13">
            <v>367401</v>
          </cell>
          <cell r="E13">
            <v>137092</v>
          </cell>
          <cell r="F13">
            <v>6650</v>
          </cell>
          <cell r="G13">
            <v>50091</v>
          </cell>
          <cell r="H13">
            <v>161285</v>
          </cell>
          <cell r="I13">
            <v>9706</v>
          </cell>
          <cell r="J13">
            <v>189628</v>
          </cell>
          <cell r="K13">
            <v>145930</v>
          </cell>
          <cell r="L13">
            <v>67657</v>
          </cell>
        </row>
        <row r="14">
          <cell r="A14">
            <v>36505</v>
          </cell>
          <cell r="B14">
            <v>14091</v>
          </cell>
          <cell r="C14">
            <v>0</v>
          </cell>
          <cell r="D14">
            <v>441000</v>
          </cell>
          <cell r="E14">
            <v>152121</v>
          </cell>
          <cell r="F14">
            <v>6676</v>
          </cell>
          <cell r="G14">
            <v>50137</v>
          </cell>
          <cell r="H14">
            <v>223304</v>
          </cell>
          <cell r="I14">
            <v>10342</v>
          </cell>
          <cell r="J14">
            <v>177031</v>
          </cell>
          <cell r="K14">
            <v>144538</v>
          </cell>
          <cell r="L14">
            <v>26829</v>
          </cell>
        </row>
        <row r="15">
          <cell r="A15">
            <v>36506</v>
          </cell>
          <cell r="B15">
            <v>14104</v>
          </cell>
          <cell r="C15">
            <v>0</v>
          </cell>
          <cell r="D15">
            <v>447043</v>
          </cell>
          <cell r="E15">
            <v>142896</v>
          </cell>
          <cell r="F15">
            <v>6682</v>
          </cell>
          <cell r="G15">
            <v>50091</v>
          </cell>
          <cell r="H15">
            <v>199531</v>
          </cell>
          <cell r="I15">
            <v>10287</v>
          </cell>
          <cell r="J15">
            <v>199573</v>
          </cell>
          <cell r="K15">
            <v>143765</v>
          </cell>
          <cell r="L15">
            <v>26698</v>
          </cell>
        </row>
        <row r="16">
          <cell r="A16">
            <v>36507</v>
          </cell>
          <cell r="B16">
            <v>14118</v>
          </cell>
          <cell r="C16">
            <v>0</v>
          </cell>
          <cell r="D16">
            <v>450219</v>
          </cell>
          <cell r="E16">
            <v>142896</v>
          </cell>
          <cell r="F16">
            <v>6689</v>
          </cell>
          <cell r="G16">
            <v>50137</v>
          </cell>
          <cell r="H16">
            <v>199050</v>
          </cell>
          <cell r="I16">
            <v>9669</v>
          </cell>
          <cell r="J16">
            <v>191843</v>
          </cell>
          <cell r="K16">
            <v>135087</v>
          </cell>
          <cell r="L16">
            <v>2669</v>
          </cell>
        </row>
        <row r="17">
          <cell r="A17">
            <v>36508</v>
          </cell>
          <cell r="B17">
            <v>14131</v>
          </cell>
          <cell r="C17">
            <v>2742</v>
          </cell>
          <cell r="D17">
            <v>394199</v>
          </cell>
          <cell r="E17">
            <v>143984</v>
          </cell>
          <cell r="F17">
            <v>6695</v>
          </cell>
          <cell r="G17">
            <v>49999</v>
          </cell>
          <cell r="H17">
            <v>165887</v>
          </cell>
          <cell r="I17">
            <v>10387</v>
          </cell>
          <cell r="J17">
            <v>202410</v>
          </cell>
          <cell r="K17">
            <v>144949</v>
          </cell>
          <cell r="L17">
            <v>51686</v>
          </cell>
        </row>
        <row r="18">
          <cell r="A18">
            <v>36509</v>
          </cell>
          <cell r="B18">
            <v>14050</v>
          </cell>
          <cell r="C18">
            <v>0</v>
          </cell>
          <cell r="D18">
            <v>331267</v>
          </cell>
          <cell r="E18">
            <v>124220</v>
          </cell>
          <cell r="F18">
            <v>6657</v>
          </cell>
          <cell r="G18">
            <v>2005</v>
          </cell>
          <cell r="H18">
            <v>124610</v>
          </cell>
          <cell r="I18">
            <v>18476</v>
          </cell>
          <cell r="J18">
            <v>190738</v>
          </cell>
          <cell r="K18">
            <v>133352</v>
          </cell>
          <cell r="L18">
            <v>52148</v>
          </cell>
        </row>
        <row r="19">
          <cell r="A19">
            <v>36510</v>
          </cell>
          <cell r="B19">
            <v>14064</v>
          </cell>
          <cell r="C19">
            <v>0</v>
          </cell>
          <cell r="D19">
            <v>337139</v>
          </cell>
          <cell r="E19">
            <v>133550</v>
          </cell>
          <cell r="F19">
            <v>6663</v>
          </cell>
          <cell r="G19">
            <v>36496</v>
          </cell>
          <cell r="H19">
            <v>104911</v>
          </cell>
          <cell r="I19">
            <v>9340</v>
          </cell>
          <cell r="J19">
            <v>192487</v>
          </cell>
          <cell r="K19">
            <v>129629</v>
          </cell>
          <cell r="L19">
            <v>54685</v>
          </cell>
        </row>
        <row r="20">
          <cell r="A20">
            <v>36511</v>
          </cell>
          <cell r="B20">
            <v>14104</v>
          </cell>
          <cell r="C20">
            <v>0</v>
          </cell>
          <cell r="D20">
            <v>337793</v>
          </cell>
          <cell r="E20">
            <v>133550</v>
          </cell>
          <cell r="F20">
            <v>6682</v>
          </cell>
          <cell r="G20">
            <v>50045</v>
          </cell>
          <cell r="H20">
            <v>108954</v>
          </cell>
          <cell r="I20">
            <v>9945</v>
          </cell>
          <cell r="J20">
            <v>186141</v>
          </cell>
          <cell r="K20">
            <v>134617</v>
          </cell>
          <cell r="L20">
            <v>69035</v>
          </cell>
        </row>
        <row r="21">
          <cell r="A21">
            <v>36512</v>
          </cell>
          <cell r="B21">
            <v>14104</v>
          </cell>
          <cell r="C21">
            <v>0</v>
          </cell>
          <cell r="D21">
            <v>337793</v>
          </cell>
          <cell r="E21">
            <v>133550</v>
          </cell>
          <cell r="F21">
            <v>6682</v>
          </cell>
          <cell r="G21">
            <v>50045</v>
          </cell>
          <cell r="H21">
            <v>108954</v>
          </cell>
          <cell r="I21">
            <v>9945</v>
          </cell>
          <cell r="J21">
            <v>186141</v>
          </cell>
          <cell r="K21">
            <v>134617</v>
          </cell>
          <cell r="L21">
            <v>69035</v>
          </cell>
        </row>
        <row r="22">
          <cell r="A22">
            <v>36513</v>
          </cell>
          <cell r="B22">
            <v>14104</v>
          </cell>
          <cell r="C22">
            <v>0</v>
          </cell>
          <cell r="D22">
            <v>337793</v>
          </cell>
          <cell r="E22">
            <v>133550</v>
          </cell>
          <cell r="F22">
            <v>6682</v>
          </cell>
          <cell r="G22">
            <v>50045</v>
          </cell>
          <cell r="H22">
            <v>108954</v>
          </cell>
          <cell r="I22">
            <v>9945</v>
          </cell>
          <cell r="J22">
            <v>186141</v>
          </cell>
          <cell r="K22">
            <v>134617</v>
          </cell>
          <cell r="L22">
            <v>69035</v>
          </cell>
        </row>
        <row r="23">
          <cell r="A23">
            <v>36514</v>
          </cell>
          <cell r="B23">
            <v>14131</v>
          </cell>
          <cell r="C23">
            <v>0</v>
          </cell>
          <cell r="D23">
            <v>476276</v>
          </cell>
          <cell r="E23">
            <v>84928</v>
          </cell>
          <cell r="F23">
            <v>6695</v>
          </cell>
          <cell r="G23">
            <v>50413</v>
          </cell>
          <cell r="H23">
            <v>189639</v>
          </cell>
          <cell r="I23">
            <v>10376</v>
          </cell>
          <cell r="J23">
            <v>198203</v>
          </cell>
          <cell r="K23">
            <v>159448</v>
          </cell>
          <cell r="L23">
            <v>27102</v>
          </cell>
        </row>
        <row r="24">
          <cell r="A24">
            <v>36515</v>
          </cell>
          <cell r="B24">
            <v>15820</v>
          </cell>
          <cell r="C24">
            <v>0</v>
          </cell>
          <cell r="D24">
            <v>406750</v>
          </cell>
          <cell r="E24">
            <v>137192</v>
          </cell>
          <cell r="F24">
            <v>6676</v>
          </cell>
          <cell r="G24">
            <v>52639</v>
          </cell>
          <cell r="H24">
            <v>154123</v>
          </cell>
          <cell r="I24">
            <v>10851</v>
          </cell>
          <cell r="J24">
            <v>199728</v>
          </cell>
          <cell r="K24">
            <v>161889</v>
          </cell>
          <cell r="L24">
            <v>19685</v>
          </cell>
        </row>
        <row r="25">
          <cell r="A25">
            <v>36516</v>
          </cell>
          <cell r="B25">
            <v>15759</v>
          </cell>
          <cell r="C25">
            <v>0</v>
          </cell>
          <cell r="D25">
            <v>351457</v>
          </cell>
          <cell r="E25">
            <v>139197</v>
          </cell>
          <cell r="F25">
            <v>6650</v>
          </cell>
          <cell r="G25">
            <v>52639</v>
          </cell>
          <cell r="H25">
            <v>104893</v>
          </cell>
          <cell r="I25">
            <v>9640</v>
          </cell>
          <cell r="J25">
            <v>184739</v>
          </cell>
          <cell r="K25">
            <v>146662</v>
          </cell>
          <cell r="L25">
            <v>19704</v>
          </cell>
        </row>
        <row r="26">
          <cell r="A26">
            <v>36517</v>
          </cell>
          <cell r="B26">
            <v>15820</v>
          </cell>
          <cell r="C26">
            <v>0</v>
          </cell>
          <cell r="D26">
            <v>425880</v>
          </cell>
          <cell r="E26">
            <v>139325</v>
          </cell>
          <cell r="F26">
            <v>6533</v>
          </cell>
          <cell r="G26">
            <v>47231</v>
          </cell>
          <cell r="H26">
            <v>166879</v>
          </cell>
          <cell r="I26">
            <v>10671</v>
          </cell>
          <cell r="J26">
            <v>198558</v>
          </cell>
          <cell r="K26">
            <v>160522</v>
          </cell>
          <cell r="L26">
            <v>19094</v>
          </cell>
        </row>
        <row r="27">
          <cell r="A27">
            <v>36518</v>
          </cell>
          <cell r="B27">
            <v>15820</v>
          </cell>
          <cell r="C27">
            <v>0</v>
          </cell>
          <cell r="D27">
            <v>425880</v>
          </cell>
          <cell r="E27">
            <v>139325</v>
          </cell>
          <cell r="F27">
            <v>6533</v>
          </cell>
          <cell r="G27">
            <v>47231</v>
          </cell>
          <cell r="H27">
            <v>166879</v>
          </cell>
          <cell r="I27">
            <v>10671</v>
          </cell>
          <cell r="J27">
            <v>198558</v>
          </cell>
          <cell r="K27">
            <v>160522</v>
          </cell>
          <cell r="L27">
            <v>19094</v>
          </cell>
        </row>
        <row r="28">
          <cell r="A28">
            <v>36519</v>
          </cell>
          <cell r="B28">
            <v>15820</v>
          </cell>
          <cell r="C28">
            <v>0</v>
          </cell>
          <cell r="D28">
            <v>425880</v>
          </cell>
          <cell r="E28">
            <v>139325</v>
          </cell>
          <cell r="F28">
            <v>6533</v>
          </cell>
          <cell r="G28">
            <v>47231</v>
          </cell>
          <cell r="H28">
            <v>166879</v>
          </cell>
          <cell r="I28">
            <v>10671</v>
          </cell>
          <cell r="J28">
            <v>198558</v>
          </cell>
          <cell r="K28">
            <v>160522</v>
          </cell>
          <cell r="L28">
            <v>19094</v>
          </cell>
        </row>
        <row r="29">
          <cell r="A29">
            <v>36520</v>
          </cell>
          <cell r="B29">
            <v>15820</v>
          </cell>
          <cell r="C29">
            <v>0</v>
          </cell>
          <cell r="D29">
            <v>425880</v>
          </cell>
          <cell r="E29">
            <v>139325</v>
          </cell>
          <cell r="F29">
            <v>6533</v>
          </cell>
          <cell r="G29">
            <v>47231</v>
          </cell>
          <cell r="H29">
            <v>166879</v>
          </cell>
          <cell r="I29">
            <v>10671</v>
          </cell>
          <cell r="J29">
            <v>198558</v>
          </cell>
          <cell r="K29">
            <v>160522</v>
          </cell>
          <cell r="L29">
            <v>19094</v>
          </cell>
        </row>
        <row r="30">
          <cell r="A30">
            <v>36521</v>
          </cell>
          <cell r="B30">
            <v>15820</v>
          </cell>
          <cell r="C30">
            <v>0</v>
          </cell>
          <cell r="D30">
            <v>430650</v>
          </cell>
          <cell r="E30">
            <v>138183</v>
          </cell>
          <cell r="F30">
            <v>6676</v>
          </cell>
          <cell r="G30">
            <v>48441</v>
          </cell>
          <cell r="H30">
            <v>164185</v>
          </cell>
          <cell r="I30">
            <v>10809</v>
          </cell>
          <cell r="J30">
            <v>202292</v>
          </cell>
          <cell r="K30">
            <v>161393</v>
          </cell>
          <cell r="L30">
            <v>19860</v>
          </cell>
        </row>
        <row r="31">
          <cell r="A31">
            <v>36522</v>
          </cell>
          <cell r="B31">
            <v>15820</v>
          </cell>
          <cell r="C31">
            <v>0</v>
          </cell>
          <cell r="D31">
            <v>416819</v>
          </cell>
          <cell r="E31">
            <v>133826</v>
          </cell>
          <cell r="F31">
            <v>6676</v>
          </cell>
          <cell r="G31">
            <v>53564</v>
          </cell>
          <cell r="H31">
            <v>149566</v>
          </cell>
          <cell r="I31">
            <v>10788</v>
          </cell>
          <cell r="J31">
            <v>192959</v>
          </cell>
          <cell r="K31">
            <v>161659</v>
          </cell>
          <cell r="L31">
            <v>19880</v>
          </cell>
        </row>
        <row r="32">
          <cell r="A32">
            <v>36523</v>
          </cell>
          <cell r="B32">
            <v>15835</v>
          </cell>
          <cell r="C32">
            <v>0</v>
          </cell>
          <cell r="D32">
            <v>409528</v>
          </cell>
          <cell r="E32">
            <v>141262</v>
          </cell>
          <cell r="F32">
            <v>6682</v>
          </cell>
          <cell r="G32">
            <v>53828</v>
          </cell>
          <cell r="H32">
            <v>159584</v>
          </cell>
          <cell r="I32">
            <v>10905</v>
          </cell>
          <cell r="J32">
            <v>194618</v>
          </cell>
          <cell r="K32">
            <v>163199</v>
          </cell>
          <cell r="L32">
            <v>19880</v>
          </cell>
        </row>
        <row r="33">
          <cell r="A33">
            <v>36524</v>
          </cell>
          <cell r="B33">
            <v>15850</v>
          </cell>
          <cell r="C33">
            <v>0</v>
          </cell>
          <cell r="D33">
            <v>394715</v>
          </cell>
          <cell r="E33">
            <v>145874</v>
          </cell>
          <cell r="F33">
            <v>6689</v>
          </cell>
          <cell r="G33">
            <v>53336</v>
          </cell>
          <cell r="H33">
            <v>153604</v>
          </cell>
          <cell r="I33">
            <v>10755</v>
          </cell>
          <cell r="J33">
            <v>194061</v>
          </cell>
          <cell r="K33">
            <v>162450</v>
          </cell>
          <cell r="L33">
            <v>39761</v>
          </cell>
        </row>
        <row r="34">
          <cell r="A34">
            <v>36525</v>
          </cell>
          <cell r="B34">
            <v>15850</v>
          </cell>
          <cell r="C34">
            <v>0</v>
          </cell>
          <cell r="D34">
            <v>394715</v>
          </cell>
          <cell r="E34">
            <v>145874</v>
          </cell>
          <cell r="F34">
            <v>6689</v>
          </cell>
          <cell r="G34">
            <v>53336</v>
          </cell>
          <cell r="H34">
            <v>153604</v>
          </cell>
          <cell r="I34">
            <v>10755</v>
          </cell>
          <cell r="J34">
            <v>194061</v>
          </cell>
          <cell r="K34">
            <v>162450</v>
          </cell>
          <cell r="L34">
            <v>39761</v>
          </cell>
        </row>
        <row r="35">
          <cell r="A35">
            <v>36526</v>
          </cell>
          <cell r="B35">
            <v>15850</v>
          </cell>
          <cell r="C35">
            <v>0</v>
          </cell>
          <cell r="D35">
            <v>394715</v>
          </cell>
          <cell r="E35">
            <v>145874</v>
          </cell>
          <cell r="F35">
            <v>6689</v>
          </cell>
          <cell r="G35">
            <v>53336</v>
          </cell>
          <cell r="H35">
            <v>153604</v>
          </cell>
          <cell r="I35">
            <v>10755</v>
          </cell>
          <cell r="J35">
            <v>194061</v>
          </cell>
          <cell r="K35">
            <v>162450</v>
          </cell>
          <cell r="L35">
            <v>39761</v>
          </cell>
        </row>
        <row r="36">
          <cell r="A36">
            <v>36527</v>
          </cell>
          <cell r="B36">
            <v>15850</v>
          </cell>
          <cell r="C36">
            <v>0</v>
          </cell>
          <cell r="D36">
            <v>394715</v>
          </cell>
          <cell r="E36">
            <v>145874</v>
          </cell>
          <cell r="F36">
            <v>6689</v>
          </cell>
          <cell r="G36">
            <v>53336</v>
          </cell>
          <cell r="H36">
            <v>153604</v>
          </cell>
          <cell r="I36">
            <v>10755</v>
          </cell>
          <cell r="J36">
            <v>194061</v>
          </cell>
          <cell r="K36">
            <v>162450</v>
          </cell>
          <cell r="L36">
            <v>39761</v>
          </cell>
        </row>
        <row r="37">
          <cell r="A37">
            <v>36528</v>
          </cell>
          <cell r="B37">
            <v>15850</v>
          </cell>
          <cell r="C37">
            <v>0</v>
          </cell>
          <cell r="D37">
            <v>394715</v>
          </cell>
          <cell r="E37">
            <v>145874</v>
          </cell>
          <cell r="F37">
            <v>6689</v>
          </cell>
          <cell r="G37">
            <v>53336</v>
          </cell>
          <cell r="H37">
            <v>153604</v>
          </cell>
          <cell r="I37">
            <v>10755</v>
          </cell>
          <cell r="J37">
            <v>194061</v>
          </cell>
          <cell r="K37">
            <v>162450</v>
          </cell>
          <cell r="L37">
            <v>39761</v>
          </cell>
        </row>
        <row r="38">
          <cell r="A38">
            <v>36529</v>
          </cell>
          <cell r="B38">
            <v>20108</v>
          </cell>
          <cell r="C38">
            <v>0</v>
          </cell>
          <cell r="D38">
            <v>427115</v>
          </cell>
          <cell r="E38">
            <v>136335</v>
          </cell>
          <cell r="F38">
            <v>7191</v>
          </cell>
          <cell r="G38">
            <v>54339</v>
          </cell>
          <cell r="H38">
            <v>141014</v>
          </cell>
          <cell r="I38">
            <v>10869</v>
          </cell>
          <cell r="J38">
            <v>205055</v>
          </cell>
          <cell r="K38">
            <v>183551</v>
          </cell>
          <cell r="L38">
            <v>19704</v>
          </cell>
        </row>
        <row r="39">
          <cell r="A39">
            <v>36530</v>
          </cell>
          <cell r="B39">
            <v>20069</v>
          </cell>
          <cell r="C39">
            <v>0</v>
          </cell>
          <cell r="D39">
            <v>465281</v>
          </cell>
          <cell r="E39">
            <v>131603</v>
          </cell>
          <cell r="F39">
            <v>7177</v>
          </cell>
          <cell r="G39">
            <v>54524</v>
          </cell>
          <cell r="H39">
            <v>120453</v>
          </cell>
          <cell r="I39">
            <v>9843</v>
          </cell>
          <cell r="J39">
            <v>201958</v>
          </cell>
          <cell r="K39">
            <v>143641</v>
          </cell>
          <cell r="L39">
            <v>19665</v>
          </cell>
        </row>
        <row r="40">
          <cell r="A40">
            <v>36531</v>
          </cell>
          <cell r="B40">
            <v>20069</v>
          </cell>
          <cell r="C40">
            <v>0</v>
          </cell>
          <cell r="D40">
            <v>438351</v>
          </cell>
          <cell r="E40">
            <v>133203</v>
          </cell>
          <cell r="F40">
            <v>7177</v>
          </cell>
          <cell r="G40">
            <v>54473</v>
          </cell>
          <cell r="H40">
            <v>139209</v>
          </cell>
          <cell r="I40">
            <v>10790</v>
          </cell>
          <cell r="J40">
            <v>204300</v>
          </cell>
          <cell r="K40">
            <v>178240</v>
          </cell>
          <cell r="L40">
            <v>19685</v>
          </cell>
        </row>
        <row r="41">
          <cell r="A41">
            <v>36532</v>
          </cell>
          <cell r="B41">
            <v>21032</v>
          </cell>
          <cell r="C41">
            <v>0</v>
          </cell>
          <cell r="D41">
            <v>446547</v>
          </cell>
          <cell r="E41">
            <v>131720</v>
          </cell>
          <cell r="F41">
            <v>7177</v>
          </cell>
          <cell r="G41">
            <v>54373</v>
          </cell>
          <cell r="H41">
            <v>139798</v>
          </cell>
          <cell r="I41">
            <v>10728</v>
          </cell>
          <cell r="J41">
            <v>195576</v>
          </cell>
          <cell r="K41">
            <v>155742</v>
          </cell>
          <cell r="L41">
            <v>24582</v>
          </cell>
        </row>
        <row r="42">
          <cell r="A42">
            <v>36533</v>
          </cell>
          <cell r="B42">
            <v>21032</v>
          </cell>
          <cell r="C42">
            <v>0</v>
          </cell>
          <cell r="D42">
            <v>446547</v>
          </cell>
          <cell r="E42">
            <v>131720</v>
          </cell>
          <cell r="F42">
            <v>7177</v>
          </cell>
          <cell r="G42">
            <v>54373</v>
          </cell>
          <cell r="H42">
            <v>139798</v>
          </cell>
          <cell r="I42">
            <v>10728</v>
          </cell>
          <cell r="J42">
            <v>195576</v>
          </cell>
          <cell r="K42">
            <v>155742</v>
          </cell>
          <cell r="L42">
            <v>24582</v>
          </cell>
        </row>
        <row r="43">
          <cell r="A43">
            <v>36534</v>
          </cell>
          <cell r="B43">
            <v>21032</v>
          </cell>
          <cell r="C43">
            <v>0</v>
          </cell>
          <cell r="D43">
            <v>446547</v>
          </cell>
          <cell r="E43">
            <v>131720</v>
          </cell>
          <cell r="F43">
            <v>7177</v>
          </cell>
          <cell r="G43">
            <v>54373</v>
          </cell>
          <cell r="H43">
            <v>139798</v>
          </cell>
          <cell r="I43">
            <v>10728</v>
          </cell>
          <cell r="J43">
            <v>195576</v>
          </cell>
          <cell r="K43">
            <v>155742</v>
          </cell>
          <cell r="L43">
            <v>24582</v>
          </cell>
        </row>
        <row r="44">
          <cell r="A44">
            <v>36535</v>
          </cell>
          <cell r="B44">
            <v>21032</v>
          </cell>
          <cell r="C44">
            <v>0</v>
          </cell>
          <cell r="D44">
            <v>482775</v>
          </cell>
          <cell r="E44">
            <v>131840</v>
          </cell>
          <cell r="F44">
            <v>7177</v>
          </cell>
          <cell r="G44">
            <v>53826</v>
          </cell>
          <cell r="H44">
            <v>167919</v>
          </cell>
          <cell r="I44">
            <v>10414</v>
          </cell>
          <cell r="J44">
            <v>194198</v>
          </cell>
          <cell r="K44">
            <v>145504</v>
          </cell>
          <cell r="L44">
            <v>49164</v>
          </cell>
        </row>
        <row r="45">
          <cell r="A45">
            <v>36536</v>
          </cell>
          <cell r="B45">
            <v>20992</v>
          </cell>
          <cell r="C45">
            <v>0</v>
          </cell>
          <cell r="D45">
            <v>471357</v>
          </cell>
          <cell r="E45">
            <v>131600</v>
          </cell>
          <cell r="F45">
            <v>7163</v>
          </cell>
          <cell r="G45">
            <v>55467</v>
          </cell>
          <cell r="H45">
            <v>142833</v>
          </cell>
          <cell r="I45">
            <v>10764</v>
          </cell>
          <cell r="J45">
            <v>197648</v>
          </cell>
          <cell r="K45">
            <v>154130</v>
          </cell>
          <cell r="L45">
            <v>19627</v>
          </cell>
        </row>
        <row r="46">
          <cell r="A46">
            <v>36537</v>
          </cell>
          <cell r="B46">
            <v>20992</v>
          </cell>
          <cell r="C46">
            <v>0</v>
          </cell>
          <cell r="D46">
            <v>466461</v>
          </cell>
          <cell r="E46">
            <v>131600</v>
          </cell>
          <cell r="F46">
            <v>7163</v>
          </cell>
          <cell r="G46">
            <v>55764</v>
          </cell>
          <cell r="H46">
            <v>130247</v>
          </cell>
          <cell r="I46">
            <v>10623</v>
          </cell>
          <cell r="J46">
            <v>205871</v>
          </cell>
          <cell r="K46">
            <v>159241</v>
          </cell>
          <cell r="L46">
            <v>19646</v>
          </cell>
        </row>
        <row r="47">
          <cell r="A47">
            <v>36538</v>
          </cell>
          <cell r="B47">
            <v>20972</v>
          </cell>
          <cell r="C47">
            <v>0</v>
          </cell>
          <cell r="D47">
            <v>459748</v>
          </cell>
          <cell r="E47">
            <v>131720</v>
          </cell>
          <cell r="F47">
            <v>7156</v>
          </cell>
          <cell r="G47">
            <v>55365</v>
          </cell>
          <cell r="H47">
            <v>150688</v>
          </cell>
          <cell r="I47">
            <v>10851</v>
          </cell>
          <cell r="J47">
            <v>200387</v>
          </cell>
          <cell r="K47">
            <v>150892</v>
          </cell>
          <cell r="L47">
            <v>62683</v>
          </cell>
        </row>
        <row r="48">
          <cell r="A48">
            <v>36539</v>
          </cell>
          <cell r="B48">
            <v>21012</v>
          </cell>
          <cell r="C48">
            <v>0</v>
          </cell>
          <cell r="D48">
            <v>477407</v>
          </cell>
          <cell r="E48">
            <v>136457</v>
          </cell>
          <cell r="F48">
            <v>7170</v>
          </cell>
          <cell r="G48">
            <v>55276</v>
          </cell>
          <cell r="H48">
            <v>190616</v>
          </cell>
          <cell r="I48">
            <v>10808</v>
          </cell>
          <cell r="J48">
            <v>198777</v>
          </cell>
          <cell r="K48">
            <v>153101</v>
          </cell>
          <cell r="L48">
            <v>19627</v>
          </cell>
        </row>
        <row r="49">
          <cell r="A49">
            <v>36540</v>
          </cell>
        </row>
        <row r="50">
          <cell r="A50">
            <v>36541</v>
          </cell>
        </row>
        <row r="51">
          <cell r="A51">
            <v>36542</v>
          </cell>
          <cell r="B51">
            <v>20992</v>
          </cell>
          <cell r="C51">
            <v>0</v>
          </cell>
          <cell r="D51">
            <v>471001</v>
          </cell>
          <cell r="E51">
            <v>136333</v>
          </cell>
          <cell r="F51">
            <v>15434</v>
          </cell>
          <cell r="G51">
            <v>50740</v>
          </cell>
          <cell r="H51">
            <v>200626</v>
          </cell>
          <cell r="I51">
            <v>10842</v>
          </cell>
          <cell r="J51">
            <v>199470</v>
          </cell>
          <cell r="K51">
            <v>197962</v>
          </cell>
          <cell r="L51">
            <v>29469</v>
          </cell>
        </row>
        <row r="52">
          <cell r="A52">
            <v>36543</v>
          </cell>
          <cell r="B52">
            <v>21012</v>
          </cell>
          <cell r="C52">
            <v>0</v>
          </cell>
          <cell r="D52">
            <v>469429</v>
          </cell>
          <cell r="E52">
            <v>136457</v>
          </cell>
          <cell r="F52">
            <v>7170</v>
          </cell>
          <cell r="G52">
            <v>57268</v>
          </cell>
          <cell r="H52">
            <v>173945</v>
          </cell>
          <cell r="I52">
            <v>10721</v>
          </cell>
          <cell r="J52">
            <v>198319</v>
          </cell>
          <cell r="K52">
            <v>165658</v>
          </cell>
          <cell r="L52">
            <v>29382</v>
          </cell>
        </row>
        <row r="53">
          <cell r="A53">
            <v>36544</v>
          </cell>
          <cell r="B53">
            <v>21012</v>
          </cell>
          <cell r="C53">
            <v>0</v>
          </cell>
          <cell r="D53">
            <v>495020</v>
          </cell>
          <cell r="E53">
            <v>136566</v>
          </cell>
          <cell r="F53">
            <v>7170</v>
          </cell>
          <cell r="G53">
            <v>54390</v>
          </cell>
          <cell r="H53">
            <v>203405</v>
          </cell>
          <cell r="I53">
            <v>10611</v>
          </cell>
          <cell r="J53">
            <v>193240</v>
          </cell>
          <cell r="K53">
            <v>175994</v>
          </cell>
          <cell r="L53">
            <v>19685</v>
          </cell>
        </row>
        <row r="54">
          <cell r="A54">
            <v>36545</v>
          </cell>
          <cell r="B54">
            <v>21012</v>
          </cell>
          <cell r="C54">
            <v>0</v>
          </cell>
          <cell r="D54">
            <v>495020</v>
          </cell>
          <cell r="E54">
            <v>136566</v>
          </cell>
          <cell r="F54">
            <v>7170</v>
          </cell>
          <cell r="G54">
            <v>54390</v>
          </cell>
          <cell r="H54">
            <v>203405</v>
          </cell>
          <cell r="I54">
            <v>10611</v>
          </cell>
          <cell r="J54">
            <v>193240</v>
          </cell>
          <cell r="K54">
            <v>175994</v>
          </cell>
          <cell r="L54">
            <v>19685</v>
          </cell>
        </row>
        <row r="55">
          <cell r="A55">
            <v>36546</v>
          </cell>
          <cell r="B55">
            <v>21012</v>
          </cell>
          <cell r="C55">
            <v>0</v>
          </cell>
          <cell r="D55">
            <v>511778</v>
          </cell>
          <cell r="E55">
            <v>136707</v>
          </cell>
          <cell r="F55">
            <v>7170</v>
          </cell>
          <cell r="G55">
            <v>54592</v>
          </cell>
          <cell r="H55">
            <v>250035</v>
          </cell>
          <cell r="I55">
            <v>10698</v>
          </cell>
          <cell r="J55">
            <v>180819</v>
          </cell>
          <cell r="K55">
            <v>185438</v>
          </cell>
          <cell r="L55">
            <v>29035</v>
          </cell>
        </row>
        <row r="56">
          <cell r="A56">
            <v>36547</v>
          </cell>
          <cell r="B56">
            <v>20952</v>
          </cell>
          <cell r="C56">
            <v>0</v>
          </cell>
          <cell r="D56">
            <v>462313</v>
          </cell>
          <cell r="E56">
            <v>136708</v>
          </cell>
          <cell r="F56">
            <v>7149</v>
          </cell>
          <cell r="G56">
            <v>59990</v>
          </cell>
          <cell r="H56">
            <v>289756</v>
          </cell>
          <cell r="I56">
            <v>10844</v>
          </cell>
          <cell r="J56">
            <v>182336</v>
          </cell>
          <cell r="K56">
            <v>207426</v>
          </cell>
          <cell r="L56">
            <v>24630</v>
          </cell>
        </row>
        <row r="57">
          <cell r="A57">
            <v>36548</v>
          </cell>
          <cell r="B57">
            <v>20851</v>
          </cell>
          <cell r="C57">
            <v>0</v>
          </cell>
          <cell r="D57">
            <v>505756</v>
          </cell>
          <cell r="E57">
            <v>136832</v>
          </cell>
          <cell r="F57">
            <v>7115</v>
          </cell>
          <cell r="G57">
            <v>57109</v>
          </cell>
          <cell r="H57">
            <v>278119</v>
          </cell>
          <cell r="I57">
            <v>10809</v>
          </cell>
          <cell r="J57">
            <v>189640</v>
          </cell>
          <cell r="K57">
            <v>207457</v>
          </cell>
          <cell r="L57">
            <v>24606</v>
          </cell>
        </row>
        <row r="58">
          <cell r="A58">
            <v>36549</v>
          </cell>
          <cell r="B58">
            <v>20992</v>
          </cell>
          <cell r="C58">
            <v>0</v>
          </cell>
          <cell r="D58">
            <v>493170</v>
          </cell>
          <cell r="E58">
            <v>136957</v>
          </cell>
          <cell r="F58">
            <v>7163</v>
          </cell>
          <cell r="G58">
            <v>57215</v>
          </cell>
          <cell r="H58">
            <v>233409</v>
          </cell>
          <cell r="I58">
            <v>10688</v>
          </cell>
          <cell r="J58">
            <v>180572</v>
          </cell>
          <cell r="K58">
            <v>196006</v>
          </cell>
          <cell r="L58">
            <v>24606</v>
          </cell>
        </row>
        <row r="59">
          <cell r="A59">
            <v>36550</v>
          </cell>
          <cell r="B59">
            <v>20851</v>
          </cell>
          <cell r="C59">
            <v>0</v>
          </cell>
          <cell r="D59">
            <v>502943</v>
          </cell>
          <cell r="E59">
            <v>137872</v>
          </cell>
          <cell r="F59">
            <v>7115</v>
          </cell>
          <cell r="G59">
            <v>60046</v>
          </cell>
          <cell r="H59">
            <v>228065</v>
          </cell>
          <cell r="I59">
            <v>10854</v>
          </cell>
          <cell r="J59">
            <v>191971</v>
          </cell>
          <cell r="K59">
            <v>201083</v>
          </cell>
          <cell r="L59">
            <v>33909</v>
          </cell>
        </row>
        <row r="60">
          <cell r="A60">
            <v>36551</v>
          </cell>
          <cell r="B60">
            <v>21032</v>
          </cell>
          <cell r="C60">
            <v>0</v>
          </cell>
          <cell r="D60">
            <v>506786</v>
          </cell>
          <cell r="E60">
            <v>137821</v>
          </cell>
          <cell r="F60">
            <v>7177</v>
          </cell>
          <cell r="G60">
            <v>59935</v>
          </cell>
          <cell r="H60">
            <v>208992</v>
          </cell>
          <cell r="I60">
            <v>10787</v>
          </cell>
          <cell r="J60">
            <v>196468</v>
          </cell>
          <cell r="K60">
            <v>198485</v>
          </cell>
          <cell r="L60">
            <v>20803</v>
          </cell>
        </row>
        <row r="61">
          <cell r="A61">
            <v>36552</v>
          </cell>
          <cell r="B61">
            <v>21032</v>
          </cell>
          <cell r="C61">
            <v>0</v>
          </cell>
          <cell r="D61">
            <v>537607</v>
          </cell>
          <cell r="E61">
            <v>137083</v>
          </cell>
          <cell r="F61">
            <v>7177</v>
          </cell>
          <cell r="G61">
            <v>61898</v>
          </cell>
          <cell r="H61">
            <v>172037</v>
          </cell>
          <cell r="I61">
            <v>10848</v>
          </cell>
          <cell r="J61">
            <v>208236</v>
          </cell>
          <cell r="K61">
            <v>144810</v>
          </cell>
          <cell r="L61">
            <v>19920</v>
          </cell>
        </row>
        <row r="62">
          <cell r="A62">
            <v>36553</v>
          </cell>
          <cell r="B62">
            <v>20069</v>
          </cell>
          <cell r="C62">
            <v>0</v>
          </cell>
          <cell r="D62">
            <v>523899</v>
          </cell>
          <cell r="E62">
            <v>139830</v>
          </cell>
          <cell r="F62">
            <v>7177</v>
          </cell>
          <cell r="G62">
            <v>60956</v>
          </cell>
          <cell r="H62">
            <v>177072</v>
          </cell>
          <cell r="I62">
            <v>10834</v>
          </cell>
          <cell r="J62">
            <v>196985</v>
          </cell>
          <cell r="K62">
            <v>144623</v>
          </cell>
          <cell r="L62">
            <v>19880</v>
          </cell>
        </row>
        <row r="63">
          <cell r="A63">
            <v>36554</v>
          </cell>
          <cell r="B63">
            <v>20108</v>
          </cell>
          <cell r="C63">
            <v>0</v>
          </cell>
          <cell r="D63">
            <v>480244</v>
          </cell>
          <cell r="E63">
            <v>139702</v>
          </cell>
          <cell r="F63">
            <v>7191</v>
          </cell>
          <cell r="G63">
            <v>62012</v>
          </cell>
          <cell r="H63">
            <v>168664</v>
          </cell>
          <cell r="I63">
            <v>10886</v>
          </cell>
          <cell r="J63">
            <v>193527</v>
          </cell>
          <cell r="K63">
            <v>145173</v>
          </cell>
          <cell r="L63">
            <v>19880</v>
          </cell>
        </row>
        <row r="64">
          <cell r="A64">
            <v>36555</v>
          </cell>
          <cell r="B64">
            <v>20050</v>
          </cell>
          <cell r="C64">
            <v>0</v>
          </cell>
          <cell r="D64">
            <v>496897</v>
          </cell>
          <cell r="E64">
            <v>139447</v>
          </cell>
          <cell r="F64">
            <v>7170</v>
          </cell>
          <cell r="G64">
            <v>61840</v>
          </cell>
          <cell r="H64">
            <v>197912</v>
          </cell>
          <cell r="I64">
            <v>10896</v>
          </cell>
          <cell r="J64">
            <v>195855</v>
          </cell>
          <cell r="K64">
            <v>145173</v>
          </cell>
          <cell r="L64">
            <v>19880</v>
          </cell>
        </row>
        <row r="65">
          <cell r="A65">
            <v>36556</v>
          </cell>
          <cell r="B65">
            <v>20050</v>
          </cell>
          <cell r="C65">
            <v>0</v>
          </cell>
          <cell r="D65">
            <v>496897</v>
          </cell>
          <cell r="E65">
            <v>139447</v>
          </cell>
          <cell r="F65">
            <v>7170</v>
          </cell>
          <cell r="G65">
            <v>61840</v>
          </cell>
          <cell r="H65">
            <v>197912</v>
          </cell>
          <cell r="I65">
            <v>10896</v>
          </cell>
          <cell r="J65">
            <v>195855</v>
          </cell>
          <cell r="K65">
            <v>145173</v>
          </cell>
          <cell r="L65">
            <v>19880</v>
          </cell>
        </row>
        <row r="66">
          <cell r="A66">
            <v>36557</v>
          </cell>
          <cell r="B66">
            <v>19037</v>
          </cell>
          <cell r="C66">
            <v>0</v>
          </cell>
          <cell r="D66">
            <v>470833</v>
          </cell>
          <cell r="E66">
            <v>137843</v>
          </cell>
          <cell r="F66">
            <v>4755</v>
          </cell>
          <cell r="G66">
            <v>57110</v>
          </cell>
          <cell r="H66">
            <v>178340</v>
          </cell>
          <cell r="I66">
            <v>10777</v>
          </cell>
          <cell r="J66">
            <v>200351</v>
          </cell>
          <cell r="K66">
            <v>182806</v>
          </cell>
          <cell r="L66">
            <v>19900</v>
          </cell>
        </row>
        <row r="67">
          <cell r="A67">
            <v>36558</v>
          </cell>
          <cell r="B67">
            <v>19055</v>
          </cell>
          <cell r="C67">
            <v>0</v>
          </cell>
          <cell r="D67">
            <v>458473</v>
          </cell>
          <cell r="E67">
            <v>137453</v>
          </cell>
          <cell r="F67">
            <v>4759</v>
          </cell>
          <cell r="G67">
            <v>56952</v>
          </cell>
          <cell r="H67">
            <v>208528</v>
          </cell>
          <cell r="I67">
            <v>10756</v>
          </cell>
          <cell r="J67">
            <v>200543</v>
          </cell>
          <cell r="K67">
            <v>224921</v>
          </cell>
          <cell r="L67">
            <v>19920</v>
          </cell>
        </row>
        <row r="68">
          <cell r="A68">
            <v>36559</v>
          </cell>
          <cell r="B68">
            <v>19000</v>
          </cell>
          <cell r="C68">
            <v>0</v>
          </cell>
          <cell r="D68">
            <v>455554</v>
          </cell>
          <cell r="E68">
            <v>139519</v>
          </cell>
          <cell r="F68">
            <v>4745</v>
          </cell>
          <cell r="G68">
            <v>56952</v>
          </cell>
          <cell r="H68">
            <v>193088</v>
          </cell>
          <cell r="I68">
            <v>10756</v>
          </cell>
          <cell r="J68">
            <v>200967</v>
          </cell>
          <cell r="K68">
            <v>202434</v>
          </cell>
          <cell r="L68">
            <v>19940</v>
          </cell>
        </row>
        <row r="69">
          <cell r="A69">
            <v>36560</v>
          </cell>
          <cell r="B69">
            <v>20746</v>
          </cell>
          <cell r="C69">
            <v>0</v>
          </cell>
          <cell r="D69">
            <v>479941</v>
          </cell>
          <cell r="E69">
            <v>135022</v>
          </cell>
          <cell r="F69">
            <v>0</v>
          </cell>
          <cell r="G69">
            <v>61060</v>
          </cell>
          <cell r="H69">
            <v>236831</v>
          </cell>
          <cell r="I69">
            <v>10756</v>
          </cell>
          <cell r="J69">
            <v>191703</v>
          </cell>
          <cell r="K69">
            <v>223590</v>
          </cell>
          <cell r="L69">
            <v>19960</v>
          </cell>
        </row>
        <row r="70">
          <cell r="A70">
            <v>36561</v>
          </cell>
          <cell r="B70">
            <v>19110</v>
          </cell>
          <cell r="C70">
            <v>0</v>
          </cell>
          <cell r="D70">
            <v>501773</v>
          </cell>
          <cell r="E70">
            <v>140084</v>
          </cell>
          <cell r="F70">
            <v>4822</v>
          </cell>
          <cell r="G70">
            <v>58371</v>
          </cell>
          <cell r="H70">
            <v>311818</v>
          </cell>
          <cell r="I70">
            <v>10609</v>
          </cell>
          <cell r="J70">
            <v>189254</v>
          </cell>
          <cell r="K70">
            <v>238742</v>
          </cell>
          <cell r="L70">
            <v>19960</v>
          </cell>
        </row>
        <row r="71">
          <cell r="A71">
            <v>36562</v>
          </cell>
          <cell r="B71">
            <v>19110</v>
          </cell>
          <cell r="C71">
            <v>0</v>
          </cell>
          <cell r="D71">
            <v>524678</v>
          </cell>
          <cell r="E71">
            <v>140084</v>
          </cell>
          <cell r="F71">
            <v>4822</v>
          </cell>
          <cell r="G71">
            <v>58747</v>
          </cell>
          <cell r="H71">
            <v>312150</v>
          </cell>
          <cell r="I71">
            <v>10431</v>
          </cell>
          <cell r="J71">
            <v>192040</v>
          </cell>
          <cell r="K71">
            <v>240673</v>
          </cell>
          <cell r="L71">
            <v>19960</v>
          </cell>
        </row>
        <row r="72">
          <cell r="A72">
            <v>36563</v>
          </cell>
          <cell r="B72">
            <v>19110</v>
          </cell>
          <cell r="C72">
            <v>0</v>
          </cell>
          <cell r="D72">
            <v>514093</v>
          </cell>
          <cell r="E72">
            <v>139956</v>
          </cell>
          <cell r="F72">
            <v>4822</v>
          </cell>
          <cell r="G72">
            <v>58693</v>
          </cell>
          <cell r="H72">
            <v>302917</v>
          </cell>
          <cell r="I72">
            <v>10705</v>
          </cell>
          <cell r="J72">
            <v>193411</v>
          </cell>
          <cell r="K72">
            <v>243690</v>
          </cell>
          <cell r="L72">
            <v>19940</v>
          </cell>
        </row>
        <row r="73">
          <cell r="A73">
            <v>36564</v>
          </cell>
          <cell r="B73">
            <v>20826</v>
          </cell>
          <cell r="C73">
            <v>0</v>
          </cell>
          <cell r="D73">
            <v>434233</v>
          </cell>
          <cell r="E73">
            <v>140084</v>
          </cell>
          <cell r="F73">
            <v>4817</v>
          </cell>
          <cell r="G73">
            <v>58371</v>
          </cell>
          <cell r="H73">
            <v>212729</v>
          </cell>
          <cell r="I73">
            <v>10787</v>
          </cell>
          <cell r="J73">
            <v>198118</v>
          </cell>
          <cell r="K73">
            <v>236287</v>
          </cell>
          <cell r="L73">
            <v>19940</v>
          </cell>
        </row>
        <row r="74">
          <cell r="A74">
            <v>36565</v>
          </cell>
          <cell r="B74">
            <v>20846</v>
          </cell>
          <cell r="C74">
            <v>0</v>
          </cell>
          <cell r="D74">
            <v>439764</v>
          </cell>
          <cell r="E74">
            <v>127914</v>
          </cell>
          <cell r="F74">
            <v>6750</v>
          </cell>
          <cell r="G74">
            <v>56489</v>
          </cell>
          <cell r="H74">
            <v>228454</v>
          </cell>
          <cell r="I74">
            <v>10787</v>
          </cell>
          <cell r="J74">
            <v>199201</v>
          </cell>
          <cell r="K74">
            <v>257078</v>
          </cell>
          <cell r="L74">
            <v>19860</v>
          </cell>
        </row>
        <row r="75">
          <cell r="A75">
            <v>36566</v>
          </cell>
          <cell r="B75">
            <v>20846</v>
          </cell>
          <cell r="C75">
            <v>0</v>
          </cell>
          <cell r="D75">
            <v>466717</v>
          </cell>
          <cell r="E75">
            <v>141210</v>
          </cell>
          <cell r="F75">
            <v>6750</v>
          </cell>
          <cell r="G75">
            <v>56489</v>
          </cell>
          <cell r="H75">
            <v>227227</v>
          </cell>
          <cell r="I75">
            <v>10777</v>
          </cell>
          <cell r="J75">
            <v>199019</v>
          </cell>
          <cell r="K75">
            <v>217313</v>
          </cell>
          <cell r="L75">
            <v>19980</v>
          </cell>
        </row>
        <row r="76">
          <cell r="A76">
            <v>36567</v>
          </cell>
          <cell r="B76">
            <v>20886</v>
          </cell>
          <cell r="C76">
            <v>0</v>
          </cell>
          <cell r="D76">
            <v>522242</v>
          </cell>
          <cell r="E76">
            <v>141339</v>
          </cell>
          <cell r="F76">
            <v>6763</v>
          </cell>
          <cell r="G76">
            <v>56438</v>
          </cell>
          <cell r="H76">
            <v>298939</v>
          </cell>
          <cell r="I76">
            <v>10593</v>
          </cell>
          <cell r="J76">
            <v>191760</v>
          </cell>
          <cell r="K76">
            <v>230603</v>
          </cell>
          <cell r="L76">
            <v>19980</v>
          </cell>
        </row>
        <row r="77">
          <cell r="A77">
            <v>36568</v>
          </cell>
          <cell r="B77">
            <v>20907</v>
          </cell>
          <cell r="C77">
            <v>0</v>
          </cell>
          <cell r="D77">
            <v>512462</v>
          </cell>
          <cell r="E77">
            <v>140865</v>
          </cell>
          <cell r="F77">
            <v>6770</v>
          </cell>
          <cell r="G77">
            <v>56958</v>
          </cell>
          <cell r="H77">
            <v>316059</v>
          </cell>
          <cell r="I77">
            <v>10787</v>
          </cell>
          <cell r="J77">
            <v>183338</v>
          </cell>
          <cell r="K77">
            <v>246527</v>
          </cell>
          <cell r="L77">
            <v>19960</v>
          </cell>
        </row>
        <row r="78">
          <cell r="A78">
            <v>36569</v>
          </cell>
          <cell r="B78">
            <v>20907</v>
          </cell>
          <cell r="C78">
            <v>0</v>
          </cell>
          <cell r="D78">
            <v>501910</v>
          </cell>
          <cell r="E78">
            <v>134882</v>
          </cell>
          <cell r="F78">
            <v>0</v>
          </cell>
          <cell r="G78">
            <v>56593</v>
          </cell>
          <cell r="H78">
            <v>279313</v>
          </cell>
          <cell r="I78">
            <v>10790</v>
          </cell>
          <cell r="J78">
            <v>182994</v>
          </cell>
          <cell r="K78">
            <v>225278</v>
          </cell>
          <cell r="L78">
            <v>19960</v>
          </cell>
        </row>
        <row r="79">
          <cell r="A79">
            <v>36570</v>
          </cell>
          <cell r="B79">
            <v>20786</v>
          </cell>
          <cell r="C79">
            <v>0</v>
          </cell>
          <cell r="D79">
            <v>497192</v>
          </cell>
          <cell r="E79">
            <v>134882</v>
          </cell>
          <cell r="F79">
            <v>0</v>
          </cell>
          <cell r="G79">
            <v>56438</v>
          </cell>
          <cell r="H79">
            <v>199023</v>
          </cell>
          <cell r="I79">
            <v>10216</v>
          </cell>
          <cell r="J79">
            <v>182280</v>
          </cell>
          <cell r="K79">
            <v>154783</v>
          </cell>
          <cell r="L79">
            <v>19960</v>
          </cell>
        </row>
        <row r="80">
          <cell r="A80">
            <v>36571</v>
          </cell>
          <cell r="B80">
            <v>20806</v>
          </cell>
          <cell r="C80">
            <v>0</v>
          </cell>
          <cell r="D80">
            <v>454550</v>
          </cell>
          <cell r="E80">
            <v>132086</v>
          </cell>
          <cell r="F80">
            <v>0</v>
          </cell>
          <cell r="G80">
            <v>56438</v>
          </cell>
          <cell r="H80">
            <v>230318</v>
          </cell>
          <cell r="I80">
            <v>10263</v>
          </cell>
          <cell r="J80">
            <v>188230</v>
          </cell>
          <cell r="K80">
            <v>227915</v>
          </cell>
          <cell r="L80">
            <v>29940</v>
          </cell>
        </row>
        <row r="81">
          <cell r="A81">
            <v>36572</v>
          </cell>
          <cell r="B81">
            <v>20786</v>
          </cell>
          <cell r="C81">
            <v>0</v>
          </cell>
          <cell r="D81">
            <v>461212</v>
          </cell>
          <cell r="E81">
            <v>132087</v>
          </cell>
          <cell r="F81">
            <v>0</v>
          </cell>
          <cell r="G81">
            <v>50912</v>
          </cell>
          <cell r="H81">
            <v>233406</v>
          </cell>
          <cell r="I81">
            <v>10484</v>
          </cell>
          <cell r="J81">
            <v>193819</v>
          </cell>
          <cell r="K81">
            <v>233475</v>
          </cell>
          <cell r="L81">
            <v>19980</v>
          </cell>
        </row>
        <row r="82">
          <cell r="A82">
            <v>36573</v>
          </cell>
          <cell r="B82">
            <v>20826</v>
          </cell>
          <cell r="C82">
            <v>0</v>
          </cell>
          <cell r="D82">
            <v>498520</v>
          </cell>
          <cell r="E82">
            <v>138035</v>
          </cell>
          <cell r="F82">
            <v>6744</v>
          </cell>
          <cell r="G82">
            <v>50773</v>
          </cell>
          <cell r="H82">
            <v>254660</v>
          </cell>
          <cell r="I82">
            <v>10464</v>
          </cell>
          <cell r="J82">
            <v>198046</v>
          </cell>
          <cell r="K82">
            <v>231083</v>
          </cell>
          <cell r="L82">
            <v>19980</v>
          </cell>
        </row>
        <row r="83">
          <cell r="A83">
            <v>36574</v>
          </cell>
          <cell r="B83">
            <v>20866</v>
          </cell>
          <cell r="C83">
            <v>0</v>
          </cell>
          <cell r="D83">
            <v>463154</v>
          </cell>
          <cell r="E83">
            <v>137784</v>
          </cell>
          <cell r="F83">
            <v>6757</v>
          </cell>
          <cell r="G83">
            <v>50635</v>
          </cell>
          <cell r="H83">
            <v>235687</v>
          </cell>
          <cell r="I83">
            <v>9883</v>
          </cell>
          <cell r="J83">
            <v>182600</v>
          </cell>
          <cell r="K83">
            <v>221383</v>
          </cell>
          <cell r="L83">
            <v>19980</v>
          </cell>
        </row>
        <row r="84">
          <cell r="A84">
            <v>36575</v>
          </cell>
          <cell r="B84">
            <v>20886</v>
          </cell>
          <cell r="C84">
            <v>0</v>
          </cell>
          <cell r="D84">
            <v>456866</v>
          </cell>
          <cell r="E84">
            <v>128307</v>
          </cell>
          <cell r="F84">
            <v>6763</v>
          </cell>
          <cell r="G84">
            <v>54513</v>
          </cell>
          <cell r="H84">
            <v>250003</v>
          </cell>
          <cell r="I84">
            <v>10258</v>
          </cell>
          <cell r="J84">
            <v>170298</v>
          </cell>
          <cell r="K84">
            <v>225077</v>
          </cell>
          <cell r="L84">
            <v>29970</v>
          </cell>
        </row>
        <row r="85">
          <cell r="A85">
            <v>36576</v>
          </cell>
          <cell r="B85">
            <v>20806</v>
          </cell>
          <cell r="C85">
            <v>0</v>
          </cell>
          <cell r="D85">
            <v>456889</v>
          </cell>
          <cell r="E85">
            <v>137765</v>
          </cell>
          <cell r="F85">
            <v>15860</v>
          </cell>
          <cell r="G85">
            <v>54562</v>
          </cell>
          <cell r="H85">
            <v>251382</v>
          </cell>
          <cell r="I85">
            <v>10207</v>
          </cell>
          <cell r="J85">
            <v>172827</v>
          </cell>
          <cell r="K85">
            <v>219694</v>
          </cell>
          <cell r="L85">
            <v>29910</v>
          </cell>
        </row>
        <row r="86">
          <cell r="A86">
            <v>36577</v>
          </cell>
          <cell r="B86">
            <v>20826</v>
          </cell>
          <cell r="C86">
            <v>0</v>
          </cell>
          <cell r="D86">
            <v>515516</v>
          </cell>
          <cell r="E86">
            <v>137640</v>
          </cell>
          <cell r="F86">
            <v>6744</v>
          </cell>
          <cell r="G86">
            <v>54562</v>
          </cell>
          <cell r="H86">
            <v>315857</v>
          </cell>
          <cell r="I86">
            <v>10216</v>
          </cell>
          <cell r="J86">
            <v>194601</v>
          </cell>
          <cell r="K86">
            <v>218777</v>
          </cell>
          <cell r="L86">
            <v>29880</v>
          </cell>
        </row>
        <row r="87">
          <cell r="A87">
            <v>36578</v>
          </cell>
          <cell r="B87">
            <v>20846</v>
          </cell>
          <cell r="C87">
            <v>0</v>
          </cell>
          <cell r="D87">
            <v>455262</v>
          </cell>
          <cell r="E87">
            <v>137640</v>
          </cell>
          <cell r="F87">
            <v>6750</v>
          </cell>
          <cell r="G87">
            <v>54562</v>
          </cell>
          <cell r="H87">
            <v>216347</v>
          </cell>
          <cell r="I87">
            <v>10216</v>
          </cell>
          <cell r="J87">
            <v>194789</v>
          </cell>
          <cell r="K87">
            <v>211260</v>
          </cell>
          <cell r="L87">
            <v>29791</v>
          </cell>
        </row>
        <row r="88">
          <cell r="A88">
            <v>36579</v>
          </cell>
        </row>
        <row r="89">
          <cell r="A89">
            <v>36580</v>
          </cell>
        </row>
        <row r="90">
          <cell r="A90">
            <v>36581</v>
          </cell>
        </row>
        <row r="91">
          <cell r="A91">
            <v>36582</v>
          </cell>
        </row>
        <row r="92">
          <cell r="A92">
            <v>36583</v>
          </cell>
        </row>
        <row r="93">
          <cell r="A93">
            <v>36584</v>
          </cell>
        </row>
        <row r="94">
          <cell r="A94">
            <v>36585</v>
          </cell>
        </row>
        <row r="95">
          <cell r="A95">
            <v>36586</v>
          </cell>
        </row>
        <row r="96">
          <cell r="A96">
            <v>36587</v>
          </cell>
        </row>
        <row r="97">
          <cell r="A97">
            <v>36588</v>
          </cell>
        </row>
        <row r="98">
          <cell r="A98">
            <v>36589</v>
          </cell>
        </row>
        <row r="99">
          <cell r="A99">
            <v>36590</v>
          </cell>
        </row>
        <row r="100">
          <cell r="A100">
            <v>36591</v>
          </cell>
        </row>
        <row r="101">
          <cell r="A101">
            <v>36592</v>
          </cell>
        </row>
        <row r="102">
          <cell r="A102">
            <v>36593</v>
          </cell>
        </row>
        <row r="103">
          <cell r="A103">
            <v>36594</v>
          </cell>
        </row>
        <row r="104">
          <cell r="A104">
            <v>36595</v>
          </cell>
        </row>
        <row r="105">
          <cell r="A105">
            <v>36596</v>
          </cell>
        </row>
        <row r="106">
          <cell r="A106">
            <v>36597</v>
          </cell>
        </row>
        <row r="107">
          <cell r="A107">
            <v>36598</v>
          </cell>
        </row>
        <row r="108">
          <cell r="A108">
            <v>36599</v>
          </cell>
        </row>
        <row r="109">
          <cell r="A109">
            <v>36600</v>
          </cell>
        </row>
        <row r="110">
          <cell r="A110">
            <v>36601</v>
          </cell>
        </row>
        <row r="111">
          <cell r="A111">
            <v>36602</v>
          </cell>
        </row>
        <row r="112">
          <cell r="A112">
            <v>36603</v>
          </cell>
        </row>
        <row r="113">
          <cell r="A113">
            <v>36604</v>
          </cell>
        </row>
        <row r="114">
          <cell r="A114">
            <v>36605</v>
          </cell>
        </row>
        <row r="115">
          <cell r="A115">
            <v>36606</v>
          </cell>
        </row>
        <row r="116">
          <cell r="A116">
            <v>36607</v>
          </cell>
        </row>
        <row r="117">
          <cell r="A117">
            <v>36608</v>
          </cell>
        </row>
        <row r="118">
          <cell r="A118">
            <v>36609</v>
          </cell>
        </row>
        <row r="119">
          <cell r="A119">
            <v>36610</v>
          </cell>
        </row>
        <row r="120">
          <cell r="A120">
            <v>36611</v>
          </cell>
        </row>
        <row r="121">
          <cell r="A121">
            <v>36612</v>
          </cell>
        </row>
        <row r="122">
          <cell r="A122">
            <v>36613</v>
          </cell>
        </row>
        <row r="123">
          <cell r="A123">
            <v>36614</v>
          </cell>
        </row>
        <row r="124">
          <cell r="A124">
            <v>36615</v>
          </cell>
        </row>
        <row r="125">
          <cell r="A125">
            <v>36616</v>
          </cell>
        </row>
        <row r="126">
          <cell r="A126">
            <v>36617</v>
          </cell>
        </row>
        <row r="127">
          <cell r="A127">
            <v>36618</v>
          </cell>
        </row>
        <row r="128">
          <cell r="A128">
            <v>36619</v>
          </cell>
        </row>
        <row r="129">
          <cell r="A129">
            <v>36620</v>
          </cell>
        </row>
        <row r="130">
          <cell r="A130">
            <v>36621</v>
          </cell>
        </row>
        <row r="131">
          <cell r="A131">
            <v>36622</v>
          </cell>
        </row>
        <row r="132">
          <cell r="A132">
            <v>36623</v>
          </cell>
        </row>
        <row r="133">
          <cell r="A133">
            <v>36624</v>
          </cell>
        </row>
        <row r="134">
          <cell r="A134">
            <v>36625</v>
          </cell>
        </row>
        <row r="135">
          <cell r="A135">
            <v>36626</v>
          </cell>
        </row>
        <row r="136">
          <cell r="A136">
            <v>36627</v>
          </cell>
        </row>
        <row r="137">
          <cell r="A137">
            <v>36628</v>
          </cell>
        </row>
        <row r="138">
          <cell r="A138">
            <v>36629</v>
          </cell>
        </row>
        <row r="139">
          <cell r="A139">
            <v>36630</v>
          </cell>
        </row>
        <row r="140">
          <cell r="A140">
            <v>36631</v>
          </cell>
        </row>
        <row r="141">
          <cell r="A141">
            <v>36632</v>
          </cell>
        </row>
        <row r="142">
          <cell r="A142">
            <v>36633</v>
          </cell>
        </row>
        <row r="143">
          <cell r="A143">
            <v>36634</v>
          </cell>
        </row>
        <row r="144">
          <cell r="A144">
            <v>36635</v>
          </cell>
        </row>
        <row r="145">
          <cell r="A145">
            <v>36636</v>
          </cell>
        </row>
        <row r="146">
          <cell r="A146">
            <v>36637</v>
          </cell>
        </row>
        <row r="147">
          <cell r="A147">
            <v>36638</v>
          </cell>
        </row>
        <row r="148">
          <cell r="A148">
            <v>36639</v>
          </cell>
        </row>
        <row r="149">
          <cell r="A149">
            <v>36640</v>
          </cell>
        </row>
        <row r="150">
          <cell r="A150">
            <v>36641</v>
          </cell>
        </row>
        <row r="151">
          <cell r="A151">
            <v>36642</v>
          </cell>
        </row>
        <row r="152">
          <cell r="A152">
            <v>36643</v>
          </cell>
        </row>
        <row r="153">
          <cell r="A153">
            <v>36644</v>
          </cell>
        </row>
        <row r="154">
          <cell r="A154">
            <v>36645</v>
          </cell>
        </row>
        <row r="155">
          <cell r="A155">
            <v>36646</v>
          </cell>
        </row>
        <row r="156">
          <cell r="A156">
            <v>36647</v>
          </cell>
        </row>
        <row r="157">
          <cell r="A157">
            <v>36648</v>
          </cell>
        </row>
        <row r="158">
          <cell r="A158">
            <v>36649</v>
          </cell>
        </row>
        <row r="159">
          <cell r="A159">
            <v>36650</v>
          </cell>
        </row>
        <row r="160">
          <cell r="A160">
            <v>36651</v>
          </cell>
        </row>
        <row r="161">
          <cell r="A161">
            <v>36652</v>
          </cell>
        </row>
        <row r="162">
          <cell r="A162">
            <v>36653</v>
          </cell>
        </row>
        <row r="163">
          <cell r="A163">
            <v>36654</v>
          </cell>
        </row>
        <row r="164">
          <cell r="A164">
            <v>36655</v>
          </cell>
        </row>
        <row r="165">
          <cell r="A165">
            <v>36656</v>
          </cell>
        </row>
        <row r="166">
          <cell r="A166">
            <v>36657</v>
          </cell>
        </row>
        <row r="167">
          <cell r="A167">
            <v>36658</v>
          </cell>
        </row>
        <row r="168">
          <cell r="A168">
            <v>36659</v>
          </cell>
        </row>
        <row r="169">
          <cell r="A169">
            <v>36660</v>
          </cell>
        </row>
        <row r="170">
          <cell r="A170">
            <v>36661</v>
          </cell>
        </row>
        <row r="171">
          <cell r="A171">
            <v>36662</v>
          </cell>
        </row>
        <row r="172">
          <cell r="A172">
            <v>36663</v>
          </cell>
        </row>
        <row r="173">
          <cell r="A173">
            <v>36664</v>
          </cell>
        </row>
        <row r="174">
          <cell r="A174">
            <v>36665</v>
          </cell>
        </row>
        <row r="175">
          <cell r="A175">
            <v>36666</v>
          </cell>
        </row>
        <row r="176">
          <cell r="A176">
            <v>36667</v>
          </cell>
        </row>
        <row r="177">
          <cell r="A177">
            <v>36668</v>
          </cell>
        </row>
        <row r="178">
          <cell r="A178">
            <v>36669</v>
          </cell>
        </row>
        <row r="179">
          <cell r="A179">
            <v>36670</v>
          </cell>
        </row>
        <row r="180">
          <cell r="A180">
            <v>36671</v>
          </cell>
        </row>
        <row r="181">
          <cell r="A181">
            <v>36672</v>
          </cell>
        </row>
        <row r="182">
          <cell r="A182">
            <v>36673</v>
          </cell>
        </row>
        <row r="183">
          <cell r="A183">
            <v>36674</v>
          </cell>
        </row>
        <row r="184">
          <cell r="A184">
            <v>36675</v>
          </cell>
        </row>
        <row r="185">
          <cell r="A185">
            <v>36676</v>
          </cell>
        </row>
        <row r="186">
          <cell r="A186">
            <v>36677</v>
          </cell>
        </row>
        <row r="187">
          <cell r="A187">
            <v>36678</v>
          </cell>
        </row>
        <row r="188">
          <cell r="A188">
            <v>36679</v>
          </cell>
        </row>
        <row r="189">
          <cell r="A189">
            <v>36680</v>
          </cell>
        </row>
        <row r="190">
          <cell r="A190">
            <v>36681</v>
          </cell>
        </row>
        <row r="191">
          <cell r="A191">
            <v>36682</v>
          </cell>
        </row>
        <row r="192">
          <cell r="A192">
            <v>36683</v>
          </cell>
        </row>
        <row r="193">
          <cell r="A193">
            <v>36684</v>
          </cell>
        </row>
        <row r="194">
          <cell r="A194">
            <v>36685</v>
          </cell>
        </row>
        <row r="195">
          <cell r="A195">
            <v>36686</v>
          </cell>
        </row>
        <row r="196">
          <cell r="A196">
            <v>36687</v>
          </cell>
        </row>
        <row r="197">
          <cell r="A197">
            <v>36688</v>
          </cell>
        </row>
        <row r="198">
          <cell r="A198">
            <v>36689</v>
          </cell>
        </row>
        <row r="199">
          <cell r="A199">
            <v>36690</v>
          </cell>
        </row>
        <row r="200">
          <cell r="A200">
            <v>36691</v>
          </cell>
        </row>
        <row r="201">
          <cell r="A201">
            <v>36692</v>
          </cell>
        </row>
        <row r="202">
          <cell r="A202">
            <v>36693</v>
          </cell>
        </row>
        <row r="203">
          <cell r="A203">
            <v>36694</v>
          </cell>
        </row>
        <row r="204">
          <cell r="A204">
            <v>36695</v>
          </cell>
        </row>
        <row r="205">
          <cell r="A205">
            <v>36696</v>
          </cell>
        </row>
        <row r="206">
          <cell r="A206">
            <v>36697</v>
          </cell>
        </row>
        <row r="207">
          <cell r="A207">
            <v>36698</v>
          </cell>
        </row>
        <row r="208">
          <cell r="A208">
            <v>36699</v>
          </cell>
        </row>
        <row r="209">
          <cell r="A209">
            <v>36700</v>
          </cell>
        </row>
        <row r="210">
          <cell r="A210">
            <v>36701</v>
          </cell>
        </row>
        <row r="211">
          <cell r="A211">
            <v>36702</v>
          </cell>
        </row>
        <row r="212">
          <cell r="A212">
            <v>36703</v>
          </cell>
        </row>
        <row r="213">
          <cell r="A213">
            <v>36704</v>
          </cell>
        </row>
        <row r="214">
          <cell r="A214">
            <v>36705</v>
          </cell>
        </row>
        <row r="215">
          <cell r="A215">
            <v>36706</v>
          </cell>
        </row>
        <row r="216">
          <cell r="A216">
            <v>36707</v>
          </cell>
        </row>
        <row r="217">
          <cell r="A217">
            <v>36708</v>
          </cell>
        </row>
        <row r="218">
          <cell r="A218">
            <v>36709</v>
          </cell>
        </row>
        <row r="219">
          <cell r="A219">
            <v>36710</v>
          </cell>
        </row>
        <row r="220">
          <cell r="A220">
            <v>36711</v>
          </cell>
        </row>
        <row r="221">
          <cell r="A221">
            <v>36712</v>
          </cell>
        </row>
        <row r="222">
          <cell r="A222">
            <v>36713</v>
          </cell>
        </row>
        <row r="223">
          <cell r="A223">
            <v>36714</v>
          </cell>
        </row>
        <row r="224">
          <cell r="A224">
            <v>36715</v>
          </cell>
        </row>
        <row r="225">
          <cell r="A225">
            <v>36716</v>
          </cell>
        </row>
        <row r="226">
          <cell r="A226">
            <v>36717</v>
          </cell>
        </row>
        <row r="227">
          <cell r="A227">
            <v>36718</v>
          </cell>
        </row>
        <row r="228">
          <cell r="A228">
            <v>36719</v>
          </cell>
        </row>
        <row r="229">
          <cell r="A229">
            <v>36720</v>
          </cell>
        </row>
        <row r="230">
          <cell r="A230">
            <v>36721</v>
          </cell>
        </row>
        <row r="231">
          <cell r="A231">
            <v>36722</v>
          </cell>
        </row>
        <row r="232">
          <cell r="A232">
            <v>36723</v>
          </cell>
        </row>
        <row r="233">
          <cell r="A233">
            <v>36724</v>
          </cell>
        </row>
        <row r="234">
          <cell r="A234">
            <v>36725</v>
          </cell>
        </row>
        <row r="235">
          <cell r="A235">
            <v>36726</v>
          </cell>
        </row>
        <row r="236">
          <cell r="A236">
            <v>36727</v>
          </cell>
        </row>
        <row r="237">
          <cell r="A237">
            <v>36728</v>
          </cell>
        </row>
        <row r="238">
          <cell r="A238">
            <v>36729</v>
          </cell>
        </row>
        <row r="239">
          <cell r="A239">
            <v>36730</v>
          </cell>
        </row>
        <row r="240">
          <cell r="A240">
            <v>36731</v>
          </cell>
        </row>
        <row r="241">
          <cell r="A241">
            <v>36732</v>
          </cell>
        </row>
        <row r="242">
          <cell r="A242">
            <v>36733</v>
          </cell>
        </row>
        <row r="243">
          <cell r="A243">
            <v>36734</v>
          </cell>
        </row>
        <row r="244">
          <cell r="A244">
            <v>36735</v>
          </cell>
        </row>
        <row r="245">
          <cell r="A245">
            <v>36736</v>
          </cell>
        </row>
        <row r="246">
          <cell r="A246">
            <v>36737</v>
          </cell>
        </row>
        <row r="247">
          <cell r="A247">
            <v>36738</v>
          </cell>
        </row>
        <row r="248">
          <cell r="A248">
            <v>36739</v>
          </cell>
        </row>
        <row r="249">
          <cell r="A249">
            <v>36740</v>
          </cell>
        </row>
        <row r="250">
          <cell r="A250">
            <v>36741</v>
          </cell>
        </row>
        <row r="251">
          <cell r="A251">
            <v>36742</v>
          </cell>
        </row>
        <row r="252">
          <cell r="A252">
            <v>36743</v>
          </cell>
        </row>
        <row r="253">
          <cell r="A253">
            <v>36744</v>
          </cell>
        </row>
        <row r="254">
          <cell r="A254">
            <v>36745</v>
          </cell>
        </row>
        <row r="255">
          <cell r="A255">
            <v>36746</v>
          </cell>
        </row>
        <row r="256">
          <cell r="A256">
            <v>36747</v>
          </cell>
        </row>
        <row r="257">
          <cell r="A257">
            <v>36748</v>
          </cell>
        </row>
        <row r="258">
          <cell r="A258">
            <v>36749</v>
          </cell>
        </row>
        <row r="259">
          <cell r="A259">
            <v>36750</v>
          </cell>
        </row>
        <row r="260">
          <cell r="A260">
            <v>36751</v>
          </cell>
        </row>
        <row r="261">
          <cell r="A261">
            <v>36752</v>
          </cell>
        </row>
        <row r="262">
          <cell r="A262">
            <v>36753</v>
          </cell>
        </row>
        <row r="263">
          <cell r="A263">
            <v>36754</v>
          </cell>
        </row>
        <row r="264">
          <cell r="A264">
            <v>36755</v>
          </cell>
        </row>
        <row r="265">
          <cell r="A265">
            <v>36756</v>
          </cell>
        </row>
        <row r="266">
          <cell r="A266">
            <v>36757</v>
          </cell>
        </row>
        <row r="267">
          <cell r="A267">
            <v>36758</v>
          </cell>
        </row>
        <row r="268">
          <cell r="A268">
            <v>36759</v>
          </cell>
        </row>
        <row r="269">
          <cell r="A269">
            <v>36760</v>
          </cell>
        </row>
        <row r="270">
          <cell r="A270">
            <v>36761</v>
          </cell>
        </row>
        <row r="271">
          <cell r="A271">
            <v>36762</v>
          </cell>
        </row>
        <row r="272">
          <cell r="A272">
            <v>36763</v>
          </cell>
        </row>
        <row r="273">
          <cell r="A273">
            <v>36764</v>
          </cell>
        </row>
        <row r="274">
          <cell r="A274">
            <v>36765</v>
          </cell>
        </row>
        <row r="275">
          <cell r="A275">
            <v>36766</v>
          </cell>
        </row>
        <row r="276">
          <cell r="A276">
            <v>36767</v>
          </cell>
        </row>
        <row r="277">
          <cell r="A277">
            <v>36768</v>
          </cell>
        </row>
        <row r="278">
          <cell r="A278">
            <v>36769</v>
          </cell>
        </row>
        <row r="279">
          <cell r="A279">
            <v>36770</v>
          </cell>
        </row>
        <row r="280">
          <cell r="A280">
            <v>36771</v>
          </cell>
        </row>
        <row r="281">
          <cell r="A281">
            <v>36772</v>
          </cell>
        </row>
        <row r="282">
          <cell r="A282">
            <v>36773</v>
          </cell>
        </row>
        <row r="283">
          <cell r="A283">
            <v>36774</v>
          </cell>
        </row>
        <row r="284">
          <cell r="A284">
            <v>36775</v>
          </cell>
        </row>
        <row r="285">
          <cell r="A285">
            <v>36776</v>
          </cell>
        </row>
        <row r="286">
          <cell r="A286">
            <v>36777</v>
          </cell>
        </row>
        <row r="287">
          <cell r="A287">
            <v>36778</v>
          </cell>
        </row>
        <row r="288">
          <cell r="A288">
            <v>36779</v>
          </cell>
        </row>
        <row r="289">
          <cell r="A289">
            <v>36780</v>
          </cell>
        </row>
        <row r="290">
          <cell r="A290">
            <v>36781</v>
          </cell>
        </row>
        <row r="291">
          <cell r="A291">
            <v>36782</v>
          </cell>
        </row>
        <row r="292">
          <cell r="A292">
            <v>36783</v>
          </cell>
        </row>
        <row r="293">
          <cell r="A293">
            <v>36784</v>
          </cell>
        </row>
        <row r="294">
          <cell r="A294">
            <v>36785</v>
          </cell>
        </row>
        <row r="295">
          <cell r="A295">
            <v>36786</v>
          </cell>
        </row>
        <row r="296">
          <cell r="A296">
            <v>36787</v>
          </cell>
        </row>
        <row r="297">
          <cell r="A297">
            <v>36788</v>
          </cell>
        </row>
        <row r="298">
          <cell r="A298">
            <v>36789</v>
          </cell>
        </row>
        <row r="299">
          <cell r="A299">
            <v>36790</v>
          </cell>
        </row>
        <row r="300">
          <cell r="A300">
            <v>36791</v>
          </cell>
        </row>
        <row r="301">
          <cell r="A301">
            <v>36792</v>
          </cell>
        </row>
        <row r="302">
          <cell r="A302">
            <v>36793</v>
          </cell>
        </row>
        <row r="303">
          <cell r="A303">
            <v>36794</v>
          </cell>
        </row>
        <row r="304">
          <cell r="A304">
            <v>36795</v>
          </cell>
        </row>
        <row r="305">
          <cell r="A305">
            <v>36796</v>
          </cell>
        </row>
        <row r="306">
          <cell r="A306">
            <v>36797</v>
          </cell>
        </row>
        <row r="307">
          <cell r="A307">
            <v>36798</v>
          </cell>
        </row>
        <row r="308">
          <cell r="A308">
            <v>36799</v>
          </cell>
        </row>
        <row r="309">
          <cell r="A309">
            <v>36800</v>
          </cell>
        </row>
        <row r="310">
          <cell r="A310">
            <v>36801</v>
          </cell>
        </row>
        <row r="311">
          <cell r="A311">
            <v>36802</v>
          </cell>
        </row>
        <row r="312">
          <cell r="A312">
            <v>36803</v>
          </cell>
        </row>
        <row r="313">
          <cell r="A313">
            <v>36804</v>
          </cell>
        </row>
        <row r="314">
          <cell r="A314">
            <v>36805</v>
          </cell>
        </row>
        <row r="315">
          <cell r="A315">
            <v>36806</v>
          </cell>
        </row>
        <row r="316">
          <cell r="A316">
            <v>36807</v>
          </cell>
        </row>
        <row r="317">
          <cell r="A317">
            <v>36808</v>
          </cell>
        </row>
        <row r="318">
          <cell r="A318">
            <v>36809</v>
          </cell>
        </row>
        <row r="319">
          <cell r="A319">
            <v>36810</v>
          </cell>
        </row>
        <row r="320">
          <cell r="A320">
            <v>36811</v>
          </cell>
        </row>
        <row r="321">
          <cell r="A321">
            <v>36812</v>
          </cell>
        </row>
        <row r="322">
          <cell r="A322">
            <v>36813</v>
          </cell>
        </row>
        <row r="323">
          <cell r="A323">
            <v>36814</v>
          </cell>
        </row>
        <row r="324">
          <cell r="A324">
            <v>36815</v>
          </cell>
        </row>
        <row r="325">
          <cell r="A325">
            <v>36816</v>
          </cell>
        </row>
        <row r="326">
          <cell r="A326">
            <v>36817</v>
          </cell>
        </row>
        <row r="327">
          <cell r="A327">
            <v>36818</v>
          </cell>
        </row>
        <row r="328">
          <cell r="A328">
            <v>36819</v>
          </cell>
        </row>
        <row r="329">
          <cell r="A329">
            <v>36820</v>
          </cell>
        </row>
        <row r="330">
          <cell r="A330">
            <v>36821</v>
          </cell>
        </row>
        <row r="331">
          <cell r="A331">
            <v>36822</v>
          </cell>
        </row>
        <row r="332">
          <cell r="A332">
            <v>36823</v>
          </cell>
        </row>
        <row r="333">
          <cell r="A333">
            <v>36824</v>
          </cell>
        </row>
        <row r="334">
          <cell r="A334">
            <v>36825</v>
          </cell>
        </row>
        <row r="335">
          <cell r="A335">
            <v>36826</v>
          </cell>
        </row>
        <row r="336">
          <cell r="A336">
            <v>36827</v>
          </cell>
        </row>
        <row r="337">
          <cell r="A337">
            <v>36828</v>
          </cell>
        </row>
        <row r="338">
          <cell r="A338">
            <v>36829</v>
          </cell>
        </row>
        <row r="339">
          <cell r="A339">
            <v>36830</v>
          </cell>
        </row>
        <row r="340">
          <cell r="A340">
            <v>36831</v>
          </cell>
        </row>
        <row r="341">
          <cell r="A341">
            <v>36832</v>
          </cell>
        </row>
        <row r="342">
          <cell r="A342">
            <v>36833</v>
          </cell>
        </row>
        <row r="343">
          <cell r="A343">
            <v>36834</v>
          </cell>
        </row>
        <row r="344">
          <cell r="A344">
            <v>36835</v>
          </cell>
        </row>
        <row r="345">
          <cell r="A345">
            <v>36836</v>
          </cell>
        </row>
        <row r="346">
          <cell r="A346">
            <v>36837</v>
          </cell>
        </row>
        <row r="347">
          <cell r="A347">
            <v>36838</v>
          </cell>
        </row>
        <row r="348">
          <cell r="A348">
            <v>36839</v>
          </cell>
        </row>
        <row r="349">
          <cell r="A349">
            <v>36840</v>
          </cell>
        </row>
        <row r="350">
          <cell r="A350">
            <v>36841</v>
          </cell>
        </row>
        <row r="351">
          <cell r="A351">
            <v>36842</v>
          </cell>
        </row>
        <row r="352">
          <cell r="A352">
            <v>36843</v>
          </cell>
        </row>
        <row r="353">
          <cell r="A353">
            <v>36844</v>
          </cell>
        </row>
        <row r="354">
          <cell r="A354">
            <v>36845</v>
          </cell>
        </row>
        <row r="355">
          <cell r="A355">
            <v>36846</v>
          </cell>
        </row>
        <row r="356">
          <cell r="A356">
            <v>36847</v>
          </cell>
        </row>
        <row r="357">
          <cell r="A357">
            <v>36848</v>
          </cell>
        </row>
        <row r="358">
          <cell r="A358">
            <v>36849</v>
          </cell>
        </row>
        <row r="359">
          <cell r="A359">
            <v>36850</v>
          </cell>
        </row>
        <row r="360">
          <cell r="A360">
            <v>36851</v>
          </cell>
        </row>
        <row r="361">
          <cell r="A361">
            <v>36852</v>
          </cell>
        </row>
        <row r="362">
          <cell r="A362">
            <v>36853</v>
          </cell>
        </row>
        <row r="363">
          <cell r="A363">
            <v>36854</v>
          </cell>
        </row>
        <row r="364">
          <cell r="A364">
            <v>36855</v>
          </cell>
        </row>
        <row r="365">
          <cell r="A365">
            <v>36856</v>
          </cell>
        </row>
        <row r="366">
          <cell r="A366">
            <v>36857</v>
          </cell>
        </row>
        <row r="367">
          <cell r="A367">
            <v>36858</v>
          </cell>
        </row>
        <row r="368">
          <cell r="A368">
            <v>36859</v>
          </cell>
        </row>
        <row r="369">
          <cell r="A369">
            <v>36860</v>
          </cell>
        </row>
        <row r="370">
          <cell r="A370">
            <v>36861</v>
          </cell>
        </row>
        <row r="371">
          <cell r="A371">
            <v>36862</v>
          </cell>
        </row>
        <row r="372">
          <cell r="A372">
            <v>36863</v>
          </cell>
        </row>
        <row r="373">
          <cell r="A373">
            <v>36864</v>
          </cell>
        </row>
        <row r="374">
          <cell r="A374">
            <v>36865</v>
          </cell>
        </row>
        <row r="375">
          <cell r="A375">
            <v>36866</v>
          </cell>
        </row>
        <row r="376">
          <cell r="A376">
            <v>36867</v>
          </cell>
        </row>
        <row r="377">
          <cell r="A377">
            <v>36868</v>
          </cell>
        </row>
        <row r="378">
          <cell r="A378">
            <v>36869</v>
          </cell>
        </row>
        <row r="379">
          <cell r="A379">
            <v>36870</v>
          </cell>
        </row>
        <row r="380">
          <cell r="A380">
            <v>36871</v>
          </cell>
        </row>
        <row r="381">
          <cell r="A381">
            <v>36872</v>
          </cell>
        </row>
        <row r="382">
          <cell r="A382">
            <v>36873</v>
          </cell>
        </row>
        <row r="383">
          <cell r="A383">
            <v>36874</v>
          </cell>
        </row>
        <row r="384">
          <cell r="A384">
            <v>36875</v>
          </cell>
        </row>
        <row r="385">
          <cell r="A385">
            <v>36876</v>
          </cell>
        </row>
        <row r="386">
          <cell r="A386">
            <v>36877</v>
          </cell>
        </row>
        <row r="387">
          <cell r="A387">
            <v>36878</v>
          </cell>
        </row>
        <row r="388">
          <cell r="A388">
            <v>36879</v>
          </cell>
        </row>
        <row r="389">
          <cell r="A389">
            <v>36880</v>
          </cell>
        </row>
        <row r="390">
          <cell r="A390">
            <v>36881</v>
          </cell>
        </row>
        <row r="391">
          <cell r="A391">
            <v>36882</v>
          </cell>
        </row>
        <row r="392">
          <cell r="A392">
            <v>36883</v>
          </cell>
        </row>
        <row r="393">
          <cell r="A393">
            <v>36884</v>
          </cell>
        </row>
        <row r="394">
          <cell r="A394">
            <v>36885</v>
          </cell>
        </row>
        <row r="395">
          <cell r="A395">
            <v>36886</v>
          </cell>
        </row>
        <row r="396">
          <cell r="A396">
            <v>36887</v>
          </cell>
        </row>
        <row r="397">
          <cell r="A397">
            <v>36888</v>
          </cell>
        </row>
        <row r="398">
          <cell r="A398">
            <v>36889</v>
          </cell>
        </row>
        <row r="399">
          <cell r="A399">
            <v>36890</v>
          </cell>
        </row>
        <row r="400">
          <cell r="A400">
            <v>36891</v>
          </cell>
        </row>
      </sheetData>
      <sheetData sheetId="1"/>
      <sheetData sheetId="2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data"/>
      <sheetName val="Sheet2"/>
      <sheetName val="Sheet3"/>
    </sheetNames>
    <sheetDataSet>
      <sheetData sheetId="0">
        <row r="1">
          <cell r="B1">
            <v>2</v>
          </cell>
          <cell r="C1">
            <v>3</v>
          </cell>
          <cell r="D1">
            <v>4</v>
          </cell>
          <cell r="E1">
            <v>5</v>
          </cell>
          <cell r="F1">
            <v>6</v>
          </cell>
          <cell r="G1">
            <v>7</v>
          </cell>
          <cell r="H1">
            <v>8</v>
          </cell>
          <cell r="I1">
            <v>9</v>
          </cell>
          <cell r="J1">
            <v>10</v>
          </cell>
          <cell r="K1">
            <v>11</v>
          </cell>
          <cell r="L1">
            <v>12</v>
          </cell>
          <cell r="M1">
            <v>13</v>
          </cell>
          <cell r="N1">
            <v>14</v>
          </cell>
          <cell r="O1">
            <v>15</v>
          </cell>
          <cell r="P1">
            <v>16</v>
          </cell>
          <cell r="Q1">
            <v>17</v>
          </cell>
        </row>
        <row r="2">
          <cell r="A2" t="str">
            <v>Date</v>
          </cell>
          <cell r="B2" t="str">
            <v>Overland Trail</v>
          </cell>
          <cell r="C2" t="str">
            <v>CIG Muddy Creek</v>
          </cell>
          <cell r="D2" t="str">
            <v>Questar Muddy Creek</v>
          </cell>
          <cell r="E2" t="str">
            <v>Anschutz Plant</v>
          </cell>
          <cell r="F2" t="str">
            <v>Painter Plant</v>
          </cell>
          <cell r="G2" t="str">
            <v>Whitney Canyon</v>
          </cell>
          <cell r="H2" t="str">
            <v>Carter Creek</v>
          </cell>
          <cell r="I2" t="str">
            <v>NWPL Muddy Creek</v>
          </cell>
          <cell r="J2" t="str">
            <v>Opal Plant</v>
          </cell>
          <cell r="K2" t="str">
            <v>Primm SWG</v>
          </cell>
          <cell r="L2" t="str">
            <v>Blue Diamond</v>
          </cell>
          <cell r="M2" t="str">
            <v>Harry Allen</v>
          </cell>
          <cell r="N2" t="str">
            <v>Pecos SWG</v>
          </cell>
          <cell r="O2" t="str">
            <v>Lone Mtn.</v>
          </cell>
          <cell r="P2" t="str">
            <v>Dagget PG&amp;E</v>
          </cell>
          <cell r="Q2" t="str">
            <v>Apex SWG</v>
          </cell>
        </row>
        <row r="3">
          <cell r="A3">
            <v>36495</v>
          </cell>
          <cell r="B3">
            <v>131600</v>
          </cell>
          <cell r="C3">
            <v>132500</v>
          </cell>
          <cell r="D3">
            <v>185950</v>
          </cell>
          <cell r="E3">
            <v>18485</v>
          </cell>
          <cell r="F3">
            <v>67747</v>
          </cell>
          <cell r="G3">
            <v>90266</v>
          </cell>
          <cell r="H3">
            <v>58000</v>
          </cell>
          <cell r="I3">
            <v>344225</v>
          </cell>
          <cell r="J3">
            <v>60631</v>
          </cell>
          <cell r="K3">
            <v>6352</v>
          </cell>
          <cell r="L3">
            <v>246558</v>
          </cell>
          <cell r="M3">
            <v>140000</v>
          </cell>
          <cell r="N3">
            <v>23200</v>
          </cell>
          <cell r="O3">
            <v>107000</v>
          </cell>
          <cell r="P3">
            <v>0</v>
          </cell>
          <cell r="Q3">
            <v>53036</v>
          </cell>
        </row>
        <row r="4">
          <cell r="A4">
            <v>36496</v>
          </cell>
          <cell r="B4">
            <v>131600</v>
          </cell>
          <cell r="C4">
            <v>135870</v>
          </cell>
          <cell r="D4">
            <v>182200</v>
          </cell>
          <cell r="E4">
            <v>18485</v>
          </cell>
          <cell r="F4">
            <v>67987</v>
          </cell>
          <cell r="G4">
            <v>88493</v>
          </cell>
          <cell r="H4">
            <v>59500</v>
          </cell>
          <cell r="I4">
            <v>378663</v>
          </cell>
          <cell r="J4">
            <v>29963</v>
          </cell>
          <cell r="K4">
            <v>6352</v>
          </cell>
          <cell r="L4">
            <v>231225</v>
          </cell>
          <cell r="M4">
            <v>140000</v>
          </cell>
          <cell r="N4">
            <v>23200</v>
          </cell>
          <cell r="O4">
            <v>107000</v>
          </cell>
          <cell r="P4">
            <v>0</v>
          </cell>
          <cell r="Q4">
            <v>53037</v>
          </cell>
        </row>
        <row r="5">
          <cell r="A5">
            <v>36497</v>
          </cell>
          <cell r="B5">
            <v>131600</v>
          </cell>
          <cell r="C5">
            <v>135250</v>
          </cell>
          <cell r="D5">
            <v>187200</v>
          </cell>
          <cell r="E5">
            <v>20485</v>
          </cell>
          <cell r="F5">
            <v>66743</v>
          </cell>
          <cell r="G5">
            <v>104760</v>
          </cell>
          <cell r="H5">
            <v>59500</v>
          </cell>
          <cell r="I5">
            <v>360453</v>
          </cell>
          <cell r="J5">
            <v>53862</v>
          </cell>
          <cell r="K5">
            <v>6352</v>
          </cell>
          <cell r="L5">
            <v>226777</v>
          </cell>
          <cell r="M5">
            <v>140000</v>
          </cell>
          <cell r="N5">
            <v>23200</v>
          </cell>
          <cell r="O5">
            <v>107000</v>
          </cell>
          <cell r="P5">
            <v>36653</v>
          </cell>
          <cell r="Q5">
            <v>30548</v>
          </cell>
        </row>
        <row r="6">
          <cell r="A6">
            <v>36498</v>
          </cell>
          <cell r="B6">
            <v>130600</v>
          </cell>
          <cell r="C6">
            <v>135250</v>
          </cell>
          <cell r="D6">
            <v>187200</v>
          </cell>
          <cell r="E6">
            <v>34479</v>
          </cell>
          <cell r="F6">
            <v>67286</v>
          </cell>
          <cell r="G6">
            <v>101945</v>
          </cell>
          <cell r="H6">
            <v>59500</v>
          </cell>
          <cell r="I6">
            <v>354956</v>
          </cell>
          <cell r="J6">
            <v>66144</v>
          </cell>
          <cell r="K6">
            <v>6352</v>
          </cell>
          <cell r="L6">
            <v>257436</v>
          </cell>
          <cell r="M6">
            <v>140000</v>
          </cell>
          <cell r="N6">
            <v>23200</v>
          </cell>
          <cell r="O6">
            <v>107000</v>
          </cell>
          <cell r="P6">
            <v>1177</v>
          </cell>
          <cell r="Q6">
            <v>31743</v>
          </cell>
        </row>
        <row r="7">
          <cell r="A7">
            <v>36499</v>
          </cell>
          <cell r="B7">
            <v>130600</v>
          </cell>
          <cell r="C7">
            <v>135250</v>
          </cell>
          <cell r="D7">
            <v>184183</v>
          </cell>
          <cell r="E7">
            <v>17813</v>
          </cell>
          <cell r="F7">
            <v>67987</v>
          </cell>
          <cell r="G7">
            <v>103059</v>
          </cell>
          <cell r="H7">
            <v>59500</v>
          </cell>
          <cell r="I7">
            <v>385311</v>
          </cell>
          <cell r="J7">
            <v>973</v>
          </cell>
          <cell r="K7">
            <v>6352</v>
          </cell>
          <cell r="L7">
            <v>260234</v>
          </cell>
          <cell r="M7">
            <v>140000</v>
          </cell>
          <cell r="N7">
            <v>23200</v>
          </cell>
          <cell r="O7">
            <v>107000</v>
          </cell>
          <cell r="P7">
            <v>0</v>
          </cell>
          <cell r="Q7">
            <v>27038</v>
          </cell>
        </row>
        <row r="8">
          <cell r="A8">
            <v>36500</v>
          </cell>
          <cell r="B8">
            <v>130600</v>
          </cell>
          <cell r="C8">
            <v>135250</v>
          </cell>
          <cell r="D8">
            <v>184183</v>
          </cell>
          <cell r="E8">
            <v>17813</v>
          </cell>
          <cell r="F8">
            <v>67987</v>
          </cell>
          <cell r="G8">
            <v>103059</v>
          </cell>
          <cell r="H8">
            <v>59500</v>
          </cell>
          <cell r="I8">
            <v>385311</v>
          </cell>
          <cell r="J8">
            <v>9717</v>
          </cell>
          <cell r="K8">
            <v>6352</v>
          </cell>
          <cell r="L8">
            <v>258750</v>
          </cell>
          <cell r="M8">
            <v>140000</v>
          </cell>
          <cell r="N8">
            <v>23200</v>
          </cell>
          <cell r="O8">
            <v>107000</v>
          </cell>
          <cell r="P8">
            <v>0</v>
          </cell>
          <cell r="Q8">
            <v>29555</v>
          </cell>
        </row>
        <row r="9">
          <cell r="A9">
            <v>36501</v>
          </cell>
          <cell r="B9">
            <v>130600</v>
          </cell>
          <cell r="C9">
            <v>137500</v>
          </cell>
          <cell r="D9">
            <v>76279</v>
          </cell>
          <cell r="E9">
            <v>5298</v>
          </cell>
          <cell r="F9">
            <v>66074</v>
          </cell>
          <cell r="G9">
            <v>74928</v>
          </cell>
          <cell r="H9">
            <v>59500</v>
          </cell>
          <cell r="I9">
            <v>403600</v>
          </cell>
          <cell r="J9">
            <v>181276</v>
          </cell>
          <cell r="K9">
            <v>6352</v>
          </cell>
          <cell r="L9">
            <v>258056</v>
          </cell>
          <cell r="M9">
            <v>137007</v>
          </cell>
          <cell r="N9">
            <v>23200</v>
          </cell>
          <cell r="O9">
            <v>107000</v>
          </cell>
          <cell r="P9">
            <v>33054</v>
          </cell>
          <cell r="Q9">
            <v>26154</v>
          </cell>
        </row>
        <row r="10">
          <cell r="A10">
            <v>36502</v>
          </cell>
          <cell r="B10">
            <v>130600</v>
          </cell>
          <cell r="C10">
            <v>137500</v>
          </cell>
          <cell r="D10">
            <v>93190</v>
          </cell>
          <cell r="E10">
            <v>17359</v>
          </cell>
          <cell r="F10">
            <v>63151</v>
          </cell>
          <cell r="G10">
            <v>59758</v>
          </cell>
          <cell r="H10">
            <v>61500</v>
          </cell>
          <cell r="I10">
            <v>403600</v>
          </cell>
          <cell r="J10">
            <v>172911</v>
          </cell>
          <cell r="K10">
            <v>6352</v>
          </cell>
          <cell r="L10">
            <v>256156</v>
          </cell>
          <cell r="M10">
            <v>135000</v>
          </cell>
          <cell r="N10">
            <v>23200</v>
          </cell>
          <cell r="O10">
            <v>107000</v>
          </cell>
          <cell r="P10">
            <v>42315</v>
          </cell>
          <cell r="Q10">
            <v>0</v>
          </cell>
        </row>
        <row r="11">
          <cell r="A11">
            <v>36503</v>
          </cell>
          <cell r="B11">
            <v>130600</v>
          </cell>
          <cell r="C11">
            <v>132025</v>
          </cell>
          <cell r="D11">
            <v>187118</v>
          </cell>
          <cell r="E11">
            <v>25182</v>
          </cell>
          <cell r="F11">
            <v>88587</v>
          </cell>
          <cell r="G11">
            <v>81752</v>
          </cell>
          <cell r="H11">
            <v>61500</v>
          </cell>
          <cell r="I11">
            <v>393072</v>
          </cell>
          <cell r="J11">
            <v>1601</v>
          </cell>
          <cell r="K11">
            <v>6352</v>
          </cell>
          <cell r="L11">
            <v>248225</v>
          </cell>
          <cell r="M11">
            <v>135000</v>
          </cell>
          <cell r="N11">
            <v>23200</v>
          </cell>
          <cell r="O11">
            <v>107000</v>
          </cell>
          <cell r="P11">
            <v>16567</v>
          </cell>
          <cell r="Q11">
            <v>0</v>
          </cell>
        </row>
        <row r="12">
          <cell r="A12">
            <v>36504</v>
          </cell>
          <cell r="B12">
            <v>130600</v>
          </cell>
          <cell r="C12">
            <v>134500</v>
          </cell>
          <cell r="D12">
            <v>182402</v>
          </cell>
          <cell r="E12">
            <v>18670</v>
          </cell>
          <cell r="F12">
            <v>86674</v>
          </cell>
          <cell r="G12">
            <v>92963</v>
          </cell>
          <cell r="H12">
            <v>61500</v>
          </cell>
          <cell r="I12">
            <v>391819</v>
          </cell>
          <cell r="J12">
            <v>6927</v>
          </cell>
          <cell r="K12">
            <v>6352</v>
          </cell>
          <cell r="L12">
            <v>228149</v>
          </cell>
          <cell r="M12">
            <v>135587</v>
          </cell>
          <cell r="N12">
            <v>23200</v>
          </cell>
          <cell r="O12">
            <v>107000</v>
          </cell>
          <cell r="P12">
            <v>24061</v>
          </cell>
          <cell r="Q12">
            <v>0</v>
          </cell>
        </row>
        <row r="13">
          <cell r="A13">
            <v>36505</v>
          </cell>
          <cell r="B13">
            <v>130600</v>
          </cell>
          <cell r="C13">
            <v>130502</v>
          </cell>
          <cell r="D13">
            <v>177130</v>
          </cell>
          <cell r="E13">
            <v>19173</v>
          </cell>
          <cell r="F13">
            <v>88587</v>
          </cell>
          <cell r="G13">
            <v>101643</v>
          </cell>
          <cell r="H13">
            <v>62500</v>
          </cell>
          <cell r="I13">
            <v>403600</v>
          </cell>
          <cell r="J13">
            <v>0</v>
          </cell>
          <cell r="K13">
            <v>6352</v>
          </cell>
          <cell r="L13">
            <v>245867</v>
          </cell>
          <cell r="M13">
            <v>140000</v>
          </cell>
          <cell r="N13">
            <v>23700</v>
          </cell>
          <cell r="O13">
            <v>107000</v>
          </cell>
          <cell r="P13">
            <v>41096</v>
          </cell>
          <cell r="Q13">
            <v>35538</v>
          </cell>
        </row>
        <row r="14">
          <cell r="A14">
            <v>36506</v>
          </cell>
          <cell r="B14">
            <v>130600</v>
          </cell>
          <cell r="C14">
            <v>130502</v>
          </cell>
          <cell r="D14">
            <v>177130</v>
          </cell>
          <cell r="E14">
            <v>25070</v>
          </cell>
          <cell r="F14">
            <v>88587</v>
          </cell>
          <cell r="G14">
            <v>101643</v>
          </cell>
          <cell r="H14">
            <v>62500</v>
          </cell>
          <cell r="I14">
            <v>403600</v>
          </cell>
          <cell r="J14">
            <v>0</v>
          </cell>
          <cell r="K14">
            <v>6352</v>
          </cell>
          <cell r="L14">
            <v>245867</v>
          </cell>
          <cell r="M14">
            <v>140000</v>
          </cell>
          <cell r="N14">
            <v>23700</v>
          </cell>
          <cell r="O14">
            <v>107000</v>
          </cell>
          <cell r="P14">
            <v>55577</v>
          </cell>
          <cell r="Q14">
            <v>35538</v>
          </cell>
        </row>
        <row r="15">
          <cell r="A15">
            <v>36507</v>
          </cell>
          <cell r="B15">
            <v>130600</v>
          </cell>
          <cell r="C15">
            <v>130502</v>
          </cell>
          <cell r="D15">
            <v>182130</v>
          </cell>
          <cell r="E15">
            <v>19173</v>
          </cell>
          <cell r="F15">
            <v>88587</v>
          </cell>
          <cell r="G15">
            <v>101643</v>
          </cell>
          <cell r="H15">
            <v>62500</v>
          </cell>
          <cell r="I15">
            <v>403600</v>
          </cell>
          <cell r="J15">
            <v>0</v>
          </cell>
          <cell r="K15">
            <v>6352</v>
          </cell>
          <cell r="L15">
            <v>230867</v>
          </cell>
          <cell r="M15">
            <v>140000</v>
          </cell>
          <cell r="N15">
            <v>23700</v>
          </cell>
          <cell r="O15">
            <v>107000</v>
          </cell>
          <cell r="P15">
            <v>55577</v>
          </cell>
          <cell r="Q15">
            <v>38047</v>
          </cell>
        </row>
        <row r="16">
          <cell r="A16">
            <v>36508</v>
          </cell>
          <cell r="B16">
            <v>130600</v>
          </cell>
          <cell r="C16">
            <v>127455</v>
          </cell>
          <cell r="D16">
            <v>187118</v>
          </cell>
          <cell r="E16">
            <v>18988</v>
          </cell>
          <cell r="F16">
            <v>87987</v>
          </cell>
          <cell r="G16">
            <v>117622</v>
          </cell>
          <cell r="H16">
            <v>62500</v>
          </cell>
          <cell r="I16">
            <v>370541</v>
          </cell>
          <cell r="J16">
            <v>0</v>
          </cell>
          <cell r="K16">
            <v>6352</v>
          </cell>
          <cell r="L16">
            <v>209684</v>
          </cell>
          <cell r="M16">
            <v>137000</v>
          </cell>
          <cell r="N16">
            <v>23700</v>
          </cell>
          <cell r="O16">
            <v>107000</v>
          </cell>
          <cell r="P16">
            <v>24996</v>
          </cell>
          <cell r="Q16">
            <v>33049</v>
          </cell>
        </row>
        <row r="17">
          <cell r="A17">
            <v>36509</v>
          </cell>
          <cell r="B17">
            <v>130600</v>
          </cell>
          <cell r="C17">
            <v>137500</v>
          </cell>
          <cell r="D17">
            <v>187118</v>
          </cell>
          <cell r="E17">
            <v>22969</v>
          </cell>
          <cell r="F17">
            <v>87987</v>
          </cell>
          <cell r="G17">
            <v>126684</v>
          </cell>
          <cell r="H17">
            <v>62500</v>
          </cell>
          <cell r="I17">
            <v>372274</v>
          </cell>
          <cell r="J17">
            <v>0</v>
          </cell>
          <cell r="K17">
            <v>6352</v>
          </cell>
          <cell r="L17">
            <v>182669</v>
          </cell>
          <cell r="M17">
            <v>135000</v>
          </cell>
          <cell r="N17">
            <v>23700</v>
          </cell>
          <cell r="O17">
            <v>107000</v>
          </cell>
          <cell r="P17">
            <v>0</v>
          </cell>
          <cell r="Q17">
            <v>33049</v>
          </cell>
        </row>
        <row r="18">
          <cell r="A18">
            <v>36510</v>
          </cell>
          <cell r="B18">
            <v>130600</v>
          </cell>
          <cell r="C18">
            <v>136632</v>
          </cell>
          <cell r="D18">
            <v>187118</v>
          </cell>
          <cell r="E18">
            <v>20266</v>
          </cell>
          <cell r="F18">
            <v>84161</v>
          </cell>
          <cell r="G18">
            <v>111634</v>
          </cell>
          <cell r="H18">
            <v>63500</v>
          </cell>
          <cell r="I18">
            <v>403600</v>
          </cell>
          <cell r="J18">
            <v>0</v>
          </cell>
          <cell r="K18">
            <v>6352</v>
          </cell>
          <cell r="L18">
            <v>173817</v>
          </cell>
          <cell r="M18">
            <v>128636</v>
          </cell>
          <cell r="N18">
            <v>23700</v>
          </cell>
          <cell r="O18">
            <v>107000</v>
          </cell>
          <cell r="P18">
            <v>33964</v>
          </cell>
          <cell r="Q18">
            <v>12660</v>
          </cell>
        </row>
        <row r="19">
          <cell r="A19">
            <v>36511</v>
          </cell>
          <cell r="B19">
            <v>130600</v>
          </cell>
          <cell r="C19">
            <v>137500</v>
          </cell>
          <cell r="D19">
            <v>187118</v>
          </cell>
          <cell r="E19">
            <v>18778</v>
          </cell>
          <cell r="F19">
            <v>86977</v>
          </cell>
          <cell r="G19">
            <v>113241</v>
          </cell>
          <cell r="H19">
            <v>68500</v>
          </cell>
          <cell r="I19">
            <v>386738</v>
          </cell>
          <cell r="J19">
            <v>0</v>
          </cell>
          <cell r="K19">
            <v>6352</v>
          </cell>
          <cell r="L19">
            <v>148348</v>
          </cell>
          <cell r="M19">
            <v>135000</v>
          </cell>
          <cell r="N19">
            <v>23700</v>
          </cell>
          <cell r="O19">
            <v>107000</v>
          </cell>
          <cell r="P19">
            <v>48701</v>
          </cell>
          <cell r="Q19">
            <v>17495</v>
          </cell>
        </row>
        <row r="20">
          <cell r="A20">
            <v>36512</v>
          </cell>
          <cell r="B20">
            <v>130600</v>
          </cell>
          <cell r="C20">
            <v>137500</v>
          </cell>
          <cell r="D20">
            <v>187118</v>
          </cell>
          <cell r="E20">
            <v>18778</v>
          </cell>
          <cell r="F20">
            <v>86977</v>
          </cell>
          <cell r="G20">
            <v>113241</v>
          </cell>
          <cell r="H20">
            <v>68500</v>
          </cell>
          <cell r="I20">
            <v>386738</v>
          </cell>
          <cell r="J20">
            <v>0</v>
          </cell>
          <cell r="K20">
            <v>6352</v>
          </cell>
          <cell r="L20">
            <v>148348</v>
          </cell>
          <cell r="M20">
            <v>135000</v>
          </cell>
          <cell r="N20">
            <v>23700</v>
          </cell>
          <cell r="O20">
            <v>107000</v>
          </cell>
          <cell r="P20">
            <v>48701</v>
          </cell>
          <cell r="Q20">
            <v>17495</v>
          </cell>
        </row>
        <row r="21">
          <cell r="A21">
            <v>36513</v>
          </cell>
          <cell r="B21">
            <v>130600</v>
          </cell>
          <cell r="C21">
            <v>137500</v>
          </cell>
          <cell r="D21">
            <v>187118</v>
          </cell>
          <cell r="E21">
            <v>18778</v>
          </cell>
          <cell r="F21">
            <v>86977</v>
          </cell>
          <cell r="G21">
            <v>113241</v>
          </cell>
          <cell r="H21">
            <v>68500</v>
          </cell>
          <cell r="I21">
            <v>386738</v>
          </cell>
          <cell r="J21">
            <v>0</v>
          </cell>
          <cell r="K21">
            <v>6352</v>
          </cell>
          <cell r="L21">
            <v>148348</v>
          </cell>
          <cell r="M21">
            <v>135000</v>
          </cell>
          <cell r="N21">
            <v>23700</v>
          </cell>
          <cell r="O21">
            <v>107000</v>
          </cell>
          <cell r="P21">
            <v>48701</v>
          </cell>
          <cell r="Q21">
            <v>17495</v>
          </cell>
        </row>
        <row r="22">
          <cell r="A22">
            <v>36514</v>
          </cell>
          <cell r="B22">
            <v>130600</v>
          </cell>
          <cell r="C22">
            <v>137500</v>
          </cell>
          <cell r="D22">
            <v>187118</v>
          </cell>
          <cell r="E22">
            <v>29005</v>
          </cell>
          <cell r="F22">
            <v>87987</v>
          </cell>
          <cell r="G22">
            <v>118388</v>
          </cell>
          <cell r="H22">
            <v>63500</v>
          </cell>
          <cell r="I22">
            <v>376727</v>
          </cell>
          <cell r="J22">
            <v>0</v>
          </cell>
          <cell r="K22">
            <v>6352</v>
          </cell>
          <cell r="L22">
            <v>228069</v>
          </cell>
          <cell r="M22">
            <v>140000</v>
          </cell>
          <cell r="N22">
            <v>23700</v>
          </cell>
          <cell r="O22">
            <v>107000</v>
          </cell>
          <cell r="P22">
            <v>118576</v>
          </cell>
          <cell r="Q22">
            <v>17528</v>
          </cell>
        </row>
        <row r="23">
          <cell r="A23">
            <v>36515</v>
          </cell>
          <cell r="B23">
            <v>130600</v>
          </cell>
          <cell r="C23">
            <v>137500</v>
          </cell>
          <cell r="D23">
            <v>187118</v>
          </cell>
          <cell r="E23">
            <v>18488</v>
          </cell>
          <cell r="F23">
            <v>86074</v>
          </cell>
          <cell r="G23">
            <v>133604</v>
          </cell>
          <cell r="H23">
            <v>61500</v>
          </cell>
          <cell r="I23">
            <v>348108</v>
          </cell>
          <cell r="J23">
            <v>0</v>
          </cell>
          <cell r="K23">
            <v>6352</v>
          </cell>
          <cell r="L23">
            <v>217860</v>
          </cell>
          <cell r="M23">
            <v>140000</v>
          </cell>
          <cell r="N23">
            <v>24900</v>
          </cell>
          <cell r="O23">
            <v>107000</v>
          </cell>
          <cell r="P23">
            <v>36285</v>
          </cell>
          <cell r="Q23">
            <v>23786</v>
          </cell>
        </row>
        <row r="24">
          <cell r="A24">
            <v>36516</v>
          </cell>
          <cell r="B24">
            <v>130600</v>
          </cell>
          <cell r="C24">
            <v>137500</v>
          </cell>
          <cell r="D24">
            <v>187118</v>
          </cell>
          <cell r="E24">
            <v>18943</v>
          </cell>
          <cell r="F24">
            <v>87987</v>
          </cell>
          <cell r="G24">
            <v>128838</v>
          </cell>
          <cell r="H24">
            <v>64600</v>
          </cell>
          <cell r="I24">
            <v>333284</v>
          </cell>
          <cell r="J24">
            <v>4361</v>
          </cell>
          <cell r="K24">
            <v>6352</v>
          </cell>
          <cell r="L24">
            <v>163867</v>
          </cell>
          <cell r="M24">
            <v>140000</v>
          </cell>
          <cell r="N24">
            <v>25200</v>
          </cell>
          <cell r="O24">
            <v>107000</v>
          </cell>
          <cell r="P24">
            <v>53827</v>
          </cell>
          <cell r="Q24">
            <v>1631</v>
          </cell>
        </row>
        <row r="25">
          <cell r="A25">
            <v>36517</v>
          </cell>
          <cell r="B25">
            <v>130600</v>
          </cell>
          <cell r="C25">
            <v>137500</v>
          </cell>
          <cell r="D25">
            <v>186968</v>
          </cell>
          <cell r="E25">
            <v>18071</v>
          </cell>
          <cell r="F25">
            <v>87987</v>
          </cell>
          <cell r="G25">
            <v>122770</v>
          </cell>
          <cell r="H25">
            <v>62102</v>
          </cell>
          <cell r="I25">
            <v>356618</v>
          </cell>
          <cell r="J25">
            <v>7687</v>
          </cell>
          <cell r="K25">
            <v>6352</v>
          </cell>
          <cell r="L25">
            <v>222773</v>
          </cell>
          <cell r="M25">
            <v>140000</v>
          </cell>
          <cell r="N25">
            <v>25200</v>
          </cell>
          <cell r="O25">
            <v>107000</v>
          </cell>
          <cell r="P25">
            <v>67876</v>
          </cell>
          <cell r="Q25">
            <v>23820</v>
          </cell>
        </row>
        <row r="26">
          <cell r="A26">
            <v>36518</v>
          </cell>
          <cell r="B26">
            <v>130600</v>
          </cell>
          <cell r="C26">
            <v>137500</v>
          </cell>
          <cell r="D26">
            <v>186968</v>
          </cell>
          <cell r="E26">
            <v>18071</v>
          </cell>
          <cell r="F26">
            <v>87987</v>
          </cell>
          <cell r="G26">
            <v>122770</v>
          </cell>
          <cell r="H26">
            <v>62102</v>
          </cell>
          <cell r="I26">
            <v>356618</v>
          </cell>
          <cell r="J26">
            <v>7687</v>
          </cell>
          <cell r="K26">
            <v>6352</v>
          </cell>
          <cell r="L26">
            <v>222773</v>
          </cell>
          <cell r="M26">
            <v>140000</v>
          </cell>
          <cell r="N26">
            <v>25200</v>
          </cell>
          <cell r="O26">
            <v>107000</v>
          </cell>
          <cell r="P26">
            <v>67876</v>
          </cell>
          <cell r="Q26">
            <v>23820</v>
          </cell>
        </row>
        <row r="27">
          <cell r="A27">
            <v>36519</v>
          </cell>
          <cell r="B27">
            <v>130600</v>
          </cell>
          <cell r="C27">
            <v>137500</v>
          </cell>
          <cell r="D27">
            <v>186968</v>
          </cell>
          <cell r="E27">
            <v>18071</v>
          </cell>
          <cell r="F27">
            <v>87987</v>
          </cell>
          <cell r="G27">
            <v>122770</v>
          </cell>
          <cell r="H27">
            <v>62102</v>
          </cell>
          <cell r="I27">
            <v>356618</v>
          </cell>
          <cell r="J27">
            <v>7687</v>
          </cell>
          <cell r="K27">
            <v>6352</v>
          </cell>
          <cell r="L27">
            <v>222773</v>
          </cell>
          <cell r="M27">
            <v>140000</v>
          </cell>
          <cell r="N27">
            <v>25200</v>
          </cell>
          <cell r="O27">
            <v>107000</v>
          </cell>
          <cell r="P27">
            <v>67876</v>
          </cell>
          <cell r="Q27">
            <v>23820</v>
          </cell>
        </row>
        <row r="28">
          <cell r="A28">
            <v>36520</v>
          </cell>
          <cell r="B28">
            <v>130600</v>
          </cell>
          <cell r="C28">
            <v>137500</v>
          </cell>
          <cell r="D28">
            <v>186968</v>
          </cell>
          <cell r="E28">
            <v>18071</v>
          </cell>
          <cell r="F28">
            <v>87987</v>
          </cell>
          <cell r="G28">
            <v>122770</v>
          </cell>
          <cell r="H28">
            <v>62102</v>
          </cell>
          <cell r="I28">
            <v>356618</v>
          </cell>
          <cell r="J28">
            <v>7687</v>
          </cell>
          <cell r="K28">
            <v>6352</v>
          </cell>
          <cell r="L28">
            <v>222773</v>
          </cell>
          <cell r="M28">
            <v>140000</v>
          </cell>
          <cell r="N28">
            <v>25200</v>
          </cell>
          <cell r="O28">
            <v>107000</v>
          </cell>
          <cell r="P28">
            <v>67876</v>
          </cell>
          <cell r="Q28">
            <v>23820</v>
          </cell>
        </row>
        <row r="29">
          <cell r="A29">
            <v>36521</v>
          </cell>
          <cell r="B29">
            <v>130600</v>
          </cell>
          <cell r="C29">
            <v>124420</v>
          </cell>
          <cell r="D29">
            <v>186533</v>
          </cell>
          <cell r="E29">
            <v>18071</v>
          </cell>
          <cell r="F29">
            <v>86074</v>
          </cell>
          <cell r="G29">
            <v>127447</v>
          </cell>
          <cell r="H29">
            <v>61500</v>
          </cell>
          <cell r="I29">
            <v>352753</v>
          </cell>
          <cell r="J29">
            <v>8232</v>
          </cell>
          <cell r="K29">
            <v>6352</v>
          </cell>
          <cell r="L29">
            <v>227868</v>
          </cell>
          <cell r="M29">
            <v>140000</v>
          </cell>
          <cell r="N29">
            <v>23700</v>
          </cell>
          <cell r="O29">
            <v>107000</v>
          </cell>
          <cell r="P29">
            <v>58052</v>
          </cell>
          <cell r="Q29">
            <v>19792</v>
          </cell>
        </row>
        <row r="30">
          <cell r="A30">
            <v>36522</v>
          </cell>
          <cell r="B30">
            <v>130600</v>
          </cell>
          <cell r="C30">
            <v>131645</v>
          </cell>
          <cell r="D30">
            <v>180182</v>
          </cell>
          <cell r="E30">
            <v>18071</v>
          </cell>
          <cell r="F30">
            <v>87987</v>
          </cell>
          <cell r="G30">
            <v>102491</v>
          </cell>
          <cell r="H30">
            <v>61500</v>
          </cell>
          <cell r="I30">
            <v>383704</v>
          </cell>
          <cell r="J30">
            <v>1042</v>
          </cell>
          <cell r="K30">
            <v>6352</v>
          </cell>
          <cell r="L30">
            <v>214372</v>
          </cell>
          <cell r="M30">
            <v>140000</v>
          </cell>
          <cell r="N30">
            <v>23700</v>
          </cell>
          <cell r="O30">
            <v>107000</v>
          </cell>
          <cell r="P30">
            <v>52872</v>
          </cell>
          <cell r="Q30">
            <v>20792</v>
          </cell>
        </row>
        <row r="31">
          <cell r="A31">
            <v>36523</v>
          </cell>
          <cell r="B31">
            <v>130600</v>
          </cell>
          <cell r="C31">
            <v>137500</v>
          </cell>
          <cell r="D31">
            <v>179444</v>
          </cell>
          <cell r="E31">
            <v>18071</v>
          </cell>
          <cell r="F31">
            <v>87987</v>
          </cell>
          <cell r="G31">
            <v>95156</v>
          </cell>
          <cell r="H31">
            <v>61500</v>
          </cell>
          <cell r="I31">
            <v>395928</v>
          </cell>
          <cell r="J31">
            <v>0</v>
          </cell>
          <cell r="K31">
            <v>6352</v>
          </cell>
          <cell r="L31">
            <v>207515</v>
          </cell>
          <cell r="M31">
            <v>140000</v>
          </cell>
          <cell r="N31">
            <v>23700</v>
          </cell>
          <cell r="O31">
            <v>107000</v>
          </cell>
          <cell r="P31">
            <v>54967</v>
          </cell>
          <cell r="Q31">
            <v>20192</v>
          </cell>
        </row>
        <row r="32">
          <cell r="A32">
            <v>36524</v>
          </cell>
          <cell r="B32">
            <v>130600</v>
          </cell>
          <cell r="C32">
            <v>133563</v>
          </cell>
          <cell r="D32">
            <v>176920</v>
          </cell>
          <cell r="E32">
            <v>24171</v>
          </cell>
          <cell r="F32">
            <v>86274</v>
          </cell>
          <cell r="G32">
            <v>98926</v>
          </cell>
          <cell r="H32">
            <v>61500</v>
          </cell>
          <cell r="I32">
            <v>401481</v>
          </cell>
          <cell r="J32">
            <v>0</v>
          </cell>
          <cell r="K32">
            <v>6352</v>
          </cell>
          <cell r="L32">
            <v>199112</v>
          </cell>
          <cell r="M32">
            <v>140000</v>
          </cell>
          <cell r="N32">
            <v>23700</v>
          </cell>
          <cell r="O32">
            <v>107000</v>
          </cell>
          <cell r="P32">
            <v>44967</v>
          </cell>
          <cell r="Q32">
            <v>23197</v>
          </cell>
        </row>
        <row r="33">
          <cell r="A33">
            <v>36525</v>
          </cell>
          <cell r="B33">
            <v>130600</v>
          </cell>
          <cell r="C33">
            <v>135563</v>
          </cell>
          <cell r="D33">
            <v>174346</v>
          </cell>
          <cell r="E33">
            <v>17771</v>
          </cell>
          <cell r="F33">
            <v>86274</v>
          </cell>
          <cell r="G33">
            <v>93633</v>
          </cell>
          <cell r="H33">
            <v>71500</v>
          </cell>
          <cell r="I33">
            <v>403600</v>
          </cell>
          <cell r="J33">
            <v>0</v>
          </cell>
          <cell r="K33">
            <v>6013</v>
          </cell>
          <cell r="L33">
            <v>199112</v>
          </cell>
          <cell r="M33">
            <v>136000</v>
          </cell>
          <cell r="N33">
            <v>23700</v>
          </cell>
          <cell r="O33">
            <v>107000</v>
          </cell>
          <cell r="P33">
            <v>44614</v>
          </cell>
          <cell r="Q33">
            <v>24933</v>
          </cell>
        </row>
        <row r="34">
          <cell r="A34">
            <v>36526</v>
          </cell>
          <cell r="B34">
            <v>130466</v>
          </cell>
          <cell r="C34">
            <v>137184</v>
          </cell>
          <cell r="D34">
            <v>175423</v>
          </cell>
          <cell r="E34">
            <v>20098</v>
          </cell>
          <cell r="F34">
            <v>88149</v>
          </cell>
          <cell r="G34">
            <v>99177</v>
          </cell>
          <cell r="H34">
            <v>78166</v>
          </cell>
          <cell r="I34">
            <v>413747</v>
          </cell>
          <cell r="J34">
            <v>32402</v>
          </cell>
          <cell r="K34">
            <v>6336</v>
          </cell>
          <cell r="L34">
            <v>212603</v>
          </cell>
          <cell r="M34">
            <v>140000</v>
          </cell>
          <cell r="N34">
            <v>23700</v>
          </cell>
          <cell r="O34">
            <v>107000</v>
          </cell>
          <cell r="P34">
            <v>114751</v>
          </cell>
          <cell r="Q34">
            <v>20696</v>
          </cell>
        </row>
        <row r="35">
          <cell r="A35">
            <v>36527</v>
          </cell>
          <cell r="B35">
            <v>130466</v>
          </cell>
          <cell r="C35">
            <v>137184</v>
          </cell>
          <cell r="D35">
            <v>175490</v>
          </cell>
          <cell r="E35">
            <v>20098</v>
          </cell>
          <cell r="F35">
            <v>88149</v>
          </cell>
          <cell r="G35">
            <v>99177</v>
          </cell>
          <cell r="H35">
            <v>78166</v>
          </cell>
          <cell r="I35">
            <v>413747</v>
          </cell>
          <cell r="J35">
            <v>32399</v>
          </cell>
          <cell r="K35">
            <v>6336</v>
          </cell>
          <cell r="L35">
            <v>220103</v>
          </cell>
          <cell r="M35">
            <v>140000</v>
          </cell>
          <cell r="N35">
            <v>23700</v>
          </cell>
          <cell r="O35">
            <v>107000</v>
          </cell>
          <cell r="P35">
            <v>114749</v>
          </cell>
          <cell r="Q35">
            <v>16796</v>
          </cell>
        </row>
        <row r="36">
          <cell r="A36">
            <v>36528</v>
          </cell>
          <cell r="B36">
            <v>130466</v>
          </cell>
          <cell r="C36">
            <v>134184</v>
          </cell>
          <cell r="D36">
            <v>175423</v>
          </cell>
          <cell r="E36">
            <v>20098</v>
          </cell>
          <cell r="F36">
            <v>88149</v>
          </cell>
          <cell r="G36">
            <v>99177</v>
          </cell>
          <cell r="H36">
            <v>78166</v>
          </cell>
          <cell r="I36">
            <v>413747</v>
          </cell>
          <cell r="J36">
            <v>36682</v>
          </cell>
          <cell r="K36">
            <v>6336</v>
          </cell>
          <cell r="L36">
            <v>223603</v>
          </cell>
          <cell r="M36">
            <v>140000</v>
          </cell>
          <cell r="N36">
            <v>23700</v>
          </cell>
          <cell r="O36">
            <v>107000</v>
          </cell>
          <cell r="P36">
            <v>115248</v>
          </cell>
          <cell r="Q36">
            <v>16796</v>
          </cell>
        </row>
        <row r="37">
          <cell r="A37">
            <v>36529</v>
          </cell>
          <cell r="B37">
            <v>130466</v>
          </cell>
          <cell r="C37">
            <v>135684</v>
          </cell>
          <cell r="D37">
            <v>180272</v>
          </cell>
          <cell r="E37">
            <v>20098</v>
          </cell>
          <cell r="F37">
            <v>86743</v>
          </cell>
          <cell r="G37">
            <v>99177</v>
          </cell>
          <cell r="H37">
            <v>78166</v>
          </cell>
          <cell r="I37">
            <v>413831</v>
          </cell>
          <cell r="J37">
            <v>56045</v>
          </cell>
          <cell r="K37">
            <v>6336</v>
          </cell>
          <cell r="L37">
            <v>215695</v>
          </cell>
          <cell r="M37">
            <v>140000</v>
          </cell>
          <cell r="N37">
            <v>23700</v>
          </cell>
          <cell r="O37">
            <v>107000</v>
          </cell>
          <cell r="P37">
            <v>124024</v>
          </cell>
          <cell r="Q37">
            <v>0</v>
          </cell>
        </row>
        <row r="38">
          <cell r="A38">
            <v>36530</v>
          </cell>
          <cell r="B38">
            <v>130466</v>
          </cell>
          <cell r="C38">
            <v>132733</v>
          </cell>
          <cell r="D38">
            <v>166501</v>
          </cell>
          <cell r="E38">
            <v>30098</v>
          </cell>
          <cell r="F38">
            <v>87022</v>
          </cell>
          <cell r="G38">
            <v>111148</v>
          </cell>
          <cell r="H38">
            <v>78166</v>
          </cell>
          <cell r="I38">
            <v>399940</v>
          </cell>
          <cell r="J38">
            <v>61743</v>
          </cell>
          <cell r="K38">
            <v>6336</v>
          </cell>
          <cell r="L38">
            <v>233028</v>
          </cell>
          <cell r="M38">
            <v>140000</v>
          </cell>
          <cell r="N38">
            <v>23500</v>
          </cell>
          <cell r="O38">
            <v>107000</v>
          </cell>
          <cell r="P38">
            <v>139342</v>
          </cell>
          <cell r="Q38">
            <v>0</v>
          </cell>
        </row>
        <row r="39">
          <cell r="A39">
            <v>36531</v>
          </cell>
          <cell r="B39">
            <v>130466</v>
          </cell>
          <cell r="C39">
            <v>134309</v>
          </cell>
          <cell r="D39">
            <v>175865</v>
          </cell>
          <cell r="E39">
            <v>30098</v>
          </cell>
          <cell r="F39">
            <v>83745</v>
          </cell>
          <cell r="G39">
            <v>96926</v>
          </cell>
          <cell r="H39">
            <v>78166</v>
          </cell>
          <cell r="I39">
            <v>395250</v>
          </cell>
          <cell r="J39">
            <v>46871</v>
          </cell>
          <cell r="K39">
            <v>6336</v>
          </cell>
          <cell r="L39">
            <v>212643</v>
          </cell>
          <cell r="M39">
            <v>140000</v>
          </cell>
          <cell r="N39">
            <v>23500</v>
          </cell>
          <cell r="O39">
            <v>107000</v>
          </cell>
          <cell r="P39">
            <v>130682</v>
          </cell>
          <cell r="Q39">
            <v>0</v>
          </cell>
        </row>
        <row r="40">
          <cell r="A40">
            <v>36532</v>
          </cell>
          <cell r="B40">
            <v>130466</v>
          </cell>
          <cell r="C40">
            <v>140213</v>
          </cell>
          <cell r="D40">
            <v>168950</v>
          </cell>
          <cell r="E40">
            <v>20098</v>
          </cell>
          <cell r="F40">
            <v>92832</v>
          </cell>
          <cell r="G40">
            <v>113879</v>
          </cell>
          <cell r="H40">
            <v>78166</v>
          </cell>
          <cell r="I40">
            <v>407801</v>
          </cell>
          <cell r="J40">
            <v>25435</v>
          </cell>
          <cell r="K40">
            <v>6336</v>
          </cell>
          <cell r="L40">
            <v>212770</v>
          </cell>
          <cell r="M40">
            <v>140000</v>
          </cell>
          <cell r="N40">
            <v>23500</v>
          </cell>
          <cell r="O40">
            <v>107000</v>
          </cell>
          <cell r="P40">
            <v>130887</v>
          </cell>
          <cell r="Q40">
            <v>0</v>
          </cell>
        </row>
        <row r="41">
          <cell r="A41">
            <v>36533</v>
          </cell>
          <cell r="B41">
            <v>131100</v>
          </cell>
          <cell r="C41">
            <v>131362</v>
          </cell>
          <cell r="D41">
            <v>176225</v>
          </cell>
          <cell r="E41">
            <v>20098</v>
          </cell>
          <cell r="F41">
            <v>84832</v>
          </cell>
          <cell r="G41">
            <v>113655</v>
          </cell>
          <cell r="H41">
            <v>78166</v>
          </cell>
          <cell r="I41">
            <v>408013</v>
          </cell>
          <cell r="J41">
            <v>32791</v>
          </cell>
          <cell r="K41">
            <v>6336</v>
          </cell>
          <cell r="L41">
            <v>218770</v>
          </cell>
          <cell r="M41">
            <v>140000</v>
          </cell>
          <cell r="N41">
            <v>23500</v>
          </cell>
          <cell r="O41">
            <v>107000</v>
          </cell>
          <cell r="P41">
            <v>132523</v>
          </cell>
          <cell r="Q41">
            <v>19691</v>
          </cell>
        </row>
        <row r="42">
          <cell r="A42">
            <v>36534</v>
          </cell>
          <cell r="B42">
            <v>131100</v>
          </cell>
          <cell r="C42">
            <v>131362</v>
          </cell>
          <cell r="D42">
            <v>176225</v>
          </cell>
          <cell r="E42">
            <v>20098</v>
          </cell>
          <cell r="F42">
            <v>84832</v>
          </cell>
          <cell r="G42">
            <v>113655</v>
          </cell>
          <cell r="H42">
            <v>78166</v>
          </cell>
          <cell r="I42">
            <v>407865</v>
          </cell>
          <cell r="J42">
            <v>59849</v>
          </cell>
          <cell r="K42">
            <v>6336</v>
          </cell>
          <cell r="L42">
            <v>222210</v>
          </cell>
          <cell r="M42">
            <v>140000</v>
          </cell>
          <cell r="N42">
            <v>23500</v>
          </cell>
          <cell r="O42">
            <v>107000</v>
          </cell>
          <cell r="P42">
            <v>133314</v>
          </cell>
          <cell r="Q42">
            <v>20806</v>
          </cell>
        </row>
        <row r="43">
          <cell r="A43">
            <v>36535</v>
          </cell>
          <cell r="B43">
            <v>131100</v>
          </cell>
          <cell r="C43">
            <v>131362</v>
          </cell>
          <cell r="D43">
            <v>176225</v>
          </cell>
          <cell r="E43">
            <v>20098</v>
          </cell>
          <cell r="F43">
            <v>84832</v>
          </cell>
          <cell r="G43">
            <v>114701</v>
          </cell>
          <cell r="H43">
            <v>78166</v>
          </cell>
          <cell r="I43">
            <v>407803</v>
          </cell>
          <cell r="J43">
            <v>58684</v>
          </cell>
          <cell r="K43">
            <v>6336</v>
          </cell>
          <cell r="L43">
            <v>223289</v>
          </cell>
          <cell r="M43">
            <v>140000</v>
          </cell>
          <cell r="N43">
            <v>23500</v>
          </cell>
          <cell r="O43">
            <v>107000</v>
          </cell>
          <cell r="P43">
            <v>132486</v>
          </cell>
          <cell r="Q43">
            <v>20814</v>
          </cell>
        </row>
        <row r="44">
          <cell r="A44">
            <v>36536</v>
          </cell>
          <cell r="B44">
            <v>131100</v>
          </cell>
          <cell r="C44">
            <v>146713</v>
          </cell>
          <cell r="D44">
            <v>151678</v>
          </cell>
          <cell r="E44">
            <v>20098</v>
          </cell>
          <cell r="F44">
            <v>83297</v>
          </cell>
          <cell r="G44">
            <v>100950</v>
          </cell>
          <cell r="H44">
            <v>78166</v>
          </cell>
          <cell r="I44">
            <v>407846</v>
          </cell>
          <cell r="J44">
            <v>57175</v>
          </cell>
          <cell r="K44">
            <v>6336</v>
          </cell>
          <cell r="L44">
            <v>211770</v>
          </cell>
          <cell r="M44">
            <v>140000</v>
          </cell>
          <cell r="N44">
            <v>23700</v>
          </cell>
          <cell r="O44">
            <v>107000</v>
          </cell>
          <cell r="P44">
            <v>131545</v>
          </cell>
          <cell r="Q44">
            <v>19691</v>
          </cell>
        </row>
        <row r="45">
          <cell r="A45">
            <v>36537</v>
          </cell>
          <cell r="B45">
            <v>131100</v>
          </cell>
          <cell r="C45">
            <v>141713</v>
          </cell>
          <cell r="D45">
            <v>162923</v>
          </cell>
          <cell r="E45">
            <v>20100</v>
          </cell>
          <cell r="F45">
            <v>87210</v>
          </cell>
          <cell r="G45">
            <v>110293</v>
          </cell>
          <cell r="H45">
            <v>78166</v>
          </cell>
          <cell r="I45">
            <v>416847</v>
          </cell>
          <cell r="J45">
            <v>24300</v>
          </cell>
          <cell r="K45">
            <v>6336</v>
          </cell>
          <cell r="L45">
            <v>212770</v>
          </cell>
          <cell r="M45">
            <v>140000</v>
          </cell>
          <cell r="N45">
            <v>23500</v>
          </cell>
          <cell r="O45">
            <v>107000</v>
          </cell>
          <cell r="P45">
            <v>129574</v>
          </cell>
          <cell r="Q45">
            <v>13393</v>
          </cell>
        </row>
        <row r="46">
          <cell r="A46">
            <v>36538</v>
          </cell>
          <cell r="B46">
            <v>131100</v>
          </cell>
          <cell r="C46">
            <v>146713</v>
          </cell>
          <cell r="D46">
            <v>161927</v>
          </cell>
          <cell r="E46">
            <v>20098</v>
          </cell>
          <cell r="F46">
            <v>87210</v>
          </cell>
          <cell r="G46">
            <v>112409</v>
          </cell>
          <cell r="H46">
            <v>79566</v>
          </cell>
          <cell r="I46">
            <v>420923</v>
          </cell>
          <cell r="J46">
            <v>14020</v>
          </cell>
          <cell r="K46">
            <v>6336</v>
          </cell>
          <cell r="L46">
            <v>217770</v>
          </cell>
          <cell r="M46">
            <v>140000</v>
          </cell>
          <cell r="N46">
            <v>23500</v>
          </cell>
          <cell r="O46">
            <v>107000</v>
          </cell>
          <cell r="P46">
            <v>118801</v>
          </cell>
          <cell r="Q46">
            <v>10416</v>
          </cell>
        </row>
        <row r="47">
          <cell r="A47">
            <v>36539</v>
          </cell>
          <cell r="B47">
            <v>131100</v>
          </cell>
          <cell r="C47">
            <v>146713</v>
          </cell>
          <cell r="D47">
            <v>171923</v>
          </cell>
          <cell r="E47">
            <v>7633</v>
          </cell>
          <cell r="F47">
            <v>100058</v>
          </cell>
          <cell r="G47">
            <v>128501</v>
          </cell>
          <cell r="H47">
            <v>80966</v>
          </cell>
          <cell r="I47">
            <v>417348</v>
          </cell>
          <cell r="J47">
            <v>0</v>
          </cell>
          <cell r="K47">
            <v>6336</v>
          </cell>
          <cell r="L47">
            <v>217770</v>
          </cell>
          <cell r="M47">
            <v>140000</v>
          </cell>
          <cell r="N47">
            <v>23500</v>
          </cell>
          <cell r="O47">
            <v>107000</v>
          </cell>
          <cell r="P47">
            <v>126545</v>
          </cell>
          <cell r="Q47">
            <v>19691</v>
          </cell>
        </row>
        <row r="48">
          <cell r="A48">
            <v>36540</v>
          </cell>
          <cell r="B48">
            <v>131100</v>
          </cell>
          <cell r="C48">
            <v>146713</v>
          </cell>
          <cell r="D48">
            <v>174315</v>
          </cell>
          <cell r="E48">
            <v>5173</v>
          </cell>
          <cell r="F48">
            <v>102257</v>
          </cell>
          <cell r="G48">
            <v>121809</v>
          </cell>
          <cell r="H48">
            <v>81666</v>
          </cell>
          <cell r="I48">
            <v>417265</v>
          </cell>
          <cell r="J48">
            <v>0</v>
          </cell>
          <cell r="K48">
            <v>6336</v>
          </cell>
          <cell r="L48">
            <v>207316</v>
          </cell>
          <cell r="M48">
            <v>140000</v>
          </cell>
          <cell r="N48">
            <v>23700</v>
          </cell>
          <cell r="O48">
            <v>107000</v>
          </cell>
          <cell r="P48">
            <v>129970</v>
          </cell>
          <cell r="Q48">
            <v>23591</v>
          </cell>
        </row>
        <row r="49">
          <cell r="A49">
            <v>36541</v>
          </cell>
          <cell r="B49">
            <v>131100</v>
          </cell>
          <cell r="C49">
            <v>146713</v>
          </cell>
          <cell r="D49">
            <v>172993</v>
          </cell>
          <cell r="E49">
            <v>3219</v>
          </cell>
          <cell r="F49">
            <v>102257</v>
          </cell>
          <cell r="G49">
            <v>123809</v>
          </cell>
          <cell r="H49">
            <v>81666</v>
          </cell>
          <cell r="I49">
            <v>418423</v>
          </cell>
          <cell r="J49">
            <v>0</v>
          </cell>
          <cell r="K49">
            <v>6336</v>
          </cell>
          <cell r="L49">
            <v>207316</v>
          </cell>
          <cell r="M49">
            <v>140000</v>
          </cell>
          <cell r="N49">
            <v>23700</v>
          </cell>
          <cell r="O49">
            <v>107000</v>
          </cell>
          <cell r="P49">
            <v>129970</v>
          </cell>
          <cell r="Q49">
            <v>23591</v>
          </cell>
        </row>
        <row r="50">
          <cell r="A50">
            <v>36542</v>
          </cell>
          <cell r="B50">
            <v>131100</v>
          </cell>
          <cell r="C50">
            <v>146713</v>
          </cell>
          <cell r="D50">
            <v>172993</v>
          </cell>
          <cell r="E50">
            <v>3219</v>
          </cell>
          <cell r="F50">
            <v>102257</v>
          </cell>
          <cell r="G50">
            <v>123809</v>
          </cell>
          <cell r="H50">
            <v>81666</v>
          </cell>
          <cell r="I50">
            <v>418424</v>
          </cell>
          <cell r="J50">
            <v>0</v>
          </cell>
          <cell r="K50">
            <v>6336</v>
          </cell>
          <cell r="L50">
            <v>207316</v>
          </cell>
          <cell r="M50">
            <v>140000</v>
          </cell>
          <cell r="N50">
            <v>23700</v>
          </cell>
          <cell r="O50">
            <v>107000</v>
          </cell>
          <cell r="P50">
            <v>129616</v>
          </cell>
          <cell r="Q50">
            <v>19691</v>
          </cell>
        </row>
        <row r="51">
          <cell r="A51">
            <v>36543</v>
          </cell>
          <cell r="B51">
            <v>131100</v>
          </cell>
          <cell r="C51">
            <v>138214</v>
          </cell>
          <cell r="D51">
            <v>176458</v>
          </cell>
          <cell r="E51">
            <v>3096</v>
          </cell>
          <cell r="F51">
            <v>102257</v>
          </cell>
          <cell r="G51">
            <v>123809</v>
          </cell>
          <cell r="H51">
            <v>81666</v>
          </cell>
          <cell r="I51">
            <v>420923</v>
          </cell>
          <cell r="J51">
            <v>3088</v>
          </cell>
          <cell r="K51">
            <v>6336</v>
          </cell>
          <cell r="L51">
            <v>209199</v>
          </cell>
          <cell r="M51">
            <v>140000</v>
          </cell>
          <cell r="N51">
            <v>23700</v>
          </cell>
          <cell r="O51">
            <v>107000</v>
          </cell>
          <cell r="P51">
            <v>129970</v>
          </cell>
          <cell r="Q51">
            <v>18901</v>
          </cell>
        </row>
        <row r="52">
          <cell r="A52">
            <v>36544</v>
          </cell>
          <cell r="B52">
            <v>131100</v>
          </cell>
          <cell r="C52">
            <v>143213</v>
          </cell>
          <cell r="D52">
            <v>177223</v>
          </cell>
          <cell r="E52">
            <v>5535</v>
          </cell>
          <cell r="F52">
            <v>102257</v>
          </cell>
          <cell r="G52">
            <v>119604</v>
          </cell>
          <cell r="H52">
            <v>81666</v>
          </cell>
          <cell r="I52">
            <v>414671</v>
          </cell>
          <cell r="J52">
            <v>2641</v>
          </cell>
          <cell r="K52">
            <v>6336</v>
          </cell>
          <cell r="L52">
            <v>243616</v>
          </cell>
          <cell r="M52">
            <v>135000</v>
          </cell>
          <cell r="N52">
            <v>23700</v>
          </cell>
          <cell r="O52">
            <v>107000</v>
          </cell>
          <cell r="P52">
            <v>121105</v>
          </cell>
          <cell r="Q52">
            <v>16867</v>
          </cell>
        </row>
        <row r="53">
          <cell r="A53">
            <v>36545</v>
          </cell>
          <cell r="B53">
            <v>131100</v>
          </cell>
          <cell r="C53">
            <v>143213</v>
          </cell>
          <cell r="D53">
            <v>162862</v>
          </cell>
          <cell r="E53">
            <v>2160</v>
          </cell>
          <cell r="F53">
            <v>103041</v>
          </cell>
          <cell r="G53">
            <v>126635</v>
          </cell>
          <cell r="H53">
            <v>81666</v>
          </cell>
          <cell r="I53">
            <v>405359</v>
          </cell>
          <cell r="J53">
            <v>15634</v>
          </cell>
          <cell r="K53">
            <v>6336</v>
          </cell>
          <cell r="L53">
            <v>237267</v>
          </cell>
          <cell r="M53">
            <v>131300</v>
          </cell>
          <cell r="N53">
            <v>23700</v>
          </cell>
          <cell r="O53">
            <v>107000</v>
          </cell>
          <cell r="P53">
            <v>140152</v>
          </cell>
          <cell r="Q53">
            <v>16867</v>
          </cell>
        </row>
        <row r="54">
          <cell r="A54">
            <v>36546</v>
          </cell>
          <cell r="B54">
            <v>131100</v>
          </cell>
          <cell r="C54">
            <v>143213</v>
          </cell>
          <cell r="D54">
            <v>172361</v>
          </cell>
          <cell r="E54">
            <v>1694</v>
          </cell>
          <cell r="F54">
            <v>103041</v>
          </cell>
          <cell r="G54">
            <v>116551</v>
          </cell>
          <cell r="H54">
            <v>81666</v>
          </cell>
          <cell r="I54">
            <v>409335</v>
          </cell>
          <cell r="J54">
            <v>19462</v>
          </cell>
          <cell r="K54">
            <v>6336</v>
          </cell>
          <cell r="L54">
            <v>252316</v>
          </cell>
          <cell r="M54">
            <v>137300</v>
          </cell>
          <cell r="N54">
            <v>23700</v>
          </cell>
          <cell r="O54">
            <v>107000</v>
          </cell>
          <cell r="P54">
            <v>128738</v>
          </cell>
          <cell r="Q54">
            <v>16868</v>
          </cell>
        </row>
        <row r="55">
          <cell r="A55">
            <v>36547</v>
          </cell>
          <cell r="B55">
            <v>131100</v>
          </cell>
          <cell r="C55">
            <v>143213</v>
          </cell>
          <cell r="D55">
            <v>169263</v>
          </cell>
          <cell r="E55">
            <v>3659</v>
          </cell>
          <cell r="F55">
            <v>102782</v>
          </cell>
          <cell r="G55">
            <v>106056</v>
          </cell>
          <cell r="H55">
            <v>82631</v>
          </cell>
          <cell r="I55">
            <v>416874</v>
          </cell>
          <cell r="J55">
            <v>46444</v>
          </cell>
          <cell r="K55">
            <v>6336</v>
          </cell>
          <cell r="L55">
            <v>257316</v>
          </cell>
          <cell r="M55">
            <v>140000</v>
          </cell>
          <cell r="N55">
            <v>23700</v>
          </cell>
          <cell r="O55">
            <v>107000</v>
          </cell>
          <cell r="P55">
            <v>144003</v>
          </cell>
          <cell r="Q55">
            <v>23916</v>
          </cell>
        </row>
        <row r="56">
          <cell r="A56">
            <v>36548</v>
          </cell>
          <cell r="B56">
            <v>131100</v>
          </cell>
          <cell r="C56">
            <v>143213</v>
          </cell>
          <cell r="D56">
            <v>169263</v>
          </cell>
          <cell r="E56">
            <v>3659</v>
          </cell>
          <cell r="F56">
            <v>102782</v>
          </cell>
          <cell r="G56">
            <v>106056</v>
          </cell>
          <cell r="H56">
            <v>81666</v>
          </cell>
          <cell r="I56">
            <v>416874</v>
          </cell>
          <cell r="J56">
            <v>19594</v>
          </cell>
          <cell r="K56">
            <v>6336</v>
          </cell>
          <cell r="L56">
            <v>262316</v>
          </cell>
          <cell r="M56">
            <v>140000</v>
          </cell>
          <cell r="N56">
            <v>23700</v>
          </cell>
          <cell r="O56">
            <v>107000</v>
          </cell>
          <cell r="P56">
            <v>107303</v>
          </cell>
          <cell r="Q56">
            <v>23916</v>
          </cell>
        </row>
        <row r="57">
          <cell r="A57">
            <v>36549</v>
          </cell>
          <cell r="B57">
            <v>131100</v>
          </cell>
          <cell r="C57">
            <v>143213</v>
          </cell>
          <cell r="D57">
            <v>169263</v>
          </cell>
          <cell r="E57">
            <v>3659</v>
          </cell>
          <cell r="F57">
            <v>102782</v>
          </cell>
          <cell r="G57">
            <v>109310</v>
          </cell>
          <cell r="H57">
            <v>81666</v>
          </cell>
          <cell r="I57">
            <v>418464</v>
          </cell>
          <cell r="J57">
            <v>21624</v>
          </cell>
          <cell r="K57">
            <v>6336</v>
          </cell>
          <cell r="L57">
            <v>257316</v>
          </cell>
          <cell r="M57">
            <v>140000</v>
          </cell>
          <cell r="N57">
            <v>23700</v>
          </cell>
          <cell r="O57">
            <v>107000</v>
          </cell>
          <cell r="P57">
            <v>107303</v>
          </cell>
          <cell r="Q57">
            <v>19747</v>
          </cell>
        </row>
        <row r="58">
          <cell r="A58">
            <v>36550</v>
          </cell>
          <cell r="B58">
            <v>131100</v>
          </cell>
          <cell r="C58">
            <v>143213</v>
          </cell>
          <cell r="D58">
            <v>176459</v>
          </cell>
          <cell r="E58">
            <v>3659</v>
          </cell>
          <cell r="F58">
            <v>103041</v>
          </cell>
          <cell r="G58">
            <v>115745</v>
          </cell>
          <cell r="H58">
            <v>81666</v>
          </cell>
          <cell r="I58">
            <v>409985</v>
          </cell>
          <cell r="J58">
            <v>14318</v>
          </cell>
          <cell r="K58">
            <v>6336</v>
          </cell>
          <cell r="L58">
            <v>257316</v>
          </cell>
          <cell r="M58">
            <v>140000</v>
          </cell>
          <cell r="N58">
            <v>23700</v>
          </cell>
          <cell r="O58">
            <v>107000</v>
          </cell>
          <cell r="P58">
            <v>112756</v>
          </cell>
          <cell r="Q58">
            <v>20122</v>
          </cell>
        </row>
        <row r="59">
          <cell r="A59">
            <v>36551</v>
          </cell>
          <cell r="B59">
            <v>131100</v>
          </cell>
          <cell r="C59">
            <v>143213</v>
          </cell>
          <cell r="D59">
            <v>184759</v>
          </cell>
          <cell r="E59">
            <v>2159</v>
          </cell>
          <cell r="F59">
            <v>103041</v>
          </cell>
          <cell r="G59">
            <v>125640</v>
          </cell>
          <cell r="H59">
            <v>81666</v>
          </cell>
          <cell r="I59">
            <v>374934</v>
          </cell>
          <cell r="J59">
            <v>27083</v>
          </cell>
          <cell r="K59">
            <v>6336</v>
          </cell>
          <cell r="L59">
            <v>257316</v>
          </cell>
          <cell r="M59">
            <v>140000</v>
          </cell>
          <cell r="N59">
            <v>23700</v>
          </cell>
          <cell r="O59">
            <v>107000</v>
          </cell>
          <cell r="P59">
            <v>112210</v>
          </cell>
          <cell r="Q59">
            <v>19747</v>
          </cell>
        </row>
        <row r="60">
          <cell r="A60">
            <v>36552</v>
          </cell>
          <cell r="B60">
            <v>131100</v>
          </cell>
          <cell r="C60">
            <v>143213</v>
          </cell>
          <cell r="D60">
            <v>177923</v>
          </cell>
          <cell r="E60">
            <v>0</v>
          </cell>
          <cell r="F60">
            <v>103041</v>
          </cell>
          <cell r="G60">
            <v>117359</v>
          </cell>
          <cell r="H60">
            <v>81666</v>
          </cell>
          <cell r="I60">
            <v>401129</v>
          </cell>
          <cell r="J60">
            <v>13626</v>
          </cell>
          <cell r="K60">
            <v>6336</v>
          </cell>
          <cell r="L60">
            <v>257316</v>
          </cell>
          <cell r="M60">
            <v>140000</v>
          </cell>
          <cell r="N60">
            <v>23700</v>
          </cell>
          <cell r="O60">
            <v>107000</v>
          </cell>
          <cell r="P60">
            <v>124308</v>
          </cell>
          <cell r="Q60">
            <v>40149</v>
          </cell>
        </row>
        <row r="61">
          <cell r="A61">
            <v>36553</v>
          </cell>
          <cell r="B61">
            <v>131100</v>
          </cell>
          <cell r="C61">
            <v>143213</v>
          </cell>
          <cell r="D61">
            <v>177673</v>
          </cell>
          <cell r="E61">
            <v>0</v>
          </cell>
          <cell r="F61">
            <v>104232</v>
          </cell>
          <cell r="G61">
            <v>136021</v>
          </cell>
          <cell r="H61">
            <v>71725</v>
          </cell>
          <cell r="I61">
            <v>410529</v>
          </cell>
          <cell r="J61">
            <v>71</v>
          </cell>
          <cell r="K61">
            <v>6336</v>
          </cell>
          <cell r="L61">
            <v>262316</v>
          </cell>
          <cell r="M61">
            <v>140000</v>
          </cell>
          <cell r="N61">
            <v>23700</v>
          </cell>
          <cell r="O61">
            <v>107000</v>
          </cell>
          <cell r="P61">
            <v>107557</v>
          </cell>
          <cell r="Q61">
            <v>40149</v>
          </cell>
        </row>
        <row r="62">
          <cell r="A62">
            <v>36554</v>
          </cell>
          <cell r="B62">
            <v>131100</v>
          </cell>
          <cell r="C62">
            <v>143213</v>
          </cell>
          <cell r="D62">
            <v>174650</v>
          </cell>
          <cell r="E62">
            <v>9880</v>
          </cell>
          <cell r="F62">
            <v>103041</v>
          </cell>
          <cell r="G62">
            <v>126954</v>
          </cell>
          <cell r="H62">
            <v>73045</v>
          </cell>
          <cell r="I62">
            <v>417692</v>
          </cell>
          <cell r="J62">
            <v>0</v>
          </cell>
          <cell r="K62">
            <v>6513</v>
          </cell>
          <cell r="L62">
            <v>267316</v>
          </cell>
          <cell r="M62">
            <v>135000</v>
          </cell>
          <cell r="N62">
            <v>23700</v>
          </cell>
          <cell r="O62">
            <v>107000</v>
          </cell>
          <cell r="P62">
            <v>97513</v>
          </cell>
          <cell r="Q62">
            <v>3918</v>
          </cell>
        </row>
        <row r="63">
          <cell r="A63">
            <v>36555</v>
          </cell>
          <cell r="B63">
            <v>131100</v>
          </cell>
          <cell r="C63">
            <v>143213</v>
          </cell>
          <cell r="D63">
            <v>174900</v>
          </cell>
          <cell r="E63">
            <v>9880</v>
          </cell>
          <cell r="F63">
            <v>103041</v>
          </cell>
          <cell r="G63">
            <v>126228</v>
          </cell>
          <cell r="H63">
            <v>73045</v>
          </cell>
          <cell r="I63">
            <v>415917</v>
          </cell>
          <cell r="J63">
            <v>0</v>
          </cell>
          <cell r="K63">
            <v>6513</v>
          </cell>
          <cell r="L63">
            <v>267316</v>
          </cell>
          <cell r="M63">
            <v>135000</v>
          </cell>
          <cell r="N63">
            <v>23700</v>
          </cell>
          <cell r="O63">
            <v>107000</v>
          </cell>
          <cell r="P63">
            <v>112569</v>
          </cell>
          <cell r="Q63">
            <v>6567</v>
          </cell>
        </row>
        <row r="64">
          <cell r="A64">
            <v>36556</v>
          </cell>
          <cell r="B64">
            <v>131100</v>
          </cell>
          <cell r="C64">
            <v>143213</v>
          </cell>
          <cell r="D64">
            <v>174900</v>
          </cell>
          <cell r="E64">
            <v>9880</v>
          </cell>
          <cell r="F64">
            <v>103041</v>
          </cell>
          <cell r="G64">
            <v>126228</v>
          </cell>
          <cell r="H64">
            <v>73045</v>
          </cell>
          <cell r="I64">
            <v>415917</v>
          </cell>
          <cell r="J64">
            <v>0</v>
          </cell>
          <cell r="K64">
            <v>6513</v>
          </cell>
          <cell r="L64">
            <v>267316</v>
          </cell>
          <cell r="M64">
            <v>135000</v>
          </cell>
          <cell r="N64">
            <v>23700</v>
          </cell>
          <cell r="O64">
            <v>107000</v>
          </cell>
          <cell r="P64">
            <v>102569</v>
          </cell>
          <cell r="Q64">
            <v>3611</v>
          </cell>
        </row>
        <row r="65">
          <cell r="A65">
            <v>36557</v>
          </cell>
          <cell r="B65">
            <v>142221</v>
          </cell>
          <cell r="C65">
            <v>144925</v>
          </cell>
          <cell r="D65">
            <v>198531</v>
          </cell>
          <cell r="E65">
            <v>12411</v>
          </cell>
          <cell r="F65">
            <v>101104</v>
          </cell>
          <cell r="G65">
            <v>116162</v>
          </cell>
          <cell r="H65">
            <v>70111</v>
          </cell>
          <cell r="I65">
            <v>423351</v>
          </cell>
          <cell r="J65">
            <v>78011</v>
          </cell>
          <cell r="K65">
            <v>6341</v>
          </cell>
          <cell r="L65">
            <v>285663</v>
          </cell>
          <cell r="M65">
            <v>137000</v>
          </cell>
          <cell r="N65">
            <v>23700</v>
          </cell>
          <cell r="O65">
            <v>107000</v>
          </cell>
          <cell r="P65">
            <v>90335</v>
          </cell>
          <cell r="Q65">
            <v>29262</v>
          </cell>
        </row>
        <row r="66">
          <cell r="A66">
            <v>36558</v>
          </cell>
          <cell r="B66">
            <v>142221</v>
          </cell>
          <cell r="C66">
            <v>144925</v>
          </cell>
          <cell r="D66">
            <v>198531</v>
          </cell>
          <cell r="E66">
            <v>12411</v>
          </cell>
          <cell r="F66">
            <v>101104</v>
          </cell>
          <cell r="G66">
            <v>114468</v>
          </cell>
          <cell r="H66">
            <v>72111</v>
          </cell>
          <cell r="I66">
            <v>402320</v>
          </cell>
          <cell r="J66">
            <v>33466</v>
          </cell>
          <cell r="K66">
            <v>6341</v>
          </cell>
          <cell r="L66">
            <v>253123</v>
          </cell>
          <cell r="M66">
            <v>134000</v>
          </cell>
          <cell r="N66">
            <v>23700</v>
          </cell>
          <cell r="O66">
            <v>107000</v>
          </cell>
          <cell r="P66">
            <v>86571</v>
          </cell>
          <cell r="Q66">
            <v>8308</v>
          </cell>
        </row>
        <row r="67">
          <cell r="A67">
            <v>36559</v>
          </cell>
          <cell r="B67">
            <v>142221</v>
          </cell>
          <cell r="C67">
            <v>144925</v>
          </cell>
          <cell r="D67">
            <v>198531</v>
          </cell>
          <cell r="E67">
            <v>13878</v>
          </cell>
          <cell r="F67">
            <v>103504</v>
          </cell>
          <cell r="G67">
            <v>120429</v>
          </cell>
          <cell r="H67">
            <v>70611</v>
          </cell>
          <cell r="I67">
            <v>391574</v>
          </cell>
          <cell r="J67">
            <v>9498</v>
          </cell>
          <cell r="K67">
            <v>6341</v>
          </cell>
          <cell r="L67">
            <v>237383</v>
          </cell>
          <cell r="M67">
            <v>135000</v>
          </cell>
          <cell r="N67">
            <v>23700</v>
          </cell>
          <cell r="O67">
            <v>107000</v>
          </cell>
          <cell r="P67">
            <v>96180</v>
          </cell>
          <cell r="Q67">
            <v>8142</v>
          </cell>
        </row>
        <row r="68">
          <cell r="A68">
            <v>36560</v>
          </cell>
          <cell r="B68">
            <v>142221</v>
          </cell>
          <cell r="C68">
            <v>144925</v>
          </cell>
          <cell r="D68">
            <v>187072</v>
          </cell>
          <cell r="E68">
            <v>13878</v>
          </cell>
          <cell r="F68">
            <v>103504</v>
          </cell>
          <cell r="G68">
            <v>126135</v>
          </cell>
          <cell r="H68">
            <v>72111</v>
          </cell>
          <cell r="I68">
            <v>404849</v>
          </cell>
          <cell r="J68">
            <v>1855</v>
          </cell>
          <cell r="K68">
            <v>6341</v>
          </cell>
          <cell r="L68">
            <v>247933</v>
          </cell>
          <cell r="M68">
            <v>140000</v>
          </cell>
          <cell r="N68">
            <v>23700</v>
          </cell>
          <cell r="O68">
            <v>107000</v>
          </cell>
          <cell r="P68">
            <v>86392</v>
          </cell>
          <cell r="Q68">
            <v>28092</v>
          </cell>
        </row>
        <row r="69">
          <cell r="A69">
            <v>36561</v>
          </cell>
          <cell r="B69">
            <v>142221</v>
          </cell>
          <cell r="C69">
            <v>144925</v>
          </cell>
          <cell r="D69">
            <v>188439</v>
          </cell>
          <cell r="E69">
            <v>13685</v>
          </cell>
          <cell r="F69">
            <v>103504</v>
          </cell>
          <cell r="G69">
            <v>118328</v>
          </cell>
          <cell r="H69">
            <v>70611</v>
          </cell>
          <cell r="I69">
            <v>398470</v>
          </cell>
          <cell r="J69">
            <v>19267</v>
          </cell>
          <cell r="K69">
            <v>6341</v>
          </cell>
          <cell r="L69">
            <v>247380</v>
          </cell>
          <cell r="M69">
            <v>140000</v>
          </cell>
          <cell r="N69">
            <v>23700</v>
          </cell>
          <cell r="O69">
            <v>107000</v>
          </cell>
          <cell r="P69">
            <v>80336</v>
          </cell>
          <cell r="Q69">
            <v>30792</v>
          </cell>
        </row>
        <row r="70">
          <cell r="A70">
            <v>36562</v>
          </cell>
          <cell r="B70">
            <v>142221</v>
          </cell>
          <cell r="C70">
            <v>144925</v>
          </cell>
          <cell r="D70">
            <v>188439</v>
          </cell>
          <cell r="E70">
            <v>13685</v>
          </cell>
          <cell r="F70">
            <v>103504</v>
          </cell>
          <cell r="G70">
            <v>118328</v>
          </cell>
          <cell r="H70">
            <v>70611</v>
          </cell>
          <cell r="I70">
            <v>402536</v>
          </cell>
          <cell r="J70">
            <v>17304</v>
          </cell>
          <cell r="K70">
            <v>6341</v>
          </cell>
          <cell r="L70">
            <v>292380</v>
          </cell>
          <cell r="M70">
            <v>140000</v>
          </cell>
          <cell r="N70">
            <v>24900</v>
          </cell>
          <cell r="O70">
            <v>107000</v>
          </cell>
          <cell r="P70">
            <v>81518</v>
          </cell>
          <cell r="Q70">
            <v>36192</v>
          </cell>
        </row>
        <row r="71">
          <cell r="A71">
            <v>36563</v>
          </cell>
          <cell r="B71">
            <v>142221</v>
          </cell>
          <cell r="C71">
            <v>144925</v>
          </cell>
          <cell r="D71">
            <v>188438</v>
          </cell>
          <cell r="E71">
            <v>13685</v>
          </cell>
          <cell r="F71">
            <v>103504</v>
          </cell>
          <cell r="G71">
            <v>118328</v>
          </cell>
          <cell r="H71">
            <v>70611</v>
          </cell>
          <cell r="I71">
            <v>398454</v>
          </cell>
          <cell r="J71">
            <v>17304</v>
          </cell>
          <cell r="K71">
            <v>6341</v>
          </cell>
          <cell r="L71">
            <v>287380</v>
          </cell>
          <cell r="M71">
            <v>140000</v>
          </cell>
          <cell r="N71">
            <v>23700</v>
          </cell>
          <cell r="O71">
            <v>107000</v>
          </cell>
          <cell r="P71">
            <v>90337</v>
          </cell>
          <cell r="Q71">
            <v>29992</v>
          </cell>
        </row>
        <row r="72">
          <cell r="A72">
            <v>36564</v>
          </cell>
          <cell r="B72">
            <v>142221</v>
          </cell>
          <cell r="C72">
            <v>144925</v>
          </cell>
          <cell r="D72">
            <v>187230</v>
          </cell>
          <cell r="E72">
            <v>14980</v>
          </cell>
          <cell r="F72">
            <v>103920</v>
          </cell>
          <cell r="G72">
            <v>114593</v>
          </cell>
          <cell r="H72">
            <v>70611</v>
          </cell>
          <cell r="I72">
            <v>423719</v>
          </cell>
          <cell r="J72">
            <v>31608</v>
          </cell>
          <cell r="K72">
            <v>6341</v>
          </cell>
          <cell r="L72">
            <v>236828</v>
          </cell>
          <cell r="M72">
            <v>140000</v>
          </cell>
          <cell r="N72">
            <v>23700</v>
          </cell>
          <cell r="O72">
            <v>107000</v>
          </cell>
          <cell r="P72">
            <v>67969</v>
          </cell>
          <cell r="Q72">
            <v>30992</v>
          </cell>
        </row>
        <row r="73">
          <cell r="A73">
            <v>36565</v>
          </cell>
          <cell r="B73">
            <v>142221</v>
          </cell>
          <cell r="C73">
            <v>144925</v>
          </cell>
          <cell r="D73">
            <v>197959</v>
          </cell>
          <cell r="E73">
            <v>14980</v>
          </cell>
          <cell r="F73">
            <v>103920</v>
          </cell>
          <cell r="G73">
            <v>106361</v>
          </cell>
          <cell r="H73">
            <v>68611</v>
          </cell>
          <cell r="I73">
            <v>402985</v>
          </cell>
          <cell r="J73">
            <v>14553</v>
          </cell>
          <cell r="K73">
            <v>6341</v>
          </cell>
          <cell r="L73">
            <v>226552</v>
          </cell>
          <cell r="M73">
            <v>140000</v>
          </cell>
          <cell r="N73">
            <v>23700</v>
          </cell>
          <cell r="O73">
            <v>107000</v>
          </cell>
          <cell r="P73">
            <v>61933</v>
          </cell>
          <cell r="Q73">
            <v>29392</v>
          </cell>
        </row>
        <row r="74">
          <cell r="A74">
            <v>36566</v>
          </cell>
          <cell r="B74">
            <v>142221</v>
          </cell>
          <cell r="C74">
            <v>144925</v>
          </cell>
          <cell r="D74">
            <v>193570</v>
          </cell>
          <cell r="E74">
            <v>14070</v>
          </cell>
          <cell r="F74">
            <v>103920</v>
          </cell>
          <cell r="G74">
            <v>110287</v>
          </cell>
          <cell r="H74">
            <v>68611</v>
          </cell>
          <cell r="I74">
            <v>422842</v>
          </cell>
          <cell r="J74">
            <v>9672</v>
          </cell>
          <cell r="K74">
            <v>6341</v>
          </cell>
          <cell r="L74">
            <v>243018</v>
          </cell>
          <cell r="M74">
            <v>140000</v>
          </cell>
          <cell r="N74">
            <v>23700</v>
          </cell>
          <cell r="O74">
            <v>107000</v>
          </cell>
          <cell r="P74">
            <v>79311</v>
          </cell>
          <cell r="Q74">
            <v>29281</v>
          </cell>
        </row>
        <row r="75">
          <cell r="A75">
            <v>36567</v>
          </cell>
          <cell r="B75">
            <v>142221</v>
          </cell>
          <cell r="C75">
            <v>144925</v>
          </cell>
          <cell r="D75">
            <v>196597</v>
          </cell>
          <cell r="E75">
            <v>14070</v>
          </cell>
          <cell r="F75">
            <v>103920</v>
          </cell>
          <cell r="G75">
            <v>121026</v>
          </cell>
          <cell r="H75">
            <v>66632</v>
          </cell>
          <cell r="I75">
            <v>422526</v>
          </cell>
          <cell r="J75">
            <v>0</v>
          </cell>
          <cell r="K75">
            <v>6341</v>
          </cell>
          <cell r="L75">
            <v>294434</v>
          </cell>
          <cell r="M75">
            <v>140000</v>
          </cell>
          <cell r="N75">
            <v>23700</v>
          </cell>
          <cell r="O75">
            <v>107000</v>
          </cell>
          <cell r="P75">
            <v>82260</v>
          </cell>
          <cell r="Q75">
            <v>29281</v>
          </cell>
        </row>
        <row r="76">
          <cell r="A76">
            <v>36568</v>
          </cell>
        </row>
        <row r="77">
          <cell r="A77">
            <v>36569</v>
          </cell>
        </row>
        <row r="78">
          <cell r="A78">
            <v>36570</v>
          </cell>
          <cell r="B78">
            <v>139221</v>
          </cell>
          <cell r="C78">
            <v>144925</v>
          </cell>
          <cell r="D78">
            <v>193340</v>
          </cell>
          <cell r="E78">
            <v>14070</v>
          </cell>
          <cell r="F78">
            <v>103920</v>
          </cell>
          <cell r="G78">
            <v>120288</v>
          </cell>
          <cell r="H78">
            <v>66632</v>
          </cell>
          <cell r="I78">
            <v>422526</v>
          </cell>
          <cell r="J78">
            <v>0</v>
          </cell>
          <cell r="K78">
            <v>6341</v>
          </cell>
          <cell r="L78">
            <v>291565</v>
          </cell>
          <cell r="M78">
            <v>140000</v>
          </cell>
          <cell r="N78">
            <v>23700</v>
          </cell>
          <cell r="O78">
            <v>107000</v>
          </cell>
          <cell r="P78">
            <v>54362</v>
          </cell>
          <cell r="Q78">
            <v>31081</v>
          </cell>
        </row>
        <row r="79">
          <cell r="A79">
            <v>36571</v>
          </cell>
          <cell r="B79">
            <v>139221</v>
          </cell>
          <cell r="C79">
            <v>144925</v>
          </cell>
          <cell r="D79">
            <v>196531</v>
          </cell>
          <cell r="E79">
            <v>14380</v>
          </cell>
          <cell r="F79">
            <v>103920</v>
          </cell>
          <cell r="G79">
            <v>128819</v>
          </cell>
          <cell r="H79">
            <v>62611</v>
          </cell>
          <cell r="I79">
            <v>412383</v>
          </cell>
          <cell r="J79">
            <v>0</v>
          </cell>
          <cell r="K79">
            <v>6341</v>
          </cell>
          <cell r="L79">
            <v>285027</v>
          </cell>
          <cell r="M79">
            <v>133000</v>
          </cell>
          <cell r="N79">
            <v>140000</v>
          </cell>
          <cell r="O79">
            <v>23700</v>
          </cell>
          <cell r="P79">
            <v>26830</v>
          </cell>
          <cell r="Q79">
            <v>29281</v>
          </cell>
        </row>
        <row r="80">
          <cell r="A80">
            <v>36572</v>
          </cell>
          <cell r="B80">
            <v>139221</v>
          </cell>
          <cell r="C80">
            <v>144925</v>
          </cell>
          <cell r="D80">
            <v>189206</v>
          </cell>
          <cell r="E80">
            <v>14380</v>
          </cell>
          <cell r="F80">
            <v>103085</v>
          </cell>
          <cell r="G80">
            <v>126146</v>
          </cell>
          <cell r="H80">
            <v>63251</v>
          </cell>
          <cell r="I80">
            <v>422526</v>
          </cell>
          <cell r="J80">
            <v>1438</v>
          </cell>
          <cell r="K80">
            <v>6341</v>
          </cell>
          <cell r="L80">
            <v>291550</v>
          </cell>
          <cell r="M80">
            <v>135000</v>
          </cell>
          <cell r="N80">
            <v>23700</v>
          </cell>
          <cell r="O80">
            <v>107000</v>
          </cell>
          <cell r="P80">
            <v>26996</v>
          </cell>
          <cell r="Q80">
            <v>29281</v>
          </cell>
        </row>
        <row r="81">
          <cell r="A81">
            <v>36573</v>
          </cell>
          <cell r="B81">
            <v>132221</v>
          </cell>
          <cell r="C81">
            <v>144925</v>
          </cell>
          <cell r="D81">
            <v>198531</v>
          </cell>
          <cell r="E81">
            <v>13992</v>
          </cell>
          <cell r="F81">
            <v>103085</v>
          </cell>
          <cell r="G81">
            <v>126958</v>
          </cell>
          <cell r="H81">
            <v>64065</v>
          </cell>
          <cell r="I81">
            <v>416827</v>
          </cell>
          <cell r="J81">
            <v>0</v>
          </cell>
          <cell r="K81">
            <v>6341</v>
          </cell>
          <cell r="L81">
            <v>286550</v>
          </cell>
          <cell r="M81">
            <v>136000</v>
          </cell>
          <cell r="N81">
            <v>23700</v>
          </cell>
          <cell r="O81">
            <v>107000</v>
          </cell>
          <cell r="P81">
            <v>67543</v>
          </cell>
          <cell r="Q81">
            <v>29281</v>
          </cell>
        </row>
        <row r="82">
          <cell r="A82">
            <v>36574</v>
          </cell>
          <cell r="B82">
            <v>139221</v>
          </cell>
          <cell r="C82">
            <v>144925</v>
          </cell>
          <cell r="D82">
            <v>198531</v>
          </cell>
          <cell r="E82">
            <v>13992</v>
          </cell>
          <cell r="F82">
            <v>103085</v>
          </cell>
          <cell r="G82">
            <v>127674</v>
          </cell>
          <cell r="H82">
            <v>64065</v>
          </cell>
          <cell r="I82">
            <v>422050</v>
          </cell>
          <cell r="J82">
            <v>0</v>
          </cell>
          <cell r="K82">
            <v>6341</v>
          </cell>
          <cell r="L82">
            <v>286550</v>
          </cell>
          <cell r="M82">
            <v>136000</v>
          </cell>
          <cell r="N82">
            <v>23700</v>
          </cell>
          <cell r="O82">
            <v>107000</v>
          </cell>
          <cell r="P82">
            <v>30009</v>
          </cell>
          <cell r="Q82">
            <v>29281</v>
          </cell>
        </row>
        <row r="83">
          <cell r="A83">
            <v>36575</v>
          </cell>
          <cell r="B83">
            <v>138921</v>
          </cell>
          <cell r="C83">
            <v>144925</v>
          </cell>
          <cell r="D83">
            <v>198531</v>
          </cell>
          <cell r="E83">
            <v>13992</v>
          </cell>
          <cell r="F83">
            <v>103085</v>
          </cell>
          <cell r="G83">
            <v>128146</v>
          </cell>
          <cell r="H83">
            <v>61065</v>
          </cell>
          <cell r="I83">
            <v>419058</v>
          </cell>
          <cell r="J83">
            <v>0</v>
          </cell>
          <cell r="K83">
            <v>6341</v>
          </cell>
          <cell r="L83">
            <v>290586</v>
          </cell>
          <cell r="M83">
            <v>136000</v>
          </cell>
          <cell r="N83">
            <v>23700</v>
          </cell>
          <cell r="O83">
            <v>107000</v>
          </cell>
          <cell r="P83">
            <v>18732</v>
          </cell>
          <cell r="Q83">
            <v>33755</v>
          </cell>
        </row>
        <row r="84">
          <cell r="A84">
            <v>36576</v>
          </cell>
          <cell r="B84">
            <v>138921</v>
          </cell>
          <cell r="C84">
            <v>144925</v>
          </cell>
          <cell r="D84">
            <v>198531</v>
          </cell>
          <cell r="E84">
            <v>13992</v>
          </cell>
          <cell r="F84">
            <v>103085</v>
          </cell>
          <cell r="G84">
            <v>128146</v>
          </cell>
          <cell r="H84">
            <v>61065</v>
          </cell>
          <cell r="I84">
            <v>419058</v>
          </cell>
          <cell r="J84">
            <v>0</v>
          </cell>
          <cell r="K84">
            <v>6341</v>
          </cell>
          <cell r="L84">
            <v>290586</v>
          </cell>
          <cell r="M84">
            <v>136000</v>
          </cell>
          <cell r="N84">
            <v>23700</v>
          </cell>
          <cell r="O84">
            <v>107000</v>
          </cell>
          <cell r="P84">
            <v>18353</v>
          </cell>
          <cell r="Q84">
            <v>35155</v>
          </cell>
        </row>
        <row r="85">
          <cell r="A85">
            <v>36577</v>
          </cell>
          <cell r="B85">
            <v>138921</v>
          </cell>
          <cell r="C85">
            <v>144925</v>
          </cell>
          <cell r="D85">
            <v>198531</v>
          </cell>
          <cell r="E85">
            <v>13992</v>
          </cell>
          <cell r="F85">
            <v>103085</v>
          </cell>
          <cell r="G85">
            <v>128146</v>
          </cell>
          <cell r="H85">
            <v>61071</v>
          </cell>
          <cell r="I85">
            <v>421017</v>
          </cell>
          <cell r="J85">
            <v>0</v>
          </cell>
          <cell r="K85">
            <v>6341</v>
          </cell>
          <cell r="L85">
            <v>286586</v>
          </cell>
          <cell r="M85">
            <v>140000</v>
          </cell>
          <cell r="N85">
            <v>23700</v>
          </cell>
          <cell r="O85">
            <v>107000</v>
          </cell>
          <cell r="P85">
            <v>78115</v>
          </cell>
          <cell r="Q85">
            <v>34167</v>
          </cell>
        </row>
        <row r="86">
          <cell r="A86">
            <v>36578</v>
          </cell>
          <cell r="B86">
            <v>138921</v>
          </cell>
          <cell r="C86">
            <v>144925</v>
          </cell>
          <cell r="D86">
            <v>198531</v>
          </cell>
          <cell r="E86">
            <v>13992</v>
          </cell>
          <cell r="F86">
            <v>103085</v>
          </cell>
          <cell r="G86">
            <v>128146</v>
          </cell>
          <cell r="H86">
            <v>61338</v>
          </cell>
          <cell r="I86">
            <v>419058</v>
          </cell>
          <cell r="J86">
            <v>0</v>
          </cell>
          <cell r="K86">
            <v>6341</v>
          </cell>
          <cell r="L86">
            <v>286586</v>
          </cell>
          <cell r="M86">
            <v>140000</v>
          </cell>
          <cell r="N86">
            <v>23700</v>
          </cell>
          <cell r="O86">
            <v>107000</v>
          </cell>
          <cell r="P86">
            <v>15172</v>
          </cell>
          <cell r="Q86">
            <v>31367</v>
          </cell>
        </row>
        <row r="87">
          <cell r="A87">
            <v>36579</v>
          </cell>
        </row>
        <row r="88">
          <cell r="A88">
            <v>36580</v>
          </cell>
        </row>
        <row r="89">
          <cell r="A89">
            <v>36581</v>
          </cell>
        </row>
        <row r="90">
          <cell r="A90">
            <v>36582</v>
          </cell>
        </row>
        <row r="91">
          <cell r="A91">
            <v>36583</v>
          </cell>
        </row>
        <row r="92">
          <cell r="A92">
            <v>36584</v>
          </cell>
        </row>
        <row r="93">
          <cell r="A93">
            <v>36585</v>
          </cell>
        </row>
        <row r="94">
          <cell r="A94">
            <v>36586</v>
          </cell>
        </row>
        <row r="95">
          <cell r="A95">
            <v>36587</v>
          </cell>
        </row>
        <row r="96">
          <cell r="A96">
            <v>36588</v>
          </cell>
        </row>
        <row r="97">
          <cell r="A97">
            <v>36589</v>
          </cell>
        </row>
        <row r="98">
          <cell r="A98">
            <v>36590</v>
          </cell>
        </row>
        <row r="99">
          <cell r="A99">
            <v>36591</v>
          </cell>
        </row>
        <row r="100">
          <cell r="A100">
            <v>36592</v>
          </cell>
        </row>
        <row r="101">
          <cell r="A101">
            <v>36593</v>
          </cell>
        </row>
        <row r="102">
          <cell r="A102">
            <v>36594</v>
          </cell>
        </row>
        <row r="103">
          <cell r="A103">
            <v>36595</v>
          </cell>
        </row>
        <row r="104">
          <cell r="A104">
            <v>36596</v>
          </cell>
        </row>
        <row r="105">
          <cell r="A105">
            <v>36597</v>
          </cell>
        </row>
        <row r="106">
          <cell r="A106">
            <v>36598</v>
          </cell>
        </row>
        <row r="107">
          <cell r="A107">
            <v>36599</v>
          </cell>
        </row>
        <row r="108">
          <cell r="A108">
            <v>36600</v>
          </cell>
        </row>
        <row r="109">
          <cell r="A109">
            <v>36601</v>
          </cell>
        </row>
        <row r="110">
          <cell r="A110">
            <v>36602</v>
          </cell>
        </row>
        <row r="111">
          <cell r="A111">
            <v>36603</v>
          </cell>
        </row>
        <row r="112">
          <cell r="A112">
            <v>36604</v>
          </cell>
        </row>
        <row r="113">
          <cell r="A113">
            <v>36605</v>
          </cell>
        </row>
        <row r="114">
          <cell r="A114">
            <v>36606</v>
          </cell>
        </row>
        <row r="115">
          <cell r="A115">
            <v>36607</v>
          </cell>
        </row>
        <row r="116">
          <cell r="A116">
            <v>36608</v>
          </cell>
        </row>
        <row r="117">
          <cell r="A117">
            <v>36609</v>
          </cell>
        </row>
        <row r="118">
          <cell r="A118">
            <v>36610</v>
          </cell>
        </row>
        <row r="119">
          <cell r="A119">
            <v>36611</v>
          </cell>
        </row>
        <row r="120">
          <cell r="A120">
            <v>36612</v>
          </cell>
        </row>
        <row r="121">
          <cell r="A121">
            <v>36613</v>
          </cell>
        </row>
        <row r="122">
          <cell r="A122">
            <v>36614</v>
          </cell>
        </row>
        <row r="123">
          <cell r="A123">
            <v>36615</v>
          </cell>
        </row>
        <row r="124">
          <cell r="A124">
            <v>36616</v>
          </cell>
        </row>
        <row r="125">
          <cell r="A125">
            <v>36617</v>
          </cell>
        </row>
        <row r="126">
          <cell r="A126">
            <v>36618</v>
          </cell>
        </row>
        <row r="127">
          <cell r="A127">
            <v>36619</v>
          </cell>
        </row>
        <row r="128">
          <cell r="A128">
            <v>36620</v>
          </cell>
        </row>
        <row r="129">
          <cell r="A129">
            <v>36621</v>
          </cell>
        </row>
        <row r="130">
          <cell r="A130">
            <v>36622</v>
          </cell>
        </row>
        <row r="131">
          <cell r="A131">
            <v>36623</v>
          </cell>
        </row>
        <row r="132">
          <cell r="A132">
            <v>36624</v>
          </cell>
        </row>
        <row r="133">
          <cell r="A133">
            <v>36625</v>
          </cell>
        </row>
        <row r="134">
          <cell r="A134">
            <v>36626</v>
          </cell>
        </row>
        <row r="135">
          <cell r="A135">
            <v>36627</v>
          </cell>
        </row>
        <row r="136">
          <cell r="A136">
            <v>36628</v>
          </cell>
        </row>
        <row r="137">
          <cell r="A137">
            <v>36629</v>
          </cell>
        </row>
        <row r="138">
          <cell r="A138">
            <v>36630</v>
          </cell>
        </row>
        <row r="139">
          <cell r="A139">
            <v>36631</v>
          </cell>
        </row>
        <row r="140">
          <cell r="A140">
            <v>36632</v>
          </cell>
        </row>
        <row r="141">
          <cell r="A141">
            <v>36633</v>
          </cell>
        </row>
        <row r="142">
          <cell r="A142">
            <v>36634</v>
          </cell>
        </row>
        <row r="143">
          <cell r="A143">
            <v>36635</v>
          </cell>
        </row>
        <row r="144">
          <cell r="A144">
            <v>36636</v>
          </cell>
        </row>
        <row r="145">
          <cell r="A145">
            <v>36637</v>
          </cell>
        </row>
        <row r="146">
          <cell r="A146">
            <v>36638</v>
          </cell>
        </row>
        <row r="147">
          <cell r="A147">
            <v>36639</v>
          </cell>
        </row>
        <row r="148">
          <cell r="A148">
            <v>36640</v>
          </cell>
        </row>
        <row r="149">
          <cell r="A149">
            <v>36641</v>
          </cell>
        </row>
        <row r="150">
          <cell r="A150">
            <v>36642</v>
          </cell>
        </row>
        <row r="151">
          <cell r="A151">
            <v>36643</v>
          </cell>
        </row>
        <row r="152">
          <cell r="A152">
            <v>36644</v>
          </cell>
        </row>
        <row r="153">
          <cell r="A153">
            <v>36645</v>
          </cell>
        </row>
        <row r="154">
          <cell r="A154">
            <v>36646</v>
          </cell>
        </row>
        <row r="155">
          <cell r="A155">
            <v>36647</v>
          </cell>
        </row>
        <row r="156">
          <cell r="A156">
            <v>36648</v>
          </cell>
        </row>
        <row r="157">
          <cell r="A157">
            <v>36649</v>
          </cell>
        </row>
        <row r="158">
          <cell r="A158">
            <v>36650</v>
          </cell>
        </row>
        <row r="159">
          <cell r="A159">
            <v>36651</v>
          </cell>
        </row>
        <row r="160">
          <cell r="A160">
            <v>36652</v>
          </cell>
        </row>
        <row r="161">
          <cell r="A161">
            <v>36653</v>
          </cell>
        </row>
        <row r="162">
          <cell r="A162">
            <v>36654</v>
          </cell>
        </row>
        <row r="163">
          <cell r="A163">
            <v>36655</v>
          </cell>
        </row>
        <row r="164">
          <cell r="A164">
            <v>36656</v>
          </cell>
        </row>
        <row r="165">
          <cell r="A165">
            <v>36657</v>
          </cell>
        </row>
        <row r="166">
          <cell r="A166">
            <v>36658</v>
          </cell>
        </row>
        <row r="167">
          <cell r="A167">
            <v>36659</v>
          </cell>
        </row>
        <row r="168">
          <cell r="A168">
            <v>36660</v>
          </cell>
        </row>
        <row r="169">
          <cell r="A169">
            <v>36661</v>
          </cell>
        </row>
        <row r="170">
          <cell r="A170">
            <v>36662</v>
          </cell>
        </row>
        <row r="171">
          <cell r="A171">
            <v>36663</v>
          </cell>
        </row>
        <row r="172">
          <cell r="A172">
            <v>36664</v>
          </cell>
        </row>
        <row r="173">
          <cell r="A173">
            <v>36665</v>
          </cell>
        </row>
        <row r="174">
          <cell r="A174">
            <v>36666</v>
          </cell>
        </row>
        <row r="175">
          <cell r="A175">
            <v>36667</v>
          </cell>
        </row>
        <row r="176">
          <cell r="A176">
            <v>36668</v>
          </cell>
        </row>
        <row r="177">
          <cell r="A177">
            <v>36669</v>
          </cell>
        </row>
        <row r="178">
          <cell r="A178">
            <v>36670</v>
          </cell>
        </row>
        <row r="179">
          <cell r="A179">
            <v>36671</v>
          </cell>
        </row>
        <row r="180">
          <cell r="A180">
            <v>36672</v>
          </cell>
        </row>
        <row r="181">
          <cell r="A181">
            <v>36673</v>
          </cell>
        </row>
        <row r="182">
          <cell r="A182">
            <v>36674</v>
          </cell>
        </row>
        <row r="183">
          <cell r="A183">
            <v>36675</v>
          </cell>
        </row>
        <row r="184">
          <cell r="A184">
            <v>36676</v>
          </cell>
        </row>
        <row r="185">
          <cell r="A185">
            <v>36677</v>
          </cell>
        </row>
        <row r="186">
          <cell r="A186">
            <v>36678</v>
          </cell>
        </row>
        <row r="187">
          <cell r="A187">
            <v>36679</v>
          </cell>
        </row>
        <row r="188">
          <cell r="A188">
            <v>36680</v>
          </cell>
        </row>
        <row r="189">
          <cell r="A189">
            <v>36681</v>
          </cell>
        </row>
        <row r="190">
          <cell r="A190">
            <v>36682</v>
          </cell>
        </row>
        <row r="191">
          <cell r="A191">
            <v>36683</v>
          </cell>
        </row>
        <row r="192">
          <cell r="A192">
            <v>36684</v>
          </cell>
        </row>
        <row r="193">
          <cell r="A193">
            <v>36685</v>
          </cell>
        </row>
        <row r="194">
          <cell r="A194">
            <v>36686</v>
          </cell>
        </row>
        <row r="195">
          <cell r="A195">
            <v>36687</v>
          </cell>
        </row>
        <row r="196">
          <cell r="A196">
            <v>36688</v>
          </cell>
        </row>
        <row r="197">
          <cell r="A197">
            <v>36689</v>
          </cell>
        </row>
        <row r="198">
          <cell r="A198">
            <v>36690</v>
          </cell>
        </row>
        <row r="199">
          <cell r="A199">
            <v>36691</v>
          </cell>
        </row>
        <row r="200">
          <cell r="A200">
            <v>36692</v>
          </cell>
        </row>
        <row r="201">
          <cell r="A201">
            <v>36693</v>
          </cell>
        </row>
        <row r="202">
          <cell r="A202">
            <v>36694</v>
          </cell>
        </row>
        <row r="203">
          <cell r="A203">
            <v>36695</v>
          </cell>
        </row>
        <row r="204">
          <cell r="A204">
            <v>36696</v>
          </cell>
        </row>
        <row r="205">
          <cell r="A205">
            <v>36697</v>
          </cell>
        </row>
        <row r="206">
          <cell r="A206">
            <v>36698</v>
          </cell>
        </row>
        <row r="207">
          <cell r="A207">
            <v>36699</v>
          </cell>
        </row>
        <row r="208">
          <cell r="A208">
            <v>36700</v>
          </cell>
        </row>
        <row r="209">
          <cell r="A209">
            <v>36701</v>
          </cell>
        </row>
        <row r="210">
          <cell r="A210">
            <v>36702</v>
          </cell>
        </row>
        <row r="211">
          <cell r="A211">
            <v>36703</v>
          </cell>
        </row>
        <row r="212">
          <cell r="A212">
            <v>36704</v>
          </cell>
        </row>
        <row r="213">
          <cell r="A213">
            <v>36705</v>
          </cell>
        </row>
        <row r="214">
          <cell r="A214">
            <v>36706</v>
          </cell>
        </row>
        <row r="215">
          <cell r="A215">
            <v>36707</v>
          </cell>
        </row>
        <row r="216">
          <cell r="A216">
            <v>36708</v>
          </cell>
        </row>
        <row r="217">
          <cell r="A217">
            <v>36709</v>
          </cell>
        </row>
        <row r="218">
          <cell r="A218">
            <v>36710</v>
          </cell>
        </row>
        <row r="219">
          <cell r="A219">
            <v>36711</v>
          </cell>
        </row>
        <row r="220">
          <cell r="A220">
            <v>36712</v>
          </cell>
        </row>
        <row r="221">
          <cell r="A221">
            <v>36713</v>
          </cell>
        </row>
        <row r="222">
          <cell r="A222">
            <v>36714</v>
          </cell>
        </row>
        <row r="223">
          <cell r="A223">
            <v>36715</v>
          </cell>
        </row>
        <row r="224">
          <cell r="A224">
            <v>36716</v>
          </cell>
        </row>
        <row r="225">
          <cell r="A225">
            <v>36717</v>
          </cell>
        </row>
        <row r="226">
          <cell r="A226">
            <v>36718</v>
          </cell>
        </row>
        <row r="227">
          <cell r="A227">
            <v>36719</v>
          </cell>
        </row>
        <row r="228">
          <cell r="A228">
            <v>36720</v>
          </cell>
        </row>
        <row r="229">
          <cell r="A229">
            <v>36721</v>
          </cell>
        </row>
        <row r="230">
          <cell r="A230">
            <v>36722</v>
          </cell>
        </row>
        <row r="231">
          <cell r="A231">
            <v>36723</v>
          </cell>
        </row>
        <row r="232">
          <cell r="A232">
            <v>36724</v>
          </cell>
        </row>
        <row r="233">
          <cell r="A233">
            <v>36725</v>
          </cell>
        </row>
        <row r="234">
          <cell r="A234">
            <v>36726</v>
          </cell>
        </row>
        <row r="235">
          <cell r="A235">
            <v>36727</v>
          </cell>
        </row>
        <row r="236">
          <cell r="A236">
            <v>36728</v>
          </cell>
        </row>
        <row r="237">
          <cell r="A237">
            <v>36729</v>
          </cell>
        </row>
        <row r="238">
          <cell r="A238">
            <v>36730</v>
          </cell>
        </row>
        <row r="239">
          <cell r="A239">
            <v>36731</v>
          </cell>
        </row>
        <row r="240">
          <cell r="A240">
            <v>36732</v>
          </cell>
        </row>
        <row r="241">
          <cell r="A241">
            <v>36733</v>
          </cell>
        </row>
        <row r="242">
          <cell r="A242">
            <v>36734</v>
          </cell>
        </row>
        <row r="243">
          <cell r="A243">
            <v>36735</v>
          </cell>
        </row>
        <row r="244">
          <cell r="A244">
            <v>36736</v>
          </cell>
        </row>
        <row r="245">
          <cell r="A245">
            <v>36737</v>
          </cell>
        </row>
        <row r="246">
          <cell r="A246">
            <v>36738</v>
          </cell>
        </row>
        <row r="247">
          <cell r="A247">
            <v>36739</v>
          </cell>
        </row>
        <row r="248">
          <cell r="A248">
            <v>36740</v>
          </cell>
        </row>
        <row r="249">
          <cell r="A249">
            <v>36741</v>
          </cell>
        </row>
        <row r="250">
          <cell r="A250">
            <v>36742</v>
          </cell>
        </row>
        <row r="251">
          <cell r="A251">
            <v>36743</v>
          </cell>
        </row>
        <row r="252">
          <cell r="A252">
            <v>36744</v>
          </cell>
        </row>
        <row r="253">
          <cell r="A253">
            <v>36745</v>
          </cell>
        </row>
        <row r="254">
          <cell r="A254">
            <v>36746</v>
          </cell>
        </row>
        <row r="255">
          <cell r="A255">
            <v>36747</v>
          </cell>
        </row>
        <row r="256">
          <cell r="A256">
            <v>36748</v>
          </cell>
        </row>
        <row r="257">
          <cell r="A257">
            <v>36749</v>
          </cell>
        </row>
        <row r="258">
          <cell r="A258">
            <v>36750</v>
          </cell>
        </row>
        <row r="259">
          <cell r="A259">
            <v>36751</v>
          </cell>
        </row>
        <row r="260">
          <cell r="A260">
            <v>36752</v>
          </cell>
        </row>
        <row r="261">
          <cell r="A261">
            <v>36753</v>
          </cell>
        </row>
        <row r="262">
          <cell r="A262">
            <v>36754</v>
          </cell>
        </row>
        <row r="263">
          <cell r="A263">
            <v>36755</v>
          </cell>
        </row>
        <row r="264">
          <cell r="A264">
            <v>36756</v>
          </cell>
        </row>
        <row r="265">
          <cell r="A265">
            <v>36757</v>
          </cell>
        </row>
        <row r="266">
          <cell r="A266">
            <v>36758</v>
          </cell>
        </row>
        <row r="267">
          <cell r="A267">
            <v>36759</v>
          </cell>
        </row>
        <row r="268">
          <cell r="A268">
            <v>36760</v>
          </cell>
        </row>
        <row r="269">
          <cell r="A269">
            <v>36761</v>
          </cell>
        </row>
        <row r="270">
          <cell r="A270">
            <v>36762</v>
          </cell>
        </row>
        <row r="271">
          <cell r="A271">
            <v>36763</v>
          </cell>
        </row>
        <row r="272">
          <cell r="A272">
            <v>36764</v>
          </cell>
        </row>
        <row r="273">
          <cell r="A273">
            <v>36765</v>
          </cell>
        </row>
        <row r="274">
          <cell r="A274">
            <v>36766</v>
          </cell>
        </row>
        <row r="275">
          <cell r="A275">
            <v>36767</v>
          </cell>
        </row>
        <row r="276">
          <cell r="A276">
            <v>36768</v>
          </cell>
        </row>
        <row r="277">
          <cell r="A277">
            <v>36769</v>
          </cell>
        </row>
        <row r="278">
          <cell r="A278">
            <v>36770</v>
          </cell>
        </row>
        <row r="279">
          <cell r="A279">
            <v>36771</v>
          </cell>
        </row>
        <row r="280">
          <cell r="A280">
            <v>36772</v>
          </cell>
        </row>
        <row r="281">
          <cell r="A281">
            <v>36773</v>
          </cell>
        </row>
        <row r="282">
          <cell r="A282">
            <v>36774</v>
          </cell>
        </row>
        <row r="283">
          <cell r="A283">
            <v>36775</v>
          </cell>
        </row>
        <row r="284">
          <cell r="A284">
            <v>36776</v>
          </cell>
        </row>
        <row r="285">
          <cell r="A285">
            <v>36777</v>
          </cell>
        </row>
        <row r="286">
          <cell r="A286">
            <v>36778</v>
          </cell>
        </row>
        <row r="287">
          <cell r="A287">
            <v>36779</v>
          </cell>
        </row>
        <row r="288">
          <cell r="A288">
            <v>36780</v>
          </cell>
        </row>
        <row r="289">
          <cell r="A289">
            <v>36781</v>
          </cell>
        </row>
        <row r="290">
          <cell r="A290">
            <v>36782</v>
          </cell>
        </row>
        <row r="291">
          <cell r="A291">
            <v>36783</v>
          </cell>
        </row>
        <row r="292">
          <cell r="A292">
            <v>36784</v>
          </cell>
        </row>
        <row r="293">
          <cell r="A293">
            <v>36785</v>
          </cell>
        </row>
        <row r="294">
          <cell r="A294">
            <v>36786</v>
          </cell>
        </row>
        <row r="295">
          <cell r="A295">
            <v>36787</v>
          </cell>
        </row>
        <row r="296">
          <cell r="A296">
            <v>36788</v>
          </cell>
        </row>
        <row r="297">
          <cell r="A297">
            <v>36789</v>
          </cell>
        </row>
        <row r="298">
          <cell r="A298">
            <v>36790</v>
          </cell>
        </row>
        <row r="299">
          <cell r="A299">
            <v>36791</v>
          </cell>
        </row>
        <row r="300">
          <cell r="A300">
            <v>36792</v>
          </cell>
        </row>
        <row r="301">
          <cell r="A301">
            <v>36793</v>
          </cell>
        </row>
        <row r="302">
          <cell r="A302">
            <v>36794</v>
          </cell>
        </row>
        <row r="303">
          <cell r="A303">
            <v>36795</v>
          </cell>
        </row>
        <row r="304">
          <cell r="A304">
            <v>36796</v>
          </cell>
        </row>
        <row r="305">
          <cell r="A305">
            <v>36797</v>
          </cell>
        </row>
        <row r="306">
          <cell r="A306">
            <v>36798</v>
          </cell>
        </row>
        <row r="307">
          <cell r="A307">
            <v>36799</v>
          </cell>
        </row>
        <row r="308">
          <cell r="A308">
            <v>36800</v>
          </cell>
        </row>
        <row r="309">
          <cell r="A309">
            <v>36801</v>
          </cell>
        </row>
        <row r="310">
          <cell r="A310">
            <v>36802</v>
          </cell>
        </row>
        <row r="311">
          <cell r="A311">
            <v>36803</v>
          </cell>
        </row>
        <row r="312">
          <cell r="A312">
            <v>36804</v>
          </cell>
        </row>
        <row r="313">
          <cell r="A313">
            <v>36805</v>
          </cell>
        </row>
        <row r="314">
          <cell r="A314">
            <v>36806</v>
          </cell>
        </row>
        <row r="315">
          <cell r="A315">
            <v>36807</v>
          </cell>
        </row>
        <row r="316">
          <cell r="A316">
            <v>36808</v>
          </cell>
        </row>
        <row r="317">
          <cell r="A317">
            <v>36809</v>
          </cell>
        </row>
        <row r="318">
          <cell r="A318">
            <v>36810</v>
          </cell>
        </row>
        <row r="319">
          <cell r="A319">
            <v>36811</v>
          </cell>
        </row>
        <row r="320">
          <cell r="A320">
            <v>36812</v>
          </cell>
        </row>
        <row r="321">
          <cell r="A321">
            <v>36813</v>
          </cell>
        </row>
        <row r="322">
          <cell r="A322">
            <v>36814</v>
          </cell>
        </row>
        <row r="323">
          <cell r="A323">
            <v>36815</v>
          </cell>
        </row>
        <row r="324">
          <cell r="A324">
            <v>36816</v>
          </cell>
        </row>
        <row r="325">
          <cell r="A325">
            <v>36817</v>
          </cell>
        </row>
        <row r="326">
          <cell r="A326">
            <v>36818</v>
          </cell>
        </row>
        <row r="327">
          <cell r="A327">
            <v>36819</v>
          </cell>
        </row>
        <row r="328">
          <cell r="A328">
            <v>36820</v>
          </cell>
        </row>
        <row r="329">
          <cell r="A329">
            <v>36821</v>
          </cell>
        </row>
        <row r="330">
          <cell r="A330">
            <v>36822</v>
          </cell>
        </row>
        <row r="331">
          <cell r="A331">
            <v>36823</v>
          </cell>
        </row>
        <row r="332">
          <cell r="A332">
            <v>36824</v>
          </cell>
        </row>
        <row r="333">
          <cell r="A333">
            <v>36825</v>
          </cell>
        </row>
        <row r="334">
          <cell r="A334">
            <v>36826</v>
          </cell>
        </row>
        <row r="335">
          <cell r="A335">
            <v>36827</v>
          </cell>
        </row>
        <row r="336">
          <cell r="A336">
            <v>36828</v>
          </cell>
        </row>
        <row r="337">
          <cell r="A337">
            <v>36829</v>
          </cell>
        </row>
        <row r="338">
          <cell r="A338">
            <v>36830</v>
          </cell>
        </row>
        <row r="339">
          <cell r="A339">
            <v>36831</v>
          </cell>
        </row>
        <row r="340">
          <cell r="A340">
            <v>36832</v>
          </cell>
        </row>
        <row r="341">
          <cell r="A341">
            <v>36833</v>
          </cell>
        </row>
        <row r="342">
          <cell r="A342">
            <v>36834</v>
          </cell>
        </row>
        <row r="343">
          <cell r="A343">
            <v>36835</v>
          </cell>
        </row>
        <row r="344">
          <cell r="A344">
            <v>36836</v>
          </cell>
        </row>
        <row r="345">
          <cell r="A345">
            <v>36837</v>
          </cell>
        </row>
        <row r="346">
          <cell r="A346">
            <v>36838</v>
          </cell>
        </row>
        <row r="347">
          <cell r="A347">
            <v>36839</v>
          </cell>
        </row>
        <row r="348">
          <cell r="A348">
            <v>36840</v>
          </cell>
        </row>
        <row r="349">
          <cell r="A349">
            <v>36841</v>
          </cell>
        </row>
        <row r="350">
          <cell r="A350">
            <v>36842</v>
          </cell>
        </row>
        <row r="351">
          <cell r="A351">
            <v>36843</v>
          </cell>
        </row>
        <row r="352">
          <cell r="A352">
            <v>36844</v>
          </cell>
        </row>
        <row r="353">
          <cell r="A353">
            <v>36845</v>
          </cell>
        </row>
        <row r="354">
          <cell r="A354">
            <v>36846</v>
          </cell>
        </row>
        <row r="355">
          <cell r="A355">
            <v>36847</v>
          </cell>
        </row>
        <row r="356">
          <cell r="A356">
            <v>36848</v>
          </cell>
        </row>
        <row r="357">
          <cell r="A357">
            <v>36849</v>
          </cell>
        </row>
        <row r="358">
          <cell r="A358">
            <v>36850</v>
          </cell>
        </row>
        <row r="359">
          <cell r="A359">
            <v>36851</v>
          </cell>
        </row>
        <row r="360">
          <cell r="A360">
            <v>36852</v>
          </cell>
        </row>
        <row r="361">
          <cell r="A361">
            <v>36853</v>
          </cell>
        </row>
        <row r="362">
          <cell r="A362">
            <v>36854</v>
          </cell>
        </row>
        <row r="363">
          <cell r="A363">
            <v>36855</v>
          </cell>
        </row>
        <row r="364">
          <cell r="A364">
            <v>36856</v>
          </cell>
        </row>
        <row r="365">
          <cell r="A365">
            <v>36857</v>
          </cell>
        </row>
        <row r="366">
          <cell r="A366">
            <v>36858</v>
          </cell>
        </row>
        <row r="367">
          <cell r="A367">
            <v>36859</v>
          </cell>
        </row>
        <row r="368">
          <cell r="A368">
            <v>36860</v>
          </cell>
        </row>
        <row r="369">
          <cell r="A369">
            <v>36861</v>
          </cell>
        </row>
        <row r="370">
          <cell r="A370">
            <v>36862</v>
          </cell>
        </row>
        <row r="371">
          <cell r="A371">
            <v>36863</v>
          </cell>
        </row>
        <row r="372">
          <cell r="A372">
            <v>36864</v>
          </cell>
        </row>
        <row r="373">
          <cell r="A373">
            <v>36865</v>
          </cell>
        </row>
        <row r="374">
          <cell r="A374">
            <v>36866</v>
          </cell>
        </row>
        <row r="375">
          <cell r="A375">
            <v>36867</v>
          </cell>
        </row>
        <row r="376">
          <cell r="A376">
            <v>36868</v>
          </cell>
        </row>
        <row r="377">
          <cell r="A377">
            <v>36869</v>
          </cell>
        </row>
        <row r="378">
          <cell r="A378">
            <v>36870</v>
          </cell>
        </row>
        <row r="379">
          <cell r="A379">
            <v>36871</v>
          </cell>
        </row>
        <row r="380">
          <cell r="A380">
            <v>36872</v>
          </cell>
        </row>
        <row r="381">
          <cell r="A381">
            <v>36873</v>
          </cell>
        </row>
        <row r="382">
          <cell r="A382">
            <v>36874</v>
          </cell>
        </row>
        <row r="383">
          <cell r="A383">
            <v>36875</v>
          </cell>
        </row>
        <row r="384">
          <cell r="A384">
            <v>36876</v>
          </cell>
        </row>
        <row r="385">
          <cell r="A385">
            <v>36877</v>
          </cell>
        </row>
        <row r="386">
          <cell r="A386">
            <v>36878</v>
          </cell>
        </row>
        <row r="387">
          <cell r="A387">
            <v>36879</v>
          </cell>
        </row>
        <row r="388">
          <cell r="A388">
            <v>36880</v>
          </cell>
        </row>
        <row r="389">
          <cell r="A389">
            <v>36881</v>
          </cell>
        </row>
        <row r="390">
          <cell r="A390">
            <v>36882</v>
          </cell>
        </row>
        <row r="391">
          <cell r="A391">
            <v>36883</v>
          </cell>
        </row>
        <row r="392">
          <cell r="A392">
            <v>36884</v>
          </cell>
        </row>
        <row r="393">
          <cell r="A393">
            <v>36885</v>
          </cell>
        </row>
        <row r="394">
          <cell r="A394">
            <v>36886</v>
          </cell>
        </row>
        <row r="395">
          <cell r="A395">
            <v>36887</v>
          </cell>
        </row>
        <row r="396">
          <cell r="A396">
            <v>36888</v>
          </cell>
        </row>
        <row r="397">
          <cell r="A397">
            <v>36889</v>
          </cell>
        </row>
        <row r="398">
          <cell r="A398">
            <v>36890</v>
          </cell>
        </row>
        <row r="399">
          <cell r="A399">
            <v>36891</v>
          </cell>
        </row>
      </sheetData>
      <sheetData sheetId="1"/>
      <sheetData sheetId="2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data"/>
      <sheetName val="Sheet2"/>
      <sheetName val="Sheet3"/>
    </sheetNames>
    <sheetDataSet>
      <sheetData sheetId="0">
        <row r="1">
          <cell r="B1">
            <v>2</v>
          </cell>
          <cell r="C1">
            <v>3</v>
          </cell>
          <cell r="D1">
            <v>4</v>
          </cell>
          <cell r="E1">
            <v>5</v>
          </cell>
          <cell r="F1">
            <v>6</v>
          </cell>
          <cell r="G1">
            <v>7</v>
          </cell>
          <cell r="H1">
            <v>8</v>
          </cell>
          <cell r="I1">
            <v>9</v>
          </cell>
          <cell r="J1">
            <v>10</v>
          </cell>
          <cell r="K1">
            <v>11</v>
          </cell>
          <cell r="L1">
            <v>12</v>
          </cell>
          <cell r="M1">
            <v>13</v>
          </cell>
          <cell r="N1">
            <v>14</v>
          </cell>
          <cell r="O1">
            <v>15</v>
          </cell>
        </row>
        <row r="2">
          <cell r="B2" t="str">
            <v>King </v>
          </cell>
          <cell r="C2" t="str">
            <v>Wind River Lateral</v>
          </cell>
          <cell r="D2" t="str">
            <v>Powder River</v>
          </cell>
          <cell r="E2" t="str">
            <v>Laramie East</v>
          </cell>
          <cell r="F2" t="str">
            <v>Tomahawk</v>
          </cell>
          <cell r="G2" t="str">
            <v>Watkins East</v>
          </cell>
          <cell r="H2" t="str">
            <v>Kit Carson East</v>
          </cell>
          <cell r="I2" t="str">
            <v>Springfield Compressor</v>
          </cell>
          <cell r="J2" t="str">
            <v>Morton East</v>
          </cell>
          <cell r="K2" t="str">
            <v>Lakin PEPL</v>
          </cell>
          <cell r="L2" t="str">
            <v>Baker PEPL</v>
          </cell>
          <cell r="M2" t="str">
            <v>Floris</v>
          </cell>
          <cell r="N2" t="str">
            <v>Beaver</v>
          </cell>
          <cell r="O2" t="str">
            <v>Watkins Back Flow</v>
          </cell>
        </row>
        <row r="3">
          <cell r="A3">
            <v>36479</v>
          </cell>
          <cell r="B3">
            <v>41000</v>
          </cell>
          <cell r="C3">
            <v>225000</v>
          </cell>
          <cell r="D3">
            <v>55000</v>
          </cell>
          <cell r="E3">
            <v>382000</v>
          </cell>
          <cell r="F3">
            <v>175000</v>
          </cell>
          <cell r="G3">
            <v>286000</v>
          </cell>
          <cell r="H3">
            <v>285000</v>
          </cell>
          <cell r="I3">
            <v>179000</v>
          </cell>
          <cell r="J3">
            <v>122000</v>
          </cell>
        </row>
        <row r="4">
          <cell r="A4">
            <v>36480</v>
          </cell>
          <cell r="B4">
            <v>58000</v>
          </cell>
          <cell r="C4">
            <v>273000</v>
          </cell>
          <cell r="D4">
            <v>58000</v>
          </cell>
          <cell r="E4">
            <v>440000</v>
          </cell>
          <cell r="F4">
            <v>173000</v>
          </cell>
          <cell r="G4">
            <v>346000</v>
          </cell>
          <cell r="H4">
            <v>311000</v>
          </cell>
          <cell r="I4">
            <v>174000</v>
          </cell>
          <cell r="J4">
            <v>141000</v>
          </cell>
        </row>
        <row r="5">
          <cell r="A5">
            <v>36481</v>
          </cell>
          <cell r="B5">
            <v>78000</v>
          </cell>
          <cell r="C5">
            <v>273000</v>
          </cell>
          <cell r="D5">
            <v>45000</v>
          </cell>
          <cell r="E5">
            <v>510000</v>
          </cell>
          <cell r="F5">
            <v>162000</v>
          </cell>
          <cell r="G5">
            <v>394000</v>
          </cell>
          <cell r="H5">
            <v>253000</v>
          </cell>
          <cell r="I5">
            <v>139000</v>
          </cell>
          <cell r="J5">
            <v>156000</v>
          </cell>
        </row>
        <row r="6">
          <cell r="A6">
            <v>36482</v>
          </cell>
          <cell r="B6">
            <v>66000</v>
          </cell>
          <cell r="C6">
            <v>273000</v>
          </cell>
          <cell r="D6">
            <v>58000</v>
          </cell>
          <cell r="E6">
            <v>475000</v>
          </cell>
          <cell r="F6">
            <v>167000</v>
          </cell>
          <cell r="G6">
            <v>368000</v>
          </cell>
          <cell r="H6">
            <v>264000</v>
          </cell>
          <cell r="I6">
            <v>151000</v>
          </cell>
          <cell r="J6">
            <v>155000</v>
          </cell>
        </row>
        <row r="7">
          <cell r="A7">
            <v>36483</v>
          </cell>
          <cell r="B7">
            <v>63000</v>
          </cell>
          <cell r="C7">
            <v>270000</v>
          </cell>
          <cell r="D7">
            <v>58000</v>
          </cell>
          <cell r="E7">
            <v>454000</v>
          </cell>
          <cell r="F7">
            <v>158000</v>
          </cell>
          <cell r="G7">
            <v>360000</v>
          </cell>
          <cell r="H7">
            <v>305000</v>
          </cell>
          <cell r="I7">
            <v>169000</v>
          </cell>
          <cell r="J7">
            <v>147000</v>
          </cell>
        </row>
        <row r="8">
          <cell r="A8">
            <v>36484</v>
          </cell>
        </row>
        <row r="9">
          <cell r="A9">
            <v>36485</v>
          </cell>
        </row>
        <row r="10">
          <cell r="A10">
            <v>36486</v>
          </cell>
        </row>
        <row r="11">
          <cell r="A11">
            <v>36487</v>
          </cell>
        </row>
        <row r="12">
          <cell r="A12">
            <v>36488</v>
          </cell>
        </row>
        <row r="13">
          <cell r="A13">
            <v>36489</v>
          </cell>
        </row>
        <row r="14">
          <cell r="A14">
            <v>36490</v>
          </cell>
        </row>
        <row r="15">
          <cell r="A15">
            <v>36491</v>
          </cell>
        </row>
        <row r="16">
          <cell r="A16">
            <v>36492</v>
          </cell>
        </row>
        <row r="17">
          <cell r="A17">
            <v>36493</v>
          </cell>
        </row>
        <row r="18">
          <cell r="A18">
            <v>36494</v>
          </cell>
        </row>
        <row r="19">
          <cell r="A19">
            <v>36495</v>
          </cell>
        </row>
        <row r="20">
          <cell r="A20">
            <v>36496</v>
          </cell>
        </row>
        <row r="21">
          <cell r="A21">
            <v>36497</v>
          </cell>
          <cell r="B21">
            <v>19000</v>
          </cell>
          <cell r="C21">
            <v>270000</v>
          </cell>
          <cell r="D21">
            <v>58000</v>
          </cell>
          <cell r="E21">
            <v>355000</v>
          </cell>
          <cell r="F21">
            <v>153000</v>
          </cell>
          <cell r="G21">
            <v>78000</v>
          </cell>
          <cell r="H21">
            <v>34000</v>
          </cell>
          <cell r="I21">
            <v>89000</v>
          </cell>
          <cell r="J21">
            <v>72000</v>
          </cell>
          <cell r="K21">
            <v>82000</v>
          </cell>
          <cell r="L21">
            <v>15000</v>
          </cell>
          <cell r="M21">
            <v>15000</v>
          </cell>
          <cell r="N21">
            <v>49000</v>
          </cell>
        </row>
        <row r="22">
          <cell r="A22">
            <v>36498</v>
          </cell>
        </row>
        <row r="23">
          <cell r="A23">
            <v>36499</v>
          </cell>
        </row>
        <row r="24">
          <cell r="A24">
            <v>36500</v>
          </cell>
          <cell r="B24">
            <v>19000</v>
          </cell>
          <cell r="C24">
            <v>270000</v>
          </cell>
          <cell r="D24">
            <v>58000</v>
          </cell>
          <cell r="E24">
            <v>362000</v>
          </cell>
          <cell r="F24">
            <v>150000</v>
          </cell>
          <cell r="G24">
            <v>56000</v>
          </cell>
          <cell r="H24">
            <v>36000</v>
          </cell>
          <cell r="I24">
            <v>18000</v>
          </cell>
          <cell r="J24">
            <v>72000</v>
          </cell>
          <cell r="K24">
            <v>85000</v>
          </cell>
          <cell r="L24">
            <v>17000</v>
          </cell>
          <cell r="M24">
            <v>15000</v>
          </cell>
          <cell r="N24">
            <v>47000</v>
          </cell>
          <cell r="O24">
            <v>-16000</v>
          </cell>
        </row>
        <row r="25">
          <cell r="A25">
            <v>36501</v>
          </cell>
          <cell r="B25">
            <v>39000</v>
          </cell>
          <cell r="C25">
            <v>270000</v>
          </cell>
          <cell r="D25">
            <v>58000</v>
          </cell>
          <cell r="E25">
            <v>370000</v>
          </cell>
          <cell r="F25">
            <v>112000</v>
          </cell>
          <cell r="G25">
            <v>138000</v>
          </cell>
          <cell r="H25">
            <v>20000</v>
          </cell>
          <cell r="I25">
            <v>115000</v>
          </cell>
          <cell r="J25">
            <v>59000</v>
          </cell>
          <cell r="K25">
            <v>69000</v>
          </cell>
          <cell r="L25">
            <v>22000</v>
          </cell>
          <cell r="M25">
            <v>14000</v>
          </cell>
          <cell r="N25">
            <v>29000</v>
          </cell>
          <cell r="O25">
            <v>76000</v>
          </cell>
        </row>
        <row r="26">
          <cell r="A26">
            <v>36502</v>
          </cell>
          <cell r="B26">
            <v>27000</v>
          </cell>
          <cell r="C26">
            <v>270000</v>
          </cell>
          <cell r="D26">
            <v>58000</v>
          </cell>
          <cell r="E26">
            <v>361000</v>
          </cell>
          <cell r="F26">
            <v>131000</v>
          </cell>
          <cell r="G26">
            <v>149000</v>
          </cell>
          <cell r="H26">
            <v>24000</v>
          </cell>
          <cell r="I26">
            <v>121000</v>
          </cell>
          <cell r="J26">
            <v>32000</v>
          </cell>
          <cell r="K26">
            <v>74000</v>
          </cell>
          <cell r="L26">
            <v>15000</v>
          </cell>
          <cell r="M26">
            <v>0</v>
          </cell>
          <cell r="N26">
            <v>9000</v>
          </cell>
          <cell r="O26">
            <v>80000</v>
          </cell>
        </row>
        <row r="27">
          <cell r="A27">
            <v>36503</v>
          </cell>
          <cell r="B27">
            <v>19000</v>
          </cell>
          <cell r="C27">
            <v>270000</v>
          </cell>
          <cell r="D27">
            <v>58000</v>
          </cell>
          <cell r="E27">
            <v>358000</v>
          </cell>
          <cell r="F27">
            <v>127000</v>
          </cell>
          <cell r="G27">
            <v>-5000</v>
          </cell>
          <cell r="H27">
            <v>7000</v>
          </cell>
          <cell r="I27">
            <v>-19000</v>
          </cell>
          <cell r="J27">
            <v>34000</v>
          </cell>
          <cell r="K27">
            <v>57000</v>
          </cell>
          <cell r="L27">
            <v>14000</v>
          </cell>
          <cell r="M27">
            <v>0</v>
          </cell>
          <cell r="N27">
            <v>11000</v>
          </cell>
          <cell r="O27">
            <v>-62000</v>
          </cell>
        </row>
        <row r="28">
          <cell r="A28">
            <v>36504</v>
          </cell>
          <cell r="B28">
            <v>19000</v>
          </cell>
          <cell r="C28">
            <v>270000</v>
          </cell>
          <cell r="D28">
            <v>58000</v>
          </cell>
          <cell r="E28">
            <v>363000</v>
          </cell>
          <cell r="F28">
            <v>131000</v>
          </cell>
          <cell r="G28">
            <v>38000</v>
          </cell>
          <cell r="H28">
            <v>26000</v>
          </cell>
          <cell r="I28">
            <v>60000</v>
          </cell>
          <cell r="J28">
            <v>16000</v>
          </cell>
          <cell r="K28">
            <v>75000</v>
          </cell>
          <cell r="L28">
            <v>10000</v>
          </cell>
          <cell r="M28">
            <v>0</v>
          </cell>
          <cell r="N28">
            <v>-4000</v>
          </cell>
          <cell r="O28">
            <v>-22000</v>
          </cell>
        </row>
        <row r="29">
          <cell r="A29">
            <v>36505</v>
          </cell>
          <cell r="B29">
            <v>17000</v>
          </cell>
          <cell r="C29">
            <v>270000</v>
          </cell>
          <cell r="D29">
            <v>58000</v>
          </cell>
          <cell r="E29">
            <v>370000</v>
          </cell>
          <cell r="F29">
            <v>134000</v>
          </cell>
          <cell r="G29">
            <v>12000</v>
          </cell>
          <cell r="H29">
            <v>25000</v>
          </cell>
          <cell r="I29">
            <v>-16000</v>
          </cell>
          <cell r="J29">
            <v>38000</v>
          </cell>
          <cell r="K29">
            <v>74000</v>
          </cell>
          <cell r="L29">
            <v>10000</v>
          </cell>
          <cell r="M29">
            <v>0</v>
          </cell>
          <cell r="N29">
            <v>19000</v>
          </cell>
          <cell r="O29">
            <v>-46000</v>
          </cell>
        </row>
        <row r="30">
          <cell r="A30">
            <v>36506</v>
          </cell>
          <cell r="B30">
            <v>17000</v>
          </cell>
          <cell r="C30">
            <v>270000</v>
          </cell>
          <cell r="D30">
            <v>58000</v>
          </cell>
          <cell r="E30">
            <v>373000</v>
          </cell>
          <cell r="F30">
            <v>135000</v>
          </cell>
          <cell r="G30">
            <v>57000</v>
          </cell>
          <cell r="H30">
            <v>26000</v>
          </cell>
          <cell r="I30">
            <v>74000</v>
          </cell>
          <cell r="J30">
            <v>38000</v>
          </cell>
          <cell r="K30">
            <v>75000</v>
          </cell>
          <cell r="L30">
            <v>10000</v>
          </cell>
          <cell r="M30">
            <v>0</v>
          </cell>
          <cell r="N30">
            <v>18000</v>
          </cell>
          <cell r="O30">
            <v>-2000</v>
          </cell>
        </row>
        <row r="31">
          <cell r="A31">
            <v>36507</v>
          </cell>
          <cell r="B31">
            <v>17000</v>
          </cell>
          <cell r="C31">
            <v>270000</v>
          </cell>
          <cell r="D31">
            <v>58000</v>
          </cell>
          <cell r="E31">
            <v>373000</v>
          </cell>
          <cell r="F31">
            <v>135000</v>
          </cell>
          <cell r="G31">
            <v>13000</v>
          </cell>
          <cell r="H31">
            <v>26000</v>
          </cell>
          <cell r="I31">
            <v>-16000</v>
          </cell>
          <cell r="J31">
            <v>38000</v>
          </cell>
          <cell r="K31">
            <v>75000</v>
          </cell>
          <cell r="L31">
            <v>10000</v>
          </cell>
          <cell r="M31">
            <v>0</v>
          </cell>
          <cell r="N31">
            <v>18000</v>
          </cell>
          <cell r="O31">
            <v>-46000</v>
          </cell>
        </row>
        <row r="32">
          <cell r="A32">
            <v>36508</v>
          </cell>
          <cell r="B32">
            <v>18000</v>
          </cell>
          <cell r="C32">
            <v>270000</v>
          </cell>
          <cell r="D32">
            <v>58000</v>
          </cell>
          <cell r="E32">
            <v>373000</v>
          </cell>
          <cell r="F32">
            <v>143000</v>
          </cell>
          <cell r="G32">
            <v>98000</v>
          </cell>
          <cell r="H32">
            <v>24000</v>
          </cell>
          <cell r="I32">
            <v>70000</v>
          </cell>
          <cell r="J32">
            <v>20000</v>
          </cell>
          <cell r="K32">
            <v>73000</v>
          </cell>
          <cell r="L32">
            <v>16000</v>
          </cell>
          <cell r="M32">
            <v>0</v>
          </cell>
          <cell r="N32">
            <v>-6000</v>
          </cell>
          <cell r="O32">
            <v>43000</v>
          </cell>
        </row>
        <row r="33">
          <cell r="A33">
            <v>36509</v>
          </cell>
          <cell r="B33">
            <v>16000</v>
          </cell>
          <cell r="C33">
            <v>270000</v>
          </cell>
          <cell r="D33">
            <v>58000</v>
          </cell>
          <cell r="E33">
            <v>352000</v>
          </cell>
          <cell r="F33">
            <v>145000</v>
          </cell>
          <cell r="G33">
            <v>139000</v>
          </cell>
          <cell r="H33">
            <v>16000</v>
          </cell>
          <cell r="I33">
            <v>120000</v>
          </cell>
          <cell r="J33">
            <v>26000</v>
          </cell>
          <cell r="K33">
            <v>65000</v>
          </cell>
          <cell r="L33">
            <v>12000</v>
          </cell>
          <cell r="M33">
            <v>0</v>
          </cell>
          <cell r="N33">
            <v>5000</v>
          </cell>
          <cell r="O33">
            <v>88000</v>
          </cell>
        </row>
        <row r="34">
          <cell r="A34">
            <v>36510</v>
          </cell>
          <cell r="B34">
            <v>19000</v>
          </cell>
          <cell r="C34">
            <v>270000</v>
          </cell>
          <cell r="D34">
            <v>58000</v>
          </cell>
          <cell r="E34">
            <v>361000</v>
          </cell>
          <cell r="F34">
            <v>135000</v>
          </cell>
          <cell r="G34">
            <v>3000</v>
          </cell>
          <cell r="H34">
            <v>16000</v>
          </cell>
          <cell r="I34">
            <v>16000</v>
          </cell>
          <cell r="J34">
            <v>44000</v>
          </cell>
          <cell r="K34">
            <v>66000</v>
          </cell>
          <cell r="L34">
            <v>17000</v>
          </cell>
          <cell r="M34">
            <v>0</v>
          </cell>
          <cell r="N34">
            <v>18000</v>
          </cell>
          <cell r="O34">
            <v>-50000</v>
          </cell>
        </row>
        <row r="35">
          <cell r="A35">
            <v>36511</v>
          </cell>
          <cell r="B35">
            <v>7000</v>
          </cell>
          <cell r="C35">
            <v>270000</v>
          </cell>
          <cell r="D35">
            <v>58000</v>
          </cell>
          <cell r="E35">
            <v>347000</v>
          </cell>
          <cell r="F35">
            <v>135000</v>
          </cell>
          <cell r="G35">
            <v>81000</v>
          </cell>
          <cell r="H35">
            <v>11000</v>
          </cell>
          <cell r="I35">
            <v>68000</v>
          </cell>
          <cell r="J35">
            <v>34000</v>
          </cell>
          <cell r="K35">
            <v>60000</v>
          </cell>
          <cell r="L35">
            <v>14000</v>
          </cell>
          <cell r="M35">
            <v>0</v>
          </cell>
          <cell r="N35">
            <v>10000</v>
          </cell>
          <cell r="O35">
            <v>25000</v>
          </cell>
        </row>
        <row r="36">
          <cell r="A36">
            <v>36512</v>
          </cell>
          <cell r="B36">
            <v>7000</v>
          </cell>
          <cell r="C36">
            <v>270000</v>
          </cell>
          <cell r="D36">
            <v>58000</v>
          </cell>
          <cell r="E36">
            <v>347000</v>
          </cell>
          <cell r="F36">
            <v>135000</v>
          </cell>
          <cell r="G36">
            <v>81000</v>
          </cell>
          <cell r="H36">
            <v>11000</v>
          </cell>
          <cell r="I36">
            <v>68000</v>
          </cell>
          <cell r="J36">
            <v>34000</v>
          </cell>
          <cell r="K36">
            <v>60000</v>
          </cell>
          <cell r="L36">
            <v>14000</v>
          </cell>
          <cell r="M36">
            <v>0</v>
          </cell>
          <cell r="N36">
            <v>10000</v>
          </cell>
          <cell r="O36">
            <v>25000</v>
          </cell>
        </row>
        <row r="37">
          <cell r="A37">
            <v>36513</v>
          </cell>
          <cell r="B37">
            <v>7000</v>
          </cell>
          <cell r="C37">
            <v>270000</v>
          </cell>
          <cell r="D37">
            <v>58000</v>
          </cell>
          <cell r="E37">
            <v>347000</v>
          </cell>
          <cell r="F37">
            <v>135000</v>
          </cell>
          <cell r="G37">
            <v>81000</v>
          </cell>
          <cell r="H37">
            <v>11000</v>
          </cell>
          <cell r="I37">
            <v>68000</v>
          </cell>
          <cell r="J37">
            <v>34000</v>
          </cell>
          <cell r="K37">
            <v>60000</v>
          </cell>
          <cell r="L37">
            <v>14000</v>
          </cell>
          <cell r="M37">
            <v>0</v>
          </cell>
          <cell r="N37">
            <v>10000</v>
          </cell>
          <cell r="O37">
            <v>25000</v>
          </cell>
        </row>
        <row r="38">
          <cell r="A38">
            <v>36514</v>
          </cell>
          <cell r="B38">
            <v>42000</v>
          </cell>
          <cell r="C38">
            <v>270000</v>
          </cell>
          <cell r="D38">
            <v>58000</v>
          </cell>
          <cell r="E38">
            <v>409000</v>
          </cell>
          <cell r="F38">
            <v>126000</v>
          </cell>
          <cell r="G38">
            <v>2000</v>
          </cell>
          <cell r="H38">
            <v>24000</v>
          </cell>
          <cell r="I38">
            <v>17000</v>
          </cell>
          <cell r="J38">
            <v>62000</v>
          </cell>
          <cell r="K38">
            <v>74000</v>
          </cell>
          <cell r="L38">
            <v>14000</v>
          </cell>
          <cell r="M38">
            <v>12000</v>
          </cell>
          <cell r="N38">
            <v>38000</v>
          </cell>
          <cell r="O38">
            <v>-54000</v>
          </cell>
        </row>
        <row r="39">
          <cell r="A39">
            <v>36515</v>
          </cell>
          <cell r="B39">
            <v>69000</v>
          </cell>
          <cell r="C39">
            <v>270000</v>
          </cell>
          <cell r="D39">
            <v>58000</v>
          </cell>
          <cell r="E39">
            <v>452000</v>
          </cell>
          <cell r="F39">
            <v>132000</v>
          </cell>
          <cell r="G39">
            <v>64000</v>
          </cell>
          <cell r="H39">
            <v>62000</v>
          </cell>
          <cell r="I39">
            <v>-2000</v>
          </cell>
          <cell r="J39">
            <v>32000</v>
          </cell>
          <cell r="K39">
            <v>73000</v>
          </cell>
          <cell r="L39">
            <v>12000</v>
          </cell>
          <cell r="M39">
            <v>4000</v>
          </cell>
          <cell r="N39">
            <v>11000</v>
          </cell>
          <cell r="O39">
            <v>11000</v>
          </cell>
        </row>
        <row r="40">
          <cell r="A40">
            <v>36516</v>
          </cell>
          <cell r="B40">
            <v>90000</v>
          </cell>
          <cell r="C40">
            <v>270000</v>
          </cell>
          <cell r="D40">
            <v>58000</v>
          </cell>
          <cell r="E40">
            <v>465000</v>
          </cell>
          <cell r="F40">
            <v>125000</v>
          </cell>
          <cell r="G40">
            <v>0</v>
          </cell>
          <cell r="H40">
            <v>57000</v>
          </cell>
          <cell r="I40">
            <v>19000</v>
          </cell>
          <cell r="J40">
            <v>56000</v>
          </cell>
          <cell r="K40">
            <v>70000</v>
          </cell>
          <cell r="L40">
            <v>24000</v>
          </cell>
          <cell r="M40">
            <v>0</v>
          </cell>
          <cell r="N40">
            <v>23000</v>
          </cell>
          <cell r="O40">
            <v>-53000</v>
          </cell>
        </row>
        <row r="41">
          <cell r="A41">
            <v>36517</v>
          </cell>
          <cell r="B41">
            <v>75000</v>
          </cell>
          <cell r="C41">
            <v>270000</v>
          </cell>
          <cell r="D41">
            <v>58000</v>
          </cell>
          <cell r="E41">
            <v>441000</v>
          </cell>
          <cell r="F41">
            <v>121000</v>
          </cell>
          <cell r="G41">
            <v>115000</v>
          </cell>
          <cell r="H41">
            <v>33000</v>
          </cell>
          <cell r="I41">
            <v>78000</v>
          </cell>
          <cell r="J41">
            <v>75000</v>
          </cell>
          <cell r="K41">
            <v>66000</v>
          </cell>
          <cell r="L41">
            <v>27000</v>
          </cell>
          <cell r="M41">
            <v>15000</v>
          </cell>
          <cell r="N41">
            <v>38000</v>
          </cell>
          <cell r="O41">
            <v>62000</v>
          </cell>
        </row>
        <row r="42">
          <cell r="A42">
            <v>36518</v>
          </cell>
          <cell r="B42" t="str">
            <v>N/A</v>
          </cell>
          <cell r="C42" t="str">
            <v>N/A</v>
          </cell>
          <cell r="D42" t="str">
            <v>N/A</v>
          </cell>
          <cell r="E42" t="str">
            <v>N/A</v>
          </cell>
          <cell r="F42" t="str">
            <v>N/A</v>
          </cell>
          <cell r="G42" t="str">
            <v>N/A</v>
          </cell>
          <cell r="H42" t="str">
            <v>N/A</v>
          </cell>
          <cell r="I42" t="str">
            <v>N/A</v>
          </cell>
          <cell r="J42" t="str">
            <v>N/A</v>
          </cell>
          <cell r="K42" t="str">
            <v>N/A</v>
          </cell>
          <cell r="L42" t="str">
            <v>N/A</v>
          </cell>
          <cell r="M42" t="str">
            <v>N/A</v>
          </cell>
          <cell r="N42" t="str">
            <v>N/A</v>
          </cell>
          <cell r="O42" t="str">
            <v>N/A</v>
          </cell>
        </row>
        <row r="43">
          <cell r="A43">
            <v>36519</v>
          </cell>
          <cell r="B43">
            <v>82000</v>
          </cell>
          <cell r="C43">
            <v>270000</v>
          </cell>
          <cell r="D43">
            <v>58000</v>
          </cell>
          <cell r="E43">
            <v>448000</v>
          </cell>
          <cell r="F43">
            <v>147000</v>
          </cell>
          <cell r="G43">
            <v>78000</v>
          </cell>
          <cell r="H43">
            <v>57000</v>
          </cell>
          <cell r="I43">
            <v>17000</v>
          </cell>
          <cell r="J43">
            <v>69000</v>
          </cell>
          <cell r="K43">
            <v>98000</v>
          </cell>
          <cell r="L43">
            <v>25000</v>
          </cell>
          <cell r="M43">
            <v>15000</v>
          </cell>
          <cell r="N43">
            <v>35000</v>
          </cell>
          <cell r="O43">
            <v>20000</v>
          </cell>
        </row>
        <row r="44">
          <cell r="A44">
            <v>36520</v>
          </cell>
          <cell r="B44">
            <v>84000</v>
          </cell>
          <cell r="C44">
            <v>270000</v>
          </cell>
          <cell r="D44">
            <v>58000</v>
          </cell>
          <cell r="E44">
            <v>450000</v>
          </cell>
          <cell r="F44">
            <v>146000</v>
          </cell>
          <cell r="G44">
            <v>195000</v>
          </cell>
          <cell r="H44">
            <v>61000</v>
          </cell>
          <cell r="I44">
            <v>108000</v>
          </cell>
          <cell r="J44">
            <v>71000</v>
          </cell>
          <cell r="K44">
            <v>102000</v>
          </cell>
          <cell r="L44">
            <v>25000</v>
          </cell>
          <cell r="M44">
            <v>15000</v>
          </cell>
          <cell r="N44">
            <v>36000</v>
          </cell>
          <cell r="O44">
            <v>136000</v>
          </cell>
        </row>
        <row r="45">
          <cell r="A45">
            <v>36521</v>
          </cell>
          <cell r="B45">
            <v>79000</v>
          </cell>
          <cell r="C45">
            <v>270000</v>
          </cell>
          <cell r="D45">
            <v>58000</v>
          </cell>
          <cell r="E45">
            <v>448000</v>
          </cell>
          <cell r="F45">
            <v>147000</v>
          </cell>
          <cell r="G45">
            <v>230000</v>
          </cell>
          <cell r="H45">
            <v>61000</v>
          </cell>
          <cell r="I45">
            <v>147000</v>
          </cell>
          <cell r="J45">
            <v>71000</v>
          </cell>
          <cell r="K45">
            <v>102000</v>
          </cell>
          <cell r="L45">
            <v>25000</v>
          </cell>
          <cell r="M45">
            <v>15000</v>
          </cell>
          <cell r="N45">
            <v>37000</v>
          </cell>
          <cell r="O45">
            <v>171000</v>
          </cell>
        </row>
        <row r="46">
          <cell r="A46">
            <v>36522</v>
          </cell>
          <cell r="B46">
            <v>52000</v>
          </cell>
          <cell r="C46">
            <v>270000</v>
          </cell>
          <cell r="D46">
            <v>58000</v>
          </cell>
          <cell r="E46">
            <v>411000</v>
          </cell>
          <cell r="F46">
            <v>132000</v>
          </cell>
          <cell r="G46">
            <v>119000</v>
          </cell>
          <cell r="H46">
            <v>25000</v>
          </cell>
          <cell r="I46">
            <v>92000</v>
          </cell>
          <cell r="J46">
            <v>70000</v>
          </cell>
          <cell r="K46">
            <v>64000</v>
          </cell>
          <cell r="L46">
            <v>17000</v>
          </cell>
          <cell r="M46">
            <v>0</v>
          </cell>
          <cell r="N46">
            <v>41000</v>
          </cell>
          <cell r="O46">
            <v>69000</v>
          </cell>
        </row>
        <row r="47">
          <cell r="A47">
            <v>36523</v>
          </cell>
          <cell r="B47">
            <v>20000</v>
          </cell>
          <cell r="C47">
            <v>270000</v>
          </cell>
          <cell r="D47">
            <v>58000</v>
          </cell>
          <cell r="E47">
            <v>378000</v>
          </cell>
          <cell r="F47">
            <v>144000</v>
          </cell>
          <cell r="G47">
            <v>84000</v>
          </cell>
          <cell r="H47">
            <v>20000</v>
          </cell>
          <cell r="I47">
            <v>2000</v>
          </cell>
          <cell r="J47">
            <v>58000</v>
          </cell>
          <cell r="K47">
            <v>72000</v>
          </cell>
          <cell r="L47">
            <v>17000</v>
          </cell>
          <cell r="M47">
            <v>0</v>
          </cell>
          <cell r="N47">
            <v>29000</v>
          </cell>
          <cell r="O47">
            <v>33000</v>
          </cell>
        </row>
        <row r="48">
          <cell r="A48">
            <v>36524</v>
          </cell>
          <cell r="B48">
            <v>19000</v>
          </cell>
          <cell r="C48">
            <v>270000</v>
          </cell>
          <cell r="D48">
            <v>58000</v>
          </cell>
          <cell r="E48">
            <v>369000</v>
          </cell>
          <cell r="F48">
            <v>138000</v>
          </cell>
          <cell r="G48">
            <v>41000</v>
          </cell>
          <cell r="H48">
            <v>41000</v>
          </cell>
          <cell r="I48">
            <v>6000</v>
          </cell>
          <cell r="J48">
            <v>60000</v>
          </cell>
          <cell r="K48">
            <v>80000</v>
          </cell>
          <cell r="L48">
            <v>17000</v>
          </cell>
          <cell r="M48">
            <v>0</v>
          </cell>
          <cell r="N48">
            <v>31000</v>
          </cell>
          <cell r="O48">
            <v>-19000</v>
          </cell>
        </row>
        <row r="49">
          <cell r="A49">
            <v>36525</v>
          </cell>
          <cell r="B49">
            <v>14000</v>
          </cell>
          <cell r="C49">
            <v>270000</v>
          </cell>
          <cell r="D49">
            <v>58000</v>
          </cell>
          <cell r="E49">
            <v>377000</v>
          </cell>
          <cell r="F49">
            <v>143000</v>
          </cell>
          <cell r="G49">
            <v>183000</v>
          </cell>
          <cell r="H49">
            <v>31000</v>
          </cell>
          <cell r="I49">
            <v>148000</v>
          </cell>
          <cell r="J49">
            <v>58000</v>
          </cell>
          <cell r="K49">
            <v>82000</v>
          </cell>
          <cell r="L49">
            <v>23000</v>
          </cell>
          <cell r="M49">
            <v>0</v>
          </cell>
          <cell r="N49">
            <v>23000</v>
          </cell>
          <cell r="O49">
            <v>144000</v>
          </cell>
        </row>
        <row r="50">
          <cell r="A50">
            <v>36526</v>
          </cell>
          <cell r="B50">
            <v>14000</v>
          </cell>
          <cell r="C50">
            <v>270000</v>
          </cell>
          <cell r="D50">
            <v>58000</v>
          </cell>
          <cell r="E50">
            <v>377000</v>
          </cell>
          <cell r="F50">
            <v>143000</v>
          </cell>
          <cell r="G50">
            <v>183000</v>
          </cell>
          <cell r="H50">
            <v>31000</v>
          </cell>
          <cell r="I50">
            <v>148000</v>
          </cell>
          <cell r="J50">
            <v>58000</v>
          </cell>
          <cell r="K50">
            <v>82000</v>
          </cell>
          <cell r="L50">
            <v>23000</v>
          </cell>
          <cell r="M50">
            <v>0</v>
          </cell>
          <cell r="N50">
            <v>23000</v>
          </cell>
          <cell r="O50">
            <v>144000</v>
          </cell>
        </row>
        <row r="51">
          <cell r="A51">
            <v>36527</v>
          </cell>
        </row>
        <row r="52">
          <cell r="A52">
            <v>36528</v>
          </cell>
        </row>
        <row r="53">
          <cell r="A53">
            <v>36529</v>
          </cell>
        </row>
        <row r="54">
          <cell r="A54">
            <v>36530</v>
          </cell>
          <cell r="B54">
            <v>18000</v>
          </cell>
          <cell r="C54">
            <v>270000</v>
          </cell>
          <cell r="D54">
            <v>58000</v>
          </cell>
          <cell r="E54">
            <v>369000</v>
          </cell>
          <cell r="F54">
            <v>143000</v>
          </cell>
          <cell r="G54">
            <v>26000</v>
          </cell>
          <cell r="H54">
            <v>20000</v>
          </cell>
          <cell r="I54">
            <v>53000</v>
          </cell>
          <cell r="J54">
            <v>27000</v>
          </cell>
          <cell r="K54">
            <v>44000</v>
          </cell>
          <cell r="L54">
            <v>10000</v>
          </cell>
          <cell r="M54">
            <v>13000</v>
          </cell>
          <cell r="N54">
            <v>8000</v>
          </cell>
          <cell r="O54">
            <v>-36000</v>
          </cell>
        </row>
        <row r="55">
          <cell r="A55">
            <v>36531</v>
          </cell>
          <cell r="B55">
            <v>18000</v>
          </cell>
          <cell r="C55">
            <v>270000</v>
          </cell>
          <cell r="D55">
            <v>58000</v>
          </cell>
          <cell r="E55">
            <v>401000</v>
          </cell>
          <cell r="F55">
            <v>140000</v>
          </cell>
          <cell r="G55">
            <v>159000</v>
          </cell>
          <cell r="H55">
            <v>6000</v>
          </cell>
          <cell r="I55">
            <v>149000</v>
          </cell>
          <cell r="J55">
            <v>57000</v>
          </cell>
          <cell r="K55">
            <v>47000</v>
          </cell>
          <cell r="L55">
            <v>20000</v>
          </cell>
          <cell r="M55">
            <v>0</v>
          </cell>
          <cell r="N55">
            <v>29000</v>
          </cell>
          <cell r="O55">
            <v>95000</v>
          </cell>
        </row>
        <row r="56">
          <cell r="A56">
            <v>36532</v>
          </cell>
          <cell r="B56">
            <v>21000</v>
          </cell>
          <cell r="C56">
            <v>269000</v>
          </cell>
          <cell r="D56">
            <v>58000</v>
          </cell>
          <cell r="E56">
            <v>387000</v>
          </cell>
          <cell r="F56">
            <v>149000</v>
          </cell>
          <cell r="G56">
            <v>-24000</v>
          </cell>
          <cell r="H56">
            <v>2000</v>
          </cell>
          <cell r="I56">
            <v>32000</v>
          </cell>
          <cell r="J56">
            <v>56000</v>
          </cell>
          <cell r="K56">
            <v>44000</v>
          </cell>
          <cell r="L56">
            <v>18000</v>
          </cell>
          <cell r="M56">
            <v>2000</v>
          </cell>
          <cell r="N56">
            <v>30000</v>
          </cell>
          <cell r="O56">
            <v>-85000</v>
          </cell>
        </row>
        <row r="57">
          <cell r="A57">
            <v>36533</v>
          </cell>
          <cell r="B57">
            <v>21000</v>
          </cell>
          <cell r="C57">
            <v>269000</v>
          </cell>
          <cell r="D57">
            <v>58000</v>
          </cell>
          <cell r="E57">
            <v>387000</v>
          </cell>
          <cell r="F57">
            <v>149000</v>
          </cell>
          <cell r="G57">
            <v>-24000</v>
          </cell>
          <cell r="H57">
            <v>2000</v>
          </cell>
          <cell r="I57">
            <v>32000</v>
          </cell>
          <cell r="J57">
            <v>56000</v>
          </cell>
          <cell r="K57">
            <v>44000</v>
          </cell>
          <cell r="L57">
            <v>18000</v>
          </cell>
          <cell r="M57">
            <v>2000</v>
          </cell>
          <cell r="N57">
            <v>30000</v>
          </cell>
          <cell r="O57">
            <v>-85000</v>
          </cell>
        </row>
        <row r="58">
          <cell r="A58">
            <v>36534</v>
          </cell>
          <cell r="B58">
            <v>21000</v>
          </cell>
          <cell r="C58">
            <v>269000</v>
          </cell>
          <cell r="D58">
            <v>58000</v>
          </cell>
          <cell r="E58">
            <v>387000</v>
          </cell>
          <cell r="F58">
            <v>149000</v>
          </cell>
          <cell r="G58">
            <v>-24000</v>
          </cell>
          <cell r="H58">
            <v>2000</v>
          </cell>
          <cell r="I58">
            <v>32000</v>
          </cell>
          <cell r="J58">
            <v>56000</v>
          </cell>
          <cell r="K58">
            <v>44000</v>
          </cell>
          <cell r="L58">
            <v>18000</v>
          </cell>
          <cell r="M58">
            <v>2000</v>
          </cell>
          <cell r="N58">
            <v>30000</v>
          </cell>
          <cell r="O58">
            <v>-85000</v>
          </cell>
        </row>
        <row r="59">
          <cell r="A59">
            <v>36535</v>
          </cell>
          <cell r="B59">
            <v>23000</v>
          </cell>
          <cell r="C59">
            <v>270000</v>
          </cell>
          <cell r="D59">
            <v>58000</v>
          </cell>
          <cell r="E59">
            <v>400000</v>
          </cell>
          <cell r="F59">
            <v>134000</v>
          </cell>
          <cell r="G59">
            <v>25000</v>
          </cell>
          <cell r="H59">
            <v>5000</v>
          </cell>
          <cell r="I59">
            <v>18000</v>
          </cell>
          <cell r="J59">
            <v>62000</v>
          </cell>
          <cell r="K59">
            <v>46000</v>
          </cell>
          <cell r="L59">
            <v>13000</v>
          </cell>
          <cell r="M59">
            <v>6000</v>
          </cell>
          <cell r="N59">
            <v>41000</v>
          </cell>
          <cell r="O59">
            <v>-48000</v>
          </cell>
        </row>
        <row r="60">
          <cell r="A60">
            <v>36536</v>
          </cell>
          <cell r="B60">
            <v>13000</v>
          </cell>
          <cell r="C60">
            <v>270000</v>
          </cell>
          <cell r="D60">
            <v>58000</v>
          </cell>
          <cell r="E60">
            <v>399000</v>
          </cell>
          <cell r="F60">
            <v>158000</v>
          </cell>
          <cell r="G60">
            <v>99000</v>
          </cell>
          <cell r="H60">
            <v>-10000</v>
          </cell>
          <cell r="I60">
            <v>107000</v>
          </cell>
          <cell r="J60">
            <v>51000</v>
          </cell>
          <cell r="K60">
            <v>31000</v>
          </cell>
          <cell r="L60">
            <v>13000</v>
          </cell>
          <cell r="M60">
            <v>0</v>
          </cell>
          <cell r="N60">
            <v>31000</v>
          </cell>
          <cell r="O60">
            <v>35000</v>
          </cell>
        </row>
        <row r="61">
          <cell r="A61">
            <v>36537</v>
          </cell>
          <cell r="B61">
            <v>15000</v>
          </cell>
          <cell r="C61">
            <v>270000</v>
          </cell>
          <cell r="D61">
            <v>43000</v>
          </cell>
          <cell r="E61">
            <v>430000</v>
          </cell>
          <cell r="F61">
            <v>146000</v>
          </cell>
          <cell r="G61">
            <v>121000</v>
          </cell>
          <cell r="H61">
            <v>-11000</v>
          </cell>
          <cell r="I61">
            <v>129000</v>
          </cell>
          <cell r="J61">
            <v>48000</v>
          </cell>
          <cell r="K61">
            <v>32000</v>
          </cell>
          <cell r="L61">
            <v>5000</v>
          </cell>
          <cell r="M61">
            <v>17000</v>
          </cell>
          <cell r="N61">
            <v>35000</v>
          </cell>
          <cell r="O61">
            <v>61000</v>
          </cell>
        </row>
        <row r="62">
          <cell r="A62">
            <v>36538</v>
          </cell>
          <cell r="B62">
            <v>16000</v>
          </cell>
          <cell r="C62">
            <v>270000</v>
          </cell>
          <cell r="D62">
            <v>58000</v>
          </cell>
          <cell r="E62">
            <v>410000</v>
          </cell>
          <cell r="F62">
            <v>174000</v>
          </cell>
          <cell r="G62">
            <v>12000</v>
          </cell>
          <cell r="H62">
            <v>2000</v>
          </cell>
          <cell r="I62">
            <v>8000</v>
          </cell>
          <cell r="J62">
            <v>51000</v>
          </cell>
          <cell r="K62">
            <v>43000</v>
          </cell>
          <cell r="L62">
            <v>19000</v>
          </cell>
          <cell r="M62">
            <v>0</v>
          </cell>
          <cell r="N62">
            <v>25000</v>
          </cell>
          <cell r="O62">
            <v>-47000</v>
          </cell>
        </row>
        <row r="63">
          <cell r="A63">
            <v>36539</v>
          </cell>
          <cell r="B63">
            <v>12000</v>
          </cell>
          <cell r="C63">
            <v>270000</v>
          </cell>
          <cell r="D63">
            <v>58000</v>
          </cell>
          <cell r="E63">
            <v>389000</v>
          </cell>
          <cell r="F63">
            <v>164000</v>
          </cell>
          <cell r="G63">
            <v>62000</v>
          </cell>
          <cell r="H63">
            <v>-5000</v>
          </cell>
          <cell r="I63">
            <v>65000</v>
          </cell>
          <cell r="J63">
            <v>67000</v>
          </cell>
          <cell r="K63">
            <v>42000</v>
          </cell>
          <cell r="L63">
            <v>7000</v>
          </cell>
          <cell r="M63">
            <v>5000</v>
          </cell>
          <cell r="N63">
            <v>52000</v>
          </cell>
          <cell r="O63">
            <v>-38000</v>
          </cell>
        </row>
        <row r="64">
          <cell r="A64">
            <v>36540</v>
          </cell>
          <cell r="B64">
            <v>12000</v>
          </cell>
          <cell r="C64">
            <v>270000</v>
          </cell>
          <cell r="D64">
            <v>58000</v>
          </cell>
          <cell r="E64">
            <v>377000</v>
          </cell>
          <cell r="F64">
            <v>152000</v>
          </cell>
          <cell r="G64">
            <v>141000</v>
          </cell>
          <cell r="H64">
            <v>-5000</v>
          </cell>
          <cell r="I64">
            <v>144000</v>
          </cell>
          <cell r="J64">
            <v>66000</v>
          </cell>
          <cell r="K64">
            <v>42000</v>
          </cell>
          <cell r="L64">
            <v>12000</v>
          </cell>
          <cell r="M64">
            <v>4000</v>
          </cell>
          <cell r="N64">
            <v>46000</v>
          </cell>
          <cell r="O64">
            <v>86000</v>
          </cell>
        </row>
        <row r="65">
          <cell r="A65">
            <v>36541</v>
          </cell>
          <cell r="B65">
            <v>20000</v>
          </cell>
          <cell r="C65">
            <v>270000</v>
          </cell>
          <cell r="D65">
            <v>58000</v>
          </cell>
          <cell r="E65">
            <v>383000</v>
          </cell>
          <cell r="F65">
            <v>155000</v>
          </cell>
          <cell r="G65">
            <v>121000</v>
          </cell>
          <cell r="H65">
            <v>-5000</v>
          </cell>
          <cell r="I65">
            <v>125000</v>
          </cell>
          <cell r="J65">
            <v>77000</v>
          </cell>
          <cell r="K65">
            <v>42000</v>
          </cell>
          <cell r="L65">
            <v>12000</v>
          </cell>
          <cell r="M65">
            <v>4000</v>
          </cell>
          <cell r="N65">
            <v>57000</v>
          </cell>
          <cell r="O65">
            <v>71000</v>
          </cell>
        </row>
        <row r="66">
          <cell r="A66">
            <v>36542</v>
          </cell>
          <cell r="B66">
            <v>20000</v>
          </cell>
          <cell r="C66">
            <v>270000</v>
          </cell>
          <cell r="D66">
            <v>58000</v>
          </cell>
          <cell r="E66">
            <v>382000</v>
          </cell>
          <cell r="F66">
            <v>150000</v>
          </cell>
          <cell r="G66">
            <v>42000</v>
          </cell>
          <cell r="H66">
            <v>-4000</v>
          </cell>
          <cell r="I66">
            <v>45000</v>
          </cell>
          <cell r="J66">
            <v>82000</v>
          </cell>
          <cell r="K66">
            <v>42000</v>
          </cell>
          <cell r="L66">
            <v>12000</v>
          </cell>
          <cell r="M66">
            <v>4000</v>
          </cell>
          <cell r="N66">
            <v>62000</v>
          </cell>
          <cell r="O66">
            <v>-10000</v>
          </cell>
        </row>
        <row r="67">
          <cell r="A67">
            <v>36543</v>
          </cell>
          <cell r="B67">
            <v>20000</v>
          </cell>
          <cell r="C67">
            <v>270000</v>
          </cell>
          <cell r="D67">
            <v>58000</v>
          </cell>
          <cell r="E67">
            <v>382000</v>
          </cell>
          <cell r="F67">
            <v>150000</v>
          </cell>
          <cell r="G67">
            <v>42000</v>
          </cell>
          <cell r="H67">
            <v>-4000</v>
          </cell>
          <cell r="I67">
            <v>45000</v>
          </cell>
          <cell r="J67">
            <v>82000</v>
          </cell>
          <cell r="K67">
            <v>42000</v>
          </cell>
          <cell r="L67">
            <v>12000</v>
          </cell>
          <cell r="M67">
            <v>4000</v>
          </cell>
          <cell r="N67">
            <v>62000</v>
          </cell>
          <cell r="O67">
            <v>-10000</v>
          </cell>
        </row>
        <row r="68">
          <cell r="A68">
            <v>36544</v>
          </cell>
          <cell r="B68">
            <v>20000</v>
          </cell>
          <cell r="C68">
            <v>270000</v>
          </cell>
          <cell r="D68">
            <v>58000</v>
          </cell>
          <cell r="E68">
            <v>383000</v>
          </cell>
          <cell r="F68">
            <v>152000</v>
          </cell>
          <cell r="G68">
            <v>99000</v>
          </cell>
          <cell r="H68">
            <v>-4000</v>
          </cell>
          <cell r="I68">
            <v>102000</v>
          </cell>
          <cell r="J68">
            <v>86000</v>
          </cell>
          <cell r="K68">
            <v>42000</v>
          </cell>
          <cell r="L68">
            <v>12000</v>
          </cell>
          <cell r="M68">
            <v>4000</v>
          </cell>
          <cell r="N68">
            <v>66000</v>
          </cell>
        </row>
        <row r="69">
          <cell r="A69">
            <v>36545</v>
          </cell>
          <cell r="B69">
            <v>12000</v>
          </cell>
          <cell r="C69">
            <v>270000</v>
          </cell>
          <cell r="D69">
            <v>54000</v>
          </cell>
          <cell r="E69">
            <v>389000</v>
          </cell>
          <cell r="F69">
            <v>154000</v>
          </cell>
          <cell r="G69">
            <v>208000</v>
          </cell>
          <cell r="H69">
            <v>52000</v>
          </cell>
          <cell r="I69">
            <v>109000</v>
          </cell>
          <cell r="J69">
            <v>28000</v>
          </cell>
          <cell r="K69">
            <v>57000</v>
          </cell>
          <cell r="L69">
            <v>8000</v>
          </cell>
          <cell r="M69">
            <v>0</v>
          </cell>
          <cell r="N69">
            <v>12000</v>
          </cell>
          <cell r="O69">
            <v>147000</v>
          </cell>
        </row>
        <row r="70">
          <cell r="A70">
            <v>36546</v>
          </cell>
          <cell r="B70">
            <v>15000</v>
          </cell>
          <cell r="C70">
            <v>270000</v>
          </cell>
          <cell r="D70">
            <v>58000</v>
          </cell>
          <cell r="E70">
            <v>403000</v>
          </cell>
          <cell r="F70">
            <v>139000</v>
          </cell>
          <cell r="G70">
            <v>180000</v>
          </cell>
          <cell r="H70">
            <v>41000</v>
          </cell>
          <cell r="I70">
            <v>137000</v>
          </cell>
          <cell r="J70">
            <v>93000</v>
          </cell>
          <cell r="K70">
            <v>52000</v>
          </cell>
          <cell r="L70">
            <v>33000</v>
          </cell>
          <cell r="M70">
            <v>10000</v>
          </cell>
          <cell r="N70">
            <v>54000</v>
          </cell>
          <cell r="O70">
            <v>117000</v>
          </cell>
        </row>
        <row r="71">
          <cell r="A71">
            <v>36547</v>
          </cell>
        </row>
        <row r="72">
          <cell r="A72">
            <v>36548</v>
          </cell>
          <cell r="B72">
            <v>13000</v>
          </cell>
          <cell r="C72">
            <v>270000</v>
          </cell>
          <cell r="D72">
            <v>58000</v>
          </cell>
          <cell r="E72">
            <v>407000</v>
          </cell>
          <cell r="F72">
            <v>161000</v>
          </cell>
          <cell r="G72">
            <v>105000</v>
          </cell>
          <cell r="H72">
            <v>45000</v>
          </cell>
          <cell r="I72">
            <v>57000</v>
          </cell>
          <cell r="J72">
            <v>78000</v>
          </cell>
          <cell r="K72">
            <v>63000</v>
          </cell>
          <cell r="L72">
            <v>33000</v>
          </cell>
          <cell r="M72">
            <v>7000</v>
          </cell>
          <cell r="N72">
            <v>39000</v>
          </cell>
          <cell r="O72">
            <v>40000</v>
          </cell>
        </row>
        <row r="73">
          <cell r="A73">
            <v>36549</v>
          </cell>
          <cell r="B73">
            <v>13000</v>
          </cell>
          <cell r="C73">
            <v>270000</v>
          </cell>
          <cell r="D73">
            <v>58000</v>
          </cell>
          <cell r="E73">
            <v>407000</v>
          </cell>
          <cell r="F73">
            <v>161000</v>
          </cell>
          <cell r="G73">
            <v>105000</v>
          </cell>
          <cell r="H73">
            <v>45000</v>
          </cell>
          <cell r="I73">
            <v>57000</v>
          </cell>
          <cell r="J73">
            <v>78000</v>
          </cell>
          <cell r="K73">
            <v>63000</v>
          </cell>
          <cell r="L73">
            <v>33000</v>
          </cell>
          <cell r="M73">
            <v>7000</v>
          </cell>
          <cell r="N73">
            <v>39000</v>
          </cell>
          <cell r="O73">
            <v>40000</v>
          </cell>
        </row>
        <row r="74">
          <cell r="A74">
            <v>36550</v>
          </cell>
          <cell r="B74">
            <v>25000</v>
          </cell>
          <cell r="C74">
            <v>270000</v>
          </cell>
          <cell r="D74">
            <v>56000</v>
          </cell>
          <cell r="E74">
            <v>415000</v>
          </cell>
          <cell r="F74">
            <v>157000</v>
          </cell>
          <cell r="G74">
            <v>15000</v>
          </cell>
          <cell r="H74">
            <v>43000</v>
          </cell>
          <cell r="I74">
            <v>34000</v>
          </cell>
          <cell r="J74">
            <v>61000</v>
          </cell>
          <cell r="K74">
            <v>51000</v>
          </cell>
          <cell r="L74">
            <v>15000</v>
          </cell>
          <cell r="M74">
            <v>0</v>
          </cell>
          <cell r="N74">
            <v>40000</v>
          </cell>
          <cell r="O74">
            <v>40000</v>
          </cell>
        </row>
        <row r="75">
          <cell r="A75">
            <v>36551</v>
          </cell>
          <cell r="B75">
            <v>54000</v>
          </cell>
          <cell r="C75">
            <v>270000</v>
          </cell>
          <cell r="D75">
            <v>56000</v>
          </cell>
          <cell r="E75">
            <v>433000</v>
          </cell>
          <cell r="F75">
            <v>145000</v>
          </cell>
          <cell r="G75">
            <v>29000</v>
          </cell>
          <cell r="H75">
            <v>87000</v>
          </cell>
          <cell r="I75">
            <v>61000</v>
          </cell>
          <cell r="J75">
            <v>85000</v>
          </cell>
          <cell r="K75">
            <v>83000</v>
          </cell>
          <cell r="L75">
            <v>31000</v>
          </cell>
          <cell r="M75">
            <v>2000</v>
          </cell>
          <cell r="N75">
            <v>48000</v>
          </cell>
          <cell r="O75">
            <v>-33000</v>
          </cell>
        </row>
        <row r="76">
          <cell r="A76">
            <v>36552</v>
          </cell>
          <cell r="B76">
            <v>45000</v>
          </cell>
          <cell r="C76">
            <v>270000</v>
          </cell>
          <cell r="D76">
            <v>56000</v>
          </cell>
          <cell r="E76">
            <v>436000</v>
          </cell>
          <cell r="F76">
            <v>146000</v>
          </cell>
          <cell r="G76">
            <v>279000</v>
          </cell>
          <cell r="H76">
            <v>101000</v>
          </cell>
          <cell r="I76">
            <v>176000</v>
          </cell>
          <cell r="J76">
            <v>91000</v>
          </cell>
          <cell r="K76">
            <v>96000</v>
          </cell>
          <cell r="L76">
            <v>32000</v>
          </cell>
          <cell r="M76">
            <v>0</v>
          </cell>
          <cell r="N76">
            <v>54000</v>
          </cell>
          <cell r="O76">
            <v>210000</v>
          </cell>
        </row>
        <row r="77">
          <cell r="A77">
            <v>36553</v>
          </cell>
          <cell r="B77">
            <v>55000</v>
          </cell>
          <cell r="C77">
            <v>270000</v>
          </cell>
          <cell r="D77">
            <v>56000</v>
          </cell>
          <cell r="E77">
            <v>464000</v>
          </cell>
          <cell r="F77">
            <v>128000</v>
          </cell>
          <cell r="G77">
            <v>152000</v>
          </cell>
          <cell r="H77">
            <v>70000</v>
          </cell>
          <cell r="I77">
            <v>140000</v>
          </cell>
          <cell r="J77">
            <v>135000</v>
          </cell>
          <cell r="K77">
            <v>99000</v>
          </cell>
          <cell r="L77">
            <v>26000</v>
          </cell>
          <cell r="M77">
            <v>9000</v>
          </cell>
          <cell r="N77">
            <v>101000</v>
          </cell>
          <cell r="O77">
            <v>88000</v>
          </cell>
        </row>
        <row r="78">
          <cell r="A78">
            <v>36554</v>
          </cell>
          <cell r="B78">
            <v>33000</v>
          </cell>
          <cell r="C78">
            <v>270000</v>
          </cell>
          <cell r="D78">
            <v>56000</v>
          </cell>
          <cell r="E78">
            <v>459000</v>
          </cell>
          <cell r="F78">
            <v>133000</v>
          </cell>
          <cell r="G78">
            <v>34000</v>
          </cell>
          <cell r="H78">
            <v>103000</v>
          </cell>
          <cell r="I78">
            <v>54000</v>
          </cell>
          <cell r="J78">
            <v>115000</v>
          </cell>
          <cell r="K78">
            <v>133000</v>
          </cell>
          <cell r="L78">
            <v>18000</v>
          </cell>
          <cell r="M78">
            <v>0</v>
          </cell>
          <cell r="N78">
            <v>90000</v>
          </cell>
          <cell r="O78">
            <v>-22000</v>
          </cell>
        </row>
        <row r="79">
          <cell r="A79">
            <v>36555</v>
          </cell>
          <cell r="B79">
            <v>33000</v>
          </cell>
          <cell r="C79">
            <v>270000</v>
          </cell>
          <cell r="D79">
            <v>56000</v>
          </cell>
          <cell r="E79">
            <v>449000</v>
          </cell>
          <cell r="F79">
            <v>131000</v>
          </cell>
          <cell r="G79">
            <v>-14000</v>
          </cell>
          <cell r="H79">
            <v>101000</v>
          </cell>
          <cell r="I79">
            <v>19000</v>
          </cell>
          <cell r="J79">
            <v>116000</v>
          </cell>
          <cell r="K79">
            <v>131000</v>
          </cell>
          <cell r="L79">
            <v>18000</v>
          </cell>
          <cell r="M79">
            <v>0</v>
          </cell>
          <cell r="N79">
            <v>91000</v>
          </cell>
          <cell r="O79">
            <v>-58000</v>
          </cell>
        </row>
        <row r="80">
          <cell r="A80">
            <v>36556</v>
          </cell>
          <cell r="B80">
            <v>34000</v>
          </cell>
          <cell r="C80">
            <v>270000</v>
          </cell>
          <cell r="D80">
            <v>56000</v>
          </cell>
          <cell r="E80">
            <v>452000</v>
          </cell>
          <cell r="F80">
            <v>131000</v>
          </cell>
          <cell r="G80">
            <v>163000</v>
          </cell>
          <cell r="H80">
            <v>102000</v>
          </cell>
          <cell r="I80">
            <v>59000</v>
          </cell>
          <cell r="J80">
            <v>116000</v>
          </cell>
          <cell r="K80">
            <v>131000</v>
          </cell>
          <cell r="L80">
            <v>18000</v>
          </cell>
          <cell r="M80">
            <v>0</v>
          </cell>
          <cell r="N80">
            <v>91000</v>
          </cell>
          <cell r="O80">
            <v>113000</v>
          </cell>
        </row>
        <row r="81">
          <cell r="A81">
            <v>36557</v>
          </cell>
          <cell r="B81">
            <v>6000</v>
          </cell>
          <cell r="C81">
            <v>260000</v>
          </cell>
          <cell r="D81">
            <v>49000</v>
          </cell>
          <cell r="E81">
            <v>388000</v>
          </cell>
          <cell r="F81">
            <v>128000</v>
          </cell>
          <cell r="G81">
            <v>134000</v>
          </cell>
          <cell r="H81">
            <v>67000</v>
          </cell>
          <cell r="I81">
            <v>67000</v>
          </cell>
          <cell r="J81">
            <v>82000</v>
          </cell>
          <cell r="K81">
            <v>84000</v>
          </cell>
          <cell r="L81">
            <v>16000</v>
          </cell>
          <cell r="M81">
            <v>16000</v>
          </cell>
          <cell r="N81">
            <v>59000</v>
          </cell>
          <cell r="O81">
            <v>77000</v>
          </cell>
        </row>
        <row r="82">
          <cell r="A82">
            <v>36558</v>
          </cell>
          <cell r="B82">
            <v>19000</v>
          </cell>
          <cell r="C82">
            <v>230000</v>
          </cell>
          <cell r="D82">
            <v>48000</v>
          </cell>
          <cell r="E82">
            <v>434000</v>
          </cell>
          <cell r="F82">
            <v>120000</v>
          </cell>
          <cell r="G82">
            <v>130000</v>
          </cell>
          <cell r="H82">
            <v>65000</v>
          </cell>
          <cell r="I82">
            <v>116000</v>
          </cell>
          <cell r="J82">
            <v>141000</v>
          </cell>
          <cell r="K82">
            <v>84000</v>
          </cell>
          <cell r="L82">
            <v>13000</v>
          </cell>
          <cell r="M82">
            <v>8000</v>
          </cell>
          <cell r="N82">
            <v>121000</v>
          </cell>
          <cell r="O82">
            <v>64000</v>
          </cell>
        </row>
        <row r="83">
          <cell r="A83">
            <v>36559</v>
          </cell>
          <cell r="B83">
            <v>36000</v>
          </cell>
          <cell r="C83">
            <v>270000</v>
          </cell>
          <cell r="D83">
            <v>49000</v>
          </cell>
          <cell r="E83">
            <v>450000</v>
          </cell>
          <cell r="F83">
            <v>129000</v>
          </cell>
          <cell r="G83">
            <v>266000</v>
          </cell>
          <cell r="H83">
            <v>93000</v>
          </cell>
          <cell r="I83">
            <v>171000</v>
          </cell>
          <cell r="J83">
            <v>157000</v>
          </cell>
          <cell r="K83">
            <v>96000</v>
          </cell>
          <cell r="L83">
            <v>12000</v>
          </cell>
          <cell r="M83">
            <v>11000</v>
          </cell>
          <cell r="N83">
            <v>134000</v>
          </cell>
          <cell r="O83">
            <v>207000</v>
          </cell>
        </row>
        <row r="84">
          <cell r="A84">
            <v>36560</v>
          </cell>
          <cell r="B84">
            <v>43000</v>
          </cell>
          <cell r="C84">
            <v>270000</v>
          </cell>
          <cell r="D84">
            <v>52000</v>
          </cell>
          <cell r="E84">
            <v>472000</v>
          </cell>
          <cell r="F84">
            <v>122000</v>
          </cell>
          <cell r="G84">
            <v>187000</v>
          </cell>
          <cell r="H84">
            <v>106000</v>
          </cell>
          <cell r="I84">
            <v>124000</v>
          </cell>
          <cell r="J84">
            <v>134000</v>
          </cell>
          <cell r="K84">
            <v>122000</v>
          </cell>
          <cell r="L84">
            <v>115000</v>
          </cell>
          <cell r="M84">
            <v>11000</v>
          </cell>
          <cell r="N84">
            <v>115000</v>
          </cell>
          <cell r="O84">
            <v>123000</v>
          </cell>
        </row>
        <row r="85">
          <cell r="A85">
            <v>36561</v>
          </cell>
          <cell r="B85">
            <v>79000</v>
          </cell>
          <cell r="C85">
            <v>246000</v>
          </cell>
          <cell r="D85">
            <v>54000</v>
          </cell>
          <cell r="E85">
            <v>484000</v>
          </cell>
          <cell r="F85">
            <v>125000</v>
          </cell>
          <cell r="G85">
            <v>264000</v>
          </cell>
          <cell r="H85">
            <v>101000</v>
          </cell>
          <cell r="I85">
            <v>161000</v>
          </cell>
          <cell r="J85">
            <v>140000</v>
          </cell>
          <cell r="K85">
            <v>107000</v>
          </cell>
          <cell r="L85">
            <v>12000</v>
          </cell>
          <cell r="M85">
            <v>10000</v>
          </cell>
          <cell r="N85">
            <v>117000</v>
          </cell>
          <cell r="O85">
            <v>199000</v>
          </cell>
        </row>
        <row r="86">
          <cell r="A86">
            <v>36562</v>
          </cell>
        </row>
        <row r="87">
          <cell r="A87">
            <v>36563</v>
          </cell>
        </row>
        <row r="88">
          <cell r="A88">
            <v>36564</v>
          </cell>
          <cell r="B88">
            <v>64000</v>
          </cell>
          <cell r="C88">
            <v>267000</v>
          </cell>
          <cell r="D88">
            <v>54000</v>
          </cell>
          <cell r="E88">
            <v>478000</v>
          </cell>
          <cell r="F88">
            <v>126000</v>
          </cell>
          <cell r="G88">
            <v>275000</v>
          </cell>
          <cell r="H88">
            <v>96000</v>
          </cell>
          <cell r="I88">
            <v>178000</v>
          </cell>
          <cell r="J88">
            <v>142000</v>
          </cell>
          <cell r="K88">
            <v>124000</v>
          </cell>
          <cell r="L88">
            <v>25000</v>
          </cell>
          <cell r="M88">
            <v>8000</v>
          </cell>
          <cell r="N88">
            <v>106000</v>
          </cell>
          <cell r="O88">
            <v>218000</v>
          </cell>
        </row>
        <row r="89">
          <cell r="A89">
            <v>36565</v>
          </cell>
          <cell r="B89">
            <v>35000</v>
          </cell>
          <cell r="C89">
            <v>268000</v>
          </cell>
          <cell r="D89">
            <v>55000</v>
          </cell>
          <cell r="E89">
            <v>452000</v>
          </cell>
          <cell r="F89">
            <v>117000</v>
          </cell>
          <cell r="G89">
            <v>229000</v>
          </cell>
          <cell r="H89">
            <v>85000</v>
          </cell>
          <cell r="I89">
            <v>142000</v>
          </cell>
          <cell r="J89">
            <v>110000</v>
          </cell>
          <cell r="K89">
            <v>91000</v>
          </cell>
          <cell r="L89">
            <v>13000</v>
          </cell>
          <cell r="M89">
            <v>23000</v>
          </cell>
          <cell r="N89">
            <v>87000</v>
          </cell>
          <cell r="O89">
            <v>164000</v>
          </cell>
        </row>
        <row r="90">
          <cell r="A90">
            <v>36566</v>
          </cell>
          <cell r="B90">
            <v>30000</v>
          </cell>
          <cell r="C90">
            <v>254000</v>
          </cell>
          <cell r="D90">
            <v>56000</v>
          </cell>
          <cell r="E90">
            <v>443000</v>
          </cell>
          <cell r="F90">
            <v>122000</v>
          </cell>
          <cell r="G90">
            <v>157000</v>
          </cell>
          <cell r="H90">
            <v>98000</v>
          </cell>
          <cell r="I90">
            <v>58000</v>
          </cell>
          <cell r="J90">
            <v>92000</v>
          </cell>
          <cell r="K90">
            <v>97000</v>
          </cell>
          <cell r="L90">
            <v>14000</v>
          </cell>
          <cell r="M90">
            <v>13000</v>
          </cell>
          <cell r="N90">
            <v>67000</v>
          </cell>
          <cell r="O90">
            <v>95000</v>
          </cell>
        </row>
        <row r="91">
          <cell r="A91">
            <v>36567</v>
          </cell>
          <cell r="B91">
            <v>27000</v>
          </cell>
          <cell r="C91">
            <v>270000</v>
          </cell>
          <cell r="D91">
            <v>57000</v>
          </cell>
          <cell r="E91">
            <v>445000</v>
          </cell>
          <cell r="F91">
            <v>122000</v>
          </cell>
          <cell r="G91">
            <v>69000</v>
          </cell>
          <cell r="H91">
            <v>120000</v>
          </cell>
          <cell r="I91">
            <v>48000</v>
          </cell>
          <cell r="J91">
            <v>99000</v>
          </cell>
          <cell r="K91">
            <v>104000</v>
          </cell>
          <cell r="L91">
            <v>30000</v>
          </cell>
          <cell r="M91">
            <v>8000</v>
          </cell>
          <cell r="N91">
            <v>59000</v>
          </cell>
          <cell r="O91">
            <v>9000</v>
          </cell>
        </row>
        <row r="92">
          <cell r="A92">
            <v>36568</v>
          </cell>
          <cell r="B92">
            <v>38000</v>
          </cell>
          <cell r="C92">
            <v>270000</v>
          </cell>
          <cell r="D92">
            <v>58000</v>
          </cell>
          <cell r="E92">
            <v>446000</v>
          </cell>
          <cell r="F92">
            <v>123000</v>
          </cell>
          <cell r="G92">
            <v>282000</v>
          </cell>
          <cell r="H92">
            <v>126000</v>
          </cell>
          <cell r="I92">
            <v>156000</v>
          </cell>
          <cell r="J92">
            <v>82000</v>
          </cell>
          <cell r="K92">
            <v>98000</v>
          </cell>
          <cell r="L92">
            <v>48000</v>
          </cell>
          <cell r="M92">
            <v>8000</v>
          </cell>
          <cell r="N92">
            <v>48000</v>
          </cell>
          <cell r="O92">
            <v>215000</v>
          </cell>
        </row>
        <row r="93">
          <cell r="A93">
            <v>36569</v>
          </cell>
          <cell r="B93">
            <v>33000</v>
          </cell>
          <cell r="C93">
            <v>270000</v>
          </cell>
          <cell r="D93">
            <v>57000</v>
          </cell>
          <cell r="E93">
            <v>437000</v>
          </cell>
          <cell r="F93">
            <v>123000</v>
          </cell>
          <cell r="G93">
            <v>163000</v>
          </cell>
          <cell r="H93">
            <v>124000</v>
          </cell>
          <cell r="I93">
            <v>138000</v>
          </cell>
          <cell r="J93">
            <v>80000</v>
          </cell>
          <cell r="K93">
            <v>77000</v>
          </cell>
          <cell r="L93">
            <v>24000</v>
          </cell>
          <cell r="M93">
            <v>8000</v>
          </cell>
          <cell r="N93">
            <v>47000</v>
          </cell>
          <cell r="O93">
            <v>96000</v>
          </cell>
        </row>
        <row r="94">
          <cell r="A94">
            <v>36570</v>
          </cell>
          <cell r="B94">
            <v>33000</v>
          </cell>
          <cell r="C94">
            <v>270000</v>
          </cell>
          <cell r="D94">
            <v>57000</v>
          </cell>
          <cell r="E94">
            <v>433000</v>
          </cell>
          <cell r="F94">
            <v>123000</v>
          </cell>
          <cell r="G94">
            <v>250000</v>
          </cell>
          <cell r="H94">
            <v>128000</v>
          </cell>
          <cell r="I94">
            <v>120000</v>
          </cell>
          <cell r="J94">
            <v>82000</v>
          </cell>
          <cell r="K94">
            <v>100000</v>
          </cell>
          <cell r="L94">
            <v>26000</v>
          </cell>
          <cell r="M94">
            <v>8000</v>
          </cell>
          <cell r="N94">
            <v>47000</v>
          </cell>
          <cell r="O94">
            <v>187000</v>
          </cell>
        </row>
        <row r="95">
          <cell r="A95">
            <v>36571</v>
          </cell>
          <cell r="B95">
            <v>23000</v>
          </cell>
          <cell r="C95">
            <v>270000</v>
          </cell>
          <cell r="D95">
            <v>55000</v>
          </cell>
          <cell r="E95">
            <v>423000</v>
          </cell>
          <cell r="F95">
            <v>114000</v>
          </cell>
          <cell r="G95">
            <v>121000</v>
          </cell>
          <cell r="H95">
            <v>121000</v>
          </cell>
          <cell r="I95">
            <v>25000</v>
          </cell>
          <cell r="J95">
            <v>68000</v>
          </cell>
          <cell r="K95">
            <v>92000</v>
          </cell>
          <cell r="L95">
            <v>16000</v>
          </cell>
          <cell r="M95">
            <v>8000</v>
          </cell>
          <cell r="N95">
            <v>44000</v>
          </cell>
          <cell r="O95">
            <v>58000</v>
          </cell>
        </row>
        <row r="96">
          <cell r="A96">
            <v>36572</v>
          </cell>
          <cell r="B96">
            <v>27000</v>
          </cell>
          <cell r="C96">
            <v>270000</v>
          </cell>
          <cell r="D96">
            <v>55000</v>
          </cell>
          <cell r="E96">
            <v>431000</v>
          </cell>
          <cell r="F96">
            <v>127000</v>
          </cell>
          <cell r="G96">
            <v>208000</v>
          </cell>
          <cell r="H96">
            <v>109000</v>
          </cell>
          <cell r="I96">
            <v>97000</v>
          </cell>
          <cell r="J96">
            <v>64000</v>
          </cell>
          <cell r="K96">
            <v>89000</v>
          </cell>
          <cell r="L96">
            <v>12000</v>
          </cell>
          <cell r="M96">
            <v>8000</v>
          </cell>
          <cell r="N96">
            <v>45000</v>
          </cell>
          <cell r="O96">
            <v>146000</v>
          </cell>
        </row>
        <row r="97">
          <cell r="A97">
            <v>36573</v>
          </cell>
          <cell r="B97">
            <v>33000</v>
          </cell>
          <cell r="C97">
            <v>270000</v>
          </cell>
          <cell r="D97">
            <v>55000</v>
          </cell>
          <cell r="E97">
            <v>450000</v>
          </cell>
          <cell r="F97">
            <v>123000</v>
          </cell>
          <cell r="G97">
            <v>178000</v>
          </cell>
          <cell r="H97">
            <v>175000</v>
          </cell>
          <cell r="I97">
            <v>47000</v>
          </cell>
          <cell r="J97">
            <v>81000</v>
          </cell>
          <cell r="K97">
            <v>106000</v>
          </cell>
          <cell r="L97">
            <v>19000</v>
          </cell>
          <cell r="M97">
            <v>8000</v>
          </cell>
          <cell r="N97">
            <v>55000</v>
          </cell>
          <cell r="O97">
            <v>120000</v>
          </cell>
        </row>
        <row r="98">
          <cell r="A98">
            <v>36574</v>
          </cell>
          <cell r="B98">
            <v>45000</v>
          </cell>
          <cell r="C98">
            <v>270000</v>
          </cell>
          <cell r="D98">
            <v>55000</v>
          </cell>
          <cell r="E98">
            <v>463000</v>
          </cell>
          <cell r="F98">
            <v>119000</v>
          </cell>
          <cell r="G98">
            <v>182000</v>
          </cell>
          <cell r="H98">
            <v>122000</v>
          </cell>
          <cell r="I98">
            <v>57000</v>
          </cell>
          <cell r="J98">
            <v>91000</v>
          </cell>
          <cell r="K98">
            <v>96000</v>
          </cell>
          <cell r="L98">
            <v>20000</v>
          </cell>
          <cell r="M98">
            <v>8000</v>
          </cell>
          <cell r="N98">
            <v>63000</v>
          </cell>
          <cell r="O98">
            <v>120000</v>
          </cell>
        </row>
        <row r="99">
          <cell r="A99">
            <v>36575</v>
          </cell>
          <cell r="B99">
            <v>30000</v>
          </cell>
          <cell r="C99">
            <v>270000</v>
          </cell>
          <cell r="D99">
            <v>55000</v>
          </cell>
          <cell r="E99">
            <v>454000</v>
          </cell>
          <cell r="F99">
            <v>134000</v>
          </cell>
          <cell r="G99">
            <v>188000</v>
          </cell>
          <cell r="H99">
            <v>135000</v>
          </cell>
          <cell r="I99">
            <v>102000</v>
          </cell>
          <cell r="J99">
            <v>97000</v>
          </cell>
          <cell r="K99">
            <v>139000</v>
          </cell>
          <cell r="L99">
            <v>22000</v>
          </cell>
          <cell r="M99">
            <v>8000</v>
          </cell>
          <cell r="N99">
            <v>68000</v>
          </cell>
          <cell r="O99">
            <v>126000</v>
          </cell>
        </row>
        <row r="100">
          <cell r="A100">
            <v>36576</v>
          </cell>
          <cell r="B100">
            <v>30000</v>
          </cell>
          <cell r="C100">
            <v>270000</v>
          </cell>
          <cell r="D100">
            <v>55000</v>
          </cell>
          <cell r="E100">
            <v>442000</v>
          </cell>
          <cell r="F100">
            <v>134000</v>
          </cell>
        </row>
        <row r="100">
          <cell r="H100">
            <v>135000</v>
          </cell>
          <cell r="I100">
            <v>64000</v>
          </cell>
          <cell r="J100">
            <v>99000</v>
          </cell>
          <cell r="K100">
            <v>137000</v>
          </cell>
          <cell r="L100">
            <v>23000</v>
          </cell>
          <cell r="M100">
            <v>8000</v>
          </cell>
          <cell r="N100">
            <v>69000</v>
          </cell>
          <cell r="O100">
            <v>136000</v>
          </cell>
        </row>
        <row r="101">
          <cell r="A101">
            <v>36577</v>
          </cell>
          <cell r="B101">
            <v>30000</v>
          </cell>
          <cell r="C101">
            <v>270000</v>
          </cell>
          <cell r="D101">
            <v>51000</v>
          </cell>
          <cell r="E101">
            <v>445000</v>
          </cell>
          <cell r="F101">
            <v>131000</v>
          </cell>
          <cell r="G101">
            <v>173000</v>
          </cell>
          <cell r="H101">
            <v>130000</v>
          </cell>
          <cell r="I101">
            <v>93000</v>
          </cell>
          <cell r="J101">
            <v>99000</v>
          </cell>
          <cell r="K101">
            <v>133000</v>
          </cell>
          <cell r="L101">
            <v>23000</v>
          </cell>
          <cell r="M101">
            <v>8000</v>
          </cell>
          <cell r="N101">
            <v>69000</v>
          </cell>
          <cell r="O101">
            <v>111000</v>
          </cell>
        </row>
        <row r="102">
          <cell r="A102">
            <v>36578</v>
          </cell>
          <cell r="B102">
            <v>30000</v>
          </cell>
          <cell r="C102">
            <v>270000</v>
          </cell>
          <cell r="D102">
            <v>55000</v>
          </cell>
          <cell r="E102">
            <v>443000</v>
          </cell>
          <cell r="F102">
            <v>134000</v>
          </cell>
          <cell r="G102">
            <v>196000</v>
          </cell>
          <cell r="H102">
            <v>133000</v>
          </cell>
          <cell r="I102">
            <v>58000</v>
          </cell>
          <cell r="J102">
            <v>93000</v>
          </cell>
          <cell r="K102">
            <v>135000</v>
          </cell>
          <cell r="L102">
            <v>19000</v>
          </cell>
          <cell r="M102">
            <v>8000</v>
          </cell>
          <cell r="N102">
            <v>66000</v>
          </cell>
          <cell r="O102">
            <v>134000</v>
          </cell>
        </row>
        <row r="103">
          <cell r="A103">
            <v>36579</v>
          </cell>
        </row>
        <row r="104">
          <cell r="A104">
            <v>36580</v>
          </cell>
        </row>
        <row r="105">
          <cell r="A105">
            <v>36581</v>
          </cell>
        </row>
        <row r="106">
          <cell r="A106">
            <v>36582</v>
          </cell>
        </row>
        <row r="107">
          <cell r="A107">
            <v>36583</v>
          </cell>
        </row>
        <row r="108">
          <cell r="A108">
            <v>36584</v>
          </cell>
        </row>
        <row r="109">
          <cell r="A109">
            <v>36585</v>
          </cell>
        </row>
        <row r="110">
          <cell r="A110">
            <v>36586</v>
          </cell>
        </row>
        <row r="111">
          <cell r="A111">
            <v>36587</v>
          </cell>
        </row>
        <row r="112">
          <cell r="A112">
            <v>36588</v>
          </cell>
        </row>
        <row r="113">
          <cell r="A113">
            <v>36589</v>
          </cell>
        </row>
        <row r="114">
          <cell r="A114">
            <v>36590</v>
          </cell>
        </row>
        <row r="115">
          <cell r="A115">
            <v>36591</v>
          </cell>
        </row>
        <row r="116">
          <cell r="A116">
            <v>36592</v>
          </cell>
        </row>
        <row r="117">
          <cell r="A117">
            <v>36593</v>
          </cell>
        </row>
        <row r="118">
          <cell r="A118">
            <v>36594</v>
          </cell>
        </row>
        <row r="119">
          <cell r="A119">
            <v>36595</v>
          </cell>
        </row>
        <row r="120">
          <cell r="A120">
            <v>36596</v>
          </cell>
        </row>
        <row r="121">
          <cell r="A121">
            <v>36597</v>
          </cell>
        </row>
        <row r="122">
          <cell r="A122">
            <v>36598</v>
          </cell>
        </row>
        <row r="123">
          <cell r="A123">
            <v>36599</v>
          </cell>
        </row>
        <row r="124">
          <cell r="A124">
            <v>36600</v>
          </cell>
        </row>
        <row r="125">
          <cell r="A125">
            <v>36601</v>
          </cell>
        </row>
        <row r="126">
          <cell r="A126">
            <v>36602</v>
          </cell>
        </row>
        <row r="127">
          <cell r="A127">
            <v>36603</v>
          </cell>
        </row>
        <row r="128">
          <cell r="A128">
            <v>36604</v>
          </cell>
        </row>
        <row r="129">
          <cell r="A129">
            <v>36605</v>
          </cell>
        </row>
        <row r="130">
          <cell r="A130">
            <v>36606</v>
          </cell>
        </row>
        <row r="131">
          <cell r="A131">
            <v>36607</v>
          </cell>
        </row>
        <row r="132">
          <cell r="A132">
            <v>36608</v>
          </cell>
        </row>
        <row r="133">
          <cell r="A133">
            <v>36609</v>
          </cell>
        </row>
        <row r="134">
          <cell r="A134">
            <v>36610</v>
          </cell>
        </row>
        <row r="135">
          <cell r="A135">
            <v>36611</v>
          </cell>
        </row>
        <row r="136">
          <cell r="A136">
            <v>36612</v>
          </cell>
        </row>
        <row r="137">
          <cell r="A137">
            <v>36613</v>
          </cell>
        </row>
        <row r="138">
          <cell r="A138">
            <v>36614</v>
          </cell>
        </row>
        <row r="139">
          <cell r="A139">
            <v>36615</v>
          </cell>
        </row>
        <row r="140">
          <cell r="A140">
            <v>36616</v>
          </cell>
        </row>
        <row r="141">
          <cell r="A141">
            <v>36617</v>
          </cell>
        </row>
        <row r="142">
          <cell r="A142">
            <v>36618</v>
          </cell>
        </row>
        <row r="143">
          <cell r="A143">
            <v>36619</v>
          </cell>
        </row>
        <row r="144">
          <cell r="A144">
            <v>36620</v>
          </cell>
        </row>
        <row r="145">
          <cell r="A145">
            <v>36621</v>
          </cell>
        </row>
        <row r="146">
          <cell r="A146">
            <v>36622</v>
          </cell>
        </row>
        <row r="147">
          <cell r="A147">
            <v>36623</v>
          </cell>
        </row>
        <row r="148">
          <cell r="A148">
            <v>36624</v>
          </cell>
        </row>
        <row r="149">
          <cell r="A149">
            <v>36625</v>
          </cell>
        </row>
        <row r="150">
          <cell r="A150">
            <v>36626</v>
          </cell>
        </row>
        <row r="151">
          <cell r="A151">
            <v>36627</v>
          </cell>
        </row>
        <row r="152">
          <cell r="A152">
            <v>36628</v>
          </cell>
        </row>
        <row r="153">
          <cell r="A153">
            <v>36629</v>
          </cell>
        </row>
        <row r="154">
          <cell r="A154">
            <v>36630</v>
          </cell>
        </row>
        <row r="155">
          <cell r="A155">
            <v>36631</v>
          </cell>
        </row>
        <row r="156">
          <cell r="A156">
            <v>36632</v>
          </cell>
        </row>
        <row r="157">
          <cell r="A157">
            <v>36633</v>
          </cell>
        </row>
        <row r="158">
          <cell r="A158">
            <v>36634</v>
          </cell>
        </row>
        <row r="159">
          <cell r="A159">
            <v>36635</v>
          </cell>
        </row>
        <row r="160">
          <cell r="A160">
            <v>36636</v>
          </cell>
        </row>
        <row r="161">
          <cell r="A161">
            <v>36637</v>
          </cell>
        </row>
        <row r="162">
          <cell r="A162">
            <v>36638</v>
          </cell>
        </row>
        <row r="163">
          <cell r="A163">
            <v>36639</v>
          </cell>
        </row>
        <row r="164">
          <cell r="A164">
            <v>36640</v>
          </cell>
        </row>
        <row r="165">
          <cell r="A165">
            <v>36641</v>
          </cell>
        </row>
        <row r="166">
          <cell r="A166">
            <v>36642</v>
          </cell>
        </row>
        <row r="167">
          <cell r="A167">
            <v>36643</v>
          </cell>
        </row>
        <row r="168">
          <cell r="A168">
            <v>36644</v>
          </cell>
        </row>
        <row r="169">
          <cell r="A169">
            <v>36645</v>
          </cell>
        </row>
        <row r="170">
          <cell r="A170">
            <v>36646</v>
          </cell>
        </row>
        <row r="171">
          <cell r="A171">
            <v>36647</v>
          </cell>
        </row>
        <row r="172">
          <cell r="A172">
            <v>36648</v>
          </cell>
        </row>
        <row r="173">
          <cell r="A173">
            <v>36649</v>
          </cell>
        </row>
        <row r="174">
          <cell r="A174">
            <v>36650</v>
          </cell>
        </row>
        <row r="175">
          <cell r="A175">
            <v>36651</v>
          </cell>
        </row>
        <row r="176">
          <cell r="A176">
            <v>36652</v>
          </cell>
        </row>
        <row r="177">
          <cell r="A177">
            <v>36653</v>
          </cell>
        </row>
        <row r="178">
          <cell r="A178">
            <v>36654</v>
          </cell>
        </row>
        <row r="179">
          <cell r="A179">
            <v>36655</v>
          </cell>
        </row>
        <row r="180">
          <cell r="A180">
            <v>36656</v>
          </cell>
        </row>
        <row r="181">
          <cell r="A181">
            <v>36657</v>
          </cell>
        </row>
        <row r="182">
          <cell r="A182">
            <v>36658</v>
          </cell>
        </row>
        <row r="183">
          <cell r="A183">
            <v>36659</v>
          </cell>
        </row>
        <row r="184">
          <cell r="A184">
            <v>36660</v>
          </cell>
        </row>
        <row r="185">
          <cell r="A185">
            <v>36661</v>
          </cell>
        </row>
        <row r="186">
          <cell r="A186">
            <v>36662</v>
          </cell>
        </row>
        <row r="187">
          <cell r="A187">
            <v>36663</v>
          </cell>
        </row>
        <row r="188">
          <cell r="A188">
            <v>36664</v>
          </cell>
        </row>
        <row r="189">
          <cell r="A189">
            <v>36665</v>
          </cell>
        </row>
        <row r="190">
          <cell r="A190">
            <v>36666</v>
          </cell>
        </row>
        <row r="191">
          <cell r="A191">
            <v>36667</v>
          </cell>
        </row>
        <row r="192">
          <cell r="A192">
            <v>36668</v>
          </cell>
        </row>
        <row r="193">
          <cell r="A193">
            <v>36669</v>
          </cell>
        </row>
        <row r="194">
          <cell r="A194">
            <v>36670</v>
          </cell>
        </row>
        <row r="195">
          <cell r="A195">
            <v>36671</v>
          </cell>
        </row>
        <row r="196">
          <cell r="A196">
            <v>36672</v>
          </cell>
        </row>
        <row r="197">
          <cell r="A197">
            <v>36673</v>
          </cell>
        </row>
        <row r="198">
          <cell r="A198">
            <v>36674</v>
          </cell>
        </row>
        <row r="199">
          <cell r="A199">
            <v>36675</v>
          </cell>
        </row>
        <row r="200">
          <cell r="A200">
            <v>36676</v>
          </cell>
        </row>
        <row r="201">
          <cell r="A201">
            <v>36677</v>
          </cell>
        </row>
        <row r="202">
          <cell r="A202">
            <v>36678</v>
          </cell>
        </row>
        <row r="203">
          <cell r="A203">
            <v>36679</v>
          </cell>
        </row>
        <row r="204">
          <cell r="A204">
            <v>36680</v>
          </cell>
        </row>
        <row r="205">
          <cell r="A205">
            <v>36681</v>
          </cell>
        </row>
        <row r="206">
          <cell r="A206">
            <v>36682</v>
          </cell>
        </row>
        <row r="207">
          <cell r="A207">
            <v>36683</v>
          </cell>
        </row>
        <row r="208">
          <cell r="A208">
            <v>36684</v>
          </cell>
        </row>
        <row r="209">
          <cell r="A209">
            <v>36685</v>
          </cell>
        </row>
        <row r="210">
          <cell r="A210">
            <v>36686</v>
          </cell>
        </row>
        <row r="211">
          <cell r="A211">
            <v>36687</v>
          </cell>
        </row>
        <row r="212">
          <cell r="A212">
            <v>36688</v>
          </cell>
        </row>
        <row r="213">
          <cell r="A213">
            <v>36689</v>
          </cell>
        </row>
        <row r="214">
          <cell r="A214">
            <v>36690</v>
          </cell>
        </row>
        <row r="215">
          <cell r="A215">
            <v>36691</v>
          </cell>
        </row>
        <row r="216">
          <cell r="A216">
            <v>36692</v>
          </cell>
        </row>
        <row r="217">
          <cell r="A217">
            <v>36693</v>
          </cell>
        </row>
        <row r="218">
          <cell r="A218">
            <v>36694</v>
          </cell>
        </row>
        <row r="219">
          <cell r="A219">
            <v>36695</v>
          </cell>
        </row>
        <row r="220">
          <cell r="A220">
            <v>36696</v>
          </cell>
        </row>
        <row r="221">
          <cell r="A221">
            <v>36697</v>
          </cell>
        </row>
        <row r="222">
          <cell r="A222">
            <v>36698</v>
          </cell>
        </row>
        <row r="223">
          <cell r="A223">
            <v>36699</v>
          </cell>
        </row>
        <row r="224">
          <cell r="A224">
            <v>36700</v>
          </cell>
        </row>
        <row r="225">
          <cell r="A225">
            <v>36701</v>
          </cell>
        </row>
        <row r="226">
          <cell r="A226">
            <v>36702</v>
          </cell>
        </row>
        <row r="227">
          <cell r="A227">
            <v>36703</v>
          </cell>
        </row>
        <row r="228">
          <cell r="A228">
            <v>36704</v>
          </cell>
        </row>
        <row r="229">
          <cell r="A229">
            <v>36705</v>
          </cell>
        </row>
        <row r="230">
          <cell r="A230">
            <v>36706</v>
          </cell>
        </row>
        <row r="231">
          <cell r="A231">
            <v>36707</v>
          </cell>
        </row>
        <row r="232">
          <cell r="A232">
            <v>36708</v>
          </cell>
        </row>
        <row r="233">
          <cell r="A233">
            <v>36709</v>
          </cell>
        </row>
        <row r="234">
          <cell r="A234">
            <v>36710</v>
          </cell>
        </row>
        <row r="235">
          <cell r="A235">
            <v>36711</v>
          </cell>
        </row>
        <row r="236">
          <cell r="A236">
            <v>36712</v>
          </cell>
        </row>
        <row r="237">
          <cell r="A237">
            <v>36713</v>
          </cell>
        </row>
        <row r="238">
          <cell r="A238">
            <v>36714</v>
          </cell>
        </row>
        <row r="239">
          <cell r="A239">
            <v>36715</v>
          </cell>
        </row>
        <row r="240">
          <cell r="A240">
            <v>36716</v>
          </cell>
        </row>
        <row r="241">
          <cell r="A241">
            <v>36717</v>
          </cell>
        </row>
        <row r="242">
          <cell r="A242">
            <v>36718</v>
          </cell>
        </row>
        <row r="243">
          <cell r="A243">
            <v>36719</v>
          </cell>
        </row>
        <row r="244">
          <cell r="A244">
            <v>36720</v>
          </cell>
        </row>
        <row r="245">
          <cell r="A245">
            <v>36721</v>
          </cell>
        </row>
        <row r="246">
          <cell r="A246">
            <v>36722</v>
          </cell>
        </row>
        <row r="247">
          <cell r="A247">
            <v>36723</v>
          </cell>
        </row>
        <row r="248">
          <cell r="A248">
            <v>36724</v>
          </cell>
        </row>
        <row r="249">
          <cell r="A249">
            <v>36725</v>
          </cell>
        </row>
        <row r="250">
          <cell r="A250">
            <v>36726</v>
          </cell>
        </row>
        <row r="251">
          <cell r="A251">
            <v>36727</v>
          </cell>
        </row>
        <row r="252">
          <cell r="A252">
            <v>36728</v>
          </cell>
        </row>
        <row r="253">
          <cell r="A253">
            <v>36729</v>
          </cell>
        </row>
        <row r="254">
          <cell r="A254">
            <v>36730</v>
          </cell>
        </row>
        <row r="255">
          <cell r="A255">
            <v>36731</v>
          </cell>
        </row>
        <row r="256">
          <cell r="A256">
            <v>36732</v>
          </cell>
        </row>
        <row r="257">
          <cell r="A257">
            <v>36733</v>
          </cell>
        </row>
        <row r="258">
          <cell r="A258">
            <v>36734</v>
          </cell>
        </row>
        <row r="259">
          <cell r="A259">
            <v>36735</v>
          </cell>
        </row>
        <row r="260">
          <cell r="A260">
            <v>36736</v>
          </cell>
        </row>
        <row r="261">
          <cell r="A261">
            <v>36737</v>
          </cell>
        </row>
        <row r="262">
          <cell r="A262">
            <v>36738</v>
          </cell>
        </row>
        <row r="263">
          <cell r="A263">
            <v>36739</v>
          </cell>
        </row>
        <row r="264">
          <cell r="A264">
            <v>36740</v>
          </cell>
        </row>
        <row r="265">
          <cell r="A265">
            <v>36741</v>
          </cell>
        </row>
        <row r="266">
          <cell r="A266">
            <v>36742</v>
          </cell>
        </row>
        <row r="267">
          <cell r="A267">
            <v>36743</v>
          </cell>
        </row>
        <row r="268">
          <cell r="A268">
            <v>36744</v>
          </cell>
        </row>
        <row r="269">
          <cell r="A269">
            <v>36745</v>
          </cell>
        </row>
        <row r="270">
          <cell r="A270">
            <v>36746</v>
          </cell>
        </row>
        <row r="271">
          <cell r="A271">
            <v>36747</v>
          </cell>
        </row>
        <row r="272">
          <cell r="A272">
            <v>36748</v>
          </cell>
        </row>
        <row r="273">
          <cell r="A273">
            <v>36749</v>
          </cell>
        </row>
        <row r="274">
          <cell r="A274">
            <v>36750</v>
          </cell>
        </row>
        <row r="275">
          <cell r="A275">
            <v>36751</v>
          </cell>
        </row>
        <row r="276">
          <cell r="A276">
            <v>36752</v>
          </cell>
        </row>
        <row r="277">
          <cell r="A277">
            <v>36753</v>
          </cell>
        </row>
        <row r="278">
          <cell r="A278">
            <v>36754</v>
          </cell>
        </row>
        <row r="279">
          <cell r="A279">
            <v>36755</v>
          </cell>
        </row>
        <row r="280">
          <cell r="A280">
            <v>36756</v>
          </cell>
        </row>
        <row r="281">
          <cell r="A281">
            <v>36757</v>
          </cell>
        </row>
        <row r="282">
          <cell r="A282">
            <v>36758</v>
          </cell>
        </row>
        <row r="283">
          <cell r="A283">
            <v>36759</v>
          </cell>
        </row>
        <row r="284">
          <cell r="A284">
            <v>36760</v>
          </cell>
        </row>
        <row r="285">
          <cell r="A285">
            <v>36761</v>
          </cell>
        </row>
        <row r="286">
          <cell r="A286">
            <v>36762</v>
          </cell>
        </row>
        <row r="287">
          <cell r="A287">
            <v>36763</v>
          </cell>
        </row>
        <row r="288">
          <cell r="A288">
            <v>36764</v>
          </cell>
        </row>
        <row r="289">
          <cell r="A289">
            <v>36765</v>
          </cell>
        </row>
        <row r="290">
          <cell r="A290">
            <v>36766</v>
          </cell>
        </row>
        <row r="291">
          <cell r="A291">
            <v>36767</v>
          </cell>
        </row>
        <row r="292">
          <cell r="A292">
            <v>36768</v>
          </cell>
        </row>
        <row r="293">
          <cell r="A293">
            <v>36769</v>
          </cell>
        </row>
        <row r="294">
          <cell r="A294">
            <v>36770</v>
          </cell>
        </row>
        <row r="295">
          <cell r="A295">
            <v>36771</v>
          </cell>
        </row>
        <row r="296">
          <cell r="A296">
            <v>36772</v>
          </cell>
        </row>
        <row r="297">
          <cell r="A297">
            <v>36773</v>
          </cell>
        </row>
        <row r="298">
          <cell r="A298">
            <v>36774</v>
          </cell>
        </row>
        <row r="299">
          <cell r="A299">
            <v>36775</v>
          </cell>
        </row>
        <row r="300">
          <cell r="A300">
            <v>36776</v>
          </cell>
        </row>
        <row r="301">
          <cell r="A301">
            <v>36777</v>
          </cell>
        </row>
        <row r="302">
          <cell r="A302">
            <v>36778</v>
          </cell>
        </row>
        <row r="303">
          <cell r="A303">
            <v>36779</v>
          </cell>
        </row>
        <row r="304">
          <cell r="A304">
            <v>36780</v>
          </cell>
        </row>
        <row r="305">
          <cell r="A305">
            <v>36781</v>
          </cell>
        </row>
        <row r="306">
          <cell r="A306">
            <v>36782</v>
          </cell>
        </row>
        <row r="307">
          <cell r="A307">
            <v>36783</v>
          </cell>
        </row>
        <row r="308">
          <cell r="A308">
            <v>36784</v>
          </cell>
        </row>
        <row r="309">
          <cell r="A309">
            <v>36785</v>
          </cell>
        </row>
        <row r="310">
          <cell r="A310">
            <v>36786</v>
          </cell>
        </row>
        <row r="311">
          <cell r="A311">
            <v>36787</v>
          </cell>
        </row>
        <row r="312">
          <cell r="A312">
            <v>36788</v>
          </cell>
        </row>
        <row r="313">
          <cell r="A313">
            <v>36789</v>
          </cell>
        </row>
        <row r="314">
          <cell r="A314">
            <v>36790</v>
          </cell>
        </row>
        <row r="315">
          <cell r="A315">
            <v>36791</v>
          </cell>
        </row>
        <row r="316">
          <cell r="A316">
            <v>36792</v>
          </cell>
        </row>
        <row r="317">
          <cell r="A317">
            <v>36793</v>
          </cell>
        </row>
        <row r="318">
          <cell r="A318">
            <v>36794</v>
          </cell>
        </row>
        <row r="319">
          <cell r="A319">
            <v>36795</v>
          </cell>
        </row>
        <row r="320">
          <cell r="A320">
            <v>36796</v>
          </cell>
        </row>
        <row r="321">
          <cell r="A321">
            <v>36797</v>
          </cell>
        </row>
        <row r="322">
          <cell r="A322">
            <v>36798</v>
          </cell>
        </row>
        <row r="323">
          <cell r="A323">
            <v>36799</v>
          </cell>
        </row>
        <row r="324">
          <cell r="A324">
            <v>36800</v>
          </cell>
        </row>
        <row r="325">
          <cell r="A325">
            <v>36801</v>
          </cell>
        </row>
        <row r="326">
          <cell r="A326">
            <v>36802</v>
          </cell>
        </row>
        <row r="327">
          <cell r="A327">
            <v>36803</v>
          </cell>
        </row>
        <row r="328">
          <cell r="A328">
            <v>36804</v>
          </cell>
        </row>
        <row r="329">
          <cell r="A329">
            <v>36805</v>
          </cell>
        </row>
        <row r="330">
          <cell r="A330">
            <v>36806</v>
          </cell>
        </row>
        <row r="331">
          <cell r="A331">
            <v>36807</v>
          </cell>
        </row>
        <row r="332">
          <cell r="A332">
            <v>36808</v>
          </cell>
        </row>
        <row r="333">
          <cell r="A333">
            <v>36809</v>
          </cell>
        </row>
        <row r="334">
          <cell r="A334">
            <v>36810</v>
          </cell>
        </row>
        <row r="335">
          <cell r="A335">
            <v>36811</v>
          </cell>
        </row>
        <row r="336">
          <cell r="A336">
            <v>36812</v>
          </cell>
        </row>
        <row r="337">
          <cell r="A337">
            <v>36813</v>
          </cell>
        </row>
        <row r="338">
          <cell r="A338">
            <v>36814</v>
          </cell>
        </row>
        <row r="339">
          <cell r="A339">
            <v>36815</v>
          </cell>
        </row>
        <row r="340">
          <cell r="A340">
            <v>36816</v>
          </cell>
        </row>
        <row r="341">
          <cell r="A341">
            <v>36817</v>
          </cell>
        </row>
        <row r="342">
          <cell r="A342">
            <v>36818</v>
          </cell>
        </row>
        <row r="343">
          <cell r="A343">
            <v>36819</v>
          </cell>
        </row>
        <row r="344">
          <cell r="A344">
            <v>36820</v>
          </cell>
        </row>
        <row r="345">
          <cell r="A345">
            <v>36821</v>
          </cell>
        </row>
        <row r="346">
          <cell r="A346">
            <v>36822</v>
          </cell>
        </row>
        <row r="347">
          <cell r="A347">
            <v>36823</v>
          </cell>
        </row>
        <row r="348">
          <cell r="A348">
            <v>36824</v>
          </cell>
        </row>
        <row r="349">
          <cell r="A349">
            <v>36825</v>
          </cell>
        </row>
        <row r="350">
          <cell r="A350">
            <v>36826</v>
          </cell>
        </row>
        <row r="351">
          <cell r="A351">
            <v>36827</v>
          </cell>
        </row>
        <row r="352">
          <cell r="A352">
            <v>36828</v>
          </cell>
        </row>
        <row r="353">
          <cell r="A353">
            <v>36829</v>
          </cell>
        </row>
        <row r="354">
          <cell r="A354">
            <v>36830</v>
          </cell>
        </row>
        <row r="355">
          <cell r="A355">
            <v>36831</v>
          </cell>
        </row>
        <row r="356">
          <cell r="A356">
            <v>36832</v>
          </cell>
        </row>
        <row r="357">
          <cell r="A357">
            <v>36833</v>
          </cell>
        </row>
        <row r="358">
          <cell r="A358">
            <v>36834</v>
          </cell>
        </row>
        <row r="359">
          <cell r="A359">
            <v>36835</v>
          </cell>
        </row>
        <row r="360">
          <cell r="A360">
            <v>36836</v>
          </cell>
        </row>
        <row r="361">
          <cell r="A361">
            <v>36837</v>
          </cell>
        </row>
        <row r="362">
          <cell r="A362">
            <v>36838</v>
          </cell>
        </row>
        <row r="363">
          <cell r="A363">
            <v>36839</v>
          </cell>
        </row>
        <row r="364">
          <cell r="A364">
            <v>36840</v>
          </cell>
        </row>
        <row r="365">
          <cell r="A365">
            <v>36841</v>
          </cell>
        </row>
        <row r="366">
          <cell r="A366">
            <v>36842</v>
          </cell>
        </row>
        <row r="367">
          <cell r="A367">
            <v>36843</v>
          </cell>
        </row>
        <row r="368">
          <cell r="A368">
            <v>36844</v>
          </cell>
        </row>
        <row r="369">
          <cell r="A369">
            <v>36845</v>
          </cell>
        </row>
        <row r="370">
          <cell r="A370">
            <v>36846</v>
          </cell>
        </row>
        <row r="371">
          <cell r="A371">
            <v>36847</v>
          </cell>
        </row>
        <row r="372">
          <cell r="A372">
            <v>36848</v>
          </cell>
        </row>
        <row r="373">
          <cell r="A373">
            <v>36849</v>
          </cell>
        </row>
        <row r="374">
          <cell r="A374">
            <v>36850</v>
          </cell>
        </row>
        <row r="375">
          <cell r="A375">
            <v>36851</v>
          </cell>
        </row>
        <row r="376">
          <cell r="A376">
            <v>36852</v>
          </cell>
        </row>
        <row r="377">
          <cell r="A377">
            <v>36853</v>
          </cell>
        </row>
        <row r="378">
          <cell r="A378">
            <v>36854</v>
          </cell>
        </row>
        <row r="379">
          <cell r="A379">
            <v>36855</v>
          </cell>
        </row>
        <row r="380">
          <cell r="A380">
            <v>36856</v>
          </cell>
        </row>
        <row r="381">
          <cell r="A381">
            <v>36857</v>
          </cell>
        </row>
        <row r="382">
          <cell r="A382">
            <v>36858</v>
          </cell>
        </row>
        <row r="383">
          <cell r="A383">
            <v>36859</v>
          </cell>
        </row>
        <row r="384">
          <cell r="A384">
            <v>36860</v>
          </cell>
        </row>
        <row r="385">
          <cell r="A385">
            <v>36861</v>
          </cell>
        </row>
        <row r="386">
          <cell r="A386">
            <v>36862</v>
          </cell>
        </row>
        <row r="387">
          <cell r="A387">
            <v>36863</v>
          </cell>
        </row>
        <row r="388">
          <cell r="A388">
            <v>36864</v>
          </cell>
        </row>
        <row r="389">
          <cell r="A389">
            <v>36865</v>
          </cell>
        </row>
        <row r="390">
          <cell r="A390">
            <v>36866</v>
          </cell>
        </row>
        <row r="391">
          <cell r="A391">
            <v>36867</v>
          </cell>
        </row>
        <row r="392">
          <cell r="A392">
            <v>36868</v>
          </cell>
        </row>
        <row r="393">
          <cell r="A393">
            <v>36869</v>
          </cell>
        </row>
        <row r="394">
          <cell r="A394">
            <v>36870</v>
          </cell>
        </row>
        <row r="395">
          <cell r="A395">
            <v>36871</v>
          </cell>
        </row>
        <row r="396">
          <cell r="A396">
            <v>36872</v>
          </cell>
        </row>
        <row r="397">
          <cell r="A397">
            <v>36873</v>
          </cell>
        </row>
        <row r="398">
          <cell r="A398">
            <v>36874</v>
          </cell>
        </row>
        <row r="399">
          <cell r="A399">
            <v>36875</v>
          </cell>
        </row>
        <row r="400">
          <cell r="A400">
            <v>36876</v>
          </cell>
        </row>
        <row r="401">
          <cell r="A401">
            <v>36877</v>
          </cell>
        </row>
        <row r="402">
          <cell r="A402">
            <v>36878</v>
          </cell>
        </row>
        <row r="403">
          <cell r="A403">
            <v>36879</v>
          </cell>
        </row>
        <row r="404">
          <cell r="A404">
            <v>36880</v>
          </cell>
        </row>
        <row r="405">
          <cell r="A405">
            <v>36881</v>
          </cell>
        </row>
        <row r="406">
          <cell r="A406">
            <v>36882</v>
          </cell>
        </row>
        <row r="407">
          <cell r="A407">
            <v>36883</v>
          </cell>
        </row>
        <row r="408">
          <cell r="A408">
            <v>36884</v>
          </cell>
        </row>
        <row r="409">
          <cell r="A409">
            <v>36885</v>
          </cell>
        </row>
        <row r="410">
          <cell r="A410">
            <v>36886</v>
          </cell>
        </row>
        <row r="411">
          <cell r="A411">
            <v>36887</v>
          </cell>
        </row>
        <row r="412">
          <cell r="A412">
            <v>36888</v>
          </cell>
        </row>
        <row r="413">
          <cell r="A413">
            <v>36889</v>
          </cell>
        </row>
        <row r="414">
          <cell r="A414">
            <v>36890</v>
          </cell>
        </row>
        <row r="415">
          <cell r="A415">
            <v>36891</v>
          </cell>
        </row>
      </sheetData>
      <sheetData sheetId="1"/>
      <sheetData sheetId="2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Data"/>
      <sheetName val="Sheet2"/>
      <sheetName val="Sheet3"/>
    </sheetNames>
    <sheetDataSet>
      <sheetData sheetId="0">
        <row r="1">
          <cell r="B1">
            <v>2</v>
          </cell>
          <cell r="C1">
            <v>3</v>
          </cell>
          <cell r="D1">
            <v>4</v>
          </cell>
          <cell r="E1">
            <v>5</v>
          </cell>
          <cell r="F1">
            <v>6</v>
          </cell>
          <cell r="G1">
            <v>7</v>
          </cell>
          <cell r="H1">
            <v>8</v>
          </cell>
          <cell r="I1">
            <v>9</v>
          </cell>
          <cell r="J1">
            <v>10</v>
          </cell>
          <cell r="K1">
            <v>11</v>
          </cell>
          <cell r="L1">
            <v>12</v>
          </cell>
          <cell r="M1">
            <v>13</v>
          </cell>
          <cell r="N1">
            <v>14</v>
          </cell>
          <cell r="O1">
            <v>15</v>
          </cell>
          <cell r="P1">
            <v>16</v>
          </cell>
          <cell r="Q1">
            <v>17</v>
          </cell>
        </row>
        <row r="2">
          <cell r="B2" t="str">
            <v>System Demand</v>
          </cell>
        </row>
        <row r="2">
          <cell r="I2" t="str">
            <v>Supply</v>
          </cell>
        </row>
        <row r="3">
          <cell r="C3" t="str">
            <v>Off-System Deliveries</v>
          </cell>
        </row>
        <row r="3">
          <cell r="I3" t="str">
            <v>Interconnect Supply</v>
          </cell>
        </row>
        <row r="4">
          <cell r="B4" t="str">
            <v>On System Deliveries</v>
          </cell>
          <cell r="C4" t="str">
            <v>Kern River Station</v>
          </cell>
          <cell r="D4" t="str">
            <v>SWG</v>
          </cell>
          <cell r="E4" t="str">
            <v>Fuel &amp; LUAF</v>
          </cell>
          <cell r="F4" t="str">
            <v>PG&amp;E Storage Inj</v>
          </cell>
          <cell r="G4" t="str">
            <v>Wild Goose Storage Inj</v>
          </cell>
          <cell r="H4" t="str">
            <v>Total System Demand</v>
          </cell>
          <cell r="I4" t="str">
            <v>PG&amp;E-GT NW</v>
          </cell>
          <cell r="J4" t="str">
            <v>Cali Prod</v>
          </cell>
          <cell r="K4" t="str">
            <v>Kern River GT</v>
          </cell>
          <cell r="L4" t="str">
            <v>TW</v>
          </cell>
          <cell r="M4" t="str">
            <v>EPNG</v>
          </cell>
          <cell r="N4" t="str">
            <v>Kern River Station</v>
          </cell>
          <cell r="O4" t="str">
            <v>PG&amp;E Storage W/D</v>
          </cell>
          <cell r="P4" t="str">
            <v>Wild Goose Storage W/D</v>
          </cell>
          <cell r="Q4" t="str">
            <v>Total System Supply</v>
          </cell>
        </row>
        <row r="5">
          <cell r="A5">
            <v>36465</v>
          </cell>
          <cell r="B5">
            <v>2185</v>
          </cell>
          <cell r="C5">
            <v>111</v>
          </cell>
          <cell r="D5">
            <v>12</v>
          </cell>
          <cell r="E5">
            <v>42</v>
          </cell>
          <cell r="F5">
            <v>13</v>
          </cell>
          <cell r="G5">
            <v>0</v>
          </cell>
          <cell r="H5">
            <v>2398</v>
          </cell>
          <cell r="I5">
            <v>1582</v>
          </cell>
          <cell r="J5">
            <v>130</v>
          </cell>
          <cell r="K5">
            <v>121</v>
          </cell>
          <cell r="L5">
            <v>187</v>
          </cell>
          <cell r="M5">
            <v>311</v>
          </cell>
          <cell r="N5">
            <v>22</v>
          </cell>
          <cell r="O5">
            <v>0</v>
          </cell>
          <cell r="P5">
            <v>7</v>
          </cell>
          <cell r="Q5">
            <v>2331</v>
          </cell>
        </row>
        <row r="6">
          <cell r="A6">
            <v>36466</v>
          </cell>
          <cell r="B6">
            <v>2233</v>
          </cell>
          <cell r="C6">
            <v>134</v>
          </cell>
          <cell r="D6">
            <v>12</v>
          </cell>
          <cell r="E6">
            <v>42</v>
          </cell>
          <cell r="F6">
            <v>36</v>
          </cell>
          <cell r="G6">
            <v>4</v>
          </cell>
          <cell r="H6">
            <v>2503</v>
          </cell>
          <cell r="I6">
            <v>1706</v>
          </cell>
          <cell r="J6">
            <v>134</v>
          </cell>
          <cell r="K6">
            <v>116</v>
          </cell>
          <cell r="L6">
            <v>194</v>
          </cell>
          <cell r="M6">
            <v>326</v>
          </cell>
          <cell r="N6">
            <v>22</v>
          </cell>
          <cell r="O6">
            <v>0</v>
          </cell>
          <cell r="P6">
            <v>0</v>
          </cell>
          <cell r="Q6">
            <v>2476</v>
          </cell>
        </row>
        <row r="7">
          <cell r="A7">
            <v>36467</v>
          </cell>
          <cell r="B7">
            <v>2248</v>
          </cell>
          <cell r="C7">
            <v>154</v>
          </cell>
          <cell r="D7">
            <v>12</v>
          </cell>
          <cell r="E7">
            <v>43</v>
          </cell>
          <cell r="F7">
            <v>12</v>
          </cell>
          <cell r="G7">
            <v>0</v>
          </cell>
          <cell r="H7">
            <v>2511</v>
          </cell>
          <cell r="I7">
            <v>1722</v>
          </cell>
          <cell r="J7">
            <v>136</v>
          </cell>
          <cell r="K7">
            <v>98</v>
          </cell>
          <cell r="L7">
            <v>199</v>
          </cell>
          <cell r="M7">
            <v>332</v>
          </cell>
          <cell r="N7">
            <v>53</v>
          </cell>
          <cell r="O7">
            <v>0</v>
          </cell>
          <cell r="P7">
            <v>22</v>
          </cell>
          <cell r="Q7">
            <v>2513</v>
          </cell>
        </row>
        <row r="8">
          <cell r="A8">
            <v>36468</v>
          </cell>
          <cell r="B8">
            <v>2254</v>
          </cell>
          <cell r="C8">
            <v>157</v>
          </cell>
          <cell r="D8">
            <v>12</v>
          </cell>
          <cell r="E8">
            <v>42</v>
          </cell>
          <cell r="F8">
            <v>14</v>
          </cell>
          <cell r="G8">
            <v>4</v>
          </cell>
          <cell r="H8">
            <v>2524</v>
          </cell>
          <cell r="I8">
            <v>1744</v>
          </cell>
          <cell r="J8">
            <v>146</v>
          </cell>
          <cell r="K8">
            <v>87</v>
          </cell>
          <cell r="L8">
            <v>201</v>
          </cell>
          <cell r="M8">
            <v>342</v>
          </cell>
          <cell r="N8">
            <v>22</v>
          </cell>
          <cell r="O8">
            <v>0</v>
          </cell>
          <cell r="P8">
            <v>0</v>
          </cell>
          <cell r="Q8">
            <v>2519</v>
          </cell>
        </row>
        <row r="9">
          <cell r="A9">
            <v>36469</v>
          </cell>
          <cell r="B9">
            <v>2019</v>
          </cell>
          <cell r="C9">
            <v>142</v>
          </cell>
          <cell r="D9">
            <v>12</v>
          </cell>
          <cell r="E9">
            <v>43</v>
          </cell>
          <cell r="F9">
            <v>40</v>
          </cell>
          <cell r="G9">
            <v>0</v>
          </cell>
          <cell r="H9">
            <v>2295</v>
          </cell>
          <cell r="I9">
            <v>1700</v>
          </cell>
          <cell r="J9">
            <v>142</v>
          </cell>
          <cell r="K9">
            <v>96</v>
          </cell>
          <cell r="L9">
            <v>199</v>
          </cell>
          <cell r="M9">
            <v>333</v>
          </cell>
          <cell r="N9">
            <v>27</v>
          </cell>
          <cell r="O9">
            <v>0</v>
          </cell>
          <cell r="P9">
            <v>32</v>
          </cell>
          <cell r="Q9">
            <v>2495</v>
          </cell>
        </row>
        <row r="10">
          <cell r="A10">
            <v>36470</v>
          </cell>
          <cell r="B10">
            <v>1817</v>
          </cell>
          <cell r="C10">
            <v>149</v>
          </cell>
          <cell r="D10">
            <v>12</v>
          </cell>
          <cell r="E10">
            <v>39</v>
          </cell>
          <cell r="F10">
            <v>94</v>
          </cell>
          <cell r="G10">
            <v>85</v>
          </cell>
          <cell r="H10">
            <v>2237</v>
          </cell>
          <cell r="I10">
            <v>1615</v>
          </cell>
          <cell r="J10">
            <v>143</v>
          </cell>
          <cell r="K10">
            <v>31</v>
          </cell>
          <cell r="L10">
            <v>194</v>
          </cell>
          <cell r="M10">
            <v>217</v>
          </cell>
          <cell r="N10">
            <v>22</v>
          </cell>
          <cell r="O10">
            <v>0</v>
          </cell>
          <cell r="P10">
            <v>0</v>
          </cell>
          <cell r="Q10">
            <v>2201</v>
          </cell>
        </row>
        <row r="11">
          <cell r="A11">
            <v>36471</v>
          </cell>
          <cell r="B11">
            <v>1938</v>
          </cell>
          <cell r="C11">
            <v>158</v>
          </cell>
          <cell r="D11">
            <v>12</v>
          </cell>
          <cell r="E11">
            <v>38</v>
          </cell>
          <cell r="F11">
            <v>121</v>
          </cell>
          <cell r="G11">
            <v>70</v>
          </cell>
          <cell r="H11">
            <v>2377</v>
          </cell>
          <cell r="I11">
            <v>1688</v>
          </cell>
          <cell r="J11">
            <v>138</v>
          </cell>
          <cell r="K11">
            <v>29</v>
          </cell>
          <cell r="L11">
            <v>179</v>
          </cell>
          <cell r="M11">
            <v>240</v>
          </cell>
          <cell r="N11">
            <v>22</v>
          </cell>
          <cell r="O11">
            <v>0</v>
          </cell>
          <cell r="P11">
            <v>0</v>
          </cell>
          <cell r="Q11">
            <v>2273</v>
          </cell>
        </row>
        <row r="12">
          <cell r="A12">
            <v>36472</v>
          </cell>
          <cell r="B12">
            <v>2316</v>
          </cell>
          <cell r="C12">
            <v>163</v>
          </cell>
          <cell r="D12">
            <v>12</v>
          </cell>
          <cell r="E12">
            <v>40</v>
          </cell>
          <cell r="F12">
            <v>16</v>
          </cell>
          <cell r="G12">
            <v>40</v>
          </cell>
          <cell r="H12">
            <v>2628</v>
          </cell>
          <cell r="I12">
            <v>1769</v>
          </cell>
          <cell r="J12">
            <v>146</v>
          </cell>
          <cell r="K12">
            <v>49</v>
          </cell>
          <cell r="L12">
            <v>189</v>
          </cell>
          <cell r="M12">
            <v>272</v>
          </cell>
          <cell r="N12">
            <v>22</v>
          </cell>
          <cell r="O12">
            <v>0</v>
          </cell>
          <cell r="P12">
            <v>0</v>
          </cell>
          <cell r="Q12">
            <v>2425</v>
          </cell>
        </row>
        <row r="13">
          <cell r="A13">
            <v>36473</v>
          </cell>
          <cell r="B13">
            <v>2307</v>
          </cell>
          <cell r="C13">
            <v>160</v>
          </cell>
          <cell r="D13">
            <v>12</v>
          </cell>
          <cell r="E13">
            <v>42</v>
          </cell>
          <cell r="F13">
            <v>18</v>
          </cell>
          <cell r="G13">
            <v>0</v>
          </cell>
          <cell r="H13">
            <v>2574</v>
          </cell>
          <cell r="I13">
            <v>1744</v>
          </cell>
          <cell r="J13">
            <v>142</v>
          </cell>
          <cell r="K13">
            <v>92</v>
          </cell>
          <cell r="L13">
            <v>194</v>
          </cell>
          <cell r="M13">
            <v>307</v>
          </cell>
          <cell r="N13">
            <v>27</v>
          </cell>
          <cell r="O13">
            <v>68</v>
          </cell>
          <cell r="P13">
            <v>17</v>
          </cell>
          <cell r="Q13">
            <v>2566</v>
          </cell>
        </row>
        <row r="14">
          <cell r="A14">
            <v>36474</v>
          </cell>
          <cell r="B14">
            <v>2060</v>
          </cell>
          <cell r="C14">
            <v>174</v>
          </cell>
          <cell r="D14">
            <v>12</v>
          </cell>
          <cell r="E14">
            <v>41</v>
          </cell>
          <cell r="F14">
            <v>18</v>
          </cell>
          <cell r="G14">
            <v>0</v>
          </cell>
          <cell r="H14">
            <v>2358</v>
          </cell>
          <cell r="I14">
            <v>1783</v>
          </cell>
          <cell r="J14">
            <v>140</v>
          </cell>
          <cell r="K14">
            <v>85</v>
          </cell>
          <cell r="L14">
            <v>0</v>
          </cell>
          <cell r="M14">
            <v>324</v>
          </cell>
          <cell r="N14">
            <v>100</v>
          </cell>
          <cell r="O14">
            <v>30</v>
          </cell>
          <cell r="P14">
            <v>6</v>
          </cell>
          <cell r="Q14">
            <v>2368</v>
          </cell>
        </row>
        <row r="15">
          <cell r="A15">
            <v>36475</v>
          </cell>
          <cell r="B15">
            <v>1956</v>
          </cell>
          <cell r="C15">
            <v>164</v>
          </cell>
          <cell r="D15">
            <v>12</v>
          </cell>
          <cell r="E15">
            <v>40</v>
          </cell>
          <cell r="F15">
            <v>89</v>
          </cell>
          <cell r="G15">
            <v>0</v>
          </cell>
          <cell r="H15">
            <v>2311</v>
          </cell>
          <cell r="I15">
            <v>1807</v>
          </cell>
          <cell r="J15">
            <v>138</v>
          </cell>
          <cell r="K15">
            <v>78</v>
          </cell>
          <cell r="L15">
            <v>0</v>
          </cell>
          <cell r="M15">
            <v>308</v>
          </cell>
          <cell r="N15">
            <v>91</v>
          </cell>
          <cell r="O15">
            <v>0</v>
          </cell>
          <cell r="P15">
            <v>4</v>
          </cell>
          <cell r="Q15">
            <v>2351</v>
          </cell>
        </row>
        <row r="16">
          <cell r="A16">
            <v>36476</v>
          </cell>
          <cell r="B16">
            <v>2007</v>
          </cell>
          <cell r="C16">
            <v>164</v>
          </cell>
          <cell r="D16">
            <v>12</v>
          </cell>
          <cell r="E16">
            <v>40</v>
          </cell>
          <cell r="F16">
            <v>58</v>
          </cell>
          <cell r="G16">
            <v>5</v>
          </cell>
          <cell r="H16">
            <v>2340</v>
          </cell>
          <cell r="I16">
            <v>1804</v>
          </cell>
          <cell r="J16">
            <v>144</v>
          </cell>
          <cell r="K16">
            <v>81</v>
          </cell>
          <cell r="L16">
            <v>1</v>
          </cell>
          <cell r="M16">
            <v>349</v>
          </cell>
          <cell r="N16">
            <v>33</v>
          </cell>
          <cell r="O16">
            <v>0</v>
          </cell>
          <cell r="P16">
            <v>0</v>
          </cell>
          <cell r="Q16">
            <v>2416</v>
          </cell>
        </row>
        <row r="17">
          <cell r="A17">
            <v>36477</v>
          </cell>
          <cell r="B17">
            <v>1807</v>
          </cell>
          <cell r="C17">
            <v>137</v>
          </cell>
          <cell r="D17">
            <v>12</v>
          </cell>
          <cell r="E17">
            <v>37</v>
          </cell>
          <cell r="F17">
            <v>177</v>
          </cell>
          <cell r="G17">
            <v>74</v>
          </cell>
          <cell r="H17">
            <v>2297</v>
          </cell>
          <cell r="I17">
            <v>1654</v>
          </cell>
          <cell r="J17">
            <v>144</v>
          </cell>
          <cell r="K17">
            <v>112</v>
          </cell>
          <cell r="L17">
            <v>87</v>
          </cell>
          <cell r="M17">
            <v>282</v>
          </cell>
          <cell r="N17">
            <v>25</v>
          </cell>
          <cell r="O17">
            <v>0</v>
          </cell>
          <cell r="P17">
            <v>0</v>
          </cell>
          <cell r="Q17">
            <v>2280</v>
          </cell>
        </row>
        <row r="18">
          <cell r="A18">
            <v>36478</v>
          </cell>
          <cell r="B18">
            <v>1843</v>
          </cell>
          <cell r="C18">
            <v>133</v>
          </cell>
          <cell r="D18">
            <v>12</v>
          </cell>
          <cell r="E18">
            <v>38</v>
          </cell>
          <cell r="F18">
            <v>84</v>
          </cell>
          <cell r="G18">
            <v>78</v>
          </cell>
          <cell r="H18">
            <v>2242</v>
          </cell>
          <cell r="I18">
            <v>1710</v>
          </cell>
          <cell r="J18">
            <v>142</v>
          </cell>
          <cell r="K18">
            <v>118</v>
          </cell>
          <cell r="L18">
            <v>92</v>
          </cell>
          <cell r="M18">
            <v>273</v>
          </cell>
          <cell r="N18">
            <v>22</v>
          </cell>
          <cell r="O18">
            <v>0</v>
          </cell>
          <cell r="P18">
            <v>0</v>
          </cell>
          <cell r="Q18">
            <v>2335</v>
          </cell>
        </row>
        <row r="19">
          <cell r="A19">
            <v>36479</v>
          </cell>
          <cell r="B19">
            <v>1954</v>
          </cell>
          <cell r="C19">
            <v>153</v>
          </cell>
          <cell r="D19">
            <v>12</v>
          </cell>
          <cell r="E19">
            <v>39</v>
          </cell>
          <cell r="F19">
            <v>118</v>
          </cell>
          <cell r="G19">
            <v>77</v>
          </cell>
          <cell r="H19">
            <v>2407</v>
          </cell>
          <cell r="I19">
            <v>1751</v>
          </cell>
          <cell r="J19">
            <v>139</v>
          </cell>
          <cell r="K19">
            <v>115</v>
          </cell>
          <cell r="L19">
            <v>103</v>
          </cell>
          <cell r="M19">
            <v>244</v>
          </cell>
          <cell r="N19">
            <v>22</v>
          </cell>
          <cell r="O19">
            <v>0</v>
          </cell>
          <cell r="P19">
            <v>0</v>
          </cell>
          <cell r="Q19">
            <v>2353</v>
          </cell>
        </row>
        <row r="20">
          <cell r="A20">
            <v>36480</v>
          </cell>
          <cell r="B20">
            <v>2134</v>
          </cell>
          <cell r="C20">
            <v>150</v>
          </cell>
          <cell r="D20">
            <v>12</v>
          </cell>
          <cell r="E20">
            <v>42</v>
          </cell>
          <cell r="F20">
            <v>111</v>
          </cell>
          <cell r="G20">
            <v>0</v>
          </cell>
          <cell r="H20">
            <v>2487</v>
          </cell>
          <cell r="I20">
            <v>1824</v>
          </cell>
          <cell r="J20">
            <v>136</v>
          </cell>
          <cell r="K20">
            <v>132</v>
          </cell>
          <cell r="L20">
            <v>132</v>
          </cell>
          <cell r="M20">
            <v>339</v>
          </cell>
          <cell r="N20">
            <v>27</v>
          </cell>
          <cell r="O20">
            <v>0</v>
          </cell>
          <cell r="P20">
            <v>27</v>
          </cell>
          <cell r="Q20">
            <v>2578</v>
          </cell>
        </row>
        <row r="21">
          <cell r="A21">
            <v>36481</v>
          </cell>
          <cell r="B21">
            <v>2434</v>
          </cell>
          <cell r="C21">
            <v>144</v>
          </cell>
          <cell r="D21">
            <v>12</v>
          </cell>
          <cell r="E21">
            <v>44</v>
          </cell>
          <cell r="F21">
            <v>114</v>
          </cell>
          <cell r="G21">
            <v>0</v>
          </cell>
          <cell r="H21">
            <v>2778</v>
          </cell>
          <cell r="I21">
            <v>1807</v>
          </cell>
          <cell r="J21">
            <v>127</v>
          </cell>
          <cell r="K21">
            <v>122</v>
          </cell>
          <cell r="L21">
            <v>200</v>
          </cell>
          <cell r="M21">
            <v>352</v>
          </cell>
          <cell r="N21">
            <v>22</v>
          </cell>
          <cell r="O21">
            <v>0</v>
          </cell>
          <cell r="P21">
            <v>64</v>
          </cell>
          <cell r="Q21">
            <v>2632</v>
          </cell>
        </row>
        <row r="22">
          <cell r="A22">
            <v>36482</v>
          </cell>
          <cell r="B22">
            <v>2482</v>
          </cell>
          <cell r="C22">
            <v>153</v>
          </cell>
          <cell r="D22">
            <v>12</v>
          </cell>
          <cell r="E22">
            <v>43</v>
          </cell>
          <cell r="F22">
            <v>54</v>
          </cell>
          <cell r="G22">
            <v>0</v>
          </cell>
          <cell r="H22">
            <v>2776</v>
          </cell>
          <cell r="I22">
            <v>1856</v>
          </cell>
          <cell r="J22">
            <v>127</v>
          </cell>
          <cell r="K22">
            <v>123</v>
          </cell>
          <cell r="L22">
            <v>195</v>
          </cell>
          <cell r="M22">
            <v>341</v>
          </cell>
          <cell r="N22">
            <v>27</v>
          </cell>
          <cell r="O22">
            <v>0</v>
          </cell>
          <cell r="P22">
            <v>54</v>
          </cell>
          <cell r="Q22">
            <v>2641</v>
          </cell>
        </row>
        <row r="23">
          <cell r="A23">
            <v>36483</v>
          </cell>
          <cell r="B23">
            <v>2474</v>
          </cell>
          <cell r="C23">
            <v>158</v>
          </cell>
          <cell r="D23">
            <v>12</v>
          </cell>
          <cell r="E23">
            <v>43</v>
          </cell>
          <cell r="F23">
            <v>3</v>
          </cell>
          <cell r="G23">
            <v>0</v>
          </cell>
          <cell r="H23">
            <v>2722</v>
          </cell>
          <cell r="I23">
            <v>1872</v>
          </cell>
          <cell r="J23">
            <v>143</v>
          </cell>
          <cell r="K23">
            <v>138</v>
          </cell>
          <cell r="L23">
            <v>201</v>
          </cell>
          <cell r="M23">
            <v>352</v>
          </cell>
          <cell r="N23">
            <v>22</v>
          </cell>
          <cell r="O23">
            <v>26</v>
          </cell>
          <cell r="P23">
            <v>56</v>
          </cell>
          <cell r="Q23">
            <v>2771</v>
          </cell>
        </row>
        <row r="24">
          <cell r="A24">
            <v>36484</v>
          </cell>
          <cell r="B24">
            <v>2245</v>
          </cell>
          <cell r="C24">
            <v>151</v>
          </cell>
          <cell r="D24">
            <v>12</v>
          </cell>
          <cell r="E24">
            <v>44</v>
          </cell>
          <cell r="F24">
            <v>39</v>
          </cell>
          <cell r="G24">
            <v>0</v>
          </cell>
          <cell r="H24">
            <v>2525</v>
          </cell>
          <cell r="I24">
            <v>1748</v>
          </cell>
          <cell r="J24">
            <v>144</v>
          </cell>
          <cell r="K24">
            <v>174</v>
          </cell>
          <cell r="L24">
            <v>200</v>
          </cell>
          <cell r="M24">
            <v>374</v>
          </cell>
          <cell r="N24">
            <v>19</v>
          </cell>
          <cell r="O24">
            <v>6</v>
          </cell>
          <cell r="P24">
            <v>2</v>
          </cell>
          <cell r="Q24">
            <v>2648</v>
          </cell>
        </row>
        <row r="25">
          <cell r="A25">
            <v>36485</v>
          </cell>
          <cell r="B25">
            <v>2479</v>
          </cell>
          <cell r="C25">
            <v>153</v>
          </cell>
          <cell r="D25">
            <v>12</v>
          </cell>
          <cell r="E25">
            <v>44</v>
          </cell>
          <cell r="F25">
            <v>0</v>
          </cell>
          <cell r="G25">
            <v>0</v>
          </cell>
          <cell r="H25">
            <v>2726</v>
          </cell>
          <cell r="I25">
            <v>1791</v>
          </cell>
          <cell r="J25">
            <v>138</v>
          </cell>
          <cell r="K25">
            <v>167</v>
          </cell>
          <cell r="L25">
            <v>195</v>
          </cell>
          <cell r="M25">
            <v>341</v>
          </cell>
          <cell r="N25">
            <v>22</v>
          </cell>
          <cell r="O25">
            <v>20</v>
          </cell>
          <cell r="P25">
            <v>0</v>
          </cell>
          <cell r="Q25">
            <v>2652</v>
          </cell>
        </row>
        <row r="26">
          <cell r="A26">
            <v>36486</v>
          </cell>
          <cell r="B26">
            <v>2775</v>
          </cell>
          <cell r="C26">
            <v>148</v>
          </cell>
          <cell r="D26">
            <v>12</v>
          </cell>
          <cell r="E26">
            <v>43</v>
          </cell>
          <cell r="F26">
            <v>0</v>
          </cell>
          <cell r="G26">
            <v>0</v>
          </cell>
          <cell r="H26">
            <v>3017</v>
          </cell>
          <cell r="I26">
            <v>1793</v>
          </cell>
          <cell r="J26">
            <v>132</v>
          </cell>
          <cell r="K26">
            <v>149</v>
          </cell>
          <cell r="L26">
            <v>199</v>
          </cell>
          <cell r="M26">
            <v>342</v>
          </cell>
          <cell r="N26">
            <v>22</v>
          </cell>
          <cell r="O26">
            <v>215</v>
          </cell>
          <cell r="P26">
            <v>0</v>
          </cell>
          <cell r="Q26">
            <v>2830</v>
          </cell>
        </row>
        <row r="27">
          <cell r="A27">
            <v>36487</v>
          </cell>
          <cell r="B27">
            <v>2880</v>
          </cell>
          <cell r="C27">
            <v>131</v>
          </cell>
          <cell r="D27">
            <v>12</v>
          </cell>
          <cell r="E27">
            <v>46</v>
          </cell>
          <cell r="F27">
            <v>0</v>
          </cell>
          <cell r="G27">
            <v>0</v>
          </cell>
          <cell r="H27">
            <v>3069</v>
          </cell>
          <cell r="I27">
            <v>1797</v>
          </cell>
          <cell r="J27">
            <v>145</v>
          </cell>
          <cell r="K27">
            <v>135</v>
          </cell>
          <cell r="L27">
            <v>188</v>
          </cell>
          <cell r="M27">
            <v>475</v>
          </cell>
          <cell r="N27">
            <v>22</v>
          </cell>
          <cell r="O27">
            <v>283</v>
          </cell>
          <cell r="P27">
            <v>25</v>
          </cell>
          <cell r="Q27">
            <v>3048</v>
          </cell>
        </row>
        <row r="28">
          <cell r="A28">
            <v>36488</v>
          </cell>
          <cell r="B28">
            <v>2653</v>
          </cell>
          <cell r="C28">
            <v>134</v>
          </cell>
          <cell r="D28">
            <v>12</v>
          </cell>
          <cell r="E28">
            <v>44</v>
          </cell>
          <cell r="F28">
            <v>0</v>
          </cell>
          <cell r="G28">
            <v>0</v>
          </cell>
          <cell r="H28">
            <v>2843</v>
          </cell>
          <cell r="I28">
            <v>1789</v>
          </cell>
          <cell r="J28">
            <v>145</v>
          </cell>
          <cell r="K28">
            <v>146</v>
          </cell>
          <cell r="L28">
            <v>188</v>
          </cell>
          <cell r="M28">
            <v>476</v>
          </cell>
          <cell r="N28">
            <v>45</v>
          </cell>
          <cell r="O28">
            <v>143</v>
          </cell>
          <cell r="P28">
            <v>24</v>
          </cell>
          <cell r="Q28">
            <v>2911</v>
          </cell>
        </row>
        <row r="29">
          <cell r="A29">
            <v>36489</v>
          </cell>
          <cell r="B29" t="str">
            <v>N/A</v>
          </cell>
          <cell r="C29" t="str">
            <v>N/A</v>
          </cell>
          <cell r="D29" t="str">
            <v>N/A</v>
          </cell>
          <cell r="E29" t="str">
            <v>N/A</v>
          </cell>
          <cell r="F29" t="str">
            <v>N/A</v>
          </cell>
          <cell r="G29" t="str">
            <v>N/A</v>
          </cell>
          <cell r="H29" t="str">
            <v>N/A</v>
          </cell>
          <cell r="I29" t="str">
            <v>N/A</v>
          </cell>
          <cell r="J29" t="str">
            <v>N/A</v>
          </cell>
          <cell r="K29" t="str">
            <v>N/A</v>
          </cell>
          <cell r="L29" t="str">
            <v>N/A</v>
          </cell>
          <cell r="M29" t="str">
            <v>N/A</v>
          </cell>
          <cell r="N29" t="str">
            <v>N/A</v>
          </cell>
          <cell r="O29" t="str">
            <v>N/A</v>
          </cell>
          <cell r="P29" t="str">
            <v>N/A</v>
          </cell>
          <cell r="Q29" t="str">
            <v>N/A</v>
          </cell>
        </row>
        <row r="30">
          <cell r="A30">
            <v>36490</v>
          </cell>
          <cell r="B30">
            <v>2044</v>
          </cell>
          <cell r="C30">
            <v>101</v>
          </cell>
          <cell r="D30">
            <v>12</v>
          </cell>
          <cell r="E30">
            <v>42</v>
          </cell>
          <cell r="F30">
            <v>148</v>
          </cell>
          <cell r="G30">
            <v>69</v>
          </cell>
          <cell r="H30">
            <v>2455</v>
          </cell>
          <cell r="I30">
            <v>1764</v>
          </cell>
          <cell r="J30">
            <v>136</v>
          </cell>
          <cell r="K30">
            <v>115</v>
          </cell>
          <cell r="L30">
            <v>209</v>
          </cell>
          <cell r="M30">
            <v>316</v>
          </cell>
          <cell r="N30">
            <v>22</v>
          </cell>
          <cell r="O30">
            <v>0</v>
          </cell>
          <cell r="P30">
            <v>0</v>
          </cell>
          <cell r="Q30">
            <v>2540</v>
          </cell>
        </row>
        <row r="31">
          <cell r="A31">
            <v>36491</v>
          </cell>
          <cell r="B31">
            <v>2007</v>
          </cell>
          <cell r="C31">
            <v>96</v>
          </cell>
          <cell r="D31">
            <v>12</v>
          </cell>
          <cell r="E31">
            <v>41</v>
          </cell>
          <cell r="F31">
            <v>155</v>
          </cell>
          <cell r="G31">
            <v>68</v>
          </cell>
          <cell r="H31">
            <v>2416</v>
          </cell>
          <cell r="I31">
            <v>1721</v>
          </cell>
          <cell r="J31">
            <v>134</v>
          </cell>
          <cell r="K31">
            <v>116</v>
          </cell>
          <cell r="L31">
            <v>201</v>
          </cell>
          <cell r="M31">
            <v>309</v>
          </cell>
          <cell r="N31">
            <v>18</v>
          </cell>
          <cell r="O31">
            <v>0</v>
          </cell>
          <cell r="P31">
            <v>0</v>
          </cell>
          <cell r="Q31">
            <v>2481</v>
          </cell>
        </row>
        <row r="32">
          <cell r="A32">
            <v>36492</v>
          </cell>
          <cell r="B32">
            <v>2068</v>
          </cell>
          <cell r="C32">
            <v>96</v>
          </cell>
          <cell r="D32">
            <v>12</v>
          </cell>
          <cell r="E32">
            <v>42</v>
          </cell>
          <cell r="F32">
            <v>154</v>
          </cell>
          <cell r="G32">
            <v>68</v>
          </cell>
          <cell r="H32">
            <v>2477</v>
          </cell>
          <cell r="I32">
            <v>1729</v>
          </cell>
          <cell r="J32">
            <v>135</v>
          </cell>
          <cell r="K32">
            <v>119</v>
          </cell>
          <cell r="L32">
            <v>201</v>
          </cell>
          <cell r="M32">
            <v>316</v>
          </cell>
          <cell r="N32">
            <v>22</v>
          </cell>
          <cell r="O32">
            <v>0</v>
          </cell>
          <cell r="P32">
            <v>0</v>
          </cell>
          <cell r="Q32">
            <v>2500</v>
          </cell>
        </row>
        <row r="33">
          <cell r="A33">
            <v>36493</v>
          </cell>
          <cell r="B33">
            <v>2400</v>
          </cell>
          <cell r="C33">
            <v>103</v>
          </cell>
          <cell r="D33">
            <v>12</v>
          </cell>
          <cell r="E33">
            <v>44</v>
          </cell>
          <cell r="F33">
            <v>147</v>
          </cell>
          <cell r="G33">
            <v>47</v>
          </cell>
          <cell r="H33">
            <v>2649</v>
          </cell>
          <cell r="I33">
            <v>1757</v>
          </cell>
          <cell r="J33">
            <v>138</v>
          </cell>
          <cell r="K33">
            <v>118</v>
          </cell>
          <cell r="L33">
            <v>200</v>
          </cell>
          <cell r="M33">
            <v>336</v>
          </cell>
          <cell r="N33">
            <v>22</v>
          </cell>
          <cell r="O33">
            <v>90</v>
          </cell>
          <cell r="P33">
            <v>0</v>
          </cell>
          <cell r="Q33">
            <v>2548</v>
          </cell>
        </row>
        <row r="34">
          <cell r="A34">
            <v>36494</v>
          </cell>
          <cell r="B34">
            <v>2464</v>
          </cell>
          <cell r="C34">
            <v>151</v>
          </cell>
          <cell r="D34">
            <v>19</v>
          </cell>
          <cell r="E34">
            <v>45</v>
          </cell>
          <cell r="F34">
            <v>111</v>
          </cell>
          <cell r="G34">
            <v>0</v>
          </cell>
          <cell r="H34">
            <v>2711</v>
          </cell>
          <cell r="I34">
            <v>1773</v>
          </cell>
          <cell r="J34">
            <v>143</v>
          </cell>
          <cell r="K34">
            <v>152</v>
          </cell>
          <cell r="L34">
            <v>188</v>
          </cell>
          <cell r="M34">
            <v>398</v>
          </cell>
          <cell r="N34">
            <v>32</v>
          </cell>
          <cell r="O34">
            <v>157</v>
          </cell>
          <cell r="P34">
            <v>43</v>
          </cell>
          <cell r="Q34">
            <v>2696</v>
          </cell>
        </row>
        <row r="35">
          <cell r="A35">
            <v>36495</v>
          </cell>
          <cell r="B35">
            <v>2655</v>
          </cell>
          <cell r="C35">
            <v>146</v>
          </cell>
          <cell r="D35">
            <v>19</v>
          </cell>
          <cell r="E35">
            <v>48</v>
          </cell>
          <cell r="F35">
            <v>0</v>
          </cell>
          <cell r="G35">
            <v>0</v>
          </cell>
          <cell r="H35">
            <v>2871</v>
          </cell>
          <cell r="I35">
            <v>1742</v>
          </cell>
          <cell r="J35">
            <v>139</v>
          </cell>
          <cell r="K35">
            <v>226</v>
          </cell>
          <cell r="L35">
            <v>249</v>
          </cell>
          <cell r="M35">
            <v>474</v>
          </cell>
          <cell r="N35">
            <v>30</v>
          </cell>
          <cell r="O35">
            <v>85</v>
          </cell>
          <cell r="P35">
            <v>77</v>
          </cell>
          <cell r="Q35">
            <v>2991</v>
          </cell>
        </row>
        <row r="36">
          <cell r="A36">
            <v>36496</v>
          </cell>
          <cell r="B36">
            <v>2771</v>
          </cell>
          <cell r="C36">
            <v>145</v>
          </cell>
          <cell r="D36">
            <v>19</v>
          </cell>
          <cell r="E36">
            <v>48</v>
          </cell>
          <cell r="F36">
            <v>0</v>
          </cell>
          <cell r="G36">
            <v>0</v>
          </cell>
          <cell r="H36">
            <v>2988</v>
          </cell>
          <cell r="I36">
            <v>1727</v>
          </cell>
          <cell r="J36">
            <v>140</v>
          </cell>
          <cell r="K36">
            <v>226</v>
          </cell>
          <cell r="L36">
            <v>249</v>
          </cell>
          <cell r="M36">
            <v>456</v>
          </cell>
          <cell r="N36">
            <v>50</v>
          </cell>
          <cell r="O36">
            <v>51</v>
          </cell>
          <cell r="P36">
            <v>78</v>
          </cell>
          <cell r="Q36">
            <v>2929</v>
          </cell>
        </row>
        <row r="37">
          <cell r="A37">
            <v>36497</v>
          </cell>
          <cell r="B37">
            <v>2742</v>
          </cell>
          <cell r="C37">
            <v>153</v>
          </cell>
          <cell r="D37">
            <v>19</v>
          </cell>
          <cell r="E37">
            <v>43</v>
          </cell>
          <cell r="F37">
            <v>0</v>
          </cell>
          <cell r="G37">
            <v>0</v>
          </cell>
          <cell r="H37">
            <v>2993</v>
          </cell>
          <cell r="I37">
            <v>1763</v>
          </cell>
          <cell r="J37">
            <v>143</v>
          </cell>
          <cell r="K37">
            <v>172</v>
          </cell>
          <cell r="L37">
            <v>213</v>
          </cell>
          <cell r="M37">
            <v>346</v>
          </cell>
          <cell r="N37">
            <v>20</v>
          </cell>
          <cell r="O37">
            <v>134</v>
          </cell>
          <cell r="P37">
            <v>47</v>
          </cell>
          <cell r="Q37">
            <v>2821</v>
          </cell>
        </row>
        <row r="38">
          <cell r="A38">
            <v>36498</v>
          </cell>
          <cell r="B38">
            <v>2495</v>
          </cell>
          <cell r="C38">
            <v>144</v>
          </cell>
          <cell r="D38">
            <v>19</v>
          </cell>
          <cell r="E38">
            <v>46</v>
          </cell>
          <cell r="F38">
            <v>0</v>
          </cell>
          <cell r="G38">
            <v>0</v>
          </cell>
          <cell r="H38">
            <v>2755</v>
          </cell>
          <cell r="I38">
            <v>1766</v>
          </cell>
          <cell r="J38">
            <v>138</v>
          </cell>
          <cell r="K38">
            <v>207</v>
          </cell>
          <cell r="L38">
            <v>223</v>
          </cell>
          <cell r="M38">
            <v>433</v>
          </cell>
          <cell r="N38">
            <v>20</v>
          </cell>
          <cell r="O38">
            <v>89</v>
          </cell>
          <cell r="P38">
            <v>16</v>
          </cell>
          <cell r="Q38">
            <v>2876</v>
          </cell>
        </row>
        <row r="39">
          <cell r="A39">
            <v>36499</v>
          </cell>
          <cell r="B39">
            <v>2562</v>
          </cell>
          <cell r="C39">
            <v>150</v>
          </cell>
          <cell r="D39">
            <v>19</v>
          </cell>
          <cell r="E39">
            <v>46</v>
          </cell>
          <cell r="F39">
            <v>0</v>
          </cell>
          <cell r="G39">
            <v>0</v>
          </cell>
          <cell r="H39">
            <v>2836</v>
          </cell>
          <cell r="I39">
            <v>1753</v>
          </cell>
          <cell r="J39">
            <v>140</v>
          </cell>
          <cell r="K39">
            <v>229</v>
          </cell>
          <cell r="L39">
            <v>222</v>
          </cell>
          <cell r="M39">
            <v>423</v>
          </cell>
          <cell r="N39">
            <v>20</v>
          </cell>
          <cell r="O39">
            <v>164</v>
          </cell>
          <cell r="P39">
            <v>10</v>
          </cell>
          <cell r="Q39">
            <v>2936</v>
          </cell>
        </row>
        <row r="40">
          <cell r="A40">
            <v>36500</v>
          </cell>
          <cell r="B40">
            <v>2547</v>
          </cell>
          <cell r="C40">
            <v>146</v>
          </cell>
          <cell r="D40">
            <v>19</v>
          </cell>
          <cell r="E40">
            <v>46</v>
          </cell>
          <cell r="F40">
            <v>0</v>
          </cell>
          <cell r="G40">
            <v>0</v>
          </cell>
          <cell r="H40">
            <v>2869</v>
          </cell>
          <cell r="I40">
            <v>1745</v>
          </cell>
          <cell r="J40">
            <v>140</v>
          </cell>
          <cell r="K40">
            <v>223</v>
          </cell>
          <cell r="L40">
            <v>222</v>
          </cell>
          <cell r="M40">
            <v>430</v>
          </cell>
          <cell r="N40">
            <v>20</v>
          </cell>
          <cell r="O40">
            <v>208</v>
          </cell>
          <cell r="P40">
            <v>9</v>
          </cell>
          <cell r="Q40">
            <v>2985</v>
          </cell>
        </row>
        <row r="41">
          <cell r="A41">
            <v>36501</v>
          </cell>
          <cell r="B41">
            <v>2899</v>
          </cell>
          <cell r="C41">
            <v>171</v>
          </cell>
          <cell r="D41">
            <v>19</v>
          </cell>
          <cell r="E41">
            <v>45</v>
          </cell>
          <cell r="F41">
            <v>0</v>
          </cell>
          <cell r="G41">
            <v>0</v>
          </cell>
          <cell r="H41">
            <v>3134</v>
          </cell>
          <cell r="I41">
            <v>1693</v>
          </cell>
          <cell r="J41">
            <v>138</v>
          </cell>
          <cell r="K41">
            <v>177</v>
          </cell>
          <cell r="L41">
            <v>237</v>
          </cell>
          <cell r="M41">
            <v>399</v>
          </cell>
          <cell r="N41">
            <v>20</v>
          </cell>
          <cell r="O41">
            <v>190</v>
          </cell>
          <cell r="P41">
            <v>104</v>
          </cell>
          <cell r="Q41">
            <v>2940</v>
          </cell>
        </row>
        <row r="42">
          <cell r="A42">
            <v>36502</v>
          </cell>
          <cell r="B42">
            <v>3076</v>
          </cell>
          <cell r="C42">
            <v>177</v>
          </cell>
          <cell r="D42">
            <v>19</v>
          </cell>
          <cell r="E42">
            <v>44</v>
          </cell>
          <cell r="F42">
            <v>0</v>
          </cell>
          <cell r="G42">
            <v>0</v>
          </cell>
          <cell r="H42">
            <v>3316</v>
          </cell>
          <cell r="I42">
            <v>1761</v>
          </cell>
          <cell r="J42">
            <v>131</v>
          </cell>
          <cell r="K42">
            <v>169</v>
          </cell>
          <cell r="L42">
            <v>180</v>
          </cell>
          <cell r="M42">
            <v>364</v>
          </cell>
          <cell r="N42">
            <v>40</v>
          </cell>
          <cell r="O42">
            <v>534</v>
          </cell>
          <cell r="P42">
            <v>110</v>
          </cell>
          <cell r="Q42">
            <v>3252</v>
          </cell>
        </row>
        <row r="43">
          <cell r="A43">
            <v>36503</v>
          </cell>
          <cell r="B43">
            <v>3228</v>
          </cell>
          <cell r="C43">
            <v>120</v>
          </cell>
          <cell r="D43">
            <v>19</v>
          </cell>
          <cell r="E43">
            <v>44</v>
          </cell>
          <cell r="F43">
            <v>0</v>
          </cell>
          <cell r="G43">
            <v>0</v>
          </cell>
          <cell r="H43">
            <v>3411</v>
          </cell>
          <cell r="I43">
            <v>1695</v>
          </cell>
          <cell r="J43">
            <v>135</v>
          </cell>
          <cell r="K43">
            <v>193</v>
          </cell>
          <cell r="L43">
            <v>194</v>
          </cell>
          <cell r="M43">
            <v>373</v>
          </cell>
          <cell r="N43">
            <v>20</v>
          </cell>
          <cell r="O43">
            <v>566</v>
          </cell>
          <cell r="P43">
            <v>100</v>
          </cell>
          <cell r="Q43">
            <v>3255</v>
          </cell>
        </row>
        <row r="44">
          <cell r="A44">
            <v>36504</v>
          </cell>
          <cell r="B44">
            <v>3161</v>
          </cell>
          <cell r="C44">
            <v>114</v>
          </cell>
          <cell r="D44">
            <v>19</v>
          </cell>
          <cell r="E44">
            <v>44</v>
          </cell>
          <cell r="F44">
            <v>0</v>
          </cell>
          <cell r="G44">
            <v>0</v>
          </cell>
          <cell r="H44">
            <v>3339</v>
          </cell>
          <cell r="I44">
            <v>1698</v>
          </cell>
          <cell r="J44">
            <v>131</v>
          </cell>
          <cell r="K44">
            <v>186</v>
          </cell>
          <cell r="L44">
            <v>190</v>
          </cell>
          <cell r="M44">
            <v>404</v>
          </cell>
          <cell r="N44">
            <v>20</v>
          </cell>
          <cell r="O44">
            <v>511</v>
          </cell>
          <cell r="P44">
            <v>149</v>
          </cell>
          <cell r="Q44">
            <v>3262</v>
          </cell>
        </row>
        <row r="45">
          <cell r="A45">
            <v>36505</v>
          </cell>
          <cell r="B45">
            <v>2703</v>
          </cell>
          <cell r="C45">
            <v>110</v>
          </cell>
          <cell r="D45">
            <v>19</v>
          </cell>
          <cell r="E45">
            <v>43</v>
          </cell>
          <cell r="F45">
            <v>0</v>
          </cell>
          <cell r="G45">
            <v>0</v>
          </cell>
          <cell r="H45">
            <v>2884</v>
          </cell>
          <cell r="I45">
            <v>1699</v>
          </cell>
          <cell r="J45">
            <v>132</v>
          </cell>
          <cell r="K45">
            <v>169</v>
          </cell>
          <cell r="L45">
            <v>185</v>
          </cell>
          <cell r="M45">
            <v>396</v>
          </cell>
          <cell r="N45">
            <v>20</v>
          </cell>
          <cell r="O45">
            <v>343</v>
          </cell>
          <cell r="P45">
            <v>81</v>
          </cell>
          <cell r="Q45">
            <v>3009</v>
          </cell>
        </row>
        <row r="46">
          <cell r="A46">
            <v>36506</v>
          </cell>
          <cell r="B46">
            <v>2676</v>
          </cell>
          <cell r="C46">
            <v>110</v>
          </cell>
          <cell r="D46">
            <v>19</v>
          </cell>
          <cell r="E46">
            <v>43</v>
          </cell>
          <cell r="F46">
            <v>0</v>
          </cell>
          <cell r="G46">
            <v>0</v>
          </cell>
          <cell r="H46">
            <v>2858</v>
          </cell>
          <cell r="I46">
            <v>1699</v>
          </cell>
          <cell r="J46">
            <v>133</v>
          </cell>
          <cell r="K46">
            <v>154</v>
          </cell>
          <cell r="L46">
            <v>196</v>
          </cell>
          <cell r="M46">
            <v>391</v>
          </cell>
          <cell r="N46">
            <v>20</v>
          </cell>
          <cell r="O46">
            <v>310</v>
          </cell>
          <cell r="P46">
            <v>79</v>
          </cell>
          <cell r="Q46">
            <v>2966</v>
          </cell>
        </row>
        <row r="47">
          <cell r="A47">
            <v>36507</v>
          </cell>
          <cell r="B47">
            <v>3225</v>
          </cell>
          <cell r="C47">
            <v>112</v>
          </cell>
          <cell r="D47">
            <v>19</v>
          </cell>
          <cell r="E47">
            <v>44</v>
          </cell>
          <cell r="F47">
            <v>0</v>
          </cell>
          <cell r="G47">
            <v>0</v>
          </cell>
          <cell r="H47">
            <v>3410</v>
          </cell>
          <cell r="I47">
            <v>1707</v>
          </cell>
          <cell r="J47">
            <v>165</v>
          </cell>
          <cell r="K47">
            <v>156</v>
          </cell>
          <cell r="L47">
            <v>196</v>
          </cell>
          <cell r="M47">
            <v>380</v>
          </cell>
          <cell r="N47">
            <v>20</v>
          </cell>
          <cell r="O47">
            <v>435</v>
          </cell>
          <cell r="P47">
            <v>79</v>
          </cell>
          <cell r="Q47">
            <v>3120</v>
          </cell>
        </row>
        <row r="48">
          <cell r="A48">
            <v>36508</v>
          </cell>
          <cell r="B48">
            <v>3261</v>
          </cell>
          <cell r="C48">
            <v>111</v>
          </cell>
          <cell r="D48">
            <v>19</v>
          </cell>
          <cell r="E48">
            <v>43</v>
          </cell>
          <cell r="F48">
            <v>0</v>
          </cell>
          <cell r="G48">
            <v>0</v>
          </cell>
          <cell r="H48">
            <v>3435</v>
          </cell>
          <cell r="I48">
            <v>1707</v>
          </cell>
          <cell r="J48">
            <v>160</v>
          </cell>
          <cell r="K48">
            <v>182</v>
          </cell>
          <cell r="L48">
            <v>182</v>
          </cell>
          <cell r="M48">
            <v>364</v>
          </cell>
          <cell r="N48">
            <v>20</v>
          </cell>
          <cell r="O48">
            <v>589</v>
          </cell>
          <cell r="P48">
            <v>116</v>
          </cell>
          <cell r="Q48">
            <v>3301</v>
          </cell>
        </row>
        <row r="49">
          <cell r="A49">
            <v>36509</v>
          </cell>
          <cell r="B49">
            <v>3277</v>
          </cell>
          <cell r="C49">
            <v>106</v>
          </cell>
          <cell r="D49">
            <v>19</v>
          </cell>
          <cell r="E49">
            <v>48</v>
          </cell>
          <cell r="F49">
            <v>0</v>
          </cell>
          <cell r="G49">
            <v>0</v>
          </cell>
          <cell r="H49">
            <v>3450</v>
          </cell>
          <cell r="I49">
            <v>1707</v>
          </cell>
          <cell r="J49">
            <v>160</v>
          </cell>
          <cell r="K49">
            <v>217</v>
          </cell>
          <cell r="L49">
            <v>212</v>
          </cell>
          <cell r="M49">
            <v>419</v>
          </cell>
          <cell r="N49">
            <v>111</v>
          </cell>
          <cell r="O49">
            <v>676</v>
          </cell>
          <cell r="P49">
            <v>163</v>
          </cell>
          <cell r="Q49">
            <v>3553</v>
          </cell>
        </row>
        <row r="50">
          <cell r="A50">
            <v>36510</v>
          </cell>
          <cell r="B50">
            <v>3054</v>
          </cell>
          <cell r="C50">
            <v>144</v>
          </cell>
          <cell r="D50">
            <v>19</v>
          </cell>
          <cell r="E50">
            <v>46</v>
          </cell>
          <cell r="F50">
            <v>0</v>
          </cell>
          <cell r="G50">
            <v>0</v>
          </cell>
          <cell r="H50">
            <v>3263</v>
          </cell>
          <cell r="I50">
            <v>1733</v>
          </cell>
          <cell r="J50">
            <v>169</v>
          </cell>
          <cell r="K50">
            <v>168</v>
          </cell>
          <cell r="L50">
            <v>177</v>
          </cell>
          <cell r="M50">
            <v>409</v>
          </cell>
          <cell r="N50">
            <v>144</v>
          </cell>
          <cell r="O50">
            <v>512</v>
          </cell>
          <cell r="P50">
            <v>76</v>
          </cell>
          <cell r="Q50">
            <v>3283</v>
          </cell>
        </row>
        <row r="51">
          <cell r="A51">
            <v>36511</v>
          </cell>
          <cell r="B51">
            <v>2791</v>
          </cell>
          <cell r="C51">
            <v>183</v>
          </cell>
          <cell r="D51">
            <v>19</v>
          </cell>
          <cell r="E51">
            <v>45</v>
          </cell>
          <cell r="F51">
            <v>0</v>
          </cell>
          <cell r="G51">
            <v>0</v>
          </cell>
          <cell r="H51">
            <v>3038</v>
          </cell>
          <cell r="I51">
            <v>1781</v>
          </cell>
          <cell r="J51">
            <v>167</v>
          </cell>
          <cell r="K51">
            <v>162</v>
          </cell>
          <cell r="L51">
            <v>169</v>
          </cell>
          <cell r="M51">
            <v>437</v>
          </cell>
          <cell r="N51">
            <v>25</v>
          </cell>
          <cell r="O51">
            <v>378</v>
          </cell>
          <cell r="P51">
            <v>110</v>
          </cell>
          <cell r="Q51">
            <v>3204</v>
          </cell>
        </row>
        <row r="52">
          <cell r="A52">
            <v>36512</v>
          </cell>
          <cell r="B52">
            <v>2560</v>
          </cell>
          <cell r="C52">
            <v>194</v>
          </cell>
          <cell r="D52">
            <v>19</v>
          </cell>
          <cell r="E52">
            <v>42</v>
          </cell>
          <cell r="F52">
            <v>0</v>
          </cell>
          <cell r="G52">
            <v>0</v>
          </cell>
          <cell r="H52">
            <v>2818</v>
          </cell>
          <cell r="I52">
            <v>1690</v>
          </cell>
          <cell r="J52">
            <v>165</v>
          </cell>
          <cell r="K52">
            <v>111</v>
          </cell>
          <cell r="L52">
            <v>182</v>
          </cell>
          <cell r="M52">
            <v>342</v>
          </cell>
          <cell r="N52">
            <v>19</v>
          </cell>
          <cell r="O52">
            <v>377</v>
          </cell>
          <cell r="P52">
            <v>74</v>
          </cell>
          <cell r="Q52">
            <v>2942</v>
          </cell>
        </row>
        <row r="53">
          <cell r="A53">
            <v>36513</v>
          </cell>
          <cell r="B53">
            <v>2271</v>
          </cell>
          <cell r="C53">
            <v>172</v>
          </cell>
          <cell r="D53">
            <v>19</v>
          </cell>
          <cell r="E53">
            <v>42</v>
          </cell>
          <cell r="F53">
            <v>53</v>
          </cell>
          <cell r="G53">
            <v>0</v>
          </cell>
          <cell r="H53">
            <v>2557</v>
          </cell>
          <cell r="I53">
            <v>1635</v>
          </cell>
          <cell r="J53">
            <v>160</v>
          </cell>
          <cell r="K53">
            <v>95</v>
          </cell>
          <cell r="L53">
            <v>182</v>
          </cell>
          <cell r="M53">
            <v>341</v>
          </cell>
          <cell r="N53">
            <v>19</v>
          </cell>
          <cell r="O53">
            <v>152</v>
          </cell>
          <cell r="P53">
            <v>73</v>
          </cell>
          <cell r="Q53">
            <v>2638</v>
          </cell>
        </row>
        <row r="54">
          <cell r="A54">
            <v>36514</v>
          </cell>
          <cell r="B54">
            <v>2740</v>
          </cell>
          <cell r="C54">
            <v>161</v>
          </cell>
          <cell r="D54">
            <v>19</v>
          </cell>
          <cell r="E54">
            <v>42</v>
          </cell>
          <cell r="F54">
            <v>0</v>
          </cell>
          <cell r="G54">
            <v>0</v>
          </cell>
          <cell r="H54">
            <v>2962</v>
          </cell>
          <cell r="I54">
            <v>1748</v>
          </cell>
          <cell r="J54">
            <v>146</v>
          </cell>
          <cell r="K54">
            <v>93</v>
          </cell>
          <cell r="L54">
            <v>182</v>
          </cell>
          <cell r="M54">
            <v>335</v>
          </cell>
          <cell r="N54">
            <v>19</v>
          </cell>
          <cell r="O54">
            <v>275</v>
          </cell>
          <cell r="P54">
            <v>73</v>
          </cell>
          <cell r="Q54">
            <v>2851</v>
          </cell>
        </row>
        <row r="55">
          <cell r="A55">
            <v>36515</v>
          </cell>
          <cell r="B55">
            <v>2680</v>
          </cell>
          <cell r="C55">
            <v>160</v>
          </cell>
          <cell r="D55">
            <v>19</v>
          </cell>
          <cell r="E55">
            <v>40</v>
          </cell>
          <cell r="F55">
            <v>0</v>
          </cell>
          <cell r="G55">
            <v>0</v>
          </cell>
          <cell r="H55">
            <v>2899</v>
          </cell>
          <cell r="I55">
            <v>1850</v>
          </cell>
          <cell r="J55">
            <v>146</v>
          </cell>
          <cell r="K55">
            <v>171</v>
          </cell>
          <cell r="L55">
            <v>80</v>
          </cell>
          <cell r="M55">
            <v>296</v>
          </cell>
          <cell r="N55">
            <v>24</v>
          </cell>
          <cell r="O55">
            <v>217</v>
          </cell>
          <cell r="P55">
            <v>88</v>
          </cell>
          <cell r="Q55">
            <v>2847</v>
          </cell>
        </row>
        <row r="56">
          <cell r="A56">
            <v>36516</v>
          </cell>
          <cell r="B56">
            <v>2754</v>
          </cell>
          <cell r="C56">
            <v>222</v>
          </cell>
          <cell r="D56">
            <v>19</v>
          </cell>
          <cell r="E56">
            <v>41</v>
          </cell>
          <cell r="F56">
            <v>0</v>
          </cell>
          <cell r="G56">
            <v>0</v>
          </cell>
          <cell r="H56">
            <v>3036</v>
          </cell>
          <cell r="I56">
            <v>1806</v>
          </cell>
          <cell r="J56">
            <v>160</v>
          </cell>
          <cell r="K56">
            <v>156</v>
          </cell>
          <cell r="L56">
            <v>151</v>
          </cell>
          <cell r="M56">
            <v>272</v>
          </cell>
          <cell r="N56">
            <v>24</v>
          </cell>
          <cell r="O56">
            <v>366</v>
          </cell>
          <cell r="P56">
            <v>87</v>
          </cell>
          <cell r="Q56">
            <v>2997</v>
          </cell>
        </row>
        <row r="57">
          <cell r="A57">
            <v>36517</v>
          </cell>
          <cell r="B57">
            <v>2523</v>
          </cell>
          <cell r="C57">
            <v>202</v>
          </cell>
          <cell r="D57">
            <v>19</v>
          </cell>
          <cell r="E57">
            <v>41</v>
          </cell>
          <cell r="F57">
            <v>0</v>
          </cell>
          <cell r="G57">
            <v>0</v>
          </cell>
          <cell r="H57">
            <v>2784</v>
          </cell>
          <cell r="I57">
            <v>1753</v>
          </cell>
          <cell r="J57">
            <v>160</v>
          </cell>
          <cell r="K57">
            <v>143</v>
          </cell>
          <cell r="L57">
            <v>114</v>
          </cell>
          <cell r="M57">
            <v>260</v>
          </cell>
          <cell r="N57">
            <v>19</v>
          </cell>
          <cell r="O57">
            <v>196</v>
          </cell>
          <cell r="P57">
            <v>107</v>
          </cell>
          <cell r="Q57">
            <v>2733</v>
          </cell>
        </row>
        <row r="58">
          <cell r="A58">
            <v>36518</v>
          </cell>
          <cell r="B58">
            <v>2414</v>
          </cell>
          <cell r="C58">
            <v>180</v>
          </cell>
          <cell r="D58">
            <v>19</v>
          </cell>
          <cell r="E58">
            <v>40</v>
          </cell>
          <cell r="F58">
            <v>50</v>
          </cell>
          <cell r="G58">
            <v>20</v>
          </cell>
          <cell r="H58">
            <v>2673</v>
          </cell>
          <cell r="I58">
            <v>1712</v>
          </cell>
          <cell r="J58">
            <v>160</v>
          </cell>
          <cell r="K58">
            <v>154</v>
          </cell>
          <cell r="L58">
            <v>145</v>
          </cell>
          <cell r="M58">
            <v>254</v>
          </cell>
          <cell r="N58">
            <v>19</v>
          </cell>
          <cell r="O58">
            <v>405</v>
          </cell>
          <cell r="P58">
            <v>73</v>
          </cell>
          <cell r="Q58">
            <v>2672</v>
          </cell>
        </row>
        <row r="59">
          <cell r="A59">
            <v>36519</v>
          </cell>
          <cell r="B59">
            <v>2165</v>
          </cell>
          <cell r="C59">
            <v>203</v>
          </cell>
          <cell r="D59">
            <v>19</v>
          </cell>
          <cell r="E59">
            <v>41</v>
          </cell>
          <cell r="F59">
            <v>250</v>
          </cell>
          <cell r="G59">
            <v>20</v>
          </cell>
          <cell r="H59">
            <v>2448</v>
          </cell>
          <cell r="I59">
            <v>1728</v>
          </cell>
          <cell r="J59">
            <v>158</v>
          </cell>
          <cell r="K59">
            <v>158</v>
          </cell>
          <cell r="L59">
            <v>152</v>
          </cell>
          <cell r="M59">
            <v>254</v>
          </cell>
          <cell r="N59">
            <v>19</v>
          </cell>
          <cell r="O59">
            <v>352</v>
          </cell>
          <cell r="P59">
            <v>77</v>
          </cell>
          <cell r="Q59">
            <v>2608</v>
          </cell>
        </row>
        <row r="60">
          <cell r="A60">
            <v>36520</v>
          </cell>
          <cell r="B60">
            <v>2448</v>
          </cell>
          <cell r="C60">
            <v>184</v>
          </cell>
          <cell r="D60">
            <v>19</v>
          </cell>
          <cell r="E60">
            <v>41</v>
          </cell>
          <cell r="F60">
            <v>221</v>
          </cell>
          <cell r="G60">
            <v>20</v>
          </cell>
          <cell r="H60">
            <v>2711</v>
          </cell>
          <cell r="I60">
            <v>1725</v>
          </cell>
          <cell r="J60">
            <v>162</v>
          </cell>
          <cell r="K60">
            <v>156</v>
          </cell>
          <cell r="L60">
            <v>149</v>
          </cell>
          <cell r="M60">
            <v>254</v>
          </cell>
          <cell r="N60">
            <v>19</v>
          </cell>
          <cell r="O60">
            <v>300</v>
          </cell>
          <cell r="P60">
            <v>77</v>
          </cell>
          <cell r="Q60">
            <v>2581</v>
          </cell>
        </row>
        <row r="61">
          <cell r="A61">
            <v>36521</v>
          </cell>
          <cell r="B61">
            <v>2710</v>
          </cell>
          <cell r="C61">
            <v>184</v>
          </cell>
          <cell r="D61">
            <v>19</v>
          </cell>
          <cell r="E61">
            <v>41</v>
          </cell>
          <cell r="F61">
            <v>216</v>
          </cell>
          <cell r="G61">
            <v>20</v>
          </cell>
          <cell r="H61">
            <v>2974</v>
          </cell>
          <cell r="I61">
            <v>1745</v>
          </cell>
          <cell r="J61">
            <v>162</v>
          </cell>
          <cell r="K61">
            <v>151</v>
          </cell>
          <cell r="L61">
            <v>149</v>
          </cell>
          <cell r="M61">
            <v>278</v>
          </cell>
          <cell r="N61">
            <v>19</v>
          </cell>
          <cell r="O61">
            <v>491</v>
          </cell>
          <cell r="P61">
            <v>82</v>
          </cell>
          <cell r="Q61">
            <v>2822</v>
          </cell>
        </row>
        <row r="62">
          <cell r="A62">
            <v>36522</v>
          </cell>
          <cell r="B62">
            <v>2878</v>
          </cell>
          <cell r="C62">
            <v>136</v>
          </cell>
          <cell r="D62">
            <v>19</v>
          </cell>
          <cell r="E62">
            <v>42</v>
          </cell>
          <cell r="F62">
            <v>58</v>
          </cell>
          <cell r="G62">
            <v>1</v>
          </cell>
          <cell r="H62">
            <v>3076</v>
          </cell>
          <cell r="I62">
            <v>1704</v>
          </cell>
          <cell r="J62">
            <v>162</v>
          </cell>
          <cell r="K62">
            <v>156</v>
          </cell>
          <cell r="L62">
            <v>179</v>
          </cell>
          <cell r="M62">
            <v>289</v>
          </cell>
          <cell r="N62">
            <v>19</v>
          </cell>
          <cell r="O62">
            <v>505</v>
          </cell>
          <cell r="P62">
            <v>147</v>
          </cell>
          <cell r="Q62">
            <v>3084</v>
          </cell>
        </row>
        <row r="63">
          <cell r="A63">
            <v>36523</v>
          </cell>
          <cell r="B63">
            <v>2810</v>
          </cell>
          <cell r="C63">
            <v>178</v>
          </cell>
          <cell r="D63">
            <v>19</v>
          </cell>
          <cell r="E63">
            <v>41</v>
          </cell>
          <cell r="F63">
            <v>46</v>
          </cell>
          <cell r="G63">
            <v>10</v>
          </cell>
          <cell r="H63">
            <v>3058</v>
          </cell>
          <cell r="I63">
            <v>1713</v>
          </cell>
          <cell r="J63">
            <v>160</v>
          </cell>
          <cell r="K63">
            <v>154</v>
          </cell>
          <cell r="L63">
            <v>178</v>
          </cell>
          <cell r="M63">
            <v>273</v>
          </cell>
          <cell r="N63">
            <v>19</v>
          </cell>
          <cell r="O63">
            <v>426</v>
          </cell>
          <cell r="P63">
            <v>158</v>
          </cell>
          <cell r="Q63">
            <v>2956</v>
          </cell>
        </row>
        <row r="64">
          <cell r="A64">
            <v>36524</v>
          </cell>
          <cell r="B64">
            <v>2857</v>
          </cell>
          <cell r="C64">
            <v>159</v>
          </cell>
          <cell r="D64">
            <v>19</v>
          </cell>
          <cell r="E64">
            <v>42</v>
          </cell>
          <cell r="F64">
            <v>55</v>
          </cell>
          <cell r="G64">
            <v>0</v>
          </cell>
          <cell r="H64">
            <v>3077</v>
          </cell>
          <cell r="I64">
            <v>1681</v>
          </cell>
          <cell r="J64">
            <v>160</v>
          </cell>
          <cell r="K64">
            <v>164</v>
          </cell>
          <cell r="L64">
            <v>164</v>
          </cell>
          <cell r="M64">
            <v>295</v>
          </cell>
          <cell r="N64">
            <v>19</v>
          </cell>
          <cell r="O64">
            <v>501</v>
          </cell>
          <cell r="P64">
            <v>145</v>
          </cell>
          <cell r="Q64">
            <v>3055</v>
          </cell>
        </row>
        <row r="65">
          <cell r="A65">
            <v>36525</v>
          </cell>
          <cell r="B65">
            <v>2691</v>
          </cell>
          <cell r="C65">
            <v>132</v>
          </cell>
          <cell r="D65">
            <v>16</v>
          </cell>
          <cell r="E65">
            <v>41</v>
          </cell>
          <cell r="F65">
            <v>142</v>
          </cell>
          <cell r="G65">
            <v>5</v>
          </cell>
          <cell r="H65">
            <v>2885</v>
          </cell>
          <cell r="I65">
            <v>1656</v>
          </cell>
          <cell r="J65">
            <v>161</v>
          </cell>
          <cell r="K65">
            <v>166</v>
          </cell>
          <cell r="L65">
            <v>169</v>
          </cell>
          <cell r="M65">
            <v>309</v>
          </cell>
          <cell r="N65">
            <v>19</v>
          </cell>
          <cell r="O65">
            <v>338</v>
          </cell>
          <cell r="P65">
            <v>133</v>
          </cell>
          <cell r="Q65">
            <v>2833</v>
          </cell>
        </row>
        <row r="66">
          <cell r="A66">
            <v>36526</v>
          </cell>
          <cell r="B66">
            <v>2635</v>
          </cell>
          <cell r="C66">
            <v>89</v>
          </cell>
          <cell r="D66">
            <v>16</v>
          </cell>
          <cell r="E66">
            <v>42</v>
          </cell>
          <cell r="F66">
            <v>70</v>
          </cell>
          <cell r="G66">
            <v>10</v>
          </cell>
          <cell r="H66">
            <v>2792</v>
          </cell>
          <cell r="I66">
            <v>1612</v>
          </cell>
          <cell r="J66">
            <v>162</v>
          </cell>
          <cell r="K66">
            <v>111</v>
          </cell>
          <cell r="L66">
            <v>200</v>
          </cell>
          <cell r="M66">
            <v>346</v>
          </cell>
          <cell r="N66">
            <v>26</v>
          </cell>
          <cell r="O66">
            <v>392</v>
          </cell>
          <cell r="P66">
            <v>107</v>
          </cell>
          <cell r="Q66">
            <v>2850</v>
          </cell>
        </row>
        <row r="67">
          <cell r="A67">
            <v>36527</v>
          </cell>
          <cell r="B67">
            <v>2936</v>
          </cell>
          <cell r="C67">
            <v>87</v>
          </cell>
          <cell r="D67">
            <v>16</v>
          </cell>
          <cell r="E67">
            <v>41</v>
          </cell>
          <cell r="F67">
            <v>63</v>
          </cell>
          <cell r="G67">
            <v>10</v>
          </cell>
          <cell r="H67">
            <v>3090</v>
          </cell>
          <cell r="I67">
            <v>1647</v>
          </cell>
          <cell r="J67">
            <v>157</v>
          </cell>
          <cell r="K67">
            <v>111</v>
          </cell>
          <cell r="L67">
            <v>175</v>
          </cell>
          <cell r="M67">
            <v>366</v>
          </cell>
          <cell r="N67">
            <v>26</v>
          </cell>
          <cell r="O67">
            <v>832</v>
          </cell>
          <cell r="P67">
            <v>107</v>
          </cell>
          <cell r="Q67">
            <v>3321</v>
          </cell>
        </row>
        <row r="68">
          <cell r="A68">
            <v>36528</v>
          </cell>
          <cell r="B68">
            <v>3128</v>
          </cell>
          <cell r="C68">
            <v>89</v>
          </cell>
          <cell r="D68">
            <v>16</v>
          </cell>
          <cell r="E68">
            <v>41</v>
          </cell>
          <cell r="F68">
            <v>68</v>
          </cell>
          <cell r="G68">
            <v>10</v>
          </cell>
          <cell r="H68">
            <v>3248</v>
          </cell>
          <cell r="I68">
            <v>1606</v>
          </cell>
          <cell r="J68">
            <v>158</v>
          </cell>
          <cell r="K68">
            <v>110</v>
          </cell>
          <cell r="L68">
            <v>149</v>
          </cell>
          <cell r="M68">
            <v>342</v>
          </cell>
          <cell r="N68">
            <v>26</v>
          </cell>
          <cell r="O68">
            <v>598</v>
          </cell>
          <cell r="P68">
            <v>107</v>
          </cell>
          <cell r="Q68">
            <v>3072</v>
          </cell>
        </row>
        <row r="69">
          <cell r="A69">
            <v>36529</v>
          </cell>
          <cell r="B69">
            <v>3060</v>
          </cell>
          <cell r="C69">
            <v>122</v>
          </cell>
          <cell r="D69">
            <v>16</v>
          </cell>
          <cell r="E69">
            <v>41</v>
          </cell>
          <cell r="F69">
            <v>63</v>
          </cell>
          <cell r="G69">
            <v>10</v>
          </cell>
          <cell r="H69">
            <v>3248</v>
          </cell>
          <cell r="I69">
            <v>1650</v>
          </cell>
          <cell r="J69">
            <v>160</v>
          </cell>
          <cell r="K69">
            <v>107</v>
          </cell>
          <cell r="L69">
            <v>140</v>
          </cell>
          <cell r="M69">
            <v>297</v>
          </cell>
          <cell r="N69">
            <v>27</v>
          </cell>
          <cell r="O69">
            <v>761</v>
          </cell>
          <cell r="P69">
            <v>127</v>
          </cell>
          <cell r="Q69">
            <v>3257</v>
          </cell>
        </row>
        <row r="70">
          <cell r="A70">
            <v>36530</v>
          </cell>
          <cell r="B70">
            <v>3066</v>
          </cell>
          <cell r="C70">
            <v>103</v>
          </cell>
          <cell r="D70">
            <v>16</v>
          </cell>
          <cell r="E70">
            <v>42</v>
          </cell>
          <cell r="F70">
            <v>66</v>
          </cell>
          <cell r="G70">
            <v>10</v>
          </cell>
          <cell r="H70">
            <v>3237</v>
          </cell>
          <cell r="I70">
            <v>1672</v>
          </cell>
          <cell r="J70">
            <v>154</v>
          </cell>
          <cell r="K70">
            <v>88</v>
          </cell>
          <cell r="L70">
            <v>152</v>
          </cell>
          <cell r="M70">
            <v>336</v>
          </cell>
          <cell r="N70">
            <v>41</v>
          </cell>
          <cell r="O70">
            <v>615</v>
          </cell>
          <cell r="P70">
            <v>200</v>
          </cell>
          <cell r="Q70">
            <v>3158</v>
          </cell>
        </row>
        <row r="71">
          <cell r="A71">
            <v>36531</v>
          </cell>
          <cell r="B71">
            <v>3258</v>
          </cell>
          <cell r="C71">
            <v>165</v>
          </cell>
          <cell r="D71">
            <v>16</v>
          </cell>
          <cell r="E71">
            <v>43</v>
          </cell>
          <cell r="F71">
            <v>80</v>
          </cell>
          <cell r="G71">
            <v>10</v>
          </cell>
          <cell r="H71">
            <v>3492</v>
          </cell>
          <cell r="I71">
            <v>1745</v>
          </cell>
          <cell r="J71">
            <v>160</v>
          </cell>
          <cell r="K71">
            <v>96</v>
          </cell>
          <cell r="L71">
            <v>189</v>
          </cell>
          <cell r="M71">
            <v>316</v>
          </cell>
          <cell r="N71">
            <v>36</v>
          </cell>
          <cell r="O71">
            <v>741</v>
          </cell>
          <cell r="P71">
            <v>194</v>
          </cell>
          <cell r="Q71">
            <v>3442</v>
          </cell>
        </row>
        <row r="72">
          <cell r="A72">
            <v>36532</v>
          </cell>
          <cell r="B72">
            <v>2997</v>
          </cell>
          <cell r="C72">
            <v>139</v>
          </cell>
          <cell r="D72">
            <v>16</v>
          </cell>
          <cell r="E72">
            <v>43</v>
          </cell>
          <cell r="F72">
            <v>78</v>
          </cell>
          <cell r="G72">
            <v>10</v>
          </cell>
          <cell r="H72">
            <v>3205</v>
          </cell>
          <cell r="I72">
            <v>1725</v>
          </cell>
          <cell r="J72">
            <v>159</v>
          </cell>
          <cell r="K72">
            <v>95</v>
          </cell>
          <cell r="L72">
            <v>173</v>
          </cell>
          <cell r="M72">
            <v>341</v>
          </cell>
          <cell r="N72">
            <v>41</v>
          </cell>
          <cell r="O72">
            <v>708</v>
          </cell>
          <cell r="P72">
            <v>179</v>
          </cell>
          <cell r="Q72">
            <v>3285</v>
          </cell>
        </row>
        <row r="73">
          <cell r="A73">
            <v>36533</v>
          </cell>
          <cell r="B73">
            <v>2752</v>
          </cell>
          <cell r="C73">
            <v>120</v>
          </cell>
          <cell r="D73">
            <v>16</v>
          </cell>
          <cell r="E73">
            <v>43</v>
          </cell>
          <cell r="F73">
            <v>104</v>
          </cell>
          <cell r="G73">
            <v>10</v>
          </cell>
          <cell r="H73">
            <v>2941</v>
          </cell>
          <cell r="I73">
            <v>1723</v>
          </cell>
          <cell r="J73">
            <v>157</v>
          </cell>
          <cell r="K73">
            <v>94</v>
          </cell>
          <cell r="L73">
            <v>175</v>
          </cell>
          <cell r="M73">
            <v>346</v>
          </cell>
          <cell r="N73">
            <v>36</v>
          </cell>
          <cell r="O73">
            <v>610</v>
          </cell>
          <cell r="P73">
            <v>103</v>
          </cell>
          <cell r="Q73">
            <v>3091</v>
          </cell>
        </row>
        <row r="74">
          <cell r="A74">
            <v>36534</v>
          </cell>
          <cell r="B74">
            <v>2729</v>
          </cell>
          <cell r="C74">
            <v>121</v>
          </cell>
          <cell r="D74">
            <v>16</v>
          </cell>
          <cell r="E74">
            <v>43</v>
          </cell>
          <cell r="F74">
            <v>127</v>
          </cell>
          <cell r="G74">
            <v>10</v>
          </cell>
          <cell r="H74">
            <v>2919</v>
          </cell>
          <cell r="I74">
            <v>1735</v>
          </cell>
          <cell r="J74">
            <v>159</v>
          </cell>
          <cell r="K74">
            <v>93</v>
          </cell>
          <cell r="L74">
            <v>179</v>
          </cell>
          <cell r="M74">
            <v>346</v>
          </cell>
          <cell r="N74">
            <v>36</v>
          </cell>
          <cell r="O74">
            <v>507</v>
          </cell>
          <cell r="P74">
            <v>112</v>
          </cell>
          <cell r="Q74">
            <v>2991</v>
          </cell>
        </row>
        <row r="75">
          <cell r="A75">
            <v>36535</v>
          </cell>
          <cell r="B75">
            <v>2817</v>
          </cell>
          <cell r="C75">
            <v>124</v>
          </cell>
          <cell r="D75">
            <v>16</v>
          </cell>
          <cell r="E75">
            <v>44</v>
          </cell>
          <cell r="F75">
            <v>73</v>
          </cell>
          <cell r="G75">
            <v>10</v>
          </cell>
          <cell r="H75">
            <v>3011</v>
          </cell>
          <cell r="I75">
            <v>1744</v>
          </cell>
          <cell r="J75">
            <v>159</v>
          </cell>
          <cell r="K75">
            <v>94</v>
          </cell>
          <cell r="L75">
            <v>180</v>
          </cell>
          <cell r="M75">
            <v>350</v>
          </cell>
          <cell r="N75">
            <v>36</v>
          </cell>
          <cell r="O75">
            <v>419</v>
          </cell>
          <cell r="P75">
            <v>112</v>
          </cell>
          <cell r="Q75">
            <v>2972</v>
          </cell>
        </row>
        <row r="76">
          <cell r="A76">
            <v>36536</v>
          </cell>
          <cell r="B76">
            <v>2925</v>
          </cell>
          <cell r="C76">
            <v>125</v>
          </cell>
          <cell r="D76">
            <v>16</v>
          </cell>
          <cell r="E76">
            <v>43</v>
          </cell>
          <cell r="F76">
            <v>86</v>
          </cell>
          <cell r="G76">
            <v>10</v>
          </cell>
          <cell r="H76">
            <v>3120</v>
          </cell>
          <cell r="I76">
            <v>1743</v>
          </cell>
          <cell r="J76">
            <v>158</v>
          </cell>
          <cell r="K76">
            <v>95</v>
          </cell>
          <cell r="L76">
            <v>179</v>
          </cell>
          <cell r="M76">
            <v>346</v>
          </cell>
          <cell r="N76">
            <v>36</v>
          </cell>
          <cell r="O76">
            <v>417</v>
          </cell>
          <cell r="P76">
            <v>147</v>
          </cell>
          <cell r="Q76">
            <v>2986</v>
          </cell>
        </row>
        <row r="77">
          <cell r="A77">
            <v>36537</v>
          </cell>
          <cell r="B77">
            <v>3035</v>
          </cell>
          <cell r="C77">
            <v>98</v>
          </cell>
          <cell r="D77">
            <v>16</v>
          </cell>
          <cell r="E77">
            <v>42</v>
          </cell>
          <cell r="F77">
            <v>128</v>
          </cell>
          <cell r="G77">
            <v>10</v>
          </cell>
          <cell r="H77">
            <v>3201</v>
          </cell>
          <cell r="I77">
            <v>1735</v>
          </cell>
          <cell r="J77">
            <v>160</v>
          </cell>
          <cell r="K77">
            <v>97</v>
          </cell>
          <cell r="L77">
            <v>148</v>
          </cell>
          <cell r="M77">
            <v>338</v>
          </cell>
          <cell r="N77">
            <v>36</v>
          </cell>
          <cell r="O77">
            <v>716</v>
          </cell>
          <cell r="P77">
            <v>129</v>
          </cell>
          <cell r="Q77">
            <v>3188</v>
          </cell>
        </row>
        <row r="78">
          <cell r="A78">
            <v>36538</v>
          </cell>
          <cell r="B78">
            <v>2813</v>
          </cell>
          <cell r="C78">
            <v>100</v>
          </cell>
          <cell r="D78">
            <v>16</v>
          </cell>
          <cell r="E78">
            <v>43</v>
          </cell>
          <cell r="F78">
            <v>123</v>
          </cell>
          <cell r="G78">
            <v>10</v>
          </cell>
          <cell r="H78">
            <v>2983</v>
          </cell>
          <cell r="I78">
            <v>1734</v>
          </cell>
          <cell r="J78">
            <v>154</v>
          </cell>
          <cell r="K78">
            <v>107</v>
          </cell>
          <cell r="L78">
            <v>202</v>
          </cell>
          <cell r="M78">
            <v>336</v>
          </cell>
          <cell r="N78">
            <v>26</v>
          </cell>
          <cell r="O78">
            <v>556</v>
          </cell>
          <cell r="P78">
            <v>129</v>
          </cell>
          <cell r="Q78">
            <v>3101</v>
          </cell>
        </row>
        <row r="79">
          <cell r="A79">
            <v>36539</v>
          </cell>
          <cell r="B79">
            <v>2449</v>
          </cell>
          <cell r="C79">
            <v>95</v>
          </cell>
          <cell r="D79">
            <v>16</v>
          </cell>
          <cell r="E79">
            <v>41</v>
          </cell>
          <cell r="F79">
            <v>116</v>
          </cell>
          <cell r="G79">
            <v>83</v>
          </cell>
          <cell r="H79">
            <v>2684</v>
          </cell>
          <cell r="I79">
            <v>1666</v>
          </cell>
          <cell r="J79">
            <v>149</v>
          </cell>
          <cell r="K79">
            <v>100</v>
          </cell>
          <cell r="L79">
            <v>131</v>
          </cell>
          <cell r="M79">
            <v>341</v>
          </cell>
          <cell r="N79">
            <v>32</v>
          </cell>
          <cell r="O79">
            <v>557</v>
          </cell>
          <cell r="P79">
            <v>124</v>
          </cell>
          <cell r="Q79">
            <v>2856</v>
          </cell>
        </row>
        <row r="80">
          <cell r="A80">
            <v>36540</v>
          </cell>
          <cell r="B80">
            <v>2189</v>
          </cell>
          <cell r="C80">
            <v>84</v>
          </cell>
          <cell r="D80">
            <v>16</v>
          </cell>
          <cell r="E80">
            <v>44</v>
          </cell>
          <cell r="F80">
            <v>191</v>
          </cell>
          <cell r="G80">
            <v>53</v>
          </cell>
          <cell r="H80">
            <v>2418</v>
          </cell>
          <cell r="I80">
            <v>1643</v>
          </cell>
          <cell r="J80">
            <v>145</v>
          </cell>
          <cell r="K80">
            <v>96</v>
          </cell>
          <cell r="L80">
            <v>185</v>
          </cell>
          <cell r="M80">
            <v>339</v>
          </cell>
          <cell r="N80">
            <v>26</v>
          </cell>
          <cell r="O80">
            <v>229</v>
          </cell>
          <cell r="P80">
            <v>119</v>
          </cell>
          <cell r="Q80">
            <v>2540</v>
          </cell>
        </row>
        <row r="81">
          <cell r="A81">
            <v>36541</v>
          </cell>
          <cell r="B81">
            <v>2247</v>
          </cell>
          <cell r="C81">
            <v>84</v>
          </cell>
          <cell r="D81">
            <v>16</v>
          </cell>
          <cell r="E81">
            <v>41</v>
          </cell>
          <cell r="F81">
            <v>247</v>
          </cell>
          <cell r="G81">
            <v>94</v>
          </cell>
          <cell r="H81">
            <v>2499</v>
          </cell>
          <cell r="I81">
            <v>1643</v>
          </cell>
          <cell r="J81">
            <v>145</v>
          </cell>
          <cell r="K81">
            <v>97</v>
          </cell>
          <cell r="L81">
            <v>179</v>
          </cell>
          <cell r="M81">
            <v>368</v>
          </cell>
          <cell r="N81">
            <v>26</v>
          </cell>
          <cell r="O81">
            <v>299</v>
          </cell>
          <cell r="P81">
            <v>102</v>
          </cell>
          <cell r="Q81">
            <v>2508</v>
          </cell>
        </row>
        <row r="82">
          <cell r="A82">
            <v>36542</v>
          </cell>
          <cell r="B82">
            <v>2730</v>
          </cell>
          <cell r="C82">
            <v>87</v>
          </cell>
          <cell r="D82">
            <v>16</v>
          </cell>
          <cell r="E82">
            <v>42</v>
          </cell>
          <cell r="F82">
            <v>131</v>
          </cell>
          <cell r="G82">
            <v>74</v>
          </cell>
          <cell r="H82">
            <v>2949</v>
          </cell>
          <cell r="I82">
            <v>1659</v>
          </cell>
          <cell r="J82">
            <v>145</v>
          </cell>
          <cell r="K82">
            <v>97</v>
          </cell>
          <cell r="L82">
            <v>189</v>
          </cell>
          <cell r="M82">
            <v>342</v>
          </cell>
          <cell r="N82">
            <v>26</v>
          </cell>
          <cell r="O82">
            <v>456</v>
          </cell>
          <cell r="P82">
            <v>93</v>
          </cell>
          <cell r="Q82">
            <v>2778</v>
          </cell>
        </row>
        <row r="83">
          <cell r="A83">
            <v>36543</v>
          </cell>
          <cell r="B83">
            <v>2378</v>
          </cell>
          <cell r="C83">
            <v>82</v>
          </cell>
          <cell r="D83">
            <v>16</v>
          </cell>
          <cell r="E83">
            <v>43</v>
          </cell>
          <cell r="F83">
            <v>214</v>
          </cell>
          <cell r="G83">
            <v>38</v>
          </cell>
          <cell r="H83">
            <v>2557</v>
          </cell>
          <cell r="I83">
            <v>1647</v>
          </cell>
          <cell r="J83">
            <v>147</v>
          </cell>
          <cell r="K83">
            <v>105</v>
          </cell>
          <cell r="L83">
            <v>187</v>
          </cell>
          <cell r="M83">
            <v>351</v>
          </cell>
          <cell r="N83">
            <v>26</v>
          </cell>
          <cell r="O83">
            <v>470</v>
          </cell>
          <cell r="P83">
            <v>122</v>
          </cell>
          <cell r="Q83">
            <v>2775</v>
          </cell>
        </row>
        <row r="84">
          <cell r="A84">
            <v>36544</v>
          </cell>
          <cell r="B84">
            <v>2211</v>
          </cell>
          <cell r="C84">
            <v>118</v>
          </cell>
          <cell r="D84">
            <v>16</v>
          </cell>
          <cell r="E84">
            <v>42</v>
          </cell>
          <cell r="F84">
            <v>285</v>
          </cell>
          <cell r="G84">
            <v>100</v>
          </cell>
          <cell r="H84">
            <v>2523</v>
          </cell>
          <cell r="I84">
            <v>1589</v>
          </cell>
          <cell r="J84">
            <v>147</v>
          </cell>
          <cell r="K84">
            <v>99</v>
          </cell>
          <cell r="L84">
            <v>185</v>
          </cell>
          <cell r="M84">
            <v>327</v>
          </cell>
          <cell r="N84">
            <v>36</v>
          </cell>
          <cell r="O84">
            <v>256</v>
          </cell>
          <cell r="P84">
            <v>128</v>
          </cell>
          <cell r="Q84">
            <v>2378</v>
          </cell>
        </row>
        <row r="85">
          <cell r="A85">
            <v>36545</v>
          </cell>
          <cell r="B85">
            <v>2420</v>
          </cell>
          <cell r="C85">
            <v>106</v>
          </cell>
          <cell r="D85">
            <v>16</v>
          </cell>
          <cell r="E85">
            <v>39</v>
          </cell>
          <cell r="F85">
            <v>125</v>
          </cell>
          <cell r="G85">
            <v>76</v>
          </cell>
          <cell r="H85">
            <v>2454</v>
          </cell>
          <cell r="I85">
            <v>1692</v>
          </cell>
          <cell r="J85">
            <v>151</v>
          </cell>
          <cell r="K85">
            <v>85</v>
          </cell>
          <cell r="L85">
            <v>82</v>
          </cell>
          <cell r="M85">
            <v>305</v>
          </cell>
          <cell r="N85">
            <v>36</v>
          </cell>
          <cell r="O85">
            <v>191</v>
          </cell>
          <cell r="P85">
            <v>91</v>
          </cell>
          <cell r="Q85">
            <v>2371</v>
          </cell>
        </row>
        <row r="86">
          <cell r="A86">
            <v>36546</v>
          </cell>
          <cell r="B86">
            <v>2438</v>
          </cell>
          <cell r="C86">
            <v>103</v>
          </cell>
          <cell r="D86">
            <v>16</v>
          </cell>
          <cell r="E86">
            <v>39</v>
          </cell>
          <cell r="F86">
            <v>118</v>
          </cell>
          <cell r="G86">
            <v>175</v>
          </cell>
          <cell r="H86">
            <v>2281</v>
          </cell>
          <cell r="I86">
            <v>1652</v>
          </cell>
          <cell r="J86">
            <v>149</v>
          </cell>
          <cell r="K86">
            <v>97</v>
          </cell>
          <cell r="L86">
            <v>30</v>
          </cell>
          <cell r="M86">
            <v>338</v>
          </cell>
          <cell r="N86">
            <v>36</v>
          </cell>
          <cell r="O86">
            <v>650</v>
          </cell>
          <cell r="P86">
            <v>123</v>
          </cell>
          <cell r="Q86">
            <v>2795</v>
          </cell>
        </row>
        <row r="87">
          <cell r="A87">
            <v>36547</v>
          </cell>
          <cell r="B87">
            <v>2056</v>
          </cell>
          <cell r="C87">
            <v>100</v>
          </cell>
          <cell r="D87">
            <v>16</v>
          </cell>
          <cell r="E87">
            <v>41</v>
          </cell>
          <cell r="F87">
            <v>122</v>
          </cell>
          <cell r="G87">
            <v>106</v>
          </cell>
          <cell r="H87">
            <v>2319</v>
          </cell>
          <cell r="I87">
            <v>1637</v>
          </cell>
          <cell r="J87">
            <v>150</v>
          </cell>
          <cell r="K87">
            <v>117</v>
          </cell>
          <cell r="L87">
            <v>157</v>
          </cell>
          <cell r="M87">
            <v>324</v>
          </cell>
          <cell r="N87">
            <v>36</v>
          </cell>
          <cell r="O87">
            <v>254</v>
          </cell>
          <cell r="P87">
            <v>115</v>
          </cell>
          <cell r="Q87">
            <v>2525</v>
          </cell>
        </row>
        <row r="88">
          <cell r="A88">
            <v>36548</v>
          </cell>
          <cell r="B88">
            <v>2134</v>
          </cell>
          <cell r="C88">
            <v>96</v>
          </cell>
          <cell r="D88">
            <v>16</v>
          </cell>
          <cell r="E88">
            <v>40</v>
          </cell>
          <cell r="F88">
            <v>118</v>
          </cell>
          <cell r="G88">
            <v>107</v>
          </cell>
          <cell r="H88">
            <v>2393</v>
          </cell>
          <cell r="I88">
            <v>1637</v>
          </cell>
          <cell r="J88">
            <v>148</v>
          </cell>
          <cell r="K88">
            <v>118</v>
          </cell>
          <cell r="L88">
            <v>86</v>
          </cell>
          <cell r="M88">
            <v>296</v>
          </cell>
          <cell r="N88">
            <v>36</v>
          </cell>
          <cell r="O88">
            <v>249</v>
          </cell>
          <cell r="P88">
            <v>116</v>
          </cell>
          <cell r="Q88">
            <v>2421</v>
          </cell>
        </row>
        <row r="89">
          <cell r="A89">
            <v>36549</v>
          </cell>
          <cell r="B89">
            <v>2353</v>
          </cell>
          <cell r="C89">
            <v>97</v>
          </cell>
          <cell r="D89">
            <v>16</v>
          </cell>
          <cell r="E89">
            <v>40</v>
          </cell>
          <cell r="F89">
            <v>119</v>
          </cell>
          <cell r="G89">
            <v>108</v>
          </cell>
          <cell r="H89">
            <v>2614</v>
          </cell>
          <cell r="I89">
            <v>1636</v>
          </cell>
          <cell r="J89">
            <v>151</v>
          </cell>
          <cell r="K89">
            <v>118</v>
          </cell>
          <cell r="L89">
            <v>87</v>
          </cell>
          <cell r="M89">
            <v>296</v>
          </cell>
          <cell r="N89">
            <v>36</v>
          </cell>
          <cell r="O89">
            <v>205</v>
          </cell>
          <cell r="P89">
            <v>116</v>
          </cell>
          <cell r="Q89">
            <v>2382</v>
          </cell>
        </row>
        <row r="90">
          <cell r="A90">
            <v>36550</v>
          </cell>
          <cell r="B90">
            <v>2385</v>
          </cell>
          <cell r="C90">
            <v>115</v>
          </cell>
          <cell r="D90">
            <v>16</v>
          </cell>
          <cell r="E90">
            <v>40</v>
          </cell>
          <cell r="F90">
            <v>140</v>
          </cell>
          <cell r="G90">
            <v>66</v>
          </cell>
          <cell r="H90">
            <v>2623</v>
          </cell>
          <cell r="I90">
            <v>1684</v>
          </cell>
          <cell r="J90">
            <v>151</v>
          </cell>
          <cell r="K90">
            <v>112</v>
          </cell>
          <cell r="L90">
            <v>44</v>
          </cell>
          <cell r="M90">
            <v>355</v>
          </cell>
          <cell r="N90">
            <v>36</v>
          </cell>
          <cell r="O90">
            <v>554</v>
          </cell>
          <cell r="P90">
            <v>132</v>
          </cell>
          <cell r="Q90">
            <v>2826</v>
          </cell>
        </row>
        <row r="91">
          <cell r="A91">
            <v>36551</v>
          </cell>
          <cell r="B91">
            <v>2537</v>
          </cell>
          <cell r="C91">
            <v>125</v>
          </cell>
          <cell r="D91">
            <v>16</v>
          </cell>
          <cell r="E91">
            <v>42</v>
          </cell>
          <cell r="F91">
            <v>132</v>
          </cell>
          <cell r="G91">
            <v>50</v>
          </cell>
          <cell r="H91">
            <v>2770</v>
          </cell>
          <cell r="I91">
            <v>1687</v>
          </cell>
          <cell r="J91">
            <v>149</v>
          </cell>
          <cell r="K91">
            <v>111</v>
          </cell>
          <cell r="L91">
            <v>136</v>
          </cell>
          <cell r="M91">
            <v>317</v>
          </cell>
          <cell r="N91">
            <v>36</v>
          </cell>
          <cell r="O91">
            <v>567</v>
          </cell>
          <cell r="P91">
            <v>104</v>
          </cell>
          <cell r="Q91">
            <v>2889</v>
          </cell>
        </row>
        <row r="92">
          <cell r="A92">
            <v>36552</v>
          </cell>
          <cell r="B92">
            <v>2632</v>
          </cell>
          <cell r="C92">
            <v>120</v>
          </cell>
          <cell r="D92">
            <v>16</v>
          </cell>
          <cell r="E92">
            <v>41</v>
          </cell>
          <cell r="F92">
            <v>124</v>
          </cell>
          <cell r="G92">
            <v>54</v>
          </cell>
          <cell r="H92">
            <v>2863</v>
          </cell>
          <cell r="I92">
            <v>1696</v>
          </cell>
          <cell r="J92">
            <v>150</v>
          </cell>
          <cell r="K92">
            <v>102</v>
          </cell>
          <cell r="L92">
            <v>121</v>
          </cell>
          <cell r="M92">
            <v>297</v>
          </cell>
          <cell r="N92">
            <v>41</v>
          </cell>
          <cell r="O92">
            <v>439</v>
          </cell>
          <cell r="P92">
            <v>114</v>
          </cell>
          <cell r="Q92">
            <v>2740</v>
          </cell>
        </row>
        <row r="93">
          <cell r="A93">
            <v>36553</v>
          </cell>
          <cell r="B93">
            <v>2753</v>
          </cell>
          <cell r="C93">
            <v>138</v>
          </cell>
          <cell r="D93">
            <v>16</v>
          </cell>
          <cell r="E93">
            <v>40</v>
          </cell>
          <cell r="F93">
            <v>150</v>
          </cell>
          <cell r="G93">
            <v>81</v>
          </cell>
          <cell r="H93">
            <v>3028</v>
          </cell>
          <cell r="I93">
            <v>1696</v>
          </cell>
          <cell r="J93">
            <v>152</v>
          </cell>
          <cell r="K93">
            <v>122</v>
          </cell>
          <cell r="L93">
            <v>32</v>
          </cell>
          <cell r="M93">
            <v>264</v>
          </cell>
          <cell r="N93">
            <v>39</v>
          </cell>
          <cell r="O93">
            <v>450</v>
          </cell>
          <cell r="P93">
            <v>109</v>
          </cell>
          <cell r="Q93">
            <v>2595</v>
          </cell>
        </row>
        <row r="94">
          <cell r="A94">
            <v>36554</v>
          </cell>
          <cell r="B94">
            <v>2280</v>
          </cell>
          <cell r="C94">
            <v>108</v>
          </cell>
          <cell r="D94">
            <v>16</v>
          </cell>
          <cell r="E94">
            <v>40</v>
          </cell>
          <cell r="F94">
            <v>120</v>
          </cell>
          <cell r="G94">
            <v>51</v>
          </cell>
          <cell r="H94">
            <v>2495</v>
          </cell>
          <cell r="I94">
            <v>1724</v>
          </cell>
          <cell r="J94">
            <v>157</v>
          </cell>
          <cell r="K94">
            <v>128</v>
          </cell>
          <cell r="L94">
            <v>36</v>
          </cell>
          <cell r="M94">
            <v>293</v>
          </cell>
          <cell r="N94">
            <v>36</v>
          </cell>
          <cell r="O94">
            <v>457</v>
          </cell>
          <cell r="P94">
            <v>120</v>
          </cell>
          <cell r="Q94">
            <v>2743</v>
          </cell>
        </row>
        <row r="95">
          <cell r="A95">
            <v>36555</v>
          </cell>
          <cell r="B95">
            <v>2532</v>
          </cell>
          <cell r="C95">
            <v>107</v>
          </cell>
          <cell r="D95">
            <v>16</v>
          </cell>
          <cell r="E95">
            <v>39</v>
          </cell>
          <cell r="F95">
            <v>131</v>
          </cell>
          <cell r="G95">
            <v>51</v>
          </cell>
          <cell r="H95">
            <v>2746</v>
          </cell>
          <cell r="I95">
            <v>1734</v>
          </cell>
          <cell r="J95">
            <v>152</v>
          </cell>
          <cell r="K95">
            <v>113</v>
          </cell>
          <cell r="L95">
            <v>34</v>
          </cell>
          <cell r="M95">
            <v>289</v>
          </cell>
          <cell r="N95">
            <v>36</v>
          </cell>
          <cell r="O95">
            <v>424</v>
          </cell>
          <cell r="P95">
            <v>119</v>
          </cell>
          <cell r="Q95">
            <v>2686</v>
          </cell>
        </row>
        <row r="96">
          <cell r="A96">
            <v>36556</v>
          </cell>
          <cell r="B96">
            <v>2679</v>
          </cell>
          <cell r="C96">
            <v>107</v>
          </cell>
          <cell r="D96">
            <v>16</v>
          </cell>
          <cell r="E96">
            <v>40</v>
          </cell>
          <cell r="F96">
            <v>122</v>
          </cell>
          <cell r="G96">
            <v>119</v>
          </cell>
          <cell r="H96">
            <v>2961</v>
          </cell>
          <cell r="I96">
            <v>1701</v>
          </cell>
          <cell r="J96">
            <v>150</v>
          </cell>
          <cell r="K96">
            <v>122</v>
          </cell>
          <cell r="L96">
            <v>36</v>
          </cell>
          <cell r="M96">
            <v>305</v>
          </cell>
          <cell r="N96">
            <v>36</v>
          </cell>
          <cell r="O96">
            <v>464</v>
          </cell>
          <cell r="P96">
            <v>119</v>
          </cell>
          <cell r="Q96">
            <v>2725</v>
          </cell>
        </row>
        <row r="97">
          <cell r="A97">
            <v>36557</v>
          </cell>
          <cell r="B97">
            <v>2635</v>
          </cell>
          <cell r="C97">
            <v>89</v>
          </cell>
          <cell r="D97">
            <v>16</v>
          </cell>
          <cell r="E97">
            <v>42</v>
          </cell>
          <cell r="F97">
            <v>70</v>
          </cell>
          <cell r="G97">
            <v>10</v>
          </cell>
          <cell r="H97">
            <v>2792</v>
          </cell>
          <cell r="I97">
            <v>1612</v>
          </cell>
          <cell r="J97">
            <v>162</v>
          </cell>
          <cell r="K97">
            <v>111</v>
          </cell>
          <cell r="L97">
            <v>200</v>
          </cell>
          <cell r="M97">
            <v>346</v>
          </cell>
          <cell r="N97">
            <v>26</v>
          </cell>
          <cell r="O97">
            <v>392</v>
          </cell>
          <cell r="P97">
            <v>107</v>
          </cell>
          <cell r="Q97">
            <v>2850</v>
          </cell>
        </row>
        <row r="98">
          <cell r="A98">
            <v>36558</v>
          </cell>
          <cell r="B98">
            <v>2369</v>
          </cell>
          <cell r="C98">
            <v>139</v>
          </cell>
          <cell r="D98">
            <v>16</v>
          </cell>
          <cell r="E98">
            <v>38</v>
          </cell>
          <cell r="F98">
            <v>197</v>
          </cell>
          <cell r="G98">
            <v>45</v>
          </cell>
          <cell r="H98">
            <v>2607</v>
          </cell>
          <cell r="I98">
            <v>1722</v>
          </cell>
          <cell r="J98">
            <v>156</v>
          </cell>
          <cell r="K98">
            <v>134</v>
          </cell>
          <cell r="L98">
            <v>55</v>
          </cell>
          <cell r="M98">
            <v>273</v>
          </cell>
          <cell r="N98">
            <v>16</v>
          </cell>
          <cell r="O98">
            <v>414</v>
          </cell>
          <cell r="P98">
            <v>96</v>
          </cell>
          <cell r="Q98">
            <v>2612</v>
          </cell>
        </row>
        <row r="99">
          <cell r="A99">
            <v>36559</v>
          </cell>
          <cell r="B99">
            <v>2649</v>
          </cell>
          <cell r="C99">
            <v>143</v>
          </cell>
          <cell r="D99">
            <v>16</v>
          </cell>
          <cell r="E99">
            <v>38</v>
          </cell>
          <cell r="F99">
            <v>195</v>
          </cell>
          <cell r="G99">
            <v>52</v>
          </cell>
          <cell r="H99">
            <v>2898</v>
          </cell>
          <cell r="I99">
            <v>1720</v>
          </cell>
          <cell r="J99">
            <v>159</v>
          </cell>
          <cell r="K99">
            <v>128</v>
          </cell>
          <cell r="L99">
            <v>7</v>
          </cell>
          <cell r="M99">
            <v>286</v>
          </cell>
          <cell r="N99">
            <v>26</v>
          </cell>
          <cell r="O99">
            <v>653</v>
          </cell>
          <cell r="P99">
            <v>106</v>
          </cell>
          <cell r="Q99">
            <v>2812</v>
          </cell>
        </row>
        <row r="100">
          <cell r="A100">
            <v>36560</v>
          </cell>
          <cell r="B100">
            <v>2456</v>
          </cell>
          <cell r="C100">
            <v>181</v>
          </cell>
          <cell r="D100">
            <v>16</v>
          </cell>
          <cell r="E100">
            <v>38</v>
          </cell>
          <cell r="F100">
            <v>224</v>
          </cell>
          <cell r="G100">
            <v>62</v>
          </cell>
          <cell r="H100">
            <v>2753</v>
          </cell>
          <cell r="I100">
            <v>1752</v>
          </cell>
          <cell r="J100">
            <v>162</v>
          </cell>
          <cell r="K100">
            <v>136</v>
          </cell>
          <cell r="L100">
            <v>10</v>
          </cell>
          <cell r="M100">
            <v>273</v>
          </cell>
          <cell r="N100">
            <v>16</v>
          </cell>
          <cell r="O100">
            <v>572</v>
          </cell>
          <cell r="P100">
            <v>81</v>
          </cell>
          <cell r="Q100">
            <v>2698</v>
          </cell>
        </row>
        <row r="101">
          <cell r="A101">
            <v>36561</v>
          </cell>
          <cell r="B101">
            <v>2279</v>
          </cell>
          <cell r="C101">
            <v>180</v>
          </cell>
          <cell r="D101">
            <v>16</v>
          </cell>
          <cell r="E101">
            <v>39</v>
          </cell>
          <cell r="F101">
            <v>200</v>
          </cell>
          <cell r="G101">
            <v>43</v>
          </cell>
          <cell r="H101">
            <v>2557</v>
          </cell>
          <cell r="I101">
            <v>1745</v>
          </cell>
          <cell r="J101">
            <v>160</v>
          </cell>
          <cell r="K101">
            <v>142</v>
          </cell>
          <cell r="L101">
            <v>25</v>
          </cell>
          <cell r="M101">
            <v>277</v>
          </cell>
          <cell r="N101">
            <v>16</v>
          </cell>
          <cell r="O101">
            <v>495</v>
          </cell>
          <cell r="P101">
            <v>109</v>
          </cell>
          <cell r="Q101">
            <v>2708</v>
          </cell>
        </row>
        <row r="102">
          <cell r="A102">
            <v>36562</v>
          </cell>
          <cell r="B102">
            <v>2225</v>
          </cell>
          <cell r="C102">
            <v>180</v>
          </cell>
          <cell r="D102">
            <v>16</v>
          </cell>
          <cell r="E102">
            <v>39</v>
          </cell>
          <cell r="F102">
            <v>214</v>
          </cell>
          <cell r="G102">
            <v>43</v>
          </cell>
          <cell r="H102">
            <v>2502</v>
          </cell>
          <cell r="I102">
            <v>1738</v>
          </cell>
          <cell r="J102">
            <v>157</v>
          </cell>
          <cell r="K102">
            <v>143</v>
          </cell>
          <cell r="L102">
            <v>41</v>
          </cell>
          <cell r="M102">
            <v>268</v>
          </cell>
          <cell r="N102">
            <v>16</v>
          </cell>
          <cell r="O102">
            <v>526</v>
          </cell>
          <cell r="P102">
            <v>109</v>
          </cell>
          <cell r="Q102">
            <v>2723</v>
          </cell>
        </row>
        <row r="103">
          <cell r="A103">
            <v>36563</v>
          </cell>
          <cell r="B103">
            <v>2399</v>
          </cell>
          <cell r="C103">
            <v>182</v>
          </cell>
          <cell r="D103">
            <v>16</v>
          </cell>
          <cell r="E103">
            <v>38</v>
          </cell>
          <cell r="F103">
            <v>230</v>
          </cell>
          <cell r="G103">
            <v>43</v>
          </cell>
          <cell r="H103">
            <v>2678</v>
          </cell>
          <cell r="I103">
            <v>1743</v>
          </cell>
          <cell r="J103">
            <v>153</v>
          </cell>
          <cell r="K103">
            <v>143</v>
          </cell>
          <cell r="L103">
            <v>41</v>
          </cell>
          <cell r="M103">
            <v>267</v>
          </cell>
          <cell r="N103">
            <v>16</v>
          </cell>
          <cell r="O103">
            <v>483</v>
          </cell>
          <cell r="P103">
            <v>109</v>
          </cell>
          <cell r="Q103">
            <v>2666</v>
          </cell>
        </row>
        <row r="104">
          <cell r="A104">
            <v>36564</v>
          </cell>
          <cell r="B104">
            <v>2332</v>
          </cell>
          <cell r="C104">
            <v>174</v>
          </cell>
          <cell r="D104">
            <v>16</v>
          </cell>
          <cell r="E104">
            <v>40</v>
          </cell>
          <cell r="F104">
            <v>212</v>
          </cell>
          <cell r="G104">
            <v>57</v>
          </cell>
          <cell r="H104">
            <v>2618</v>
          </cell>
          <cell r="I104">
            <v>1722</v>
          </cell>
          <cell r="J104">
            <v>155</v>
          </cell>
          <cell r="K104">
            <v>155</v>
          </cell>
          <cell r="L104">
            <v>55</v>
          </cell>
          <cell r="M104">
            <v>277</v>
          </cell>
          <cell r="N104">
            <v>23</v>
          </cell>
          <cell r="O104">
            <v>387</v>
          </cell>
          <cell r="P104">
            <v>138</v>
          </cell>
          <cell r="Q104">
            <v>2578</v>
          </cell>
        </row>
        <row r="105">
          <cell r="A105">
            <v>36565</v>
          </cell>
          <cell r="B105">
            <v>2392</v>
          </cell>
          <cell r="C105">
            <v>160</v>
          </cell>
          <cell r="D105">
            <v>16</v>
          </cell>
          <cell r="E105">
            <v>41</v>
          </cell>
          <cell r="F105">
            <v>251</v>
          </cell>
          <cell r="G105">
            <v>37</v>
          </cell>
          <cell r="H105">
            <v>2646</v>
          </cell>
          <cell r="I105">
            <v>1736</v>
          </cell>
          <cell r="J105">
            <v>161</v>
          </cell>
          <cell r="K105">
            <v>160</v>
          </cell>
          <cell r="L105">
            <v>100</v>
          </cell>
          <cell r="M105">
            <v>266</v>
          </cell>
          <cell r="N105">
            <v>16</v>
          </cell>
          <cell r="O105">
            <v>364</v>
          </cell>
          <cell r="P105">
            <v>114</v>
          </cell>
          <cell r="Q105">
            <v>2612</v>
          </cell>
        </row>
        <row r="106">
          <cell r="A106">
            <v>36566</v>
          </cell>
          <cell r="B106">
            <v>2658</v>
          </cell>
          <cell r="C106">
            <v>159</v>
          </cell>
          <cell r="D106">
            <v>16</v>
          </cell>
          <cell r="E106">
            <v>40</v>
          </cell>
          <cell r="F106">
            <v>237</v>
          </cell>
          <cell r="G106">
            <v>37</v>
          </cell>
          <cell r="H106">
            <v>2910</v>
          </cell>
          <cell r="I106">
            <v>1735</v>
          </cell>
          <cell r="J106">
            <v>161</v>
          </cell>
          <cell r="K106">
            <v>144</v>
          </cell>
          <cell r="L106">
            <v>95</v>
          </cell>
          <cell r="M106">
            <v>292</v>
          </cell>
          <cell r="N106">
            <v>16</v>
          </cell>
          <cell r="O106">
            <v>433</v>
          </cell>
          <cell r="P106">
            <v>120</v>
          </cell>
          <cell r="Q106">
            <v>2706</v>
          </cell>
        </row>
        <row r="107">
          <cell r="A107">
            <v>36567</v>
          </cell>
          <cell r="B107">
            <v>2803</v>
          </cell>
          <cell r="C107">
            <v>153</v>
          </cell>
          <cell r="D107">
            <v>16</v>
          </cell>
          <cell r="E107">
            <v>40</v>
          </cell>
          <cell r="F107">
            <v>205</v>
          </cell>
          <cell r="G107">
            <v>67</v>
          </cell>
          <cell r="H107">
            <v>3079</v>
          </cell>
          <cell r="I107">
            <v>1729</v>
          </cell>
          <cell r="J107">
            <v>162</v>
          </cell>
          <cell r="K107">
            <v>152</v>
          </cell>
          <cell r="L107">
            <v>114</v>
          </cell>
          <cell r="M107">
            <v>279</v>
          </cell>
          <cell r="N107">
            <v>21</v>
          </cell>
          <cell r="O107">
            <v>801</v>
          </cell>
          <cell r="P107">
            <v>85</v>
          </cell>
          <cell r="Q107">
            <v>3050</v>
          </cell>
        </row>
        <row r="108">
          <cell r="A108">
            <v>36568</v>
          </cell>
          <cell r="B108">
            <v>2412</v>
          </cell>
          <cell r="C108">
            <v>179</v>
          </cell>
          <cell r="D108">
            <v>16</v>
          </cell>
          <cell r="E108">
            <v>42</v>
          </cell>
          <cell r="F108">
            <v>205</v>
          </cell>
          <cell r="G108">
            <v>62</v>
          </cell>
          <cell r="H108">
            <v>2710</v>
          </cell>
          <cell r="I108">
            <v>1734</v>
          </cell>
          <cell r="J108">
            <v>159</v>
          </cell>
          <cell r="K108">
            <v>156</v>
          </cell>
          <cell r="L108">
            <v>195</v>
          </cell>
          <cell r="M108">
            <v>265</v>
          </cell>
          <cell r="N108">
            <v>16</v>
          </cell>
          <cell r="O108">
            <v>481</v>
          </cell>
          <cell r="P108">
            <v>90</v>
          </cell>
          <cell r="Q108">
            <v>2812</v>
          </cell>
        </row>
        <row r="109">
          <cell r="A109">
            <v>36569</v>
          </cell>
          <cell r="B109">
            <v>2329</v>
          </cell>
          <cell r="C109">
            <v>161</v>
          </cell>
          <cell r="D109">
            <v>16</v>
          </cell>
          <cell r="E109">
            <v>41</v>
          </cell>
          <cell r="F109">
            <v>205</v>
          </cell>
          <cell r="G109">
            <v>62</v>
          </cell>
          <cell r="H109">
            <v>2609</v>
          </cell>
          <cell r="I109">
            <v>1758</v>
          </cell>
          <cell r="J109">
            <v>157</v>
          </cell>
          <cell r="K109">
            <v>166</v>
          </cell>
          <cell r="L109">
            <v>159</v>
          </cell>
          <cell r="M109">
            <v>261</v>
          </cell>
          <cell r="N109">
            <v>16</v>
          </cell>
          <cell r="O109">
            <v>476</v>
          </cell>
          <cell r="P109">
            <v>90</v>
          </cell>
          <cell r="Q109">
            <v>2804</v>
          </cell>
        </row>
        <row r="110">
          <cell r="A110">
            <v>36570</v>
          </cell>
          <cell r="B110">
            <v>2459</v>
          </cell>
          <cell r="C110">
            <v>154</v>
          </cell>
          <cell r="D110">
            <v>16</v>
          </cell>
          <cell r="E110">
            <v>41</v>
          </cell>
          <cell r="F110">
            <v>263</v>
          </cell>
          <cell r="G110">
            <v>73</v>
          </cell>
          <cell r="H110">
            <v>2743</v>
          </cell>
          <cell r="I110">
            <v>1728</v>
          </cell>
          <cell r="J110">
            <v>165</v>
          </cell>
          <cell r="K110">
            <v>167</v>
          </cell>
          <cell r="L110">
            <v>159</v>
          </cell>
          <cell r="M110">
            <v>238</v>
          </cell>
          <cell r="N110">
            <v>16</v>
          </cell>
          <cell r="O110">
            <v>503</v>
          </cell>
          <cell r="P110">
            <v>90</v>
          </cell>
          <cell r="Q110">
            <v>2720</v>
          </cell>
        </row>
        <row r="111">
          <cell r="A111">
            <v>36571</v>
          </cell>
          <cell r="B111">
            <v>2495</v>
          </cell>
          <cell r="C111">
            <v>186</v>
          </cell>
          <cell r="D111">
            <v>16</v>
          </cell>
          <cell r="E111">
            <v>44</v>
          </cell>
          <cell r="F111">
            <v>262</v>
          </cell>
          <cell r="G111">
            <v>42</v>
          </cell>
          <cell r="H111">
            <v>2782</v>
          </cell>
          <cell r="I111">
            <v>1768</v>
          </cell>
          <cell r="J111">
            <v>158</v>
          </cell>
          <cell r="K111">
            <v>193</v>
          </cell>
          <cell r="L111">
            <v>195</v>
          </cell>
          <cell r="M111">
            <v>294</v>
          </cell>
          <cell r="N111">
            <v>26</v>
          </cell>
          <cell r="O111">
            <v>429</v>
          </cell>
          <cell r="P111">
            <v>114</v>
          </cell>
          <cell r="Q111">
            <v>2838</v>
          </cell>
        </row>
        <row r="112">
          <cell r="A112">
            <v>36572</v>
          </cell>
          <cell r="B112">
            <v>2863</v>
          </cell>
          <cell r="C112">
            <v>165</v>
          </cell>
          <cell r="D112">
            <v>16</v>
          </cell>
          <cell r="E112">
            <v>44</v>
          </cell>
          <cell r="F112">
            <v>210</v>
          </cell>
          <cell r="G112">
            <v>51</v>
          </cell>
          <cell r="H112">
            <v>3141</v>
          </cell>
          <cell r="I112">
            <v>1682</v>
          </cell>
          <cell r="J112">
            <v>161</v>
          </cell>
          <cell r="K112">
            <v>201</v>
          </cell>
          <cell r="L112">
            <v>204</v>
          </cell>
          <cell r="M112">
            <v>290</v>
          </cell>
          <cell r="N112">
            <v>35</v>
          </cell>
          <cell r="O112">
            <v>479</v>
          </cell>
          <cell r="P112">
            <v>106</v>
          </cell>
          <cell r="Q112">
            <v>2867</v>
          </cell>
        </row>
        <row r="113">
          <cell r="A113">
            <v>36573</v>
          </cell>
          <cell r="B113">
            <v>2695</v>
          </cell>
          <cell r="C113">
            <v>171</v>
          </cell>
          <cell r="D113">
            <v>16</v>
          </cell>
          <cell r="E113">
            <v>45</v>
          </cell>
          <cell r="F113">
            <v>210</v>
          </cell>
          <cell r="G113">
            <v>52</v>
          </cell>
          <cell r="H113">
            <v>2979</v>
          </cell>
          <cell r="I113">
            <v>1730</v>
          </cell>
          <cell r="J113">
            <v>153</v>
          </cell>
          <cell r="K113">
            <v>153</v>
          </cell>
          <cell r="L113">
            <v>194</v>
          </cell>
          <cell r="M113">
            <v>293</v>
          </cell>
          <cell r="N113">
            <v>35</v>
          </cell>
          <cell r="O113">
            <v>550</v>
          </cell>
          <cell r="P113">
            <v>96</v>
          </cell>
          <cell r="Q113">
            <v>2905</v>
          </cell>
        </row>
        <row r="114">
          <cell r="A114">
            <v>36574</v>
          </cell>
          <cell r="B114">
            <v>2389</v>
          </cell>
          <cell r="C114">
            <v>160</v>
          </cell>
          <cell r="D114">
            <v>16</v>
          </cell>
          <cell r="E114">
            <v>43</v>
          </cell>
          <cell r="F114">
            <v>257</v>
          </cell>
          <cell r="G114">
            <v>108</v>
          </cell>
          <cell r="H114">
            <v>2716</v>
          </cell>
          <cell r="I114">
            <v>1724</v>
          </cell>
          <cell r="J114">
            <v>151</v>
          </cell>
          <cell r="K114">
            <v>190</v>
          </cell>
          <cell r="L114">
            <v>209</v>
          </cell>
          <cell r="M114">
            <v>295</v>
          </cell>
          <cell r="N114">
            <v>22</v>
          </cell>
          <cell r="O114">
            <v>500</v>
          </cell>
          <cell r="P114">
            <v>81</v>
          </cell>
          <cell r="Q114">
            <v>2813</v>
          </cell>
        </row>
        <row r="115">
          <cell r="A115">
            <v>36575</v>
          </cell>
          <cell r="B115">
            <v>1914</v>
          </cell>
          <cell r="C115">
            <v>159</v>
          </cell>
          <cell r="D115">
            <v>16</v>
          </cell>
          <cell r="E115">
            <v>42</v>
          </cell>
          <cell r="F115">
            <v>250</v>
          </cell>
          <cell r="G115">
            <v>100</v>
          </cell>
          <cell r="H115">
            <v>2231</v>
          </cell>
          <cell r="I115">
            <v>1729</v>
          </cell>
          <cell r="J115">
            <v>150</v>
          </cell>
          <cell r="K115">
            <v>200</v>
          </cell>
          <cell r="L115">
            <v>175</v>
          </cell>
          <cell r="M115">
            <v>295</v>
          </cell>
          <cell r="N115">
            <v>17</v>
          </cell>
          <cell r="O115">
            <v>345</v>
          </cell>
          <cell r="P115">
            <v>75</v>
          </cell>
          <cell r="Q115">
            <v>2644</v>
          </cell>
        </row>
        <row r="116">
          <cell r="A116">
            <v>36576</v>
          </cell>
          <cell r="B116">
            <v>2004</v>
          </cell>
          <cell r="C116">
            <v>175</v>
          </cell>
          <cell r="D116">
            <v>16</v>
          </cell>
          <cell r="E116">
            <v>42</v>
          </cell>
          <cell r="F116">
            <v>420</v>
          </cell>
          <cell r="G116">
            <v>100</v>
          </cell>
          <cell r="H116">
            <v>2503</v>
          </cell>
          <cell r="I116">
            <v>1740</v>
          </cell>
          <cell r="J116">
            <v>150</v>
          </cell>
          <cell r="K116">
            <v>201</v>
          </cell>
          <cell r="L116">
            <v>173</v>
          </cell>
          <cell r="M116">
            <v>292</v>
          </cell>
          <cell r="N116">
            <v>17</v>
          </cell>
          <cell r="O116">
            <v>266</v>
          </cell>
          <cell r="P116">
            <v>73</v>
          </cell>
          <cell r="Q116">
            <v>2567</v>
          </cell>
        </row>
        <row r="117">
          <cell r="A117">
            <v>36577</v>
          </cell>
          <cell r="B117">
            <v>2206</v>
          </cell>
          <cell r="C117">
            <v>170</v>
          </cell>
          <cell r="D117">
            <v>16</v>
          </cell>
          <cell r="E117">
            <v>40</v>
          </cell>
          <cell r="F117">
            <v>308</v>
          </cell>
          <cell r="G117">
            <v>107</v>
          </cell>
          <cell r="H117">
            <v>2539</v>
          </cell>
          <cell r="I117">
            <v>1701</v>
          </cell>
          <cell r="J117">
            <v>150</v>
          </cell>
          <cell r="K117">
            <v>144</v>
          </cell>
          <cell r="L117">
            <v>134</v>
          </cell>
          <cell r="M117">
            <v>293</v>
          </cell>
          <cell r="N117">
            <v>17</v>
          </cell>
          <cell r="O117">
            <v>378</v>
          </cell>
          <cell r="P117">
            <v>42</v>
          </cell>
          <cell r="Q117">
            <v>2493</v>
          </cell>
        </row>
        <row r="118">
          <cell r="A118">
            <v>36578</v>
          </cell>
          <cell r="B118">
            <v>2409</v>
          </cell>
          <cell r="C118">
            <v>162</v>
          </cell>
          <cell r="D118">
            <v>16</v>
          </cell>
          <cell r="E118">
            <v>43</v>
          </cell>
          <cell r="F118">
            <v>254</v>
          </cell>
          <cell r="G118">
            <v>100</v>
          </cell>
          <cell r="H118">
            <v>2730</v>
          </cell>
          <cell r="I118">
            <v>1750</v>
          </cell>
          <cell r="J118">
            <v>150</v>
          </cell>
          <cell r="K118">
            <v>202</v>
          </cell>
          <cell r="L118">
            <v>174</v>
          </cell>
          <cell r="M118">
            <v>296</v>
          </cell>
          <cell r="N118">
            <v>17</v>
          </cell>
          <cell r="O118">
            <v>377</v>
          </cell>
          <cell r="P118">
            <v>70</v>
          </cell>
          <cell r="Q118">
            <v>2694</v>
          </cell>
        </row>
        <row r="119">
          <cell r="A119">
            <v>36579</v>
          </cell>
          <cell r="B119" t="str">
            <v>N/A</v>
          </cell>
          <cell r="C119" t="str">
            <v>N/A</v>
          </cell>
          <cell r="D119" t="str">
            <v>N/A</v>
          </cell>
          <cell r="E119" t="str">
            <v>N/A</v>
          </cell>
          <cell r="F119" t="str">
            <v>N/A</v>
          </cell>
          <cell r="G119" t="str">
            <v>N/A</v>
          </cell>
          <cell r="H119" t="str">
            <v>N/A</v>
          </cell>
          <cell r="I119" t="str">
            <v>N/A</v>
          </cell>
          <cell r="J119" t="str">
            <v>N/A</v>
          </cell>
          <cell r="K119" t="str">
            <v>N/A</v>
          </cell>
          <cell r="L119" t="str">
            <v>N/A</v>
          </cell>
          <cell r="M119" t="str">
            <v>N/A</v>
          </cell>
          <cell r="N119" t="str">
            <v>N/A</v>
          </cell>
          <cell r="O119" t="str">
            <v>N/A</v>
          </cell>
          <cell r="P119" t="str">
            <v>N/A</v>
          </cell>
          <cell r="Q119" t="str">
            <v>N/A</v>
          </cell>
        </row>
        <row r="120">
          <cell r="A120">
            <v>36580</v>
          </cell>
          <cell r="B120" t="str">
            <v>N/A</v>
          </cell>
          <cell r="C120" t="str">
            <v>N/A</v>
          </cell>
          <cell r="D120" t="str">
            <v>N/A</v>
          </cell>
          <cell r="E120" t="str">
            <v>N/A</v>
          </cell>
          <cell r="F120" t="str">
            <v>N/A</v>
          </cell>
          <cell r="G120" t="str">
            <v>N/A</v>
          </cell>
          <cell r="H120" t="str">
            <v>N/A</v>
          </cell>
          <cell r="I120" t="str">
            <v>N/A</v>
          </cell>
          <cell r="J120" t="str">
            <v>N/A</v>
          </cell>
          <cell r="K120" t="str">
            <v>N/A</v>
          </cell>
          <cell r="L120" t="str">
            <v>N/A</v>
          </cell>
          <cell r="M120" t="str">
            <v>N/A</v>
          </cell>
          <cell r="N120" t="str">
            <v>N/A</v>
          </cell>
          <cell r="O120" t="str">
            <v>N/A</v>
          </cell>
          <cell r="P120" t="str">
            <v>N/A</v>
          </cell>
          <cell r="Q120" t="str">
            <v>N/A</v>
          </cell>
        </row>
        <row r="121">
          <cell r="A121">
            <v>36581</v>
          </cell>
          <cell r="B121" t="str">
            <v>N/A</v>
          </cell>
          <cell r="C121" t="str">
            <v>N/A</v>
          </cell>
          <cell r="D121" t="str">
            <v>N/A</v>
          </cell>
          <cell r="E121" t="str">
            <v>N/A</v>
          </cell>
          <cell r="F121" t="str">
            <v>N/A</v>
          </cell>
          <cell r="G121" t="str">
            <v>N/A</v>
          </cell>
          <cell r="H121" t="str">
            <v>N/A</v>
          </cell>
          <cell r="I121" t="str">
            <v>N/A</v>
          </cell>
          <cell r="J121" t="str">
            <v>N/A</v>
          </cell>
          <cell r="K121" t="str">
            <v>N/A</v>
          </cell>
          <cell r="L121" t="str">
            <v>N/A</v>
          </cell>
          <cell r="M121" t="str">
            <v>N/A</v>
          </cell>
          <cell r="N121" t="str">
            <v>N/A</v>
          </cell>
          <cell r="O121" t="str">
            <v>N/A</v>
          </cell>
          <cell r="P121" t="str">
            <v>N/A</v>
          </cell>
          <cell r="Q121" t="str">
            <v>N/A</v>
          </cell>
        </row>
        <row r="122">
          <cell r="A122">
            <v>36582</v>
          </cell>
          <cell r="B122" t="str">
            <v>N/A</v>
          </cell>
          <cell r="C122" t="str">
            <v>N/A</v>
          </cell>
          <cell r="D122" t="str">
            <v>N/A</v>
          </cell>
          <cell r="E122" t="str">
            <v>N/A</v>
          </cell>
          <cell r="F122" t="str">
            <v>N/A</v>
          </cell>
          <cell r="G122" t="str">
            <v>N/A</v>
          </cell>
          <cell r="H122" t="str">
            <v>N/A</v>
          </cell>
          <cell r="I122" t="str">
            <v>N/A</v>
          </cell>
          <cell r="J122" t="str">
            <v>N/A</v>
          </cell>
          <cell r="K122" t="str">
            <v>N/A</v>
          </cell>
          <cell r="L122" t="str">
            <v>N/A</v>
          </cell>
          <cell r="M122" t="str">
            <v>N/A</v>
          </cell>
          <cell r="N122" t="str">
            <v>N/A</v>
          </cell>
          <cell r="O122" t="str">
            <v>N/A</v>
          </cell>
          <cell r="P122" t="str">
            <v>N/A</v>
          </cell>
          <cell r="Q122" t="str">
            <v>N/A</v>
          </cell>
        </row>
        <row r="123">
          <cell r="A123">
            <v>36583</v>
          </cell>
          <cell r="B123" t="str">
            <v>N/A</v>
          </cell>
          <cell r="C123" t="str">
            <v>N/A</v>
          </cell>
          <cell r="D123" t="str">
            <v>N/A</v>
          </cell>
          <cell r="E123" t="str">
            <v>N/A</v>
          </cell>
          <cell r="F123" t="str">
            <v>N/A</v>
          </cell>
          <cell r="G123" t="str">
            <v>N/A</v>
          </cell>
          <cell r="H123" t="str">
            <v>N/A</v>
          </cell>
          <cell r="I123" t="str">
            <v>N/A</v>
          </cell>
          <cell r="J123" t="str">
            <v>N/A</v>
          </cell>
          <cell r="K123" t="str">
            <v>N/A</v>
          </cell>
          <cell r="L123" t="str">
            <v>N/A</v>
          </cell>
          <cell r="M123" t="str">
            <v>N/A</v>
          </cell>
          <cell r="N123" t="str">
            <v>N/A</v>
          </cell>
          <cell r="O123" t="str">
            <v>N/A</v>
          </cell>
          <cell r="P123" t="str">
            <v>N/A</v>
          </cell>
          <cell r="Q123" t="str">
            <v>N/A</v>
          </cell>
        </row>
        <row r="124">
          <cell r="A124">
            <v>36584</v>
          </cell>
          <cell r="B124" t="str">
            <v>N/A</v>
          </cell>
          <cell r="C124" t="str">
            <v>N/A</v>
          </cell>
          <cell r="D124" t="str">
            <v>N/A</v>
          </cell>
          <cell r="E124" t="str">
            <v>N/A</v>
          </cell>
          <cell r="F124" t="str">
            <v>N/A</v>
          </cell>
          <cell r="G124" t="str">
            <v>N/A</v>
          </cell>
          <cell r="H124" t="str">
            <v>N/A</v>
          </cell>
          <cell r="I124" t="str">
            <v>N/A</v>
          </cell>
          <cell r="J124" t="str">
            <v>N/A</v>
          </cell>
          <cell r="K124" t="str">
            <v>N/A</v>
          </cell>
          <cell r="L124" t="str">
            <v>N/A</v>
          </cell>
          <cell r="M124" t="str">
            <v>N/A</v>
          </cell>
          <cell r="N124" t="str">
            <v>N/A</v>
          </cell>
          <cell r="O124" t="str">
            <v>N/A</v>
          </cell>
          <cell r="P124" t="str">
            <v>N/A</v>
          </cell>
          <cell r="Q124" t="str">
            <v>N/A</v>
          </cell>
        </row>
        <row r="125">
          <cell r="A125">
            <v>36585</v>
          </cell>
          <cell r="B125" t="str">
            <v>N/A</v>
          </cell>
          <cell r="C125" t="str">
            <v>N/A</v>
          </cell>
          <cell r="D125" t="str">
            <v>N/A</v>
          </cell>
          <cell r="E125" t="str">
            <v>N/A</v>
          </cell>
          <cell r="F125" t="str">
            <v>N/A</v>
          </cell>
          <cell r="G125" t="str">
            <v>N/A</v>
          </cell>
          <cell r="H125" t="str">
            <v>N/A</v>
          </cell>
          <cell r="I125" t="str">
            <v>N/A</v>
          </cell>
          <cell r="J125" t="str">
            <v>N/A</v>
          </cell>
          <cell r="K125" t="str">
            <v>N/A</v>
          </cell>
          <cell r="L125" t="str">
            <v>N/A</v>
          </cell>
          <cell r="M125" t="str">
            <v>N/A</v>
          </cell>
          <cell r="N125" t="str">
            <v>N/A</v>
          </cell>
          <cell r="O125" t="str">
            <v>N/A</v>
          </cell>
          <cell r="P125" t="str">
            <v>N/A</v>
          </cell>
          <cell r="Q125" t="str">
            <v>N/A</v>
          </cell>
        </row>
        <row r="126">
          <cell r="A126">
            <v>36586</v>
          </cell>
          <cell r="B126" t="str">
            <v>N/A</v>
          </cell>
          <cell r="C126" t="str">
            <v>N/A</v>
          </cell>
          <cell r="D126" t="str">
            <v>N/A</v>
          </cell>
          <cell r="E126" t="str">
            <v>N/A</v>
          </cell>
          <cell r="F126" t="str">
            <v>N/A</v>
          </cell>
          <cell r="G126" t="str">
            <v>N/A</v>
          </cell>
          <cell r="H126" t="str">
            <v>N/A</v>
          </cell>
          <cell r="I126" t="str">
            <v>N/A</v>
          </cell>
          <cell r="J126" t="str">
            <v>N/A</v>
          </cell>
          <cell r="K126" t="str">
            <v>N/A</v>
          </cell>
          <cell r="L126" t="str">
            <v>N/A</v>
          </cell>
          <cell r="M126" t="str">
            <v>N/A</v>
          </cell>
          <cell r="N126" t="str">
            <v>N/A</v>
          </cell>
          <cell r="O126" t="str">
            <v>N/A</v>
          </cell>
          <cell r="P126" t="str">
            <v>N/A</v>
          </cell>
          <cell r="Q126" t="str">
            <v>N/A</v>
          </cell>
        </row>
        <row r="127">
          <cell r="A127">
            <v>36587</v>
          </cell>
          <cell r="B127" t="str">
            <v>N/A</v>
          </cell>
          <cell r="C127" t="str">
            <v>N/A</v>
          </cell>
          <cell r="D127" t="str">
            <v>N/A</v>
          </cell>
          <cell r="E127" t="str">
            <v>N/A</v>
          </cell>
          <cell r="F127" t="str">
            <v>N/A</v>
          </cell>
          <cell r="G127" t="str">
            <v>N/A</v>
          </cell>
          <cell r="H127" t="str">
            <v>N/A</v>
          </cell>
          <cell r="I127" t="str">
            <v>N/A</v>
          </cell>
          <cell r="J127" t="str">
            <v>N/A</v>
          </cell>
          <cell r="K127" t="str">
            <v>N/A</v>
          </cell>
          <cell r="L127" t="str">
            <v>N/A</v>
          </cell>
          <cell r="M127" t="str">
            <v>N/A</v>
          </cell>
          <cell r="N127" t="str">
            <v>N/A</v>
          </cell>
          <cell r="O127" t="str">
            <v>N/A</v>
          </cell>
          <cell r="P127" t="str">
            <v>N/A</v>
          </cell>
          <cell r="Q127" t="str">
            <v>N/A</v>
          </cell>
        </row>
        <row r="128">
          <cell r="A128">
            <v>36588</v>
          </cell>
          <cell r="B128" t="str">
            <v>N/A</v>
          </cell>
          <cell r="C128" t="str">
            <v>N/A</v>
          </cell>
          <cell r="D128" t="str">
            <v>N/A</v>
          </cell>
          <cell r="E128" t="str">
            <v>N/A</v>
          </cell>
          <cell r="F128" t="str">
            <v>N/A</v>
          </cell>
          <cell r="G128" t="str">
            <v>N/A</v>
          </cell>
          <cell r="H128" t="str">
            <v>N/A</v>
          </cell>
          <cell r="I128" t="str">
            <v>N/A</v>
          </cell>
          <cell r="J128" t="str">
            <v>N/A</v>
          </cell>
          <cell r="K128" t="str">
            <v>N/A</v>
          </cell>
          <cell r="L128" t="str">
            <v>N/A</v>
          </cell>
          <cell r="M128" t="str">
            <v>N/A</v>
          </cell>
          <cell r="N128" t="str">
            <v>N/A</v>
          </cell>
          <cell r="O128" t="str">
            <v>N/A</v>
          </cell>
          <cell r="P128" t="str">
            <v>N/A</v>
          </cell>
          <cell r="Q128" t="str">
            <v>N/A</v>
          </cell>
        </row>
        <row r="129">
          <cell r="A129">
            <v>36589</v>
          </cell>
          <cell r="B129" t="str">
            <v>N/A</v>
          </cell>
          <cell r="C129" t="str">
            <v>N/A</v>
          </cell>
          <cell r="D129" t="str">
            <v>N/A</v>
          </cell>
          <cell r="E129" t="str">
            <v>N/A</v>
          </cell>
          <cell r="F129" t="str">
            <v>N/A</v>
          </cell>
          <cell r="G129" t="str">
            <v>N/A</v>
          </cell>
          <cell r="H129" t="str">
            <v>N/A</v>
          </cell>
          <cell r="I129" t="str">
            <v>N/A</v>
          </cell>
          <cell r="J129" t="str">
            <v>N/A</v>
          </cell>
          <cell r="K129" t="str">
            <v>N/A</v>
          </cell>
          <cell r="L129" t="str">
            <v>N/A</v>
          </cell>
          <cell r="M129" t="str">
            <v>N/A</v>
          </cell>
          <cell r="N129" t="str">
            <v>N/A</v>
          </cell>
          <cell r="O129" t="str">
            <v>N/A</v>
          </cell>
          <cell r="P129" t="str">
            <v>N/A</v>
          </cell>
          <cell r="Q129" t="str">
            <v>N/A</v>
          </cell>
        </row>
        <row r="130">
          <cell r="A130">
            <v>36590</v>
          </cell>
          <cell r="B130" t="str">
            <v>N/A</v>
          </cell>
          <cell r="C130" t="str">
            <v>N/A</v>
          </cell>
          <cell r="D130" t="str">
            <v>N/A</v>
          </cell>
          <cell r="E130" t="str">
            <v>N/A</v>
          </cell>
          <cell r="F130" t="str">
            <v>N/A</v>
          </cell>
          <cell r="G130" t="str">
            <v>N/A</v>
          </cell>
          <cell r="H130" t="str">
            <v>N/A</v>
          </cell>
          <cell r="I130" t="str">
            <v>N/A</v>
          </cell>
          <cell r="J130" t="str">
            <v>N/A</v>
          </cell>
          <cell r="K130" t="str">
            <v>N/A</v>
          </cell>
          <cell r="L130" t="str">
            <v>N/A</v>
          </cell>
          <cell r="M130" t="str">
            <v>N/A</v>
          </cell>
          <cell r="N130" t="str">
            <v>N/A</v>
          </cell>
          <cell r="O130" t="str">
            <v>N/A</v>
          </cell>
          <cell r="P130" t="str">
            <v>N/A</v>
          </cell>
          <cell r="Q130" t="str">
            <v>N/A</v>
          </cell>
        </row>
        <row r="131">
          <cell r="A131">
            <v>36591</v>
          </cell>
          <cell r="B131" t="str">
            <v>N/A</v>
          </cell>
          <cell r="C131" t="str">
            <v>N/A</v>
          </cell>
          <cell r="D131" t="str">
            <v>N/A</v>
          </cell>
          <cell r="E131" t="str">
            <v>N/A</v>
          </cell>
          <cell r="F131" t="str">
            <v>N/A</v>
          </cell>
          <cell r="G131" t="str">
            <v>N/A</v>
          </cell>
          <cell r="H131" t="str">
            <v>N/A</v>
          </cell>
          <cell r="I131" t="str">
            <v>N/A</v>
          </cell>
          <cell r="J131" t="str">
            <v>N/A</v>
          </cell>
          <cell r="K131" t="str">
            <v>N/A</v>
          </cell>
          <cell r="L131" t="str">
            <v>N/A</v>
          </cell>
          <cell r="M131" t="str">
            <v>N/A</v>
          </cell>
          <cell r="N131" t="str">
            <v>N/A</v>
          </cell>
          <cell r="O131" t="str">
            <v>N/A</v>
          </cell>
          <cell r="P131" t="str">
            <v>N/A</v>
          </cell>
          <cell r="Q131" t="str">
            <v>N/A</v>
          </cell>
        </row>
        <row r="132">
          <cell r="A132">
            <v>36592</v>
          </cell>
          <cell r="B132" t="str">
            <v>N/A</v>
          </cell>
          <cell r="C132" t="str">
            <v>N/A</v>
          </cell>
          <cell r="D132" t="str">
            <v>N/A</v>
          </cell>
          <cell r="E132" t="str">
            <v>N/A</v>
          </cell>
          <cell r="F132" t="str">
            <v>N/A</v>
          </cell>
          <cell r="G132" t="str">
            <v>N/A</v>
          </cell>
          <cell r="H132" t="str">
            <v>N/A</v>
          </cell>
          <cell r="I132" t="str">
            <v>N/A</v>
          </cell>
          <cell r="J132" t="str">
            <v>N/A</v>
          </cell>
          <cell r="K132" t="str">
            <v>N/A</v>
          </cell>
          <cell r="L132" t="str">
            <v>N/A</v>
          </cell>
          <cell r="M132" t="str">
            <v>N/A</v>
          </cell>
          <cell r="N132" t="str">
            <v>N/A</v>
          </cell>
          <cell r="O132" t="str">
            <v>N/A</v>
          </cell>
          <cell r="P132" t="str">
            <v>N/A</v>
          </cell>
          <cell r="Q132" t="str">
            <v>N/A</v>
          </cell>
        </row>
        <row r="133">
          <cell r="A133">
            <v>36593</v>
          </cell>
          <cell r="B133" t="str">
            <v>N/A</v>
          </cell>
          <cell r="C133" t="str">
            <v>N/A</v>
          </cell>
          <cell r="D133" t="str">
            <v>N/A</v>
          </cell>
          <cell r="E133" t="str">
            <v>N/A</v>
          </cell>
          <cell r="F133" t="str">
            <v>N/A</v>
          </cell>
          <cell r="G133" t="str">
            <v>N/A</v>
          </cell>
          <cell r="H133" t="str">
            <v>N/A</v>
          </cell>
          <cell r="I133" t="str">
            <v>N/A</v>
          </cell>
          <cell r="J133" t="str">
            <v>N/A</v>
          </cell>
          <cell r="K133" t="str">
            <v>N/A</v>
          </cell>
          <cell r="L133" t="str">
            <v>N/A</v>
          </cell>
          <cell r="M133" t="str">
            <v>N/A</v>
          </cell>
          <cell r="N133" t="str">
            <v>N/A</v>
          </cell>
          <cell r="O133" t="str">
            <v>N/A</v>
          </cell>
          <cell r="P133" t="str">
            <v>N/A</v>
          </cell>
          <cell r="Q133" t="str">
            <v>N/A</v>
          </cell>
        </row>
        <row r="134">
          <cell r="A134">
            <v>36594</v>
          </cell>
          <cell r="B134" t="str">
            <v>N/A</v>
          </cell>
          <cell r="C134" t="str">
            <v>N/A</v>
          </cell>
          <cell r="D134" t="str">
            <v>N/A</v>
          </cell>
          <cell r="E134" t="str">
            <v>N/A</v>
          </cell>
          <cell r="F134" t="str">
            <v>N/A</v>
          </cell>
          <cell r="G134" t="str">
            <v>N/A</v>
          </cell>
          <cell r="H134" t="str">
            <v>N/A</v>
          </cell>
          <cell r="I134" t="str">
            <v>N/A</v>
          </cell>
          <cell r="J134" t="str">
            <v>N/A</v>
          </cell>
          <cell r="K134" t="str">
            <v>N/A</v>
          </cell>
          <cell r="L134" t="str">
            <v>N/A</v>
          </cell>
          <cell r="M134" t="str">
            <v>N/A</v>
          </cell>
          <cell r="N134" t="str">
            <v>N/A</v>
          </cell>
          <cell r="O134" t="str">
            <v>N/A</v>
          </cell>
          <cell r="P134" t="str">
            <v>N/A</v>
          </cell>
          <cell r="Q134" t="str">
            <v>N/A</v>
          </cell>
        </row>
        <row r="135">
          <cell r="A135">
            <v>36595</v>
          </cell>
          <cell r="B135" t="str">
            <v>N/A</v>
          </cell>
          <cell r="C135" t="str">
            <v>N/A</v>
          </cell>
          <cell r="D135" t="str">
            <v>N/A</v>
          </cell>
          <cell r="E135" t="str">
            <v>N/A</v>
          </cell>
          <cell r="F135" t="str">
            <v>N/A</v>
          </cell>
          <cell r="G135" t="str">
            <v>N/A</v>
          </cell>
          <cell r="H135" t="str">
            <v>N/A</v>
          </cell>
          <cell r="I135" t="str">
            <v>N/A</v>
          </cell>
          <cell r="J135" t="str">
            <v>N/A</v>
          </cell>
          <cell r="K135" t="str">
            <v>N/A</v>
          </cell>
          <cell r="L135" t="str">
            <v>N/A</v>
          </cell>
          <cell r="M135" t="str">
            <v>N/A</v>
          </cell>
          <cell r="N135" t="str">
            <v>N/A</v>
          </cell>
          <cell r="O135" t="str">
            <v>N/A</v>
          </cell>
          <cell r="P135" t="str">
            <v>N/A</v>
          </cell>
          <cell r="Q135" t="str">
            <v>N/A</v>
          </cell>
        </row>
        <row r="136">
          <cell r="A136">
            <v>36596</v>
          </cell>
          <cell r="B136" t="str">
            <v>N/A</v>
          </cell>
          <cell r="C136" t="str">
            <v>N/A</v>
          </cell>
          <cell r="D136" t="str">
            <v>N/A</v>
          </cell>
          <cell r="E136" t="str">
            <v>N/A</v>
          </cell>
          <cell r="F136" t="str">
            <v>N/A</v>
          </cell>
          <cell r="G136" t="str">
            <v>N/A</v>
          </cell>
          <cell r="H136" t="str">
            <v>N/A</v>
          </cell>
          <cell r="I136" t="str">
            <v>N/A</v>
          </cell>
          <cell r="J136" t="str">
            <v>N/A</v>
          </cell>
          <cell r="K136" t="str">
            <v>N/A</v>
          </cell>
          <cell r="L136" t="str">
            <v>N/A</v>
          </cell>
          <cell r="M136" t="str">
            <v>N/A</v>
          </cell>
          <cell r="N136" t="str">
            <v>N/A</v>
          </cell>
          <cell r="O136" t="str">
            <v>N/A</v>
          </cell>
          <cell r="P136" t="str">
            <v>N/A</v>
          </cell>
          <cell r="Q136" t="str">
            <v>N/A</v>
          </cell>
        </row>
        <row r="137">
          <cell r="A137">
            <v>36597</v>
          </cell>
          <cell r="B137" t="str">
            <v>N/A</v>
          </cell>
          <cell r="C137" t="str">
            <v>N/A</v>
          </cell>
          <cell r="D137" t="str">
            <v>N/A</v>
          </cell>
          <cell r="E137" t="str">
            <v>N/A</v>
          </cell>
          <cell r="F137" t="str">
            <v>N/A</v>
          </cell>
          <cell r="G137" t="str">
            <v>N/A</v>
          </cell>
          <cell r="H137" t="str">
            <v>N/A</v>
          </cell>
          <cell r="I137" t="str">
            <v>N/A</v>
          </cell>
          <cell r="J137" t="str">
            <v>N/A</v>
          </cell>
          <cell r="K137" t="str">
            <v>N/A</v>
          </cell>
          <cell r="L137" t="str">
            <v>N/A</v>
          </cell>
          <cell r="M137" t="str">
            <v>N/A</v>
          </cell>
          <cell r="N137" t="str">
            <v>N/A</v>
          </cell>
          <cell r="O137" t="str">
            <v>N/A</v>
          </cell>
          <cell r="P137" t="str">
            <v>N/A</v>
          </cell>
          <cell r="Q137" t="str">
            <v>N/A</v>
          </cell>
        </row>
        <row r="138">
          <cell r="A138">
            <v>36598</v>
          </cell>
          <cell r="B138" t="str">
            <v>N/A</v>
          </cell>
          <cell r="C138" t="str">
            <v>N/A</v>
          </cell>
          <cell r="D138" t="str">
            <v>N/A</v>
          </cell>
          <cell r="E138" t="str">
            <v>N/A</v>
          </cell>
          <cell r="F138" t="str">
            <v>N/A</v>
          </cell>
          <cell r="G138" t="str">
            <v>N/A</v>
          </cell>
          <cell r="H138" t="str">
            <v>N/A</v>
          </cell>
          <cell r="I138" t="str">
            <v>N/A</v>
          </cell>
          <cell r="J138" t="str">
            <v>N/A</v>
          </cell>
          <cell r="K138" t="str">
            <v>N/A</v>
          </cell>
          <cell r="L138" t="str">
            <v>N/A</v>
          </cell>
          <cell r="M138" t="str">
            <v>N/A</v>
          </cell>
          <cell r="N138" t="str">
            <v>N/A</v>
          </cell>
          <cell r="O138" t="str">
            <v>N/A</v>
          </cell>
          <cell r="P138" t="str">
            <v>N/A</v>
          </cell>
          <cell r="Q138" t="str">
            <v>N/A</v>
          </cell>
        </row>
        <row r="139">
          <cell r="A139">
            <v>36599</v>
          </cell>
          <cell r="B139" t="str">
            <v>N/A</v>
          </cell>
          <cell r="C139" t="str">
            <v>N/A</v>
          </cell>
          <cell r="D139" t="str">
            <v>N/A</v>
          </cell>
          <cell r="E139" t="str">
            <v>N/A</v>
          </cell>
          <cell r="F139" t="str">
            <v>N/A</v>
          </cell>
          <cell r="G139" t="str">
            <v>N/A</v>
          </cell>
          <cell r="H139" t="str">
            <v>N/A</v>
          </cell>
          <cell r="I139" t="str">
            <v>N/A</v>
          </cell>
          <cell r="J139" t="str">
            <v>N/A</v>
          </cell>
          <cell r="K139" t="str">
            <v>N/A</v>
          </cell>
          <cell r="L139" t="str">
            <v>N/A</v>
          </cell>
          <cell r="M139" t="str">
            <v>N/A</v>
          </cell>
          <cell r="N139" t="str">
            <v>N/A</v>
          </cell>
          <cell r="O139" t="str">
            <v>N/A</v>
          </cell>
          <cell r="P139" t="str">
            <v>N/A</v>
          </cell>
          <cell r="Q139" t="str">
            <v>N/A</v>
          </cell>
        </row>
        <row r="140">
          <cell r="A140">
            <v>36600</v>
          </cell>
          <cell r="B140" t="str">
            <v>N/A</v>
          </cell>
          <cell r="C140" t="str">
            <v>N/A</v>
          </cell>
          <cell r="D140" t="str">
            <v>N/A</v>
          </cell>
          <cell r="E140" t="str">
            <v>N/A</v>
          </cell>
          <cell r="F140" t="str">
            <v>N/A</v>
          </cell>
          <cell r="G140" t="str">
            <v>N/A</v>
          </cell>
          <cell r="H140" t="str">
            <v>N/A</v>
          </cell>
          <cell r="I140" t="str">
            <v>N/A</v>
          </cell>
          <cell r="J140" t="str">
            <v>N/A</v>
          </cell>
          <cell r="K140" t="str">
            <v>N/A</v>
          </cell>
          <cell r="L140" t="str">
            <v>N/A</v>
          </cell>
          <cell r="M140" t="str">
            <v>N/A</v>
          </cell>
          <cell r="N140" t="str">
            <v>N/A</v>
          </cell>
          <cell r="O140" t="str">
            <v>N/A</v>
          </cell>
          <cell r="P140" t="str">
            <v>N/A</v>
          </cell>
          <cell r="Q140" t="str">
            <v>N/A</v>
          </cell>
        </row>
        <row r="141">
          <cell r="A141">
            <v>36601</v>
          </cell>
          <cell r="B141" t="str">
            <v>N/A</v>
          </cell>
          <cell r="C141" t="str">
            <v>N/A</v>
          </cell>
          <cell r="D141" t="str">
            <v>N/A</v>
          </cell>
          <cell r="E141" t="str">
            <v>N/A</v>
          </cell>
          <cell r="F141" t="str">
            <v>N/A</v>
          </cell>
          <cell r="G141" t="str">
            <v>N/A</v>
          </cell>
          <cell r="H141" t="str">
            <v>N/A</v>
          </cell>
          <cell r="I141" t="str">
            <v>N/A</v>
          </cell>
          <cell r="J141" t="str">
            <v>N/A</v>
          </cell>
          <cell r="K141" t="str">
            <v>N/A</v>
          </cell>
          <cell r="L141" t="str">
            <v>N/A</v>
          </cell>
          <cell r="M141" t="str">
            <v>N/A</v>
          </cell>
          <cell r="N141" t="str">
            <v>N/A</v>
          </cell>
          <cell r="O141" t="str">
            <v>N/A</v>
          </cell>
          <cell r="P141" t="str">
            <v>N/A</v>
          </cell>
          <cell r="Q141" t="str">
            <v>N/A</v>
          </cell>
        </row>
        <row r="142">
          <cell r="A142">
            <v>36602</v>
          </cell>
          <cell r="B142" t="str">
            <v>N/A</v>
          </cell>
          <cell r="C142" t="str">
            <v>N/A</v>
          </cell>
          <cell r="D142" t="str">
            <v>N/A</v>
          </cell>
          <cell r="E142" t="str">
            <v>N/A</v>
          </cell>
          <cell r="F142" t="str">
            <v>N/A</v>
          </cell>
          <cell r="G142" t="str">
            <v>N/A</v>
          </cell>
          <cell r="H142" t="str">
            <v>N/A</v>
          </cell>
          <cell r="I142" t="str">
            <v>N/A</v>
          </cell>
          <cell r="J142" t="str">
            <v>N/A</v>
          </cell>
          <cell r="K142" t="str">
            <v>N/A</v>
          </cell>
          <cell r="L142" t="str">
            <v>N/A</v>
          </cell>
          <cell r="M142" t="str">
            <v>N/A</v>
          </cell>
          <cell r="N142" t="str">
            <v>N/A</v>
          </cell>
          <cell r="O142" t="str">
            <v>N/A</v>
          </cell>
          <cell r="P142" t="str">
            <v>N/A</v>
          </cell>
          <cell r="Q142" t="str">
            <v>N/A</v>
          </cell>
        </row>
        <row r="143">
          <cell r="A143">
            <v>36603</v>
          </cell>
          <cell r="B143" t="str">
            <v>N/A</v>
          </cell>
          <cell r="C143" t="str">
            <v>N/A</v>
          </cell>
          <cell r="D143" t="str">
            <v>N/A</v>
          </cell>
          <cell r="E143" t="str">
            <v>N/A</v>
          </cell>
          <cell r="F143" t="str">
            <v>N/A</v>
          </cell>
          <cell r="G143" t="str">
            <v>N/A</v>
          </cell>
          <cell r="H143" t="str">
            <v>N/A</v>
          </cell>
          <cell r="I143" t="str">
            <v>N/A</v>
          </cell>
          <cell r="J143" t="str">
            <v>N/A</v>
          </cell>
          <cell r="K143" t="str">
            <v>N/A</v>
          </cell>
          <cell r="L143" t="str">
            <v>N/A</v>
          </cell>
          <cell r="M143" t="str">
            <v>N/A</v>
          </cell>
          <cell r="N143" t="str">
            <v>N/A</v>
          </cell>
          <cell r="O143" t="str">
            <v>N/A</v>
          </cell>
          <cell r="P143" t="str">
            <v>N/A</v>
          </cell>
          <cell r="Q143" t="str">
            <v>N/A</v>
          </cell>
        </row>
        <row r="144">
          <cell r="A144">
            <v>36604</v>
          </cell>
          <cell r="B144" t="str">
            <v>N/A</v>
          </cell>
          <cell r="C144" t="str">
            <v>N/A</v>
          </cell>
          <cell r="D144" t="str">
            <v>N/A</v>
          </cell>
          <cell r="E144" t="str">
            <v>N/A</v>
          </cell>
          <cell r="F144" t="str">
            <v>N/A</v>
          </cell>
          <cell r="G144" t="str">
            <v>N/A</v>
          </cell>
          <cell r="H144" t="str">
            <v>N/A</v>
          </cell>
          <cell r="I144" t="str">
            <v>N/A</v>
          </cell>
          <cell r="J144" t="str">
            <v>N/A</v>
          </cell>
          <cell r="K144" t="str">
            <v>N/A</v>
          </cell>
          <cell r="L144" t="str">
            <v>N/A</v>
          </cell>
          <cell r="M144" t="str">
            <v>N/A</v>
          </cell>
          <cell r="N144" t="str">
            <v>N/A</v>
          </cell>
          <cell r="O144" t="str">
            <v>N/A</v>
          </cell>
          <cell r="P144" t="str">
            <v>N/A</v>
          </cell>
          <cell r="Q144" t="str">
            <v>N/A</v>
          </cell>
        </row>
        <row r="145">
          <cell r="A145">
            <v>36605</v>
          </cell>
          <cell r="B145" t="str">
            <v>N/A</v>
          </cell>
          <cell r="C145" t="str">
            <v>N/A</v>
          </cell>
          <cell r="D145" t="str">
            <v>N/A</v>
          </cell>
          <cell r="E145" t="str">
            <v>N/A</v>
          </cell>
          <cell r="F145" t="str">
            <v>N/A</v>
          </cell>
          <cell r="G145" t="str">
            <v>N/A</v>
          </cell>
          <cell r="H145" t="str">
            <v>N/A</v>
          </cell>
          <cell r="I145" t="str">
            <v>N/A</v>
          </cell>
          <cell r="J145" t="str">
            <v>N/A</v>
          </cell>
          <cell r="K145" t="str">
            <v>N/A</v>
          </cell>
          <cell r="L145" t="str">
            <v>N/A</v>
          </cell>
          <cell r="M145" t="str">
            <v>N/A</v>
          </cell>
          <cell r="N145" t="str">
            <v>N/A</v>
          </cell>
          <cell r="O145" t="str">
            <v>N/A</v>
          </cell>
          <cell r="P145" t="str">
            <v>N/A</v>
          </cell>
          <cell r="Q145" t="str">
            <v>N/A</v>
          </cell>
        </row>
        <row r="146">
          <cell r="A146">
            <v>36606</v>
          </cell>
          <cell r="B146" t="str">
            <v>N/A</v>
          </cell>
          <cell r="C146" t="str">
            <v>N/A</v>
          </cell>
          <cell r="D146" t="str">
            <v>N/A</v>
          </cell>
          <cell r="E146" t="str">
            <v>N/A</v>
          </cell>
          <cell r="F146" t="str">
            <v>N/A</v>
          </cell>
          <cell r="G146" t="str">
            <v>N/A</v>
          </cell>
          <cell r="H146" t="str">
            <v>N/A</v>
          </cell>
          <cell r="I146" t="str">
            <v>N/A</v>
          </cell>
          <cell r="J146" t="str">
            <v>N/A</v>
          </cell>
          <cell r="K146" t="str">
            <v>N/A</v>
          </cell>
          <cell r="L146" t="str">
            <v>N/A</v>
          </cell>
          <cell r="M146" t="str">
            <v>N/A</v>
          </cell>
          <cell r="N146" t="str">
            <v>N/A</v>
          </cell>
          <cell r="O146" t="str">
            <v>N/A</v>
          </cell>
          <cell r="P146" t="str">
            <v>N/A</v>
          </cell>
          <cell r="Q146" t="str">
            <v>N/A</v>
          </cell>
        </row>
        <row r="147">
          <cell r="A147">
            <v>36607</v>
          </cell>
          <cell r="B147" t="str">
            <v>N/A</v>
          </cell>
          <cell r="C147" t="str">
            <v>N/A</v>
          </cell>
          <cell r="D147" t="str">
            <v>N/A</v>
          </cell>
          <cell r="E147" t="str">
            <v>N/A</v>
          </cell>
          <cell r="F147" t="str">
            <v>N/A</v>
          </cell>
          <cell r="G147" t="str">
            <v>N/A</v>
          </cell>
          <cell r="H147" t="str">
            <v>N/A</v>
          </cell>
          <cell r="I147" t="str">
            <v>N/A</v>
          </cell>
          <cell r="J147" t="str">
            <v>N/A</v>
          </cell>
          <cell r="K147" t="str">
            <v>N/A</v>
          </cell>
          <cell r="L147" t="str">
            <v>N/A</v>
          </cell>
          <cell r="M147" t="str">
            <v>N/A</v>
          </cell>
          <cell r="N147" t="str">
            <v>N/A</v>
          </cell>
          <cell r="O147" t="str">
            <v>N/A</v>
          </cell>
          <cell r="P147" t="str">
            <v>N/A</v>
          </cell>
          <cell r="Q147" t="str">
            <v>N/A</v>
          </cell>
        </row>
        <row r="148">
          <cell r="A148">
            <v>36608</v>
          </cell>
          <cell r="B148" t="str">
            <v>N/A</v>
          </cell>
          <cell r="C148" t="str">
            <v>N/A</v>
          </cell>
          <cell r="D148" t="str">
            <v>N/A</v>
          </cell>
          <cell r="E148" t="str">
            <v>N/A</v>
          </cell>
          <cell r="F148" t="str">
            <v>N/A</v>
          </cell>
          <cell r="G148" t="str">
            <v>N/A</v>
          </cell>
          <cell r="H148" t="str">
            <v>N/A</v>
          </cell>
          <cell r="I148" t="str">
            <v>N/A</v>
          </cell>
          <cell r="J148" t="str">
            <v>N/A</v>
          </cell>
          <cell r="K148" t="str">
            <v>N/A</v>
          </cell>
          <cell r="L148" t="str">
            <v>N/A</v>
          </cell>
          <cell r="M148" t="str">
            <v>N/A</v>
          </cell>
          <cell r="N148" t="str">
            <v>N/A</v>
          </cell>
          <cell r="O148" t="str">
            <v>N/A</v>
          </cell>
          <cell r="P148" t="str">
            <v>N/A</v>
          </cell>
          <cell r="Q148" t="str">
            <v>N/A</v>
          </cell>
        </row>
        <row r="149">
          <cell r="A149">
            <v>36609</v>
          </cell>
          <cell r="B149" t="str">
            <v>N/A</v>
          </cell>
          <cell r="C149" t="str">
            <v>N/A</v>
          </cell>
          <cell r="D149" t="str">
            <v>N/A</v>
          </cell>
          <cell r="E149" t="str">
            <v>N/A</v>
          </cell>
          <cell r="F149" t="str">
            <v>N/A</v>
          </cell>
          <cell r="G149" t="str">
            <v>N/A</v>
          </cell>
          <cell r="H149" t="str">
            <v>N/A</v>
          </cell>
          <cell r="I149" t="str">
            <v>N/A</v>
          </cell>
          <cell r="J149" t="str">
            <v>N/A</v>
          </cell>
          <cell r="K149" t="str">
            <v>N/A</v>
          </cell>
          <cell r="L149" t="str">
            <v>N/A</v>
          </cell>
          <cell r="M149" t="str">
            <v>N/A</v>
          </cell>
          <cell r="N149" t="str">
            <v>N/A</v>
          </cell>
          <cell r="O149" t="str">
            <v>N/A</v>
          </cell>
          <cell r="P149" t="str">
            <v>N/A</v>
          </cell>
          <cell r="Q149" t="str">
            <v>N/A</v>
          </cell>
        </row>
        <row r="150">
          <cell r="A150">
            <v>36610</v>
          </cell>
          <cell r="B150" t="str">
            <v>N/A</v>
          </cell>
          <cell r="C150" t="str">
            <v>N/A</v>
          </cell>
          <cell r="D150" t="str">
            <v>N/A</v>
          </cell>
          <cell r="E150" t="str">
            <v>N/A</v>
          </cell>
          <cell r="F150" t="str">
            <v>N/A</v>
          </cell>
          <cell r="G150" t="str">
            <v>N/A</v>
          </cell>
          <cell r="H150" t="str">
            <v>N/A</v>
          </cell>
          <cell r="I150" t="str">
            <v>N/A</v>
          </cell>
          <cell r="J150" t="str">
            <v>N/A</v>
          </cell>
          <cell r="K150" t="str">
            <v>N/A</v>
          </cell>
          <cell r="L150" t="str">
            <v>N/A</v>
          </cell>
          <cell r="M150" t="str">
            <v>N/A</v>
          </cell>
          <cell r="N150" t="str">
            <v>N/A</v>
          </cell>
          <cell r="O150" t="str">
            <v>N/A</v>
          </cell>
          <cell r="P150" t="str">
            <v>N/A</v>
          </cell>
          <cell r="Q150" t="str">
            <v>N/A</v>
          </cell>
        </row>
        <row r="151">
          <cell r="A151">
            <v>36611</v>
          </cell>
          <cell r="B151" t="str">
            <v>N/A</v>
          </cell>
          <cell r="C151" t="str">
            <v>N/A</v>
          </cell>
          <cell r="D151" t="str">
            <v>N/A</v>
          </cell>
          <cell r="E151" t="str">
            <v>N/A</v>
          </cell>
          <cell r="F151" t="str">
            <v>N/A</v>
          </cell>
          <cell r="G151" t="str">
            <v>N/A</v>
          </cell>
          <cell r="H151" t="str">
            <v>N/A</v>
          </cell>
          <cell r="I151" t="str">
            <v>N/A</v>
          </cell>
          <cell r="J151" t="str">
            <v>N/A</v>
          </cell>
          <cell r="K151" t="str">
            <v>N/A</v>
          </cell>
          <cell r="L151" t="str">
            <v>N/A</v>
          </cell>
          <cell r="M151" t="str">
            <v>N/A</v>
          </cell>
          <cell r="N151" t="str">
            <v>N/A</v>
          </cell>
          <cell r="O151" t="str">
            <v>N/A</v>
          </cell>
          <cell r="P151" t="str">
            <v>N/A</v>
          </cell>
          <cell r="Q151" t="str">
            <v>N/A</v>
          </cell>
        </row>
        <row r="152">
          <cell r="A152">
            <v>36612</v>
          </cell>
          <cell r="B152" t="str">
            <v>N/A</v>
          </cell>
          <cell r="C152" t="str">
            <v>N/A</v>
          </cell>
          <cell r="D152" t="str">
            <v>N/A</v>
          </cell>
          <cell r="E152" t="str">
            <v>N/A</v>
          </cell>
          <cell r="F152" t="str">
            <v>N/A</v>
          </cell>
          <cell r="G152" t="str">
            <v>N/A</v>
          </cell>
          <cell r="H152" t="str">
            <v>N/A</v>
          </cell>
          <cell r="I152" t="str">
            <v>N/A</v>
          </cell>
          <cell r="J152" t="str">
            <v>N/A</v>
          </cell>
          <cell r="K152" t="str">
            <v>N/A</v>
          </cell>
          <cell r="L152" t="str">
            <v>N/A</v>
          </cell>
          <cell r="M152" t="str">
            <v>N/A</v>
          </cell>
          <cell r="N152" t="str">
            <v>N/A</v>
          </cell>
          <cell r="O152" t="str">
            <v>N/A</v>
          </cell>
          <cell r="P152" t="str">
            <v>N/A</v>
          </cell>
          <cell r="Q152" t="str">
            <v>N/A</v>
          </cell>
        </row>
        <row r="153">
          <cell r="A153">
            <v>36613</v>
          </cell>
          <cell r="B153" t="str">
            <v>N/A</v>
          </cell>
          <cell r="C153" t="str">
            <v>N/A</v>
          </cell>
          <cell r="D153" t="str">
            <v>N/A</v>
          </cell>
          <cell r="E153" t="str">
            <v>N/A</v>
          </cell>
          <cell r="F153" t="str">
            <v>N/A</v>
          </cell>
          <cell r="G153" t="str">
            <v>N/A</v>
          </cell>
          <cell r="H153" t="str">
            <v>N/A</v>
          </cell>
          <cell r="I153" t="str">
            <v>N/A</v>
          </cell>
          <cell r="J153" t="str">
            <v>N/A</v>
          </cell>
          <cell r="K153" t="str">
            <v>N/A</v>
          </cell>
          <cell r="L153" t="str">
            <v>N/A</v>
          </cell>
          <cell r="M153" t="str">
            <v>N/A</v>
          </cell>
          <cell r="N153" t="str">
            <v>N/A</v>
          </cell>
          <cell r="O153" t="str">
            <v>N/A</v>
          </cell>
          <cell r="P153" t="str">
            <v>N/A</v>
          </cell>
          <cell r="Q153" t="str">
            <v>N/A</v>
          </cell>
        </row>
        <row r="154">
          <cell r="A154">
            <v>36614</v>
          </cell>
          <cell r="B154" t="str">
            <v>N/A</v>
          </cell>
          <cell r="C154" t="str">
            <v>N/A</v>
          </cell>
          <cell r="D154" t="str">
            <v>N/A</v>
          </cell>
          <cell r="E154" t="str">
            <v>N/A</v>
          </cell>
          <cell r="F154" t="str">
            <v>N/A</v>
          </cell>
          <cell r="G154" t="str">
            <v>N/A</v>
          </cell>
          <cell r="H154" t="str">
            <v>N/A</v>
          </cell>
          <cell r="I154" t="str">
            <v>N/A</v>
          </cell>
          <cell r="J154" t="str">
            <v>N/A</v>
          </cell>
          <cell r="K154" t="str">
            <v>N/A</v>
          </cell>
          <cell r="L154" t="str">
            <v>N/A</v>
          </cell>
          <cell r="M154" t="str">
            <v>N/A</v>
          </cell>
          <cell r="N154" t="str">
            <v>N/A</v>
          </cell>
          <cell r="O154" t="str">
            <v>N/A</v>
          </cell>
          <cell r="P154" t="str">
            <v>N/A</v>
          </cell>
          <cell r="Q154" t="str">
            <v>N/A</v>
          </cell>
        </row>
        <row r="155">
          <cell r="A155">
            <v>36615</v>
          </cell>
          <cell r="B155" t="str">
            <v>N/A</v>
          </cell>
          <cell r="C155" t="str">
            <v>N/A</v>
          </cell>
          <cell r="D155" t="str">
            <v>N/A</v>
          </cell>
          <cell r="E155" t="str">
            <v>N/A</v>
          </cell>
          <cell r="F155" t="str">
            <v>N/A</v>
          </cell>
          <cell r="G155" t="str">
            <v>N/A</v>
          </cell>
          <cell r="H155" t="str">
            <v>N/A</v>
          </cell>
          <cell r="I155" t="str">
            <v>N/A</v>
          </cell>
          <cell r="J155" t="str">
            <v>N/A</v>
          </cell>
          <cell r="K155" t="str">
            <v>N/A</v>
          </cell>
          <cell r="L155" t="str">
            <v>N/A</v>
          </cell>
          <cell r="M155" t="str">
            <v>N/A</v>
          </cell>
          <cell r="N155" t="str">
            <v>N/A</v>
          </cell>
          <cell r="O155" t="str">
            <v>N/A</v>
          </cell>
          <cell r="P155" t="str">
            <v>N/A</v>
          </cell>
          <cell r="Q155" t="str">
            <v>N/A</v>
          </cell>
        </row>
        <row r="156">
          <cell r="A156">
            <v>36616</v>
          </cell>
          <cell r="B156" t="str">
            <v>N/A</v>
          </cell>
          <cell r="C156" t="str">
            <v>N/A</v>
          </cell>
          <cell r="D156" t="str">
            <v>N/A</v>
          </cell>
          <cell r="E156" t="str">
            <v>N/A</v>
          </cell>
          <cell r="F156" t="str">
            <v>N/A</v>
          </cell>
          <cell r="G156" t="str">
            <v>N/A</v>
          </cell>
          <cell r="H156" t="str">
            <v>N/A</v>
          </cell>
          <cell r="I156" t="str">
            <v>N/A</v>
          </cell>
          <cell r="J156" t="str">
            <v>N/A</v>
          </cell>
          <cell r="K156" t="str">
            <v>N/A</v>
          </cell>
          <cell r="L156" t="str">
            <v>N/A</v>
          </cell>
          <cell r="M156" t="str">
            <v>N/A</v>
          </cell>
          <cell r="N156" t="str">
            <v>N/A</v>
          </cell>
          <cell r="O156" t="str">
            <v>N/A</v>
          </cell>
          <cell r="P156" t="str">
            <v>N/A</v>
          </cell>
          <cell r="Q156" t="str">
            <v>N/A</v>
          </cell>
        </row>
        <row r="157">
          <cell r="A157">
            <v>36617</v>
          </cell>
          <cell r="B157" t="str">
            <v>N/A</v>
          </cell>
          <cell r="C157" t="str">
            <v>N/A</v>
          </cell>
          <cell r="D157" t="str">
            <v>N/A</v>
          </cell>
          <cell r="E157" t="str">
            <v>N/A</v>
          </cell>
          <cell r="F157" t="str">
            <v>N/A</v>
          </cell>
          <cell r="G157" t="str">
            <v>N/A</v>
          </cell>
          <cell r="H157" t="str">
            <v>N/A</v>
          </cell>
          <cell r="I157" t="str">
            <v>N/A</v>
          </cell>
          <cell r="J157" t="str">
            <v>N/A</v>
          </cell>
          <cell r="K157" t="str">
            <v>N/A</v>
          </cell>
          <cell r="L157" t="str">
            <v>N/A</v>
          </cell>
          <cell r="M157" t="str">
            <v>N/A</v>
          </cell>
          <cell r="N157" t="str">
            <v>N/A</v>
          </cell>
          <cell r="O157" t="str">
            <v>N/A</v>
          </cell>
          <cell r="P157" t="str">
            <v>N/A</v>
          </cell>
          <cell r="Q157" t="str">
            <v>N/A</v>
          </cell>
        </row>
        <row r="158">
          <cell r="A158">
            <v>36618</v>
          </cell>
          <cell r="B158" t="str">
            <v>N/A</v>
          </cell>
          <cell r="C158" t="str">
            <v>N/A</v>
          </cell>
          <cell r="D158" t="str">
            <v>N/A</v>
          </cell>
          <cell r="E158" t="str">
            <v>N/A</v>
          </cell>
          <cell r="F158" t="str">
            <v>N/A</v>
          </cell>
          <cell r="G158" t="str">
            <v>N/A</v>
          </cell>
          <cell r="H158" t="str">
            <v>N/A</v>
          </cell>
          <cell r="I158" t="str">
            <v>N/A</v>
          </cell>
          <cell r="J158" t="str">
            <v>N/A</v>
          </cell>
          <cell r="K158" t="str">
            <v>N/A</v>
          </cell>
          <cell r="L158" t="str">
            <v>N/A</v>
          </cell>
          <cell r="M158" t="str">
            <v>N/A</v>
          </cell>
          <cell r="N158" t="str">
            <v>N/A</v>
          </cell>
          <cell r="O158" t="str">
            <v>N/A</v>
          </cell>
          <cell r="P158" t="str">
            <v>N/A</v>
          </cell>
          <cell r="Q158" t="str">
            <v>N/A</v>
          </cell>
        </row>
        <row r="159">
          <cell r="A159">
            <v>36619</v>
          </cell>
          <cell r="B159" t="str">
            <v>N/A</v>
          </cell>
          <cell r="C159" t="str">
            <v>N/A</v>
          </cell>
          <cell r="D159" t="str">
            <v>N/A</v>
          </cell>
          <cell r="E159" t="str">
            <v>N/A</v>
          </cell>
          <cell r="F159" t="str">
            <v>N/A</v>
          </cell>
          <cell r="G159" t="str">
            <v>N/A</v>
          </cell>
          <cell r="H159" t="str">
            <v>N/A</v>
          </cell>
          <cell r="I159" t="str">
            <v>N/A</v>
          </cell>
          <cell r="J159" t="str">
            <v>N/A</v>
          </cell>
          <cell r="K159" t="str">
            <v>N/A</v>
          </cell>
          <cell r="L159" t="str">
            <v>N/A</v>
          </cell>
          <cell r="M159" t="str">
            <v>N/A</v>
          </cell>
          <cell r="N159" t="str">
            <v>N/A</v>
          </cell>
          <cell r="O159" t="str">
            <v>N/A</v>
          </cell>
          <cell r="P159" t="str">
            <v>N/A</v>
          </cell>
          <cell r="Q159" t="str">
            <v>N/A</v>
          </cell>
        </row>
        <row r="160">
          <cell r="A160">
            <v>36620</v>
          </cell>
          <cell r="B160" t="str">
            <v>N/A</v>
          </cell>
          <cell r="C160" t="str">
            <v>N/A</v>
          </cell>
          <cell r="D160" t="str">
            <v>N/A</v>
          </cell>
          <cell r="E160" t="str">
            <v>N/A</v>
          </cell>
          <cell r="F160" t="str">
            <v>N/A</v>
          </cell>
          <cell r="G160" t="str">
            <v>N/A</v>
          </cell>
          <cell r="H160" t="str">
            <v>N/A</v>
          </cell>
          <cell r="I160" t="str">
            <v>N/A</v>
          </cell>
          <cell r="J160" t="str">
            <v>N/A</v>
          </cell>
          <cell r="K160" t="str">
            <v>N/A</v>
          </cell>
          <cell r="L160" t="str">
            <v>N/A</v>
          </cell>
          <cell r="M160" t="str">
            <v>N/A</v>
          </cell>
          <cell r="N160" t="str">
            <v>N/A</v>
          </cell>
          <cell r="O160" t="str">
            <v>N/A</v>
          </cell>
          <cell r="P160" t="str">
            <v>N/A</v>
          </cell>
          <cell r="Q160" t="str">
            <v>N/A</v>
          </cell>
        </row>
        <row r="161">
          <cell r="A161">
            <v>36621</v>
          </cell>
          <cell r="B161" t="str">
            <v>N/A</v>
          </cell>
          <cell r="C161" t="str">
            <v>N/A</v>
          </cell>
          <cell r="D161" t="str">
            <v>N/A</v>
          </cell>
          <cell r="E161" t="str">
            <v>N/A</v>
          </cell>
          <cell r="F161" t="str">
            <v>N/A</v>
          </cell>
          <cell r="G161" t="str">
            <v>N/A</v>
          </cell>
          <cell r="H161" t="str">
            <v>N/A</v>
          </cell>
          <cell r="I161" t="str">
            <v>N/A</v>
          </cell>
          <cell r="J161" t="str">
            <v>N/A</v>
          </cell>
          <cell r="K161" t="str">
            <v>N/A</v>
          </cell>
          <cell r="L161" t="str">
            <v>N/A</v>
          </cell>
          <cell r="M161" t="str">
            <v>N/A</v>
          </cell>
          <cell r="N161" t="str">
            <v>N/A</v>
          </cell>
          <cell r="O161" t="str">
            <v>N/A</v>
          </cell>
          <cell r="P161" t="str">
            <v>N/A</v>
          </cell>
          <cell r="Q161" t="str">
            <v>N/A</v>
          </cell>
        </row>
        <row r="162">
          <cell r="A162">
            <v>36622</v>
          </cell>
          <cell r="B162" t="str">
            <v>N/A</v>
          </cell>
          <cell r="C162" t="str">
            <v>N/A</v>
          </cell>
          <cell r="D162" t="str">
            <v>N/A</v>
          </cell>
          <cell r="E162" t="str">
            <v>N/A</v>
          </cell>
          <cell r="F162" t="str">
            <v>N/A</v>
          </cell>
          <cell r="G162" t="str">
            <v>N/A</v>
          </cell>
          <cell r="H162" t="str">
            <v>N/A</v>
          </cell>
          <cell r="I162" t="str">
            <v>N/A</v>
          </cell>
          <cell r="J162" t="str">
            <v>N/A</v>
          </cell>
          <cell r="K162" t="str">
            <v>N/A</v>
          </cell>
          <cell r="L162" t="str">
            <v>N/A</v>
          </cell>
          <cell r="M162" t="str">
            <v>N/A</v>
          </cell>
          <cell r="N162" t="str">
            <v>N/A</v>
          </cell>
          <cell r="O162" t="str">
            <v>N/A</v>
          </cell>
          <cell r="P162" t="str">
            <v>N/A</v>
          </cell>
          <cell r="Q162" t="str">
            <v>N/A</v>
          </cell>
        </row>
        <row r="163">
          <cell r="A163">
            <v>36623</v>
          </cell>
          <cell r="B163" t="str">
            <v>N/A</v>
          </cell>
          <cell r="C163" t="str">
            <v>N/A</v>
          </cell>
          <cell r="D163" t="str">
            <v>N/A</v>
          </cell>
          <cell r="E163" t="str">
            <v>N/A</v>
          </cell>
          <cell r="F163" t="str">
            <v>N/A</v>
          </cell>
          <cell r="G163" t="str">
            <v>N/A</v>
          </cell>
          <cell r="H163" t="str">
            <v>N/A</v>
          </cell>
          <cell r="I163" t="str">
            <v>N/A</v>
          </cell>
          <cell r="J163" t="str">
            <v>N/A</v>
          </cell>
          <cell r="K163" t="str">
            <v>N/A</v>
          </cell>
          <cell r="L163" t="str">
            <v>N/A</v>
          </cell>
          <cell r="M163" t="str">
            <v>N/A</v>
          </cell>
          <cell r="N163" t="str">
            <v>N/A</v>
          </cell>
          <cell r="O163" t="str">
            <v>N/A</v>
          </cell>
          <cell r="P163" t="str">
            <v>N/A</v>
          </cell>
          <cell r="Q163" t="str">
            <v>N/A</v>
          </cell>
        </row>
        <row r="164">
          <cell r="A164">
            <v>36624</v>
          </cell>
          <cell r="B164" t="str">
            <v>N/A</v>
          </cell>
          <cell r="C164" t="str">
            <v>N/A</v>
          </cell>
          <cell r="D164" t="str">
            <v>N/A</v>
          </cell>
          <cell r="E164" t="str">
            <v>N/A</v>
          </cell>
          <cell r="F164" t="str">
            <v>N/A</v>
          </cell>
          <cell r="G164" t="str">
            <v>N/A</v>
          </cell>
          <cell r="H164" t="str">
            <v>N/A</v>
          </cell>
          <cell r="I164" t="str">
            <v>N/A</v>
          </cell>
          <cell r="J164" t="str">
            <v>N/A</v>
          </cell>
          <cell r="K164" t="str">
            <v>N/A</v>
          </cell>
          <cell r="L164" t="str">
            <v>N/A</v>
          </cell>
          <cell r="M164" t="str">
            <v>N/A</v>
          </cell>
          <cell r="N164" t="str">
            <v>N/A</v>
          </cell>
          <cell r="O164" t="str">
            <v>N/A</v>
          </cell>
          <cell r="P164" t="str">
            <v>N/A</v>
          </cell>
          <cell r="Q164" t="str">
            <v>N/A</v>
          </cell>
        </row>
        <row r="165">
          <cell r="A165">
            <v>36625</v>
          </cell>
          <cell r="B165" t="str">
            <v>N/A</v>
          </cell>
          <cell r="C165" t="str">
            <v>N/A</v>
          </cell>
          <cell r="D165" t="str">
            <v>N/A</v>
          </cell>
          <cell r="E165" t="str">
            <v>N/A</v>
          </cell>
          <cell r="F165" t="str">
            <v>N/A</v>
          </cell>
          <cell r="G165" t="str">
            <v>N/A</v>
          </cell>
          <cell r="H165" t="str">
            <v>N/A</v>
          </cell>
          <cell r="I165" t="str">
            <v>N/A</v>
          </cell>
          <cell r="J165" t="str">
            <v>N/A</v>
          </cell>
          <cell r="K165" t="str">
            <v>N/A</v>
          </cell>
          <cell r="L165" t="str">
            <v>N/A</v>
          </cell>
          <cell r="M165" t="str">
            <v>N/A</v>
          </cell>
          <cell r="N165" t="str">
            <v>N/A</v>
          </cell>
          <cell r="O165" t="str">
            <v>N/A</v>
          </cell>
          <cell r="P165" t="str">
            <v>N/A</v>
          </cell>
          <cell r="Q165" t="str">
            <v>N/A</v>
          </cell>
        </row>
        <row r="166">
          <cell r="A166">
            <v>36626</v>
          </cell>
          <cell r="B166" t="str">
            <v>N/A</v>
          </cell>
          <cell r="C166" t="str">
            <v>N/A</v>
          </cell>
          <cell r="D166" t="str">
            <v>N/A</v>
          </cell>
          <cell r="E166" t="str">
            <v>N/A</v>
          </cell>
          <cell r="F166" t="str">
            <v>N/A</v>
          </cell>
          <cell r="G166" t="str">
            <v>N/A</v>
          </cell>
          <cell r="H166" t="str">
            <v>N/A</v>
          </cell>
          <cell r="I166" t="str">
            <v>N/A</v>
          </cell>
          <cell r="J166" t="str">
            <v>N/A</v>
          </cell>
          <cell r="K166" t="str">
            <v>N/A</v>
          </cell>
          <cell r="L166" t="str">
            <v>N/A</v>
          </cell>
          <cell r="M166" t="str">
            <v>N/A</v>
          </cell>
          <cell r="N166" t="str">
            <v>N/A</v>
          </cell>
          <cell r="O166" t="str">
            <v>N/A</v>
          </cell>
          <cell r="P166" t="str">
            <v>N/A</v>
          </cell>
          <cell r="Q166" t="str">
            <v>N/A</v>
          </cell>
        </row>
        <row r="167">
          <cell r="A167">
            <v>36627</v>
          </cell>
          <cell r="B167" t="str">
            <v>N/A</v>
          </cell>
          <cell r="C167" t="str">
            <v>N/A</v>
          </cell>
          <cell r="D167" t="str">
            <v>N/A</v>
          </cell>
          <cell r="E167" t="str">
            <v>N/A</v>
          </cell>
          <cell r="F167" t="str">
            <v>N/A</v>
          </cell>
          <cell r="G167" t="str">
            <v>N/A</v>
          </cell>
          <cell r="H167" t="str">
            <v>N/A</v>
          </cell>
          <cell r="I167" t="str">
            <v>N/A</v>
          </cell>
          <cell r="J167" t="str">
            <v>N/A</v>
          </cell>
          <cell r="K167" t="str">
            <v>N/A</v>
          </cell>
          <cell r="L167" t="str">
            <v>N/A</v>
          </cell>
          <cell r="M167" t="str">
            <v>N/A</v>
          </cell>
          <cell r="N167" t="str">
            <v>N/A</v>
          </cell>
          <cell r="O167" t="str">
            <v>N/A</v>
          </cell>
          <cell r="P167" t="str">
            <v>N/A</v>
          </cell>
          <cell r="Q167" t="str">
            <v>N/A</v>
          </cell>
        </row>
        <row r="168">
          <cell r="A168">
            <v>36628</v>
          </cell>
          <cell r="B168" t="str">
            <v>N/A</v>
          </cell>
          <cell r="C168" t="str">
            <v>N/A</v>
          </cell>
          <cell r="D168" t="str">
            <v>N/A</v>
          </cell>
          <cell r="E168" t="str">
            <v>N/A</v>
          </cell>
          <cell r="F168" t="str">
            <v>N/A</v>
          </cell>
          <cell r="G168" t="str">
            <v>N/A</v>
          </cell>
          <cell r="H168" t="str">
            <v>N/A</v>
          </cell>
          <cell r="I168" t="str">
            <v>N/A</v>
          </cell>
          <cell r="J168" t="str">
            <v>N/A</v>
          </cell>
          <cell r="K168" t="str">
            <v>N/A</v>
          </cell>
          <cell r="L168" t="str">
            <v>N/A</v>
          </cell>
          <cell r="M168" t="str">
            <v>N/A</v>
          </cell>
          <cell r="N168" t="str">
            <v>N/A</v>
          </cell>
          <cell r="O168" t="str">
            <v>N/A</v>
          </cell>
          <cell r="P168" t="str">
            <v>N/A</v>
          </cell>
          <cell r="Q168" t="str">
            <v>N/A</v>
          </cell>
        </row>
        <row r="169">
          <cell r="A169">
            <v>36629</v>
          </cell>
          <cell r="B169" t="str">
            <v>N/A</v>
          </cell>
          <cell r="C169" t="str">
            <v>N/A</v>
          </cell>
          <cell r="D169" t="str">
            <v>N/A</v>
          </cell>
          <cell r="E169" t="str">
            <v>N/A</v>
          </cell>
          <cell r="F169" t="str">
            <v>N/A</v>
          </cell>
          <cell r="G169" t="str">
            <v>N/A</v>
          </cell>
          <cell r="H169" t="str">
            <v>N/A</v>
          </cell>
          <cell r="I169" t="str">
            <v>N/A</v>
          </cell>
          <cell r="J169" t="str">
            <v>N/A</v>
          </cell>
          <cell r="K169" t="str">
            <v>N/A</v>
          </cell>
          <cell r="L169" t="str">
            <v>N/A</v>
          </cell>
          <cell r="M169" t="str">
            <v>N/A</v>
          </cell>
          <cell r="N169" t="str">
            <v>N/A</v>
          </cell>
          <cell r="O169" t="str">
            <v>N/A</v>
          </cell>
          <cell r="P169" t="str">
            <v>N/A</v>
          </cell>
          <cell r="Q169" t="str">
            <v>N/A</v>
          </cell>
        </row>
        <row r="170">
          <cell r="A170">
            <v>36630</v>
          </cell>
          <cell r="B170" t="str">
            <v>N/A</v>
          </cell>
          <cell r="C170" t="str">
            <v>N/A</v>
          </cell>
          <cell r="D170" t="str">
            <v>N/A</v>
          </cell>
          <cell r="E170" t="str">
            <v>N/A</v>
          </cell>
          <cell r="F170" t="str">
            <v>N/A</v>
          </cell>
          <cell r="G170" t="str">
            <v>N/A</v>
          </cell>
          <cell r="H170" t="str">
            <v>N/A</v>
          </cell>
          <cell r="I170" t="str">
            <v>N/A</v>
          </cell>
          <cell r="J170" t="str">
            <v>N/A</v>
          </cell>
          <cell r="K170" t="str">
            <v>N/A</v>
          </cell>
          <cell r="L170" t="str">
            <v>N/A</v>
          </cell>
          <cell r="M170" t="str">
            <v>N/A</v>
          </cell>
          <cell r="N170" t="str">
            <v>N/A</v>
          </cell>
          <cell r="O170" t="str">
            <v>N/A</v>
          </cell>
          <cell r="P170" t="str">
            <v>N/A</v>
          </cell>
          <cell r="Q170" t="str">
            <v>N/A</v>
          </cell>
        </row>
        <row r="171">
          <cell r="A171">
            <v>36631</v>
          </cell>
          <cell r="B171" t="str">
            <v>N/A</v>
          </cell>
          <cell r="C171" t="str">
            <v>N/A</v>
          </cell>
          <cell r="D171" t="str">
            <v>N/A</v>
          </cell>
          <cell r="E171" t="str">
            <v>N/A</v>
          </cell>
          <cell r="F171" t="str">
            <v>N/A</v>
          </cell>
          <cell r="G171" t="str">
            <v>N/A</v>
          </cell>
          <cell r="H171" t="str">
            <v>N/A</v>
          </cell>
          <cell r="I171" t="str">
            <v>N/A</v>
          </cell>
          <cell r="J171" t="str">
            <v>N/A</v>
          </cell>
          <cell r="K171" t="str">
            <v>N/A</v>
          </cell>
          <cell r="L171" t="str">
            <v>N/A</v>
          </cell>
          <cell r="M171" t="str">
            <v>N/A</v>
          </cell>
          <cell r="N171" t="str">
            <v>N/A</v>
          </cell>
          <cell r="O171" t="str">
            <v>N/A</v>
          </cell>
          <cell r="P171" t="str">
            <v>N/A</v>
          </cell>
          <cell r="Q171" t="str">
            <v>N/A</v>
          </cell>
        </row>
        <row r="172">
          <cell r="A172">
            <v>36632</v>
          </cell>
          <cell r="B172" t="str">
            <v>N/A</v>
          </cell>
          <cell r="C172" t="str">
            <v>N/A</v>
          </cell>
          <cell r="D172" t="str">
            <v>N/A</v>
          </cell>
          <cell r="E172" t="str">
            <v>N/A</v>
          </cell>
          <cell r="F172" t="str">
            <v>N/A</v>
          </cell>
          <cell r="G172" t="str">
            <v>N/A</v>
          </cell>
          <cell r="H172" t="str">
            <v>N/A</v>
          </cell>
          <cell r="I172" t="str">
            <v>N/A</v>
          </cell>
          <cell r="J172" t="str">
            <v>N/A</v>
          </cell>
          <cell r="K172" t="str">
            <v>N/A</v>
          </cell>
          <cell r="L172" t="str">
            <v>N/A</v>
          </cell>
          <cell r="M172" t="str">
            <v>N/A</v>
          </cell>
          <cell r="N172" t="str">
            <v>N/A</v>
          </cell>
          <cell r="O172" t="str">
            <v>N/A</v>
          </cell>
          <cell r="P172" t="str">
            <v>N/A</v>
          </cell>
          <cell r="Q172" t="str">
            <v>N/A</v>
          </cell>
        </row>
        <row r="173">
          <cell r="A173">
            <v>36633</v>
          </cell>
          <cell r="B173" t="str">
            <v>N/A</v>
          </cell>
          <cell r="C173" t="str">
            <v>N/A</v>
          </cell>
          <cell r="D173" t="str">
            <v>N/A</v>
          </cell>
          <cell r="E173" t="str">
            <v>N/A</v>
          </cell>
          <cell r="F173" t="str">
            <v>N/A</v>
          </cell>
          <cell r="G173" t="str">
            <v>N/A</v>
          </cell>
          <cell r="H173" t="str">
            <v>N/A</v>
          </cell>
          <cell r="I173" t="str">
            <v>N/A</v>
          </cell>
          <cell r="J173" t="str">
            <v>N/A</v>
          </cell>
          <cell r="K173" t="str">
            <v>N/A</v>
          </cell>
          <cell r="L173" t="str">
            <v>N/A</v>
          </cell>
          <cell r="M173" t="str">
            <v>N/A</v>
          </cell>
          <cell r="N173" t="str">
            <v>N/A</v>
          </cell>
          <cell r="O173" t="str">
            <v>N/A</v>
          </cell>
          <cell r="P173" t="str">
            <v>N/A</v>
          </cell>
          <cell r="Q173" t="str">
            <v>N/A</v>
          </cell>
        </row>
        <row r="174">
          <cell r="A174">
            <v>36634</v>
          </cell>
          <cell r="B174" t="str">
            <v>N/A</v>
          </cell>
          <cell r="C174" t="str">
            <v>N/A</v>
          </cell>
          <cell r="D174" t="str">
            <v>N/A</v>
          </cell>
          <cell r="E174" t="str">
            <v>N/A</v>
          </cell>
          <cell r="F174" t="str">
            <v>N/A</v>
          </cell>
          <cell r="G174" t="str">
            <v>N/A</v>
          </cell>
          <cell r="H174" t="str">
            <v>N/A</v>
          </cell>
          <cell r="I174" t="str">
            <v>N/A</v>
          </cell>
          <cell r="J174" t="str">
            <v>N/A</v>
          </cell>
          <cell r="K174" t="str">
            <v>N/A</v>
          </cell>
          <cell r="L174" t="str">
            <v>N/A</v>
          </cell>
          <cell r="M174" t="str">
            <v>N/A</v>
          </cell>
          <cell r="N174" t="str">
            <v>N/A</v>
          </cell>
          <cell r="O174" t="str">
            <v>N/A</v>
          </cell>
          <cell r="P174" t="str">
            <v>N/A</v>
          </cell>
          <cell r="Q174" t="str">
            <v>N/A</v>
          </cell>
        </row>
        <row r="175">
          <cell r="A175">
            <v>36635</v>
          </cell>
          <cell r="B175" t="str">
            <v>N/A</v>
          </cell>
          <cell r="C175" t="str">
            <v>N/A</v>
          </cell>
          <cell r="D175" t="str">
            <v>N/A</v>
          </cell>
          <cell r="E175" t="str">
            <v>N/A</v>
          </cell>
          <cell r="F175" t="str">
            <v>N/A</v>
          </cell>
          <cell r="G175" t="str">
            <v>N/A</v>
          </cell>
          <cell r="H175" t="str">
            <v>N/A</v>
          </cell>
          <cell r="I175" t="str">
            <v>N/A</v>
          </cell>
          <cell r="J175" t="str">
            <v>N/A</v>
          </cell>
          <cell r="K175" t="str">
            <v>N/A</v>
          </cell>
          <cell r="L175" t="str">
            <v>N/A</v>
          </cell>
          <cell r="M175" t="str">
            <v>N/A</v>
          </cell>
          <cell r="N175" t="str">
            <v>N/A</v>
          </cell>
          <cell r="O175" t="str">
            <v>N/A</v>
          </cell>
          <cell r="P175" t="str">
            <v>N/A</v>
          </cell>
          <cell r="Q175" t="str">
            <v>N/A</v>
          </cell>
        </row>
        <row r="176">
          <cell r="A176">
            <v>36636</v>
          </cell>
          <cell r="B176" t="str">
            <v>N/A</v>
          </cell>
          <cell r="C176" t="str">
            <v>N/A</v>
          </cell>
          <cell r="D176" t="str">
            <v>N/A</v>
          </cell>
          <cell r="E176" t="str">
            <v>N/A</v>
          </cell>
          <cell r="F176" t="str">
            <v>N/A</v>
          </cell>
          <cell r="G176" t="str">
            <v>N/A</v>
          </cell>
          <cell r="H176" t="str">
            <v>N/A</v>
          </cell>
          <cell r="I176" t="str">
            <v>N/A</v>
          </cell>
          <cell r="J176" t="str">
            <v>N/A</v>
          </cell>
          <cell r="K176" t="str">
            <v>N/A</v>
          </cell>
          <cell r="L176" t="str">
            <v>N/A</v>
          </cell>
          <cell r="M176" t="str">
            <v>N/A</v>
          </cell>
          <cell r="N176" t="str">
            <v>N/A</v>
          </cell>
          <cell r="O176" t="str">
            <v>N/A</v>
          </cell>
          <cell r="P176" t="str">
            <v>N/A</v>
          </cell>
          <cell r="Q176" t="str">
            <v>N/A</v>
          </cell>
        </row>
        <row r="177">
          <cell r="A177">
            <v>36637</v>
          </cell>
          <cell r="B177" t="str">
            <v>N/A</v>
          </cell>
          <cell r="C177" t="str">
            <v>N/A</v>
          </cell>
          <cell r="D177" t="str">
            <v>N/A</v>
          </cell>
          <cell r="E177" t="str">
            <v>N/A</v>
          </cell>
          <cell r="F177" t="str">
            <v>N/A</v>
          </cell>
          <cell r="G177" t="str">
            <v>N/A</v>
          </cell>
          <cell r="H177" t="str">
            <v>N/A</v>
          </cell>
          <cell r="I177" t="str">
            <v>N/A</v>
          </cell>
          <cell r="J177" t="str">
            <v>N/A</v>
          </cell>
          <cell r="K177" t="str">
            <v>N/A</v>
          </cell>
          <cell r="L177" t="str">
            <v>N/A</v>
          </cell>
          <cell r="M177" t="str">
            <v>N/A</v>
          </cell>
          <cell r="N177" t="str">
            <v>N/A</v>
          </cell>
          <cell r="O177" t="str">
            <v>N/A</v>
          </cell>
          <cell r="P177" t="str">
            <v>N/A</v>
          </cell>
          <cell r="Q177" t="str">
            <v>N/A</v>
          </cell>
        </row>
        <row r="178">
          <cell r="A178">
            <v>36638</v>
          </cell>
          <cell r="B178" t="str">
            <v>N/A</v>
          </cell>
          <cell r="C178" t="str">
            <v>N/A</v>
          </cell>
          <cell r="D178" t="str">
            <v>N/A</v>
          </cell>
          <cell r="E178" t="str">
            <v>N/A</v>
          </cell>
          <cell r="F178" t="str">
            <v>N/A</v>
          </cell>
          <cell r="G178" t="str">
            <v>N/A</v>
          </cell>
          <cell r="H178" t="str">
            <v>N/A</v>
          </cell>
          <cell r="I178" t="str">
            <v>N/A</v>
          </cell>
          <cell r="J178" t="str">
            <v>N/A</v>
          </cell>
          <cell r="K178" t="str">
            <v>N/A</v>
          </cell>
          <cell r="L178" t="str">
            <v>N/A</v>
          </cell>
          <cell r="M178" t="str">
            <v>N/A</v>
          </cell>
          <cell r="N178" t="str">
            <v>N/A</v>
          </cell>
          <cell r="O178" t="str">
            <v>N/A</v>
          </cell>
          <cell r="P178" t="str">
            <v>N/A</v>
          </cell>
          <cell r="Q178" t="str">
            <v>N/A</v>
          </cell>
        </row>
        <row r="179">
          <cell r="A179">
            <v>36639</v>
          </cell>
          <cell r="B179" t="str">
            <v>N/A</v>
          </cell>
          <cell r="C179" t="str">
            <v>N/A</v>
          </cell>
          <cell r="D179" t="str">
            <v>N/A</v>
          </cell>
          <cell r="E179" t="str">
            <v>N/A</v>
          </cell>
          <cell r="F179" t="str">
            <v>N/A</v>
          </cell>
          <cell r="G179" t="str">
            <v>N/A</v>
          </cell>
          <cell r="H179" t="str">
            <v>N/A</v>
          </cell>
          <cell r="I179" t="str">
            <v>N/A</v>
          </cell>
          <cell r="J179" t="str">
            <v>N/A</v>
          </cell>
          <cell r="K179" t="str">
            <v>N/A</v>
          </cell>
          <cell r="L179" t="str">
            <v>N/A</v>
          </cell>
          <cell r="M179" t="str">
            <v>N/A</v>
          </cell>
          <cell r="N179" t="str">
            <v>N/A</v>
          </cell>
          <cell r="O179" t="str">
            <v>N/A</v>
          </cell>
          <cell r="P179" t="str">
            <v>N/A</v>
          </cell>
          <cell r="Q179" t="str">
            <v>N/A</v>
          </cell>
        </row>
        <row r="180">
          <cell r="A180">
            <v>36640</v>
          </cell>
          <cell r="B180" t="str">
            <v>N/A</v>
          </cell>
          <cell r="C180" t="str">
            <v>N/A</v>
          </cell>
          <cell r="D180" t="str">
            <v>N/A</v>
          </cell>
          <cell r="E180" t="str">
            <v>N/A</v>
          </cell>
          <cell r="F180" t="str">
            <v>N/A</v>
          </cell>
          <cell r="G180" t="str">
            <v>N/A</v>
          </cell>
          <cell r="H180" t="str">
            <v>N/A</v>
          </cell>
          <cell r="I180" t="str">
            <v>N/A</v>
          </cell>
          <cell r="J180" t="str">
            <v>N/A</v>
          </cell>
          <cell r="K180" t="str">
            <v>N/A</v>
          </cell>
          <cell r="L180" t="str">
            <v>N/A</v>
          </cell>
          <cell r="M180" t="str">
            <v>N/A</v>
          </cell>
          <cell r="N180" t="str">
            <v>N/A</v>
          </cell>
          <cell r="O180" t="str">
            <v>N/A</v>
          </cell>
          <cell r="P180" t="str">
            <v>N/A</v>
          </cell>
          <cell r="Q180" t="str">
            <v>N/A</v>
          </cell>
        </row>
        <row r="181">
          <cell r="A181">
            <v>36641</v>
          </cell>
          <cell r="B181" t="str">
            <v>N/A</v>
          </cell>
          <cell r="C181" t="str">
            <v>N/A</v>
          </cell>
          <cell r="D181" t="str">
            <v>N/A</v>
          </cell>
          <cell r="E181" t="str">
            <v>N/A</v>
          </cell>
          <cell r="F181" t="str">
            <v>N/A</v>
          </cell>
          <cell r="G181" t="str">
            <v>N/A</v>
          </cell>
          <cell r="H181" t="str">
            <v>N/A</v>
          </cell>
          <cell r="I181" t="str">
            <v>N/A</v>
          </cell>
          <cell r="J181" t="str">
            <v>N/A</v>
          </cell>
          <cell r="K181" t="str">
            <v>N/A</v>
          </cell>
          <cell r="L181" t="str">
            <v>N/A</v>
          </cell>
          <cell r="M181" t="str">
            <v>N/A</v>
          </cell>
          <cell r="N181" t="str">
            <v>N/A</v>
          </cell>
          <cell r="O181" t="str">
            <v>N/A</v>
          </cell>
          <cell r="P181" t="str">
            <v>N/A</v>
          </cell>
          <cell r="Q181" t="str">
            <v>N/A</v>
          </cell>
        </row>
        <row r="182">
          <cell r="A182">
            <v>36642</v>
          </cell>
          <cell r="B182" t="str">
            <v>N/A</v>
          </cell>
          <cell r="C182" t="str">
            <v>N/A</v>
          </cell>
          <cell r="D182" t="str">
            <v>N/A</v>
          </cell>
          <cell r="E182" t="str">
            <v>N/A</v>
          </cell>
          <cell r="F182" t="str">
            <v>N/A</v>
          </cell>
          <cell r="G182" t="str">
            <v>N/A</v>
          </cell>
          <cell r="H182" t="str">
            <v>N/A</v>
          </cell>
          <cell r="I182" t="str">
            <v>N/A</v>
          </cell>
          <cell r="J182" t="str">
            <v>N/A</v>
          </cell>
          <cell r="K182" t="str">
            <v>N/A</v>
          </cell>
          <cell r="L182" t="str">
            <v>N/A</v>
          </cell>
          <cell r="M182" t="str">
            <v>N/A</v>
          </cell>
          <cell r="N182" t="str">
            <v>N/A</v>
          </cell>
          <cell r="O182" t="str">
            <v>N/A</v>
          </cell>
          <cell r="P182" t="str">
            <v>N/A</v>
          </cell>
          <cell r="Q182" t="str">
            <v>N/A</v>
          </cell>
        </row>
        <row r="183">
          <cell r="A183">
            <v>36643</v>
          </cell>
          <cell r="B183" t="str">
            <v>N/A</v>
          </cell>
          <cell r="C183" t="str">
            <v>N/A</v>
          </cell>
          <cell r="D183" t="str">
            <v>N/A</v>
          </cell>
          <cell r="E183" t="str">
            <v>N/A</v>
          </cell>
          <cell r="F183" t="str">
            <v>N/A</v>
          </cell>
          <cell r="G183" t="str">
            <v>N/A</v>
          </cell>
          <cell r="H183" t="str">
            <v>N/A</v>
          </cell>
          <cell r="I183" t="str">
            <v>N/A</v>
          </cell>
          <cell r="J183" t="str">
            <v>N/A</v>
          </cell>
          <cell r="K183" t="str">
            <v>N/A</v>
          </cell>
          <cell r="L183" t="str">
            <v>N/A</v>
          </cell>
          <cell r="M183" t="str">
            <v>N/A</v>
          </cell>
          <cell r="N183" t="str">
            <v>N/A</v>
          </cell>
          <cell r="O183" t="str">
            <v>N/A</v>
          </cell>
          <cell r="P183" t="str">
            <v>N/A</v>
          </cell>
          <cell r="Q183" t="str">
            <v>N/A</v>
          </cell>
        </row>
        <row r="184">
          <cell r="A184">
            <v>36644</v>
          </cell>
          <cell r="B184" t="str">
            <v>N/A</v>
          </cell>
          <cell r="C184" t="str">
            <v>N/A</v>
          </cell>
          <cell r="D184" t="str">
            <v>N/A</v>
          </cell>
          <cell r="E184" t="str">
            <v>N/A</v>
          </cell>
          <cell r="F184" t="str">
            <v>N/A</v>
          </cell>
          <cell r="G184" t="str">
            <v>N/A</v>
          </cell>
          <cell r="H184" t="str">
            <v>N/A</v>
          </cell>
          <cell r="I184" t="str">
            <v>N/A</v>
          </cell>
          <cell r="J184" t="str">
            <v>N/A</v>
          </cell>
          <cell r="K184" t="str">
            <v>N/A</v>
          </cell>
          <cell r="L184" t="str">
            <v>N/A</v>
          </cell>
          <cell r="M184" t="str">
            <v>N/A</v>
          </cell>
          <cell r="N184" t="str">
            <v>N/A</v>
          </cell>
          <cell r="O184" t="str">
            <v>N/A</v>
          </cell>
          <cell r="P184" t="str">
            <v>N/A</v>
          </cell>
          <cell r="Q184" t="str">
            <v>N/A</v>
          </cell>
        </row>
        <row r="185">
          <cell r="A185">
            <v>36645</v>
          </cell>
          <cell r="B185" t="str">
            <v>N/A</v>
          </cell>
          <cell r="C185" t="str">
            <v>N/A</v>
          </cell>
          <cell r="D185" t="str">
            <v>N/A</v>
          </cell>
          <cell r="E185" t="str">
            <v>N/A</v>
          </cell>
          <cell r="F185" t="str">
            <v>N/A</v>
          </cell>
          <cell r="G185" t="str">
            <v>N/A</v>
          </cell>
          <cell r="H185" t="str">
            <v>N/A</v>
          </cell>
          <cell r="I185" t="str">
            <v>N/A</v>
          </cell>
          <cell r="J185" t="str">
            <v>N/A</v>
          </cell>
          <cell r="K185" t="str">
            <v>N/A</v>
          </cell>
          <cell r="L185" t="str">
            <v>N/A</v>
          </cell>
          <cell r="M185" t="str">
            <v>N/A</v>
          </cell>
          <cell r="N185" t="str">
            <v>N/A</v>
          </cell>
          <cell r="O185" t="str">
            <v>N/A</v>
          </cell>
          <cell r="P185" t="str">
            <v>N/A</v>
          </cell>
          <cell r="Q185" t="str">
            <v>N/A</v>
          </cell>
        </row>
        <row r="186">
          <cell r="A186">
            <v>36646</v>
          </cell>
          <cell r="B186" t="str">
            <v>N/A</v>
          </cell>
          <cell r="C186" t="str">
            <v>N/A</v>
          </cell>
          <cell r="D186" t="str">
            <v>N/A</v>
          </cell>
          <cell r="E186" t="str">
            <v>N/A</v>
          </cell>
          <cell r="F186" t="str">
            <v>N/A</v>
          </cell>
          <cell r="G186" t="str">
            <v>N/A</v>
          </cell>
          <cell r="H186" t="str">
            <v>N/A</v>
          </cell>
          <cell r="I186" t="str">
            <v>N/A</v>
          </cell>
          <cell r="J186" t="str">
            <v>N/A</v>
          </cell>
          <cell r="K186" t="str">
            <v>N/A</v>
          </cell>
          <cell r="L186" t="str">
            <v>N/A</v>
          </cell>
          <cell r="M186" t="str">
            <v>N/A</v>
          </cell>
          <cell r="N186" t="str">
            <v>N/A</v>
          </cell>
          <cell r="O186" t="str">
            <v>N/A</v>
          </cell>
          <cell r="P186" t="str">
            <v>N/A</v>
          </cell>
          <cell r="Q186" t="str">
            <v>N/A</v>
          </cell>
        </row>
        <row r="187">
          <cell r="A187">
            <v>36647</v>
          </cell>
          <cell r="B187" t="str">
            <v>N/A</v>
          </cell>
          <cell r="C187" t="str">
            <v>N/A</v>
          </cell>
          <cell r="D187" t="str">
            <v>N/A</v>
          </cell>
          <cell r="E187" t="str">
            <v>N/A</v>
          </cell>
          <cell r="F187" t="str">
            <v>N/A</v>
          </cell>
          <cell r="G187" t="str">
            <v>N/A</v>
          </cell>
          <cell r="H187" t="str">
            <v>N/A</v>
          </cell>
          <cell r="I187" t="str">
            <v>N/A</v>
          </cell>
          <cell r="J187" t="str">
            <v>N/A</v>
          </cell>
          <cell r="K187" t="str">
            <v>N/A</v>
          </cell>
          <cell r="L187" t="str">
            <v>N/A</v>
          </cell>
          <cell r="M187" t="str">
            <v>N/A</v>
          </cell>
          <cell r="N187" t="str">
            <v>N/A</v>
          </cell>
          <cell r="O187" t="str">
            <v>N/A</v>
          </cell>
          <cell r="P187" t="str">
            <v>N/A</v>
          </cell>
          <cell r="Q187" t="str">
            <v>N/A</v>
          </cell>
        </row>
        <row r="188">
          <cell r="A188">
            <v>36648</v>
          </cell>
          <cell r="B188" t="str">
            <v>N/A</v>
          </cell>
          <cell r="C188" t="str">
            <v>N/A</v>
          </cell>
          <cell r="D188" t="str">
            <v>N/A</v>
          </cell>
          <cell r="E188" t="str">
            <v>N/A</v>
          </cell>
          <cell r="F188" t="str">
            <v>N/A</v>
          </cell>
          <cell r="G188" t="str">
            <v>N/A</v>
          </cell>
          <cell r="H188" t="str">
            <v>N/A</v>
          </cell>
          <cell r="I188" t="str">
            <v>N/A</v>
          </cell>
          <cell r="J188" t="str">
            <v>N/A</v>
          </cell>
          <cell r="K188" t="str">
            <v>N/A</v>
          </cell>
          <cell r="L188" t="str">
            <v>N/A</v>
          </cell>
          <cell r="M188" t="str">
            <v>N/A</v>
          </cell>
          <cell r="N188" t="str">
            <v>N/A</v>
          </cell>
          <cell r="O188" t="str">
            <v>N/A</v>
          </cell>
          <cell r="P188" t="str">
            <v>N/A</v>
          </cell>
          <cell r="Q188" t="str">
            <v>N/A</v>
          </cell>
        </row>
        <row r="189">
          <cell r="A189">
            <v>36649</v>
          </cell>
          <cell r="B189" t="str">
            <v>N/A</v>
          </cell>
          <cell r="C189" t="str">
            <v>N/A</v>
          </cell>
          <cell r="D189" t="str">
            <v>N/A</v>
          </cell>
          <cell r="E189" t="str">
            <v>N/A</v>
          </cell>
          <cell r="F189" t="str">
            <v>N/A</v>
          </cell>
          <cell r="G189" t="str">
            <v>N/A</v>
          </cell>
          <cell r="H189" t="str">
            <v>N/A</v>
          </cell>
          <cell r="I189" t="str">
            <v>N/A</v>
          </cell>
          <cell r="J189" t="str">
            <v>N/A</v>
          </cell>
          <cell r="K189" t="str">
            <v>N/A</v>
          </cell>
          <cell r="L189" t="str">
            <v>N/A</v>
          </cell>
          <cell r="M189" t="str">
            <v>N/A</v>
          </cell>
          <cell r="N189" t="str">
            <v>N/A</v>
          </cell>
          <cell r="O189" t="str">
            <v>N/A</v>
          </cell>
          <cell r="P189" t="str">
            <v>N/A</v>
          </cell>
          <cell r="Q189" t="str">
            <v>N/A</v>
          </cell>
        </row>
        <row r="190">
          <cell r="A190">
            <v>36650</v>
          </cell>
          <cell r="B190" t="str">
            <v>N/A</v>
          </cell>
          <cell r="C190" t="str">
            <v>N/A</v>
          </cell>
          <cell r="D190" t="str">
            <v>N/A</v>
          </cell>
          <cell r="E190" t="str">
            <v>N/A</v>
          </cell>
          <cell r="F190" t="str">
            <v>N/A</v>
          </cell>
          <cell r="G190" t="str">
            <v>N/A</v>
          </cell>
          <cell r="H190" t="str">
            <v>N/A</v>
          </cell>
          <cell r="I190" t="str">
            <v>N/A</v>
          </cell>
          <cell r="J190" t="str">
            <v>N/A</v>
          </cell>
          <cell r="K190" t="str">
            <v>N/A</v>
          </cell>
          <cell r="L190" t="str">
            <v>N/A</v>
          </cell>
          <cell r="M190" t="str">
            <v>N/A</v>
          </cell>
          <cell r="N190" t="str">
            <v>N/A</v>
          </cell>
          <cell r="O190" t="str">
            <v>N/A</v>
          </cell>
          <cell r="P190" t="str">
            <v>N/A</v>
          </cell>
          <cell r="Q190" t="str">
            <v>N/A</v>
          </cell>
        </row>
        <row r="191">
          <cell r="A191">
            <v>36651</v>
          </cell>
          <cell r="B191" t="str">
            <v>N/A</v>
          </cell>
          <cell r="C191" t="str">
            <v>N/A</v>
          </cell>
          <cell r="D191" t="str">
            <v>N/A</v>
          </cell>
          <cell r="E191" t="str">
            <v>N/A</v>
          </cell>
          <cell r="F191" t="str">
            <v>N/A</v>
          </cell>
          <cell r="G191" t="str">
            <v>N/A</v>
          </cell>
          <cell r="H191" t="str">
            <v>N/A</v>
          </cell>
          <cell r="I191" t="str">
            <v>N/A</v>
          </cell>
          <cell r="J191" t="str">
            <v>N/A</v>
          </cell>
          <cell r="K191" t="str">
            <v>N/A</v>
          </cell>
          <cell r="L191" t="str">
            <v>N/A</v>
          </cell>
          <cell r="M191" t="str">
            <v>N/A</v>
          </cell>
          <cell r="N191" t="str">
            <v>N/A</v>
          </cell>
          <cell r="O191" t="str">
            <v>N/A</v>
          </cell>
          <cell r="P191" t="str">
            <v>N/A</v>
          </cell>
          <cell r="Q191" t="str">
            <v>N/A</v>
          </cell>
        </row>
        <row r="192">
          <cell r="A192">
            <v>36652</v>
          </cell>
          <cell r="B192" t="str">
            <v>N/A</v>
          </cell>
          <cell r="C192" t="str">
            <v>N/A</v>
          </cell>
          <cell r="D192" t="str">
            <v>N/A</v>
          </cell>
          <cell r="E192" t="str">
            <v>N/A</v>
          </cell>
          <cell r="F192" t="str">
            <v>N/A</v>
          </cell>
          <cell r="G192" t="str">
            <v>N/A</v>
          </cell>
          <cell r="H192" t="str">
            <v>N/A</v>
          </cell>
          <cell r="I192" t="str">
            <v>N/A</v>
          </cell>
          <cell r="J192" t="str">
            <v>N/A</v>
          </cell>
          <cell r="K192" t="str">
            <v>N/A</v>
          </cell>
          <cell r="L192" t="str">
            <v>N/A</v>
          </cell>
          <cell r="M192" t="str">
            <v>N/A</v>
          </cell>
          <cell r="N192" t="str">
            <v>N/A</v>
          </cell>
          <cell r="O192" t="str">
            <v>N/A</v>
          </cell>
          <cell r="P192" t="str">
            <v>N/A</v>
          </cell>
          <cell r="Q192" t="str">
            <v>N/A</v>
          </cell>
        </row>
        <row r="193">
          <cell r="A193">
            <v>36653</v>
          </cell>
          <cell r="B193" t="str">
            <v>N/A</v>
          </cell>
          <cell r="C193" t="str">
            <v>N/A</v>
          </cell>
          <cell r="D193" t="str">
            <v>N/A</v>
          </cell>
          <cell r="E193" t="str">
            <v>N/A</v>
          </cell>
          <cell r="F193" t="str">
            <v>N/A</v>
          </cell>
          <cell r="G193" t="str">
            <v>N/A</v>
          </cell>
          <cell r="H193" t="str">
            <v>N/A</v>
          </cell>
          <cell r="I193" t="str">
            <v>N/A</v>
          </cell>
          <cell r="J193" t="str">
            <v>N/A</v>
          </cell>
          <cell r="K193" t="str">
            <v>N/A</v>
          </cell>
          <cell r="L193" t="str">
            <v>N/A</v>
          </cell>
          <cell r="M193" t="str">
            <v>N/A</v>
          </cell>
          <cell r="N193" t="str">
            <v>N/A</v>
          </cell>
          <cell r="O193" t="str">
            <v>N/A</v>
          </cell>
          <cell r="P193" t="str">
            <v>N/A</v>
          </cell>
          <cell r="Q193" t="str">
            <v>N/A</v>
          </cell>
        </row>
        <row r="194">
          <cell r="A194">
            <v>36654</v>
          </cell>
          <cell r="B194" t="str">
            <v>N/A</v>
          </cell>
          <cell r="C194" t="str">
            <v>N/A</v>
          </cell>
          <cell r="D194" t="str">
            <v>N/A</v>
          </cell>
          <cell r="E194" t="str">
            <v>N/A</v>
          </cell>
          <cell r="F194" t="str">
            <v>N/A</v>
          </cell>
          <cell r="G194" t="str">
            <v>N/A</v>
          </cell>
          <cell r="H194" t="str">
            <v>N/A</v>
          </cell>
          <cell r="I194" t="str">
            <v>N/A</v>
          </cell>
          <cell r="J194" t="str">
            <v>N/A</v>
          </cell>
          <cell r="K194" t="str">
            <v>N/A</v>
          </cell>
          <cell r="L194" t="str">
            <v>N/A</v>
          </cell>
          <cell r="M194" t="str">
            <v>N/A</v>
          </cell>
          <cell r="N194" t="str">
            <v>N/A</v>
          </cell>
          <cell r="O194" t="str">
            <v>N/A</v>
          </cell>
          <cell r="P194" t="str">
            <v>N/A</v>
          </cell>
          <cell r="Q194" t="str">
            <v>N/A</v>
          </cell>
        </row>
        <row r="195">
          <cell r="A195">
            <v>36655</v>
          </cell>
          <cell r="B195" t="str">
            <v>N/A</v>
          </cell>
          <cell r="C195" t="str">
            <v>N/A</v>
          </cell>
          <cell r="D195" t="str">
            <v>N/A</v>
          </cell>
          <cell r="E195" t="str">
            <v>N/A</v>
          </cell>
          <cell r="F195" t="str">
            <v>N/A</v>
          </cell>
          <cell r="G195" t="str">
            <v>N/A</v>
          </cell>
          <cell r="H195" t="str">
            <v>N/A</v>
          </cell>
          <cell r="I195" t="str">
            <v>N/A</v>
          </cell>
          <cell r="J195" t="str">
            <v>N/A</v>
          </cell>
          <cell r="K195" t="str">
            <v>N/A</v>
          </cell>
          <cell r="L195" t="str">
            <v>N/A</v>
          </cell>
          <cell r="M195" t="str">
            <v>N/A</v>
          </cell>
          <cell r="N195" t="str">
            <v>N/A</v>
          </cell>
          <cell r="O195" t="str">
            <v>N/A</v>
          </cell>
          <cell r="P195" t="str">
            <v>N/A</v>
          </cell>
          <cell r="Q195" t="str">
            <v>N/A</v>
          </cell>
        </row>
        <row r="196">
          <cell r="A196">
            <v>36656</v>
          </cell>
          <cell r="B196" t="str">
            <v>N/A</v>
          </cell>
          <cell r="C196" t="str">
            <v>N/A</v>
          </cell>
          <cell r="D196" t="str">
            <v>N/A</v>
          </cell>
          <cell r="E196" t="str">
            <v>N/A</v>
          </cell>
          <cell r="F196" t="str">
            <v>N/A</v>
          </cell>
          <cell r="G196" t="str">
            <v>N/A</v>
          </cell>
          <cell r="H196" t="str">
            <v>N/A</v>
          </cell>
          <cell r="I196" t="str">
            <v>N/A</v>
          </cell>
          <cell r="J196" t="str">
            <v>N/A</v>
          </cell>
          <cell r="K196" t="str">
            <v>N/A</v>
          </cell>
          <cell r="L196" t="str">
            <v>N/A</v>
          </cell>
          <cell r="M196" t="str">
            <v>N/A</v>
          </cell>
          <cell r="N196" t="str">
            <v>N/A</v>
          </cell>
          <cell r="O196" t="str">
            <v>N/A</v>
          </cell>
          <cell r="P196" t="str">
            <v>N/A</v>
          </cell>
          <cell r="Q196" t="str">
            <v>N/A</v>
          </cell>
        </row>
        <row r="197">
          <cell r="A197">
            <v>36657</v>
          </cell>
          <cell r="B197" t="str">
            <v>N/A</v>
          </cell>
          <cell r="C197" t="str">
            <v>N/A</v>
          </cell>
          <cell r="D197" t="str">
            <v>N/A</v>
          </cell>
          <cell r="E197" t="str">
            <v>N/A</v>
          </cell>
          <cell r="F197" t="str">
            <v>N/A</v>
          </cell>
          <cell r="G197" t="str">
            <v>N/A</v>
          </cell>
          <cell r="H197" t="str">
            <v>N/A</v>
          </cell>
          <cell r="I197" t="str">
            <v>N/A</v>
          </cell>
          <cell r="J197" t="str">
            <v>N/A</v>
          </cell>
          <cell r="K197" t="str">
            <v>N/A</v>
          </cell>
          <cell r="L197" t="str">
            <v>N/A</v>
          </cell>
          <cell r="M197" t="str">
            <v>N/A</v>
          </cell>
          <cell r="N197" t="str">
            <v>N/A</v>
          </cell>
          <cell r="O197" t="str">
            <v>N/A</v>
          </cell>
          <cell r="P197" t="str">
            <v>N/A</v>
          </cell>
          <cell r="Q197" t="str">
            <v>N/A</v>
          </cell>
        </row>
        <row r="198">
          <cell r="A198">
            <v>36658</v>
          </cell>
          <cell r="B198" t="str">
            <v>N/A</v>
          </cell>
          <cell r="C198" t="str">
            <v>N/A</v>
          </cell>
          <cell r="D198" t="str">
            <v>N/A</v>
          </cell>
          <cell r="E198" t="str">
            <v>N/A</v>
          </cell>
          <cell r="F198" t="str">
            <v>N/A</v>
          </cell>
          <cell r="G198" t="str">
            <v>N/A</v>
          </cell>
          <cell r="H198" t="str">
            <v>N/A</v>
          </cell>
          <cell r="I198" t="str">
            <v>N/A</v>
          </cell>
          <cell r="J198" t="str">
            <v>N/A</v>
          </cell>
          <cell r="K198" t="str">
            <v>N/A</v>
          </cell>
          <cell r="L198" t="str">
            <v>N/A</v>
          </cell>
          <cell r="M198" t="str">
            <v>N/A</v>
          </cell>
          <cell r="N198" t="str">
            <v>N/A</v>
          </cell>
          <cell r="O198" t="str">
            <v>N/A</v>
          </cell>
          <cell r="P198" t="str">
            <v>N/A</v>
          </cell>
          <cell r="Q198" t="str">
            <v>N/A</v>
          </cell>
        </row>
        <row r="199">
          <cell r="A199">
            <v>36659</v>
          </cell>
          <cell r="B199" t="str">
            <v>N/A</v>
          </cell>
          <cell r="C199" t="str">
            <v>N/A</v>
          </cell>
          <cell r="D199" t="str">
            <v>N/A</v>
          </cell>
          <cell r="E199" t="str">
            <v>N/A</v>
          </cell>
          <cell r="F199" t="str">
            <v>N/A</v>
          </cell>
          <cell r="G199" t="str">
            <v>N/A</v>
          </cell>
          <cell r="H199" t="str">
            <v>N/A</v>
          </cell>
          <cell r="I199" t="str">
            <v>N/A</v>
          </cell>
          <cell r="J199" t="str">
            <v>N/A</v>
          </cell>
          <cell r="K199" t="str">
            <v>N/A</v>
          </cell>
          <cell r="L199" t="str">
            <v>N/A</v>
          </cell>
          <cell r="M199" t="str">
            <v>N/A</v>
          </cell>
          <cell r="N199" t="str">
            <v>N/A</v>
          </cell>
          <cell r="O199" t="str">
            <v>N/A</v>
          </cell>
          <cell r="P199" t="str">
            <v>N/A</v>
          </cell>
          <cell r="Q199" t="str">
            <v>N/A</v>
          </cell>
        </row>
        <row r="200">
          <cell r="A200">
            <v>36660</v>
          </cell>
          <cell r="B200" t="str">
            <v>N/A</v>
          </cell>
          <cell r="C200" t="str">
            <v>N/A</v>
          </cell>
          <cell r="D200" t="str">
            <v>N/A</v>
          </cell>
          <cell r="E200" t="str">
            <v>N/A</v>
          </cell>
          <cell r="F200" t="str">
            <v>N/A</v>
          </cell>
          <cell r="G200" t="str">
            <v>N/A</v>
          </cell>
          <cell r="H200" t="str">
            <v>N/A</v>
          </cell>
          <cell r="I200" t="str">
            <v>N/A</v>
          </cell>
          <cell r="J200" t="str">
            <v>N/A</v>
          </cell>
          <cell r="K200" t="str">
            <v>N/A</v>
          </cell>
          <cell r="L200" t="str">
            <v>N/A</v>
          </cell>
          <cell r="M200" t="str">
            <v>N/A</v>
          </cell>
          <cell r="N200" t="str">
            <v>N/A</v>
          </cell>
          <cell r="O200" t="str">
            <v>N/A</v>
          </cell>
          <cell r="P200" t="str">
            <v>N/A</v>
          </cell>
          <cell r="Q200" t="str">
            <v>N/A</v>
          </cell>
        </row>
        <row r="201">
          <cell r="A201">
            <v>36661</v>
          </cell>
          <cell r="B201" t="str">
            <v>N/A</v>
          </cell>
          <cell r="C201" t="str">
            <v>N/A</v>
          </cell>
          <cell r="D201" t="str">
            <v>N/A</v>
          </cell>
          <cell r="E201" t="str">
            <v>N/A</v>
          </cell>
          <cell r="F201" t="str">
            <v>N/A</v>
          </cell>
          <cell r="G201" t="str">
            <v>N/A</v>
          </cell>
          <cell r="H201" t="str">
            <v>N/A</v>
          </cell>
          <cell r="I201" t="str">
            <v>N/A</v>
          </cell>
          <cell r="J201" t="str">
            <v>N/A</v>
          </cell>
          <cell r="K201" t="str">
            <v>N/A</v>
          </cell>
          <cell r="L201" t="str">
            <v>N/A</v>
          </cell>
          <cell r="M201" t="str">
            <v>N/A</v>
          </cell>
          <cell r="N201" t="str">
            <v>N/A</v>
          </cell>
          <cell r="O201" t="str">
            <v>N/A</v>
          </cell>
          <cell r="P201" t="str">
            <v>N/A</v>
          </cell>
          <cell r="Q201" t="str">
            <v>N/A</v>
          </cell>
        </row>
        <row r="202">
          <cell r="A202">
            <v>36662</v>
          </cell>
          <cell r="B202" t="str">
            <v>N/A</v>
          </cell>
          <cell r="C202" t="str">
            <v>N/A</v>
          </cell>
          <cell r="D202" t="str">
            <v>N/A</v>
          </cell>
          <cell r="E202" t="str">
            <v>N/A</v>
          </cell>
          <cell r="F202" t="str">
            <v>N/A</v>
          </cell>
          <cell r="G202" t="str">
            <v>N/A</v>
          </cell>
          <cell r="H202" t="str">
            <v>N/A</v>
          </cell>
          <cell r="I202" t="str">
            <v>N/A</v>
          </cell>
          <cell r="J202" t="str">
            <v>N/A</v>
          </cell>
          <cell r="K202" t="str">
            <v>N/A</v>
          </cell>
          <cell r="L202" t="str">
            <v>N/A</v>
          </cell>
          <cell r="M202" t="str">
            <v>N/A</v>
          </cell>
          <cell r="N202" t="str">
            <v>N/A</v>
          </cell>
          <cell r="O202" t="str">
            <v>N/A</v>
          </cell>
          <cell r="P202" t="str">
            <v>N/A</v>
          </cell>
          <cell r="Q202" t="str">
            <v>N/A</v>
          </cell>
        </row>
        <row r="203">
          <cell r="A203">
            <v>36663</v>
          </cell>
          <cell r="B203" t="str">
            <v>N/A</v>
          </cell>
          <cell r="C203" t="str">
            <v>N/A</v>
          </cell>
          <cell r="D203" t="str">
            <v>N/A</v>
          </cell>
          <cell r="E203" t="str">
            <v>N/A</v>
          </cell>
          <cell r="F203" t="str">
            <v>N/A</v>
          </cell>
          <cell r="G203" t="str">
            <v>N/A</v>
          </cell>
          <cell r="H203" t="str">
            <v>N/A</v>
          </cell>
          <cell r="I203" t="str">
            <v>N/A</v>
          </cell>
          <cell r="J203" t="str">
            <v>N/A</v>
          </cell>
          <cell r="K203" t="str">
            <v>N/A</v>
          </cell>
          <cell r="L203" t="str">
            <v>N/A</v>
          </cell>
          <cell r="M203" t="str">
            <v>N/A</v>
          </cell>
          <cell r="N203" t="str">
            <v>N/A</v>
          </cell>
          <cell r="O203" t="str">
            <v>N/A</v>
          </cell>
          <cell r="P203" t="str">
            <v>N/A</v>
          </cell>
          <cell r="Q203" t="str">
            <v>N/A</v>
          </cell>
        </row>
        <row r="204">
          <cell r="A204">
            <v>36664</v>
          </cell>
          <cell r="B204" t="str">
            <v>N/A</v>
          </cell>
          <cell r="C204" t="str">
            <v>N/A</v>
          </cell>
          <cell r="D204" t="str">
            <v>N/A</v>
          </cell>
          <cell r="E204" t="str">
            <v>N/A</v>
          </cell>
          <cell r="F204" t="str">
            <v>N/A</v>
          </cell>
          <cell r="G204" t="str">
            <v>N/A</v>
          </cell>
          <cell r="H204" t="str">
            <v>N/A</v>
          </cell>
          <cell r="I204" t="str">
            <v>N/A</v>
          </cell>
          <cell r="J204" t="str">
            <v>N/A</v>
          </cell>
          <cell r="K204" t="str">
            <v>N/A</v>
          </cell>
          <cell r="L204" t="str">
            <v>N/A</v>
          </cell>
          <cell r="M204" t="str">
            <v>N/A</v>
          </cell>
          <cell r="N204" t="str">
            <v>N/A</v>
          </cell>
          <cell r="O204" t="str">
            <v>N/A</v>
          </cell>
          <cell r="P204" t="str">
            <v>N/A</v>
          </cell>
          <cell r="Q204" t="str">
            <v>N/A</v>
          </cell>
        </row>
        <row r="205">
          <cell r="A205">
            <v>36665</v>
          </cell>
          <cell r="B205" t="str">
            <v>N/A</v>
          </cell>
          <cell r="C205" t="str">
            <v>N/A</v>
          </cell>
          <cell r="D205" t="str">
            <v>N/A</v>
          </cell>
          <cell r="E205" t="str">
            <v>N/A</v>
          </cell>
          <cell r="F205" t="str">
            <v>N/A</v>
          </cell>
          <cell r="G205" t="str">
            <v>N/A</v>
          </cell>
          <cell r="H205" t="str">
            <v>N/A</v>
          </cell>
          <cell r="I205" t="str">
            <v>N/A</v>
          </cell>
          <cell r="J205" t="str">
            <v>N/A</v>
          </cell>
          <cell r="K205" t="str">
            <v>N/A</v>
          </cell>
          <cell r="L205" t="str">
            <v>N/A</v>
          </cell>
          <cell r="M205" t="str">
            <v>N/A</v>
          </cell>
          <cell r="N205" t="str">
            <v>N/A</v>
          </cell>
          <cell r="O205" t="str">
            <v>N/A</v>
          </cell>
          <cell r="P205" t="str">
            <v>N/A</v>
          </cell>
          <cell r="Q205" t="str">
            <v>N/A</v>
          </cell>
        </row>
        <row r="206">
          <cell r="A206">
            <v>36666</v>
          </cell>
          <cell r="B206" t="str">
            <v>N/A</v>
          </cell>
          <cell r="C206" t="str">
            <v>N/A</v>
          </cell>
          <cell r="D206" t="str">
            <v>N/A</v>
          </cell>
          <cell r="E206" t="str">
            <v>N/A</v>
          </cell>
          <cell r="F206" t="str">
            <v>N/A</v>
          </cell>
          <cell r="G206" t="str">
            <v>N/A</v>
          </cell>
          <cell r="H206" t="str">
            <v>N/A</v>
          </cell>
          <cell r="I206" t="str">
            <v>N/A</v>
          </cell>
          <cell r="J206" t="str">
            <v>N/A</v>
          </cell>
          <cell r="K206" t="str">
            <v>N/A</v>
          </cell>
          <cell r="L206" t="str">
            <v>N/A</v>
          </cell>
          <cell r="M206" t="str">
            <v>N/A</v>
          </cell>
          <cell r="N206" t="str">
            <v>N/A</v>
          </cell>
          <cell r="O206" t="str">
            <v>N/A</v>
          </cell>
          <cell r="P206" t="str">
            <v>N/A</v>
          </cell>
          <cell r="Q206" t="str">
            <v>N/A</v>
          </cell>
        </row>
        <row r="207">
          <cell r="A207">
            <v>36667</v>
          </cell>
          <cell r="B207" t="str">
            <v>N/A</v>
          </cell>
          <cell r="C207" t="str">
            <v>N/A</v>
          </cell>
          <cell r="D207" t="str">
            <v>N/A</v>
          </cell>
          <cell r="E207" t="str">
            <v>N/A</v>
          </cell>
          <cell r="F207" t="str">
            <v>N/A</v>
          </cell>
          <cell r="G207" t="str">
            <v>N/A</v>
          </cell>
          <cell r="H207" t="str">
            <v>N/A</v>
          </cell>
          <cell r="I207" t="str">
            <v>N/A</v>
          </cell>
          <cell r="J207" t="str">
            <v>N/A</v>
          </cell>
          <cell r="K207" t="str">
            <v>N/A</v>
          </cell>
          <cell r="L207" t="str">
            <v>N/A</v>
          </cell>
          <cell r="M207" t="str">
            <v>N/A</v>
          </cell>
          <cell r="N207" t="str">
            <v>N/A</v>
          </cell>
          <cell r="O207" t="str">
            <v>N/A</v>
          </cell>
          <cell r="P207" t="str">
            <v>N/A</v>
          </cell>
          <cell r="Q207" t="str">
            <v>N/A</v>
          </cell>
        </row>
        <row r="208">
          <cell r="A208">
            <v>36668</v>
          </cell>
          <cell r="B208" t="str">
            <v>N/A</v>
          </cell>
          <cell r="C208" t="str">
            <v>N/A</v>
          </cell>
          <cell r="D208" t="str">
            <v>N/A</v>
          </cell>
          <cell r="E208" t="str">
            <v>N/A</v>
          </cell>
          <cell r="F208" t="str">
            <v>N/A</v>
          </cell>
          <cell r="G208" t="str">
            <v>N/A</v>
          </cell>
          <cell r="H208" t="str">
            <v>N/A</v>
          </cell>
          <cell r="I208" t="str">
            <v>N/A</v>
          </cell>
          <cell r="J208" t="str">
            <v>N/A</v>
          </cell>
          <cell r="K208" t="str">
            <v>N/A</v>
          </cell>
          <cell r="L208" t="str">
            <v>N/A</v>
          </cell>
          <cell r="M208" t="str">
            <v>N/A</v>
          </cell>
          <cell r="N208" t="str">
            <v>N/A</v>
          </cell>
          <cell r="O208" t="str">
            <v>N/A</v>
          </cell>
          <cell r="P208" t="str">
            <v>N/A</v>
          </cell>
          <cell r="Q208" t="str">
            <v>N/A</v>
          </cell>
        </row>
        <row r="209">
          <cell r="A209">
            <v>36669</v>
          </cell>
          <cell r="B209" t="str">
            <v>N/A</v>
          </cell>
          <cell r="C209" t="str">
            <v>N/A</v>
          </cell>
          <cell r="D209" t="str">
            <v>N/A</v>
          </cell>
          <cell r="E209" t="str">
            <v>N/A</v>
          </cell>
          <cell r="F209" t="str">
            <v>N/A</v>
          </cell>
          <cell r="G209" t="str">
            <v>N/A</v>
          </cell>
          <cell r="H209" t="str">
            <v>N/A</v>
          </cell>
          <cell r="I209" t="str">
            <v>N/A</v>
          </cell>
          <cell r="J209" t="str">
            <v>N/A</v>
          </cell>
          <cell r="K209" t="str">
            <v>N/A</v>
          </cell>
          <cell r="L209" t="str">
            <v>N/A</v>
          </cell>
          <cell r="M209" t="str">
            <v>N/A</v>
          </cell>
          <cell r="N209" t="str">
            <v>N/A</v>
          </cell>
          <cell r="O209" t="str">
            <v>N/A</v>
          </cell>
          <cell r="P209" t="str">
            <v>N/A</v>
          </cell>
          <cell r="Q209" t="str">
            <v>N/A</v>
          </cell>
        </row>
        <row r="210">
          <cell r="A210">
            <v>36670</v>
          </cell>
          <cell r="B210" t="str">
            <v>N/A</v>
          </cell>
          <cell r="C210" t="str">
            <v>N/A</v>
          </cell>
          <cell r="D210" t="str">
            <v>N/A</v>
          </cell>
          <cell r="E210" t="str">
            <v>N/A</v>
          </cell>
          <cell r="F210" t="str">
            <v>N/A</v>
          </cell>
          <cell r="G210" t="str">
            <v>N/A</v>
          </cell>
          <cell r="H210" t="str">
            <v>N/A</v>
          </cell>
          <cell r="I210" t="str">
            <v>N/A</v>
          </cell>
          <cell r="J210" t="str">
            <v>N/A</v>
          </cell>
          <cell r="K210" t="str">
            <v>N/A</v>
          </cell>
          <cell r="L210" t="str">
            <v>N/A</v>
          </cell>
          <cell r="M210" t="str">
            <v>N/A</v>
          </cell>
          <cell r="N210" t="str">
            <v>N/A</v>
          </cell>
          <cell r="O210" t="str">
            <v>N/A</v>
          </cell>
          <cell r="P210" t="str">
            <v>N/A</v>
          </cell>
          <cell r="Q210" t="str">
            <v>N/A</v>
          </cell>
        </row>
        <row r="211">
          <cell r="A211">
            <v>36671</v>
          </cell>
          <cell r="B211" t="str">
            <v>N/A</v>
          </cell>
          <cell r="C211" t="str">
            <v>N/A</v>
          </cell>
          <cell r="D211" t="str">
            <v>N/A</v>
          </cell>
          <cell r="E211" t="str">
            <v>N/A</v>
          </cell>
          <cell r="F211" t="str">
            <v>N/A</v>
          </cell>
          <cell r="G211" t="str">
            <v>N/A</v>
          </cell>
          <cell r="H211" t="str">
            <v>N/A</v>
          </cell>
          <cell r="I211" t="str">
            <v>N/A</v>
          </cell>
          <cell r="J211" t="str">
            <v>N/A</v>
          </cell>
          <cell r="K211" t="str">
            <v>N/A</v>
          </cell>
          <cell r="L211" t="str">
            <v>N/A</v>
          </cell>
          <cell r="M211" t="str">
            <v>N/A</v>
          </cell>
          <cell r="N211" t="str">
            <v>N/A</v>
          </cell>
          <cell r="O211" t="str">
            <v>N/A</v>
          </cell>
          <cell r="P211" t="str">
            <v>N/A</v>
          </cell>
          <cell r="Q211" t="str">
            <v>N/A</v>
          </cell>
        </row>
        <row r="212">
          <cell r="A212">
            <v>36672</v>
          </cell>
          <cell r="B212" t="str">
            <v>N/A</v>
          </cell>
          <cell r="C212" t="str">
            <v>N/A</v>
          </cell>
          <cell r="D212" t="str">
            <v>N/A</v>
          </cell>
          <cell r="E212" t="str">
            <v>N/A</v>
          </cell>
          <cell r="F212" t="str">
            <v>N/A</v>
          </cell>
          <cell r="G212" t="str">
            <v>N/A</v>
          </cell>
          <cell r="H212" t="str">
            <v>N/A</v>
          </cell>
          <cell r="I212" t="str">
            <v>N/A</v>
          </cell>
          <cell r="J212" t="str">
            <v>N/A</v>
          </cell>
          <cell r="K212" t="str">
            <v>N/A</v>
          </cell>
          <cell r="L212" t="str">
            <v>N/A</v>
          </cell>
          <cell r="M212" t="str">
            <v>N/A</v>
          </cell>
          <cell r="N212" t="str">
            <v>N/A</v>
          </cell>
          <cell r="O212" t="str">
            <v>N/A</v>
          </cell>
          <cell r="P212" t="str">
            <v>N/A</v>
          </cell>
          <cell r="Q212" t="str">
            <v>N/A</v>
          </cell>
        </row>
        <row r="213">
          <cell r="A213">
            <v>36673</v>
          </cell>
          <cell r="B213" t="str">
            <v>N/A</v>
          </cell>
          <cell r="C213" t="str">
            <v>N/A</v>
          </cell>
          <cell r="D213" t="str">
            <v>N/A</v>
          </cell>
          <cell r="E213" t="str">
            <v>N/A</v>
          </cell>
          <cell r="F213" t="str">
            <v>N/A</v>
          </cell>
          <cell r="G213" t="str">
            <v>N/A</v>
          </cell>
          <cell r="H213" t="str">
            <v>N/A</v>
          </cell>
          <cell r="I213" t="str">
            <v>N/A</v>
          </cell>
          <cell r="J213" t="str">
            <v>N/A</v>
          </cell>
          <cell r="K213" t="str">
            <v>N/A</v>
          </cell>
          <cell r="L213" t="str">
            <v>N/A</v>
          </cell>
          <cell r="M213" t="str">
            <v>N/A</v>
          </cell>
          <cell r="N213" t="str">
            <v>N/A</v>
          </cell>
          <cell r="O213" t="str">
            <v>N/A</v>
          </cell>
          <cell r="P213" t="str">
            <v>N/A</v>
          </cell>
          <cell r="Q213" t="str">
            <v>N/A</v>
          </cell>
        </row>
        <row r="214">
          <cell r="A214">
            <v>36674</v>
          </cell>
          <cell r="B214" t="str">
            <v>N/A</v>
          </cell>
          <cell r="C214" t="str">
            <v>N/A</v>
          </cell>
          <cell r="D214" t="str">
            <v>N/A</v>
          </cell>
          <cell r="E214" t="str">
            <v>N/A</v>
          </cell>
          <cell r="F214" t="str">
            <v>N/A</v>
          </cell>
          <cell r="G214" t="str">
            <v>N/A</v>
          </cell>
          <cell r="H214" t="str">
            <v>N/A</v>
          </cell>
          <cell r="I214" t="str">
            <v>N/A</v>
          </cell>
          <cell r="J214" t="str">
            <v>N/A</v>
          </cell>
          <cell r="K214" t="str">
            <v>N/A</v>
          </cell>
          <cell r="L214" t="str">
            <v>N/A</v>
          </cell>
          <cell r="M214" t="str">
            <v>N/A</v>
          </cell>
          <cell r="N214" t="str">
            <v>N/A</v>
          </cell>
          <cell r="O214" t="str">
            <v>N/A</v>
          </cell>
          <cell r="P214" t="str">
            <v>N/A</v>
          </cell>
          <cell r="Q214" t="str">
            <v>N/A</v>
          </cell>
        </row>
        <row r="215">
          <cell r="A215">
            <v>36675</v>
          </cell>
          <cell r="B215" t="str">
            <v>N/A</v>
          </cell>
          <cell r="C215" t="str">
            <v>N/A</v>
          </cell>
          <cell r="D215" t="str">
            <v>N/A</v>
          </cell>
          <cell r="E215" t="str">
            <v>N/A</v>
          </cell>
          <cell r="F215" t="str">
            <v>N/A</v>
          </cell>
          <cell r="G215" t="str">
            <v>N/A</v>
          </cell>
          <cell r="H215" t="str">
            <v>N/A</v>
          </cell>
          <cell r="I215" t="str">
            <v>N/A</v>
          </cell>
          <cell r="J215" t="str">
            <v>N/A</v>
          </cell>
          <cell r="K215" t="str">
            <v>N/A</v>
          </cell>
          <cell r="L215" t="str">
            <v>N/A</v>
          </cell>
          <cell r="M215" t="str">
            <v>N/A</v>
          </cell>
          <cell r="N215" t="str">
            <v>N/A</v>
          </cell>
          <cell r="O215" t="str">
            <v>N/A</v>
          </cell>
          <cell r="P215" t="str">
            <v>N/A</v>
          </cell>
          <cell r="Q215" t="str">
            <v>N/A</v>
          </cell>
        </row>
        <row r="216">
          <cell r="A216">
            <v>36676</v>
          </cell>
          <cell r="B216" t="str">
            <v>N/A</v>
          </cell>
          <cell r="C216" t="str">
            <v>N/A</v>
          </cell>
          <cell r="D216" t="str">
            <v>N/A</v>
          </cell>
          <cell r="E216" t="str">
            <v>N/A</v>
          </cell>
          <cell r="F216" t="str">
            <v>N/A</v>
          </cell>
          <cell r="G216" t="str">
            <v>N/A</v>
          </cell>
          <cell r="H216" t="str">
            <v>N/A</v>
          </cell>
          <cell r="I216" t="str">
            <v>N/A</v>
          </cell>
          <cell r="J216" t="str">
            <v>N/A</v>
          </cell>
          <cell r="K216" t="str">
            <v>N/A</v>
          </cell>
          <cell r="L216" t="str">
            <v>N/A</v>
          </cell>
          <cell r="M216" t="str">
            <v>N/A</v>
          </cell>
          <cell r="N216" t="str">
            <v>N/A</v>
          </cell>
          <cell r="O216" t="str">
            <v>N/A</v>
          </cell>
          <cell r="P216" t="str">
            <v>N/A</v>
          </cell>
          <cell r="Q216" t="str">
            <v>N/A</v>
          </cell>
        </row>
        <row r="217">
          <cell r="A217">
            <v>36677</v>
          </cell>
          <cell r="B217" t="str">
            <v>N/A</v>
          </cell>
          <cell r="C217" t="str">
            <v>N/A</v>
          </cell>
          <cell r="D217" t="str">
            <v>N/A</v>
          </cell>
          <cell r="E217" t="str">
            <v>N/A</v>
          </cell>
          <cell r="F217" t="str">
            <v>N/A</v>
          </cell>
          <cell r="G217" t="str">
            <v>N/A</v>
          </cell>
          <cell r="H217" t="str">
            <v>N/A</v>
          </cell>
          <cell r="I217" t="str">
            <v>N/A</v>
          </cell>
          <cell r="J217" t="str">
            <v>N/A</v>
          </cell>
          <cell r="K217" t="str">
            <v>N/A</v>
          </cell>
          <cell r="L217" t="str">
            <v>N/A</v>
          </cell>
          <cell r="M217" t="str">
            <v>N/A</v>
          </cell>
          <cell r="N217" t="str">
            <v>N/A</v>
          </cell>
          <cell r="O217" t="str">
            <v>N/A</v>
          </cell>
          <cell r="P217" t="str">
            <v>N/A</v>
          </cell>
          <cell r="Q217" t="str">
            <v>N/A</v>
          </cell>
        </row>
        <row r="218">
          <cell r="A218">
            <v>36678</v>
          </cell>
          <cell r="B218" t="str">
            <v>N/A</v>
          </cell>
          <cell r="C218" t="str">
            <v>N/A</v>
          </cell>
          <cell r="D218" t="str">
            <v>N/A</v>
          </cell>
          <cell r="E218" t="str">
            <v>N/A</v>
          </cell>
          <cell r="F218" t="str">
            <v>N/A</v>
          </cell>
          <cell r="G218" t="str">
            <v>N/A</v>
          </cell>
          <cell r="H218" t="str">
            <v>N/A</v>
          </cell>
          <cell r="I218" t="str">
            <v>N/A</v>
          </cell>
          <cell r="J218" t="str">
            <v>N/A</v>
          </cell>
          <cell r="K218" t="str">
            <v>N/A</v>
          </cell>
          <cell r="L218" t="str">
            <v>N/A</v>
          </cell>
          <cell r="M218" t="str">
            <v>N/A</v>
          </cell>
          <cell r="N218" t="str">
            <v>N/A</v>
          </cell>
          <cell r="O218" t="str">
            <v>N/A</v>
          </cell>
          <cell r="P218" t="str">
            <v>N/A</v>
          </cell>
          <cell r="Q218" t="str">
            <v>N/A</v>
          </cell>
        </row>
        <row r="219">
          <cell r="A219">
            <v>36679</v>
          </cell>
          <cell r="B219" t="str">
            <v>N/A</v>
          </cell>
          <cell r="C219" t="str">
            <v>N/A</v>
          </cell>
          <cell r="D219" t="str">
            <v>N/A</v>
          </cell>
          <cell r="E219" t="str">
            <v>N/A</v>
          </cell>
          <cell r="F219" t="str">
            <v>N/A</v>
          </cell>
          <cell r="G219" t="str">
            <v>N/A</v>
          </cell>
          <cell r="H219" t="str">
            <v>N/A</v>
          </cell>
          <cell r="I219" t="str">
            <v>N/A</v>
          </cell>
          <cell r="J219" t="str">
            <v>N/A</v>
          </cell>
          <cell r="K219" t="str">
            <v>N/A</v>
          </cell>
          <cell r="L219" t="str">
            <v>N/A</v>
          </cell>
          <cell r="M219" t="str">
            <v>N/A</v>
          </cell>
          <cell r="N219" t="str">
            <v>N/A</v>
          </cell>
          <cell r="O219" t="str">
            <v>N/A</v>
          </cell>
          <cell r="P219" t="str">
            <v>N/A</v>
          </cell>
          <cell r="Q219" t="str">
            <v>N/A</v>
          </cell>
        </row>
        <row r="220">
          <cell r="A220">
            <v>36680</v>
          </cell>
          <cell r="B220" t="str">
            <v>N/A</v>
          </cell>
          <cell r="C220" t="str">
            <v>N/A</v>
          </cell>
          <cell r="D220" t="str">
            <v>N/A</v>
          </cell>
          <cell r="E220" t="str">
            <v>N/A</v>
          </cell>
          <cell r="F220" t="str">
            <v>N/A</v>
          </cell>
          <cell r="G220" t="str">
            <v>N/A</v>
          </cell>
          <cell r="H220" t="str">
            <v>N/A</v>
          </cell>
          <cell r="I220" t="str">
            <v>N/A</v>
          </cell>
          <cell r="J220" t="str">
            <v>N/A</v>
          </cell>
          <cell r="K220" t="str">
            <v>N/A</v>
          </cell>
          <cell r="L220" t="str">
            <v>N/A</v>
          </cell>
          <cell r="M220" t="str">
            <v>N/A</v>
          </cell>
          <cell r="N220" t="str">
            <v>N/A</v>
          </cell>
          <cell r="O220" t="str">
            <v>N/A</v>
          </cell>
          <cell r="P220" t="str">
            <v>N/A</v>
          </cell>
          <cell r="Q220" t="str">
            <v>N/A</v>
          </cell>
        </row>
        <row r="221">
          <cell r="A221">
            <v>36681</v>
          </cell>
          <cell r="B221" t="str">
            <v>N/A</v>
          </cell>
          <cell r="C221" t="str">
            <v>N/A</v>
          </cell>
          <cell r="D221" t="str">
            <v>N/A</v>
          </cell>
          <cell r="E221" t="str">
            <v>N/A</v>
          </cell>
          <cell r="F221" t="str">
            <v>N/A</v>
          </cell>
          <cell r="G221" t="str">
            <v>N/A</v>
          </cell>
          <cell r="H221" t="str">
            <v>N/A</v>
          </cell>
          <cell r="I221" t="str">
            <v>N/A</v>
          </cell>
          <cell r="J221" t="str">
            <v>N/A</v>
          </cell>
          <cell r="K221" t="str">
            <v>N/A</v>
          </cell>
          <cell r="L221" t="str">
            <v>N/A</v>
          </cell>
          <cell r="M221" t="str">
            <v>N/A</v>
          </cell>
          <cell r="N221" t="str">
            <v>N/A</v>
          </cell>
          <cell r="O221" t="str">
            <v>N/A</v>
          </cell>
          <cell r="P221" t="str">
            <v>N/A</v>
          </cell>
          <cell r="Q221" t="str">
            <v>N/A</v>
          </cell>
        </row>
        <row r="222">
          <cell r="A222">
            <v>36682</v>
          </cell>
          <cell r="B222" t="str">
            <v>N/A</v>
          </cell>
          <cell r="C222" t="str">
            <v>N/A</v>
          </cell>
          <cell r="D222" t="str">
            <v>N/A</v>
          </cell>
          <cell r="E222" t="str">
            <v>N/A</v>
          </cell>
          <cell r="F222" t="str">
            <v>N/A</v>
          </cell>
          <cell r="G222" t="str">
            <v>N/A</v>
          </cell>
          <cell r="H222" t="str">
            <v>N/A</v>
          </cell>
          <cell r="I222" t="str">
            <v>N/A</v>
          </cell>
          <cell r="J222" t="str">
            <v>N/A</v>
          </cell>
          <cell r="K222" t="str">
            <v>N/A</v>
          </cell>
          <cell r="L222" t="str">
            <v>N/A</v>
          </cell>
          <cell r="M222" t="str">
            <v>N/A</v>
          </cell>
          <cell r="N222" t="str">
            <v>N/A</v>
          </cell>
          <cell r="O222" t="str">
            <v>N/A</v>
          </cell>
          <cell r="P222" t="str">
            <v>N/A</v>
          </cell>
          <cell r="Q222" t="str">
            <v>N/A</v>
          </cell>
        </row>
        <row r="223">
          <cell r="A223">
            <v>36683</v>
          </cell>
          <cell r="B223" t="str">
            <v>N/A</v>
          </cell>
          <cell r="C223" t="str">
            <v>N/A</v>
          </cell>
          <cell r="D223" t="str">
            <v>N/A</v>
          </cell>
          <cell r="E223" t="str">
            <v>N/A</v>
          </cell>
          <cell r="F223" t="str">
            <v>N/A</v>
          </cell>
          <cell r="G223" t="str">
            <v>N/A</v>
          </cell>
          <cell r="H223" t="str">
            <v>N/A</v>
          </cell>
          <cell r="I223" t="str">
            <v>N/A</v>
          </cell>
          <cell r="J223" t="str">
            <v>N/A</v>
          </cell>
          <cell r="K223" t="str">
            <v>N/A</v>
          </cell>
          <cell r="L223" t="str">
            <v>N/A</v>
          </cell>
          <cell r="M223" t="str">
            <v>N/A</v>
          </cell>
          <cell r="N223" t="str">
            <v>N/A</v>
          </cell>
          <cell r="O223" t="str">
            <v>N/A</v>
          </cell>
          <cell r="P223" t="str">
            <v>N/A</v>
          </cell>
          <cell r="Q223" t="str">
            <v>N/A</v>
          </cell>
        </row>
        <row r="224">
          <cell r="A224">
            <v>36684</v>
          </cell>
          <cell r="B224" t="str">
            <v>N/A</v>
          </cell>
          <cell r="C224" t="str">
            <v>N/A</v>
          </cell>
          <cell r="D224" t="str">
            <v>N/A</v>
          </cell>
          <cell r="E224" t="str">
            <v>N/A</v>
          </cell>
          <cell r="F224" t="str">
            <v>N/A</v>
          </cell>
          <cell r="G224" t="str">
            <v>N/A</v>
          </cell>
          <cell r="H224" t="str">
            <v>N/A</v>
          </cell>
          <cell r="I224" t="str">
            <v>N/A</v>
          </cell>
          <cell r="J224" t="str">
            <v>N/A</v>
          </cell>
          <cell r="K224" t="str">
            <v>N/A</v>
          </cell>
          <cell r="L224" t="str">
            <v>N/A</v>
          </cell>
          <cell r="M224" t="str">
            <v>N/A</v>
          </cell>
          <cell r="N224" t="str">
            <v>N/A</v>
          </cell>
          <cell r="O224" t="str">
            <v>N/A</v>
          </cell>
          <cell r="P224" t="str">
            <v>N/A</v>
          </cell>
          <cell r="Q224" t="str">
            <v>N/A</v>
          </cell>
        </row>
        <row r="225">
          <cell r="A225">
            <v>36685</v>
          </cell>
          <cell r="B225" t="str">
            <v>N/A</v>
          </cell>
          <cell r="C225" t="str">
            <v>N/A</v>
          </cell>
          <cell r="D225" t="str">
            <v>N/A</v>
          </cell>
          <cell r="E225" t="str">
            <v>N/A</v>
          </cell>
          <cell r="F225" t="str">
            <v>N/A</v>
          </cell>
          <cell r="G225" t="str">
            <v>N/A</v>
          </cell>
          <cell r="H225" t="str">
            <v>N/A</v>
          </cell>
          <cell r="I225" t="str">
            <v>N/A</v>
          </cell>
          <cell r="J225" t="str">
            <v>N/A</v>
          </cell>
          <cell r="K225" t="str">
            <v>N/A</v>
          </cell>
          <cell r="L225" t="str">
            <v>N/A</v>
          </cell>
          <cell r="M225" t="str">
            <v>N/A</v>
          </cell>
          <cell r="N225" t="str">
            <v>N/A</v>
          </cell>
          <cell r="O225" t="str">
            <v>N/A</v>
          </cell>
          <cell r="P225" t="str">
            <v>N/A</v>
          </cell>
          <cell r="Q225" t="str">
            <v>N/A</v>
          </cell>
        </row>
        <row r="226">
          <cell r="A226">
            <v>36686</v>
          </cell>
          <cell r="B226" t="str">
            <v>N/A</v>
          </cell>
          <cell r="C226" t="str">
            <v>N/A</v>
          </cell>
          <cell r="D226" t="str">
            <v>N/A</v>
          </cell>
          <cell r="E226" t="str">
            <v>N/A</v>
          </cell>
          <cell r="F226" t="str">
            <v>N/A</v>
          </cell>
          <cell r="G226" t="str">
            <v>N/A</v>
          </cell>
          <cell r="H226" t="str">
            <v>N/A</v>
          </cell>
          <cell r="I226" t="str">
            <v>N/A</v>
          </cell>
          <cell r="J226" t="str">
            <v>N/A</v>
          </cell>
          <cell r="K226" t="str">
            <v>N/A</v>
          </cell>
          <cell r="L226" t="str">
            <v>N/A</v>
          </cell>
          <cell r="M226" t="str">
            <v>N/A</v>
          </cell>
          <cell r="N226" t="str">
            <v>N/A</v>
          </cell>
          <cell r="O226" t="str">
            <v>N/A</v>
          </cell>
          <cell r="P226" t="str">
            <v>N/A</v>
          </cell>
          <cell r="Q226" t="str">
            <v>N/A</v>
          </cell>
        </row>
        <row r="227">
          <cell r="A227">
            <v>36687</v>
          </cell>
          <cell r="B227" t="str">
            <v>N/A</v>
          </cell>
          <cell r="C227" t="str">
            <v>N/A</v>
          </cell>
          <cell r="D227" t="str">
            <v>N/A</v>
          </cell>
          <cell r="E227" t="str">
            <v>N/A</v>
          </cell>
          <cell r="F227" t="str">
            <v>N/A</v>
          </cell>
          <cell r="G227" t="str">
            <v>N/A</v>
          </cell>
          <cell r="H227" t="str">
            <v>N/A</v>
          </cell>
          <cell r="I227" t="str">
            <v>N/A</v>
          </cell>
          <cell r="J227" t="str">
            <v>N/A</v>
          </cell>
          <cell r="K227" t="str">
            <v>N/A</v>
          </cell>
          <cell r="L227" t="str">
            <v>N/A</v>
          </cell>
          <cell r="M227" t="str">
            <v>N/A</v>
          </cell>
          <cell r="N227" t="str">
            <v>N/A</v>
          </cell>
          <cell r="O227" t="str">
            <v>N/A</v>
          </cell>
          <cell r="P227" t="str">
            <v>N/A</v>
          </cell>
          <cell r="Q227" t="str">
            <v>N/A</v>
          </cell>
        </row>
        <row r="228">
          <cell r="A228">
            <v>36688</v>
          </cell>
          <cell r="B228" t="str">
            <v>N/A</v>
          </cell>
          <cell r="C228" t="str">
            <v>N/A</v>
          </cell>
          <cell r="D228" t="str">
            <v>N/A</v>
          </cell>
          <cell r="E228" t="str">
            <v>N/A</v>
          </cell>
          <cell r="F228" t="str">
            <v>N/A</v>
          </cell>
          <cell r="G228" t="str">
            <v>N/A</v>
          </cell>
          <cell r="H228" t="str">
            <v>N/A</v>
          </cell>
          <cell r="I228" t="str">
            <v>N/A</v>
          </cell>
          <cell r="J228" t="str">
            <v>N/A</v>
          </cell>
          <cell r="K228" t="str">
            <v>N/A</v>
          </cell>
          <cell r="L228" t="str">
            <v>N/A</v>
          </cell>
          <cell r="M228" t="str">
            <v>N/A</v>
          </cell>
          <cell r="N228" t="str">
            <v>N/A</v>
          </cell>
          <cell r="O228" t="str">
            <v>N/A</v>
          </cell>
          <cell r="P228" t="str">
            <v>N/A</v>
          </cell>
          <cell r="Q228" t="str">
            <v>N/A</v>
          </cell>
        </row>
        <row r="229">
          <cell r="A229">
            <v>36689</v>
          </cell>
          <cell r="B229" t="str">
            <v>N/A</v>
          </cell>
          <cell r="C229" t="str">
            <v>N/A</v>
          </cell>
          <cell r="D229" t="str">
            <v>N/A</v>
          </cell>
          <cell r="E229" t="str">
            <v>N/A</v>
          </cell>
          <cell r="F229" t="str">
            <v>N/A</v>
          </cell>
          <cell r="G229" t="str">
            <v>N/A</v>
          </cell>
          <cell r="H229" t="str">
            <v>N/A</v>
          </cell>
          <cell r="I229" t="str">
            <v>N/A</v>
          </cell>
          <cell r="J229" t="str">
            <v>N/A</v>
          </cell>
          <cell r="K229" t="str">
            <v>N/A</v>
          </cell>
          <cell r="L229" t="str">
            <v>N/A</v>
          </cell>
          <cell r="M229" t="str">
            <v>N/A</v>
          </cell>
          <cell r="N229" t="str">
            <v>N/A</v>
          </cell>
          <cell r="O229" t="str">
            <v>N/A</v>
          </cell>
          <cell r="P229" t="str">
            <v>N/A</v>
          </cell>
          <cell r="Q229" t="str">
            <v>N/A</v>
          </cell>
        </row>
        <row r="230">
          <cell r="A230">
            <v>36690</v>
          </cell>
          <cell r="B230" t="str">
            <v>N/A</v>
          </cell>
          <cell r="C230" t="str">
            <v>N/A</v>
          </cell>
          <cell r="D230" t="str">
            <v>N/A</v>
          </cell>
          <cell r="E230" t="str">
            <v>N/A</v>
          </cell>
          <cell r="F230" t="str">
            <v>N/A</v>
          </cell>
          <cell r="G230" t="str">
            <v>N/A</v>
          </cell>
          <cell r="H230" t="str">
            <v>N/A</v>
          </cell>
          <cell r="I230" t="str">
            <v>N/A</v>
          </cell>
          <cell r="J230" t="str">
            <v>N/A</v>
          </cell>
          <cell r="K230" t="str">
            <v>N/A</v>
          </cell>
          <cell r="L230" t="str">
            <v>N/A</v>
          </cell>
          <cell r="M230" t="str">
            <v>N/A</v>
          </cell>
          <cell r="N230" t="str">
            <v>N/A</v>
          </cell>
          <cell r="O230" t="str">
            <v>N/A</v>
          </cell>
          <cell r="P230" t="str">
            <v>N/A</v>
          </cell>
          <cell r="Q230" t="str">
            <v>N/A</v>
          </cell>
        </row>
        <row r="231">
          <cell r="A231">
            <v>36691</v>
          </cell>
          <cell r="B231" t="str">
            <v>N/A</v>
          </cell>
          <cell r="C231" t="str">
            <v>N/A</v>
          </cell>
          <cell r="D231" t="str">
            <v>N/A</v>
          </cell>
          <cell r="E231" t="str">
            <v>N/A</v>
          </cell>
          <cell r="F231" t="str">
            <v>N/A</v>
          </cell>
          <cell r="G231" t="str">
            <v>N/A</v>
          </cell>
          <cell r="H231" t="str">
            <v>N/A</v>
          </cell>
          <cell r="I231" t="str">
            <v>N/A</v>
          </cell>
          <cell r="J231" t="str">
            <v>N/A</v>
          </cell>
          <cell r="K231" t="str">
            <v>N/A</v>
          </cell>
          <cell r="L231" t="str">
            <v>N/A</v>
          </cell>
          <cell r="M231" t="str">
            <v>N/A</v>
          </cell>
          <cell r="N231" t="str">
            <v>N/A</v>
          </cell>
          <cell r="O231" t="str">
            <v>N/A</v>
          </cell>
          <cell r="P231" t="str">
            <v>N/A</v>
          </cell>
          <cell r="Q231" t="str">
            <v>N/A</v>
          </cell>
        </row>
        <row r="232">
          <cell r="A232">
            <v>36692</v>
          </cell>
          <cell r="B232" t="str">
            <v>N/A</v>
          </cell>
          <cell r="C232" t="str">
            <v>N/A</v>
          </cell>
          <cell r="D232" t="str">
            <v>N/A</v>
          </cell>
          <cell r="E232" t="str">
            <v>N/A</v>
          </cell>
          <cell r="F232" t="str">
            <v>N/A</v>
          </cell>
          <cell r="G232" t="str">
            <v>N/A</v>
          </cell>
          <cell r="H232" t="str">
            <v>N/A</v>
          </cell>
          <cell r="I232" t="str">
            <v>N/A</v>
          </cell>
          <cell r="J232" t="str">
            <v>N/A</v>
          </cell>
          <cell r="K232" t="str">
            <v>N/A</v>
          </cell>
          <cell r="L232" t="str">
            <v>N/A</v>
          </cell>
          <cell r="M232" t="str">
            <v>N/A</v>
          </cell>
          <cell r="N232" t="str">
            <v>N/A</v>
          </cell>
          <cell r="O232" t="str">
            <v>N/A</v>
          </cell>
          <cell r="P232" t="str">
            <v>N/A</v>
          </cell>
          <cell r="Q232" t="str">
            <v>N/A</v>
          </cell>
        </row>
        <row r="233">
          <cell r="A233">
            <v>36693</v>
          </cell>
          <cell r="B233" t="str">
            <v>N/A</v>
          </cell>
          <cell r="C233" t="str">
            <v>N/A</v>
          </cell>
          <cell r="D233" t="str">
            <v>N/A</v>
          </cell>
          <cell r="E233" t="str">
            <v>N/A</v>
          </cell>
          <cell r="F233" t="str">
            <v>N/A</v>
          </cell>
          <cell r="G233" t="str">
            <v>N/A</v>
          </cell>
          <cell r="H233" t="str">
            <v>N/A</v>
          </cell>
          <cell r="I233" t="str">
            <v>N/A</v>
          </cell>
          <cell r="J233" t="str">
            <v>N/A</v>
          </cell>
          <cell r="K233" t="str">
            <v>N/A</v>
          </cell>
          <cell r="L233" t="str">
            <v>N/A</v>
          </cell>
          <cell r="M233" t="str">
            <v>N/A</v>
          </cell>
          <cell r="N233" t="str">
            <v>N/A</v>
          </cell>
          <cell r="O233" t="str">
            <v>N/A</v>
          </cell>
          <cell r="P233" t="str">
            <v>N/A</v>
          </cell>
          <cell r="Q233" t="str">
            <v>N/A</v>
          </cell>
        </row>
        <row r="234">
          <cell r="A234">
            <v>36694</v>
          </cell>
          <cell r="B234" t="str">
            <v>N/A</v>
          </cell>
          <cell r="C234" t="str">
            <v>N/A</v>
          </cell>
          <cell r="D234" t="str">
            <v>N/A</v>
          </cell>
          <cell r="E234" t="str">
            <v>N/A</v>
          </cell>
          <cell r="F234" t="str">
            <v>N/A</v>
          </cell>
          <cell r="G234" t="str">
            <v>N/A</v>
          </cell>
          <cell r="H234" t="str">
            <v>N/A</v>
          </cell>
          <cell r="I234" t="str">
            <v>N/A</v>
          </cell>
          <cell r="J234" t="str">
            <v>N/A</v>
          </cell>
          <cell r="K234" t="str">
            <v>N/A</v>
          </cell>
          <cell r="L234" t="str">
            <v>N/A</v>
          </cell>
          <cell r="M234" t="str">
            <v>N/A</v>
          </cell>
          <cell r="N234" t="str">
            <v>N/A</v>
          </cell>
          <cell r="O234" t="str">
            <v>N/A</v>
          </cell>
          <cell r="P234" t="str">
            <v>N/A</v>
          </cell>
          <cell r="Q234" t="str">
            <v>N/A</v>
          </cell>
        </row>
        <row r="235">
          <cell r="A235">
            <v>36695</v>
          </cell>
          <cell r="B235" t="str">
            <v>N/A</v>
          </cell>
          <cell r="C235" t="str">
            <v>N/A</v>
          </cell>
          <cell r="D235" t="str">
            <v>N/A</v>
          </cell>
          <cell r="E235" t="str">
            <v>N/A</v>
          </cell>
          <cell r="F235" t="str">
            <v>N/A</v>
          </cell>
          <cell r="G235" t="str">
            <v>N/A</v>
          </cell>
          <cell r="H235" t="str">
            <v>N/A</v>
          </cell>
          <cell r="I235" t="str">
            <v>N/A</v>
          </cell>
          <cell r="J235" t="str">
            <v>N/A</v>
          </cell>
          <cell r="K235" t="str">
            <v>N/A</v>
          </cell>
          <cell r="L235" t="str">
            <v>N/A</v>
          </cell>
          <cell r="M235" t="str">
            <v>N/A</v>
          </cell>
          <cell r="N235" t="str">
            <v>N/A</v>
          </cell>
          <cell r="O235" t="str">
            <v>N/A</v>
          </cell>
          <cell r="P235" t="str">
            <v>N/A</v>
          </cell>
          <cell r="Q235" t="str">
            <v>N/A</v>
          </cell>
        </row>
        <row r="236">
          <cell r="A236">
            <v>36696</v>
          </cell>
          <cell r="B236" t="str">
            <v>N/A</v>
          </cell>
          <cell r="C236" t="str">
            <v>N/A</v>
          </cell>
          <cell r="D236" t="str">
            <v>N/A</v>
          </cell>
          <cell r="E236" t="str">
            <v>N/A</v>
          </cell>
          <cell r="F236" t="str">
            <v>N/A</v>
          </cell>
          <cell r="G236" t="str">
            <v>N/A</v>
          </cell>
          <cell r="H236" t="str">
            <v>N/A</v>
          </cell>
          <cell r="I236" t="str">
            <v>N/A</v>
          </cell>
          <cell r="J236" t="str">
            <v>N/A</v>
          </cell>
          <cell r="K236" t="str">
            <v>N/A</v>
          </cell>
          <cell r="L236" t="str">
            <v>N/A</v>
          </cell>
          <cell r="M236" t="str">
            <v>N/A</v>
          </cell>
          <cell r="N236" t="str">
            <v>N/A</v>
          </cell>
          <cell r="O236" t="str">
            <v>N/A</v>
          </cell>
          <cell r="P236" t="str">
            <v>N/A</v>
          </cell>
          <cell r="Q236" t="str">
            <v>N/A</v>
          </cell>
        </row>
        <row r="237">
          <cell r="A237">
            <v>36697</v>
          </cell>
          <cell r="B237" t="str">
            <v>N/A</v>
          </cell>
          <cell r="C237" t="str">
            <v>N/A</v>
          </cell>
          <cell r="D237" t="str">
            <v>N/A</v>
          </cell>
          <cell r="E237" t="str">
            <v>N/A</v>
          </cell>
          <cell r="F237" t="str">
            <v>N/A</v>
          </cell>
          <cell r="G237" t="str">
            <v>N/A</v>
          </cell>
          <cell r="H237" t="str">
            <v>N/A</v>
          </cell>
          <cell r="I237" t="str">
            <v>N/A</v>
          </cell>
          <cell r="J237" t="str">
            <v>N/A</v>
          </cell>
          <cell r="K237" t="str">
            <v>N/A</v>
          </cell>
          <cell r="L237" t="str">
            <v>N/A</v>
          </cell>
          <cell r="M237" t="str">
            <v>N/A</v>
          </cell>
          <cell r="N237" t="str">
            <v>N/A</v>
          </cell>
          <cell r="O237" t="str">
            <v>N/A</v>
          </cell>
          <cell r="P237" t="str">
            <v>N/A</v>
          </cell>
          <cell r="Q237" t="str">
            <v>N/A</v>
          </cell>
        </row>
        <row r="238">
          <cell r="A238">
            <v>36698</v>
          </cell>
          <cell r="B238" t="str">
            <v>N/A</v>
          </cell>
          <cell r="C238" t="str">
            <v>N/A</v>
          </cell>
          <cell r="D238" t="str">
            <v>N/A</v>
          </cell>
          <cell r="E238" t="str">
            <v>N/A</v>
          </cell>
          <cell r="F238" t="str">
            <v>N/A</v>
          </cell>
          <cell r="G238" t="str">
            <v>N/A</v>
          </cell>
          <cell r="H238" t="str">
            <v>N/A</v>
          </cell>
          <cell r="I238" t="str">
            <v>N/A</v>
          </cell>
          <cell r="J238" t="str">
            <v>N/A</v>
          </cell>
          <cell r="K238" t="str">
            <v>N/A</v>
          </cell>
          <cell r="L238" t="str">
            <v>N/A</v>
          </cell>
          <cell r="M238" t="str">
            <v>N/A</v>
          </cell>
          <cell r="N238" t="str">
            <v>N/A</v>
          </cell>
          <cell r="O238" t="str">
            <v>N/A</v>
          </cell>
          <cell r="P238" t="str">
            <v>N/A</v>
          </cell>
          <cell r="Q238" t="str">
            <v>N/A</v>
          </cell>
        </row>
        <row r="239">
          <cell r="A239">
            <v>36699</v>
          </cell>
          <cell r="B239" t="str">
            <v>N/A</v>
          </cell>
          <cell r="C239" t="str">
            <v>N/A</v>
          </cell>
          <cell r="D239" t="str">
            <v>N/A</v>
          </cell>
          <cell r="E239" t="str">
            <v>N/A</v>
          </cell>
          <cell r="F239" t="str">
            <v>N/A</v>
          </cell>
          <cell r="G239" t="str">
            <v>N/A</v>
          </cell>
          <cell r="H239" t="str">
            <v>N/A</v>
          </cell>
          <cell r="I239" t="str">
            <v>N/A</v>
          </cell>
          <cell r="J239" t="str">
            <v>N/A</v>
          </cell>
          <cell r="K239" t="str">
            <v>N/A</v>
          </cell>
          <cell r="L239" t="str">
            <v>N/A</v>
          </cell>
          <cell r="M239" t="str">
            <v>N/A</v>
          </cell>
          <cell r="N239" t="str">
            <v>N/A</v>
          </cell>
          <cell r="O239" t="str">
            <v>N/A</v>
          </cell>
          <cell r="P239" t="str">
            <v>N/A</v>
          </cell>
          <cell r="Q239" t="str">
            <v>N/A</v>
          </cell>
        </row>
        <row r="240">
          <cell r="A240">
            <v>36700</v>
          </cell>
          <cell r="B240" t="str">
            <v>N/A</v>
          </cell>
          <cell r="C240" t="str">
            <v>N/A</v>
          </cell>
          <cell r="D240" t="str">
            <v>N/A</v>
          </cell>
          <cell r="E240" t="str">
            <v>N/A</v>
          </cell>
          <cell r="F240" t="str">
            <v>N/A</v>
          </cell>
          <cell r="G240" t="str">
            <v>N/A</v>
          </cell>
          <cell r="H240" t="str">
            <v>N/A</v>
          </cell>
          <cell r="I240" t="str">
            <v>N/A</v>
          </cell>
          <cell r="J240" t="str">
            <v>N/A</v>
          </cell>
          <cell r="K240" t="str">
            <v>N/A</v>
          </cell>
          <cell r="L240" t="str">
            <v>N/A</v>
          </cell>
          <cell r="M240" t="str">
            <v>N/A</v>
          </cell>
          <cell r="N240" t="str">
            <v>N/A</v>
          </cell>
          <cell r="O240" t="str">
            <v>N/A</v>
          </cell>
          <cell r="P240" t="str">
            <v>N/A</v>
          </cell>
          <cell r="Q240" t="str">
            <v>N/A</v>
          </cell>
        </row>
        <row r="241">
          <cell r="A241">
            <v>36701</v>
          </cell>
          <cell r="B241" t="str">
            <v>N/A</v>
          </cell>
          <cell r="C241" t="str">
            <v>N/A</v>
          </cell>
          <cell r="D241" t="str">
            <v>N/A</v>
          </cell>
          <cell r="E241" t="str">
            <v>N/A</v>
          </cell>
          <cell r="F241" t="str">
            <v>N/A</v>
          </cell>
          <cell r="G241" t="str">
            <v>N/A</v>
          </cell>
          <cell r="H241" t="str">
            <v>N/A</v>
          </cell>
          <cell r="I241" t="str">
            <v>N/A</v>
          </cell>
          <cell r="J241" t="str">
            <v>N/A</v>
          </cell>
          <cell r="K241" t="str">
            <v>N/A</v>
          </cell>
          <cell r="L241" t="str">
            <v>N/A</v>
          </cell>
          <cell r="M241" t="str">
            <v>N/A</v>
          </cell>
          <cell r="N241" t="str">
            <v>N/A</v>
          </cell>
          <cell r="O241" t="str">
            <v>N/A</v>
          </cell>
          <cell r="P241" t="str">
            <v>N/A</v>
          </cell>
          <cell r="Q241" t="str">
            <v>N/A</v>
          </cell>
        </row>
        <row r="242">
          <cell r="A242">
            <v>36702</v>
          </cell>
          <cell r="B242" t="str">
            <v>N/A</v>
          </cell>
          <cell r="C242" t="str">
            <v>N/A</v>
          </cell>
          <cell r="D242" t="str">
            <v>N/A</v>
          </cell>
          <cell r="E242" t="str">
            <v>N/A</v>
          </cell>
          <cell r="F242" t="str">
            <v>N/A</v>
          </cell>
          <cell r="G242" t="str">
            <v>N/A</v>
          </cell>
          <cell r="H242" t="str">
            <v>N/A</v>
          </cell>
          <cell r="I242" t="str">
            <v>N/A</v>
          </cell>
          <cell r="J242" t="str">
            <v>N/A</v>
          </cell>
          <cell r="K242" t="str">
            <v>N/A</v>
          </cell>
          <cell r="L242" t="str">
            <v>N/A</v>
          </cell>
          <cell r="M242" t="str">
            <v>N/A</v>
          </cell>
          <cell r="N242" t="str">
            <v>N/A</v>
          </cell>
          <cell r="O242" t="str">
            <v>N/A</v>
          </cell>
          <cell r="P242" t="str">
            <v>N/A</v>
          </cell>
          <cell r="Q242" t="str">
            <v>N/A</v>
          </cell>
        </row>
        <row r="243">
          <cell r="A243">
            <v>36703</v>
          </cell>
          <cell r="B243" t="str">
            <v>N/A</v>
          </cell>
          <cell r="C243" t="str">
            <v>N/A</v>
          </cell>
          <cell r="D243" t="str">
            <v>N/A</v>
          </cell>
          <cell r="E243" t="str">
            <v>N/A</v>
          </cell>
          <cell r="F243" t="str">
            <v>N/A</v>
          </cell>
          <cell r="G243" t="str">
            <v>N/A</v>
          </cell>
          <cell r="H243" t="str">
            <v>N/A</v>
          </cell>
          <cell r="I243" t="str">
            <v>N/A</v>
          </cell>
          <cell r="J243" t="str">
            <v>N/A</v>
          </cell>
          <cell r="K243" t="str">
            <v>N/A</v>
          </cell>
          <cell r="L243" t="str">
            <v>N/A</v>
          </cell>
          <cell r="M243" t="str">
            <v>N/A</v>
          </cell>
          <cell r="N243" t="str">
            <v>N/A</v>
          </cell>
          <cell r="O243" t="str">
            <v>N/A</v>
          </cell>
          <cell r="P243" t="str">
            <v>N/A</v>
          </cell>
          <cell r="Q243" t="str">
            <v>N/A</v>
          </cell>
        </row>
        <row r="244">
          <cell r="A244">
            <v>36704</v>
          </cell>
          <cell r="B244" t="str">
            <v>N/A</v>
          </cell>
          <cell r="C244" t="str">
            <v>N/A</v>
          </cell>
          <cell r="D244" t="str">
            <v>N/A</v>
          </cell>
          <cell r="E244" t="str">
            <v>N/A</v>
          </cell>
          <cell r="F244" t="str">
            <v>N/A</v>
          </cell>
          <cell r="G244" t="str">
            <v>N/A</v>
          </cell>
          <cell r="H244" t="str">
            <v>N/A</v>
          </cell>
          <cell r="I244" t="str">
            <v>N/A</v>
          </cell>
          <cell r="J244" t="str">
            <v>N/A</v>
          </cell>
          <cell r="K244" t="str">
            <v>N/A</v>
          </cell>
          <cell r="L244" t="str">
            <v>N/A</v>
          </cell>
          <cell r="M244" t="str">
            <v>N/A</v>
          </cell>
          <cell r="N244" t="str">
            <v>N/A</v>
          </cell>
          <cell r="O244" t="str">
            <v>N/A</v>
          </cell>
          <cell r="P244" t="str">
            <v>N/A</v>
          </cell>
          <cell r="Q244" t="str">
            <v>N/A</v>
          </cell>
        </row>
        <row r="245">
          <cell r="A245">
            <v>36705</v>
          </cell>
          <cell r="B245" t="str">
            <v>N/A</v>
          </cell>
          <cell r="C245" t="str">
            <v>N/A</v>
          </cell>
          <cell r="D245" t="str">
            <v>N/A</v>
          </cell>
          <cell r="E245" t="str">
            <v>N/A</v>
          </cell>
          <cell r="F245" t="str">
            <v>N/A</v>
          </cell>
          <cell r="G245" t="str">
            <v>N/A</v>
          </cell>
          <cell r="H245" t="str">
            <v>N/A</v>
          </cell>
          <cell r="I245" t="str">
            <v>N/A</v>
          </cell>
          <cell r="J245" t="str">
            <v>N/A</v>
          </cell>
          <cell r="K245" t="str">
            <v>N/A</v>
          </cell>
          <cell r="L245" t="str">
            <v>N/A</v>
          </cell>
          <cell r="M245" t="str">
            <v>N/A</v>
          </cell>
          <cell r="N245" t="str">
            <v>N/A</v>
          </cell>
          <cell r="O245" t="str">
            <v>N/A</v>
          </cell>
          <cell r="P245" t="str">
            <v>N/A</v>
          </cell>
          <cell r="Q245" t="str">
            <v>N/A</v>
          </cell>
        </row>
        <row r="246">
          <cell r="A246">
            <v>36706</v>
          </cell>
          <cell r="B246" t="str">
            <v>N/A</v>
          </cell>
          <cell r="C246" t="str">
            <v>N/A</v>
          </cell>
          <cell r="D246" t="str">
            <v>N/A</v>
          </cell>
          <cell r="E246" t="str">
            <v>N/A</v>
          </cell>
          <cell r="F246" t="str">
            <v>N/A</v>
          </cell>
          <cell r="G246" t="str">
            <v>N/A</v>
          </cell>
          <cell r="H246" t="str">
            <v>N/A</v>
          </cell>
          <cell r="I246" t="str">
            <v>N/A</v>
          </cell>
          <cell r="J246" t="str">
            <v>N/A</v>
          </cell>
          <cell r="K246" t="str">
            <v>N/A</v>
          </cell>
          <cell r="L246" t="str">
            <v>N/A</v>
          </cell>
          <cell r="M246" t="str">
            <v>N/A</v>
          </cell>
          <cell r="N246" t="str">
            <v>N/A</v>
          </cell>
          <cell r="O246" t="str">
            <v>N/A</v>
          </cell>
          <cell r="P246" t="str">
            <v>N/A</v>
          </cell>
          <cell r="Q246" t="str">
            <v>N/A</v>
          </cell>
        </row>
        <row r="247">
          <cell r="A247">
            <v>36707</v>
          </cell>
          <cell r="B247" t="str">
            <v>N/A</v>
          </cell>
          <cell r="C247" t="str">
            <v>N/A</v>
          </cell>
          <cell r="D247" t="str">
            <v>N/A</v>
          </cell>
          <cell r="E247" t="str">
            <v>N/A</v>
          </cell>
          <cell r="F247" t="str">
            <v>N/A</v>
          </cell>
          <cell r="G247" t="str">
            <v>N/A</v>
          </cell>
          <cell r="H247" t="str">
            <v>N/A</v>
          </cell>
          <cell r="I247" t="str">
            <v>N/A</v>
          </cell>
          <cell r="J247" t="str">
            <v>N/A</v>
          </cell>
          <cell r="K247" t="str">
            <v>N/A</v>
          </cell>
          <cell r="L247" t="str">
            <v>N/A</v>
          </cell>
          <cell r="M247" t="str">
            <v>N/A</v>
          </cell>
          <cell r="N247" t="str">
            <v>N/A</v>
          </cell>
          <cell r="O247" t="str">
            <v>N/A</v>
          </cell>
          <cell r="P247" t="str">
            <v>N/A</v>
          </cell>
          <cell r="Q247" t="str">
            <v>N/A</v>
          </cell>
        </row>
        <row r="248">
          <cell r="A248">
            <v>36708</v>
          </cell>
          <cell r="B248" t="str">
            <v>N/A</v>
          </cell>
          <cell r="C248" t="str">
            <v>N/A</v>
          </cell>
          <cell r="D248" t="str">
            <v>N/A</v>
          </cell>
          <cell r="E248" t="str">
            <v>N/A</v>
          </cell>
          <cell r="F248" t="str">
            <v>N/A</v>
          </cell>
          <cell r="G248" t="str">
            <v>N/A</v>
          </cell>
          <cell r="H248" t="str">
            <v>N/A</v>
          </cell>
          <cell r="I248" t="str">
            <v>N/A</v>
          </cell>
          <cell r="J248" t="str">
            <v>N/A</v>
          </cell>
          <cell r="K248" t="str">
            <v>N/A</v>
          </cell>
          <cell r="L248" t="str">
            <v>N/A</v>
          </cell>
          <cell r="M248" t="str">
            <v>N/A</v>
          </cell>
          <cell r="N248" t="str">
            <v>N/A</v>
          </cell>
          <cell r="O248" t="str">
            <v>N/A</v>
          </cell>
          <cell r="P248" t="str">
            <v>N/A</v>
          </cell>
          <cell r="Q248" t="str">
            <v>N/A</v>
          </cell>
        </row>
        <row r="249">
          <cell r="A249">
            <v>36709</v>
          </cell>
          <cell r="B249" t="str">
            <v>N/A</v>
          </cell>
          <cell r="C249" t="str">
            <v>N/A</v>
          </cell>
          <cell r="D249" t="str">
            <v>N/A</v>
          </cell>
          <cell r="E249" t="str">
            <v>N/A</v>
          </cell>
          <cell r="F249" t="str">
            <v>N/A</v>
          </cell>
          <cell r="G249" t="str">
            <v>N/A</v>
          </cell>
          <cell r="H249" t="str">
            <v>N/A</v>
          </cell>
          <cell r="I249" t="str">
            <v>N/A</v>
          </cell>
          <cell r="J249" t="str">
            <v>N/A</v>
          </cell>
          <cell r="K249" t="str">
            <v>N/A</v>
          </cell>
          <cell r="L249" t="str">
            <v>N/A</v>
          </cell>
          <cell r="M249" t="str">
            <v>N/A</v>
          </cell>
          <cell r="N249" t="str">
            <v>N/A</v>
          </cell>
          <cell r="O249" t="str">
            <v>N/A</v>
          </cell>
          <cell r="P249" t="str">
            <v>N/A</v>
          </cell>
          <cell r="Q249" t="str">
            <v>N/A</v>
          </cell>
        </row>
        <row r="250">
          <cell r="A250">
            <v>36710</v>
          </cell>
          <cell r="B250" t="str">
            <v>N/A</v>
          </cell>
          <cell r="C250" t="str">
            <v>N/A</v>
          </cell>
          <cell r="D250" t="str">
            <v>N/A</v>
          </cell>
          <cell r="E250" t="str">
            <v>N/A</v>
          </cell>
          <cell r="F250" t="str">
            <v>N/A</v>
          </cell>
          <cell r="G250" t="str">
            <v>N/A</v>
          </cell>
          <cell r="H250" t="str">
            <v>N/A</v>
          </cell>
          <cell r="I250" t="str">
            <v>N/A</v>
          </cell>
          <cell r="J250" t="str">
            <v>N/A</v>
          </cell>
          <cell r="K250" t="str">
            <v>N/A</v>
          </cell>
          <cell r="L250" t="str">
            <v>N/A</v>
          </cell>
          <cell r="M250" t="str">
            <v>N/A</v>
          </cell>
          <cell r="N250" t="str">
            <v>N/A</v>
          </cell>
          <cell r="O250" t="str">
            <v>N/A</v>
          </cell>
          <cell r="P250" t="str">
            <v>N/A</v>
          </cell>
          <cell r="Q250" t="str">
            <v>N/A</v>
          </cell>
        </row>
        <row r="251">
          <cell r="A251">
            <v>36711</v>
          </cell>
          <cell r="B251" t="str">
            <v>N/A</v>
          </cell>
          <cell r="C251" t="str">
            <v>N/A</v>
          </cell>
          <cell r="D251" t="str">
            <v>N/A</v>
          </cell>
          <cell r="E251" t="str">
            <v>N/A</v>
          </cell>
          <cell r="F251" t="str">
            <v>N/A</v>
          </cell>
          <cell r="G251" t="str">
            <v>N/A</v>
          </cell>
          <cell r="H251" t="str">
            <v>N/A</v>
          </cell>
          <cell r="I251" t="str">
            <v>N/A</v>
          </cell>
          <cell r="J251" t="str">
            <v>N/A</v>
          </cell>
          <cell r="K251" t="str">
            <v>N/A</v>
          </cell>
          <cell r="L251" t="str">
            <v>N/A</v>
          </cell>
          <cell r="M251" t="str">
            <v>N/A</v>
          </cell>
          <cell r="N251" t="str">
            <v>N/A</v>
          </cell>
          <cell r="O251" t="str">
            <v>N/A</v>
          </cell>
          <cell r="P251" t="str">
            <v>N/A</v>
          </cell>
          <cell r="Q251" t="str">
            <v>N/A</v>
          </cell>
        </row>
        <row r="252">
          <cell r="A252">
            <v>36712</v>
          </cell>
          <cell r="B252" t="str">
            <v>N/A</v>
          </cell>
          <cell r="C252" t="str">
            <v>N/A</v>
          </cell>
          <cell r="D252" t="str">
            <v>N/A</v>
          </cell>
          <cell r="E252" t="str">
            <v>N/A</v>
          </cell>
          <cell r="F252" t="str">
            <v>N/A</v>
          </cell>
          <cell r="G252" t="str">
            <v>N/A</v>
          </cell>
          <cell r="H252" t="str">
            <v>N/A</v>
          </cell>
          <cell r="I252" t="str">
            <v>N/A</v>
          </cell>
          <cell r="J252" t="str">
            <v>N/A</v>
          </cell>
          <cell r="K252" t="str">
            <v>N/A</v>
          </cell>
          <cell r="L252" t="str">
            <v>N/A</v>
          </cell>
          <cell r="M252" t="str">
            <v>N/A</v>
          </cell>
          <cell r="N252" t="str">
            <v>N/A</v>
          </cell>
          <cell r="O252" t="str">
            <v>N/A</v>
          </cell>
          <cell r="P252" t="str">
            <v>N/A</v>
          </cell>
          <cell r="Q252" t="str">
            <v>N/A</v>
          </cell>
        </row>
        <row r="253">
          <cell r="A253">
            <v>36713</v>
          </cell>
          <cell r="B253" t="str">
            <v>N/A</v>
          </cell>
          <cell r="C253" t="str">
            <v>N/A</v>
          </cell>
          <cell r="D253" t="str">
            <v>N/A</v>
          </cell>
          <cell r="E253" t="str">
            <v>N/A</v>
          </cell>
          <cell r="F253" t="str">
            <v>N/A</v>
          </cell>
          <cell r="G253" t="str">
            <v>N/A</v>
          </cell>
          <cell r="H253" t="str">
            <v>N/A</v>
          </cell>
          <cell r="I253" t="str">
            <v>N/A</v>
          </cell>
          <cell r="J253" t="str">
            <v>N/A</v>
          </cell>
          <cell r="K253" t="str">
            <v>N/A</v>
          </cell>
          <cell r="L253" t="str">
            <v>N/A</v>
          </cell>
          <cell r="M253" t="str">
            <v>N/A</v>
          </cell>
          <cell r="N253" t="str">
            <v>N/A</v>
          </cell>
          <cell r="O253" t="str">
            <v>N/A</v>
          </cell>
          <cell r="P253" t="str">
            <v>N/A</v>
          </cell>
          <cell r="Q253" t="str">
            <v>N/A</v>
          </cell>
        </row>
        <row r="254">
          <cell r="A254">
            <v>36714</v>
          </cell>
          <cell r="B254" t="str">
            <v>N/A</v>
          </cell>
          <cell r="C254" t="str">
            <v>N/A</v>
          </cell>
          <cell r="D254" t="str">
            <v>N/A</v>
          </cell>
          <cell r="E254" t="str">
            <v>N/A</v>
          </cell>
          <cell r="F254" t="str">
            <v>N/A</v>
          </cell>
          <cell r="G254" t="str">
            <v>N/A</v>
          </cell>
          <cell r="H254" t="str">
            <v>N/A</v>
          </cell>
          <cell r="I254" t="str">
            <v>N/A</v>
          </cell>
          <cell r="J254" t="str">
            <v>N/A</v>
          </cell>
          <cell r="K254" t="str">
            <v>N/A</v>
          </cell>
          <cell r="L254" t="str">
            <v>N/A</v>
          </cell>
          <cell r="M254" t="str">
            <v>N/A</v>
          </cell>
          <cell r="N254" t="str">
            <v>N/A</v>
          </cell>
          <cell r="O254" t="str">
            <v>N/A</v>
          </cell>
          <cell r="P254" t="str">
            <v>N/A</v>
          </cell>
          <cell r="Q254" t="str">
            <v>N/A</v>
          </cell>
        </row>
        <row r="255">
          <cell r="A255">
            <v>36715</v>
          </cell>
          <cell r="B255" t="str">
            <v>N/A</v>
          </cell>
          <cell r="C255" t="str">
            <v>N/A</v>
          </cell>
          <cell r="D255" t="str">
            <v>N/A</v>
          </cell>
          <cell r="E255" t="str">
            <v>N/A</v>
          </cell>
          <cell r="F255" t="str">
            <v>N/A</v>
          </cell>
          <cell r="G255" t="str">
            <v>N/A</v>
          </cell>
          <cell r="H255" t="str">
            <v>N/A</v>
          </cell>
          <cell r="I255" t="str">
            <v>N/A</v>
          </cell>
          <cell r="J255" t="str">
            <v>N/A</v>
          </cell>
          <cell r="K255" t="str">
            <v>N/A</v>
          </cell>
          <cell r="L255" t="str">
            <v>N/A</v>
          </cell>
          <cell r="M255" t="str">
            <v>N/A</v>
          </cell>
          <cell r="N255" t="str">
            <v>N/A</v>
          </cell>
          <cell r="O255" t="str">
            <v>N/A</v>
          </cell>
          <cell r="P255" t="str">
            <v>N/A</v>
          </cell>
          <cell r="Q255" t="str">
            <v>N/A</v>
          </cell>
        </row>
        <row r="256">
          <cell r="A256">
            <v>36716</v>
          </cell>
          <cell r="B256" t="str">
            <v>N/A</v>
          </cell>
          <cell r="C256" t="str">
            <v>N/A</v>
          </cell>
          <cell r="D256" t="str">
            <v>N/A</v>
          </cell>
          <cell r="E256" t="str">
            <v>N/A</v>
          </cell>
          <cell r="F256" t="str">
            <v>N/A</v>
          </cell>
          <cell r="G256" t="str">
            <v>N/A</v>
          </cell>
          <cell r="H256" t="str">
            <v>N/A</v>
          </cell>
          <cell r="I256" t="str">
            <v>N/A</v>
          </cell>
          <cell r="J256" t="str">
            <v>N/A</v>
          </cell>
          <cell r="K256" t="str">
            <v>N/A</v>
          </cell>
          <cell r="L256" t="str">
            <v>N/A</v>
          </cell>
          <cell r="M256" t="str">
            <v>N/A</v>
          </cell>
          <cell r="N256" t="str">
            <v>N/A</v>
          </cell>
          <cell r="O256" t="str">
            <v>N/A</v>
          </cell>
          <cell r="P256" t="str">
            <v>N/A</v>
          </cell>
          <cell r="Q256" t="str">
            <v>N/A</v>
          </cell>
        </row>
        <row r="257">
          <cell r="A257">
            <v>36717</v>
          </cell>
          <cell r="B257" t="str">
            <v>N/A</v>
          </cell>
          <cell r="C257" t="str">
            <v>N/A</v>
          </cell>
          <cell r="D257" t="str">
            <v>N/A</v>
          </cell>
          <cell r="E257" t="str">
            <v>N/A</v>
          </cell>
          <cell r="F257" t="str">
            <v>N/A</v>
          </cell>
          <cell r="G257" t="str">
            <v>N/A</v>
          </cell>
          <cell r="H257" t="str">
            <v>N/A</v>
          </cell>
          <cell r="I257" t="str">
            <v>N/A</v>
          </cell>
          <cell r="J257" t="str">
            <v>N/A</v>
          </cell>
          <cell r="K257" t="str">
            <v>N/A</v>
          </cell>
          <cell r="L257" t="str">
            <v>N/A</v>
          </cell>
          <cell r="M257" t="str">
            <v>N/A</v>
          </cell>
          <cell r="N257" t="str">
            <v>N/A</v>
          </cell>
          <cell r="O257" t="str">
            <v>N/A</v>
          </cell>
          <cell r="P257" t="str">
            <v>N/A</v>
          </cell>
          <cell r="Q257" t="str">
            <v>N/A</v>
          </cell>
        </row>
        <row r="258">
          <cell r="A258">
            <v>36718</v>
          </cell>
          <cell r="B258" t="str">
            <v>N/A</v>
          </cell>
          <cell r="C258" t="str">
            <v>N/A</v>
          </cell>
          <cell r="D258" t="str">
            <v>N/A</v>
          </cell>
          <cell r="E258" t="str">
            <v>N/A</v>
          </cell>
          <cell r="F258" t="str">
            <v>N/A</v>
          </cell>
          <cell r="G258" t="str">
            <v>N/A</v>
          </cell>
          <cell r="H258" t="str">
            <v>N/A</v>
          </cell>
          <cell r="I258" t="str">
            <v>N/A</v>
          </cell>
          <cell r="J258" t="str">
            <v>N/A</v>
          </cell>
          <cell r="K258" t="str">
            <v>N/A</v>
          </cell>
          <cell r="L258" t="str">
            <v>N/A</v>
          </cell>
          <cell r="M258" t="str">
            <v>N/A</v>
          </cell>
          <cell r="N258" t="str">
            <v>N/A</v>
          </cell>
          <cell r="O258" t="str">
            <v>N/A</v>
          </cell>
          <cell r="P258" t="str">
            <v>N/A</v>
          </cell>
          <cell r="Q258" t="str">
            <v>N/A</v>
          </cell>
        </row>
        <row r="259">
          <cell r="A259">
            <v>36719</v>
          </cell>
          <cell r="B259" t="str">
            <v>N/A</v>
          </cell>
          <cell r="C259" t="str">
            <v>N/A</v>
          </cell>
          <cell r="D259" t="str">
            <v>N/A</v>
          </cell>
          <cell r="E259" t="str">
            <v>N/A</v>
          </cell>
          <cell r="F259" t="str">
            <v>N/A</v>
          </cell>
          <cell r="G259" t="str">
            <v>N/A</v>
          </cell>
          <cell r="H259" t="str">
            <v>N/A</v>
          </cell>
          <cell r="I259" t="str">
            <v>N/A</v>
          </cell>
          <cell r="J259" t="str">
            <v>N/A</v>
          </cell>
          <cell r="K259" t="str">
            <v>N/A</v>
          </cell>
          <cell r="L259" t="str">
            <v>N/A</v>
          </cell>
          <cell r="M259" t="str">
            <v>N/A</v>
          </cell>
          <cell r="N259" t="str">
            <v>N/A</v>
          </cell>
          <cell r="O259" t="str">
            <v>N/A</v>
          </cell>
          <cell r="P259" t="str">
            <v>N/A</v>
          </cell>
          <cell r="Q259" t="str">
            <v>N/A</v>
          </cell>
        </row>
        <row r="260">
          <cell r="A260">
            <v>36720</v>
          </cell>
          <cell r="B260" t="str">
            <v>N/A</v>
          </cell>
          <cell r="C260" t="str">
            <v>N/A</v>
          </cell>
          <cell r="D260" t="str">
            <v>N/A</v>
          </cell>
          <cell r="E260" t="str">
            <v>N/A</v>
          </cell>
          <cell r="F260" t="str">
            <v>N/A</v>
          </cell>
          <cell r="G260" t="str">
            <v>N/A</v>
          </cell>
          <cell r="H260" t="str">
            <v>N/A</v>
          </cell>
          <cell r="I260" t="str">
            <v>N/A</v>
          </cell>
          <cell r="J260" t="str">
            <v>N/A</v>
          </cell>
          <cell r="K260" t="str">
            <v>N/A</v>
          </cell>
          <cell r="L260" t="str">
            <v>N/A</v>
          </cell>
          <cell r="M260" t="str">
            <v>N/A</v>
          </cell>
          <cell r="N260" t="str">
            <v>N/A</v>
          </cell>
          <cell r="O260" t="str">
            <v>N/A</v>
          </cell>
          <cell r="P260" t="str">
            <v>N/A</v>
          </cell>
          <cell r="Q260" t="str">
            <v>N/A</v>
          </cell>
        </row>
        <row r="261">
          <cell r="A261">
            <v>36721</v>
          </cell>
          <cell r="B261" t="str">
            <v>N/A</v>
          </cell>
          <cell r="C261" t="str">
            <v>N/A</v>
          </cell>
          <cell r="D261" t="str">
            <v>N/A</v>
          </cell>
          <cell r="E261" t="str">
            <v>N/A</v>
          </cell>
          <cell r="F261" t="str">
            <v>N/A</v>
          </cell>
          <cell r="G261" t="str">
            <v>N/A</v>
          </cell>
          <cell r="H261" t="str">
            <v>N/A</v>
          </cell>
          <cell r="I261" t="str">
            <v>N/A</v>
          </cell>
          <cell r="J261" t="str">
            <v>N/A</v>
          </cell>
          <cell r="K261" t="str">
            <v>N/A</v>
          </cell>
          <cell r="L261" t="str">
            <v>N/A</v>
          </cell>
          <cell r="M261" t="str">
            <v>N/A</v>
          </cell>
          <cell r="N261" t="str">
            <v>N/A</v>
          </cell>
          <cell r="O261" t="str">
            <v>N/A</v>
          </cell>
          <cell r="P261" t="str">
            <v>N/A</v>
          </cell>
          <cell r="Q261" t="str">
            <v>N/A</v>
          </cell>
        </row>
        <row r="262">
          <cell r="A262">
            <v>36722</v>
          </cell>
          <cell r="B262" t="str">
            <v>N/A</v>
          </cell>
          <cell r="C262" t="str">
            <v>N/A</v>
          </cell>
          <cell r="D262" t="str">
            <v>N/A</v>
          </cell>
          <cell r="E262" t="str">
            <v>N/A</v>
          </cell>
          <cell r="F262" t="str">
            <v>N/A</v>
          </cell>
          <cell r="G262" t="str">
            <v>N/A</v>
          </cell>
          <cell r="H262" t="str">
            <v>N/A</v>
          </cell>
          <cell r="I262" t="str">
            <v>N/A</v>
          </cell>
          <cell r="J262" t="str">
            <v>N/A</v>
          </cell>
          <cell r="K262" t="str">
            <v>N/A</v>
          </cell>
          <cell r="L262" t="str">
            <v>N/A</v>
          </cell>
          <cell r="M262" t="str">
            <v>N/A</v>
          </cell>
          <cell r="N262" t="str">
            <v>N/A</v>
          </cell>
          <cell r="O262" t="str">
            <v>N/A</v>
          </cell>
          <cell r="P262" t="str">
            <v>N/A</v>
          </cell>
          <cell r="Q262" t="str">
            <v>N/A</v>
          </cell>
        </row>
        <row r="263">
          <cell r="A263">
            <v>36723</v>
          </cell>
          <cell r="B263" t="str">
            <v>N/A</v>
          </cell>
          <cell r="C263" t="str">
            <v>N/A</v>
          </cell>
          <cell r="D263" t="str">
            <v>N/A</v>
          </cell>
          <cell r="E263" t="str">
            <v>N/A</v>
          </cell>
          <cell r="F263" t="str">
            <v>N/A</v>
          </cell>
          <cell r="G263" t="str">
            <v>N/A</v>
          </cell>
          <cell r="H263" t="str">
            <v>N/A</v>
          </cell>
          <cell r="I263" t="str">
            <v>N/A</v>
          </cell>
          <cell r="J263" t="str">
            <v>N/A</v>
          </cell>
          <cell r="K263" t="str">
            <v>N/A</v>
          </cell>
          <cell r="L263" t="str">
            <v>N/A</v>
          </cell>
          <cell r="M263" t="str">
            <v>N/A</v>
          </cell>
          <cell r="N263" t="str">
            <v>N/A</v>
          </cell>
          <cell r="O263" t="str">
            <v>N/A</v>
          </cell>
          <cell r="P263" t="str">
            <v>N/A</v>
          </cell>
          <cell r="Q263" t="str">
            <v>N/A</v>
          </cell>
        </row>
        <row r="264">
          <cell r="A264">
            <v>36724</v>
          </cell>
          <cell r="B264" t="str">
            <v>N/A</v>
          </cell>
          <cell r="C264" t="str">
            <v>N/A</v>
          </cell>
          <cell r="D264" t="str">
            <v>N/A</v>
          </cell>
          <cell r="E264" t="str">
            <v>N/A</v>
          </cell>
          <cell r="F264" t="str">
            <v>N/A</v>
          </cell>
          <cell r="G264" t="str">
            <v>N/A</v>
          </cell>
          <cell r="H264" t="str">
            <v>N/A</v>
          </cell>
          <cell r="I264" t="str">
            <v>N/A</v>
          </cell>
          <cell r="J264" t="str">
            <v>N/A</v>
          </cell>
          <cell r="K264" t="str">
            <v>N/A</v>
          </cell>
          <cell r="L264" t="str">
            <v>N/A</v>
          </cell>
          <cell r="M264" t="str">
            <v>N/A</v>
          </cell>
          <cell r="N264" t="str">
            <v>N/A</v>
          </cell>
          <cell r="O264" t="str">
            <v>N/A</v>
          </cell>
          <cell r="P264" t="str">
            <v>N/A</v>
          </cell>
          <cell r="Q264" t="str">
            <v>N/A</v>
          </cell>
        </row>
        <row r="265">
          <cell r="A265">
            <v>36725</v>
          </cell>
          <cell r="B265" t="str">
            <v>N/A</v>
          </cell>
          <cell r="C265" t="str">
            <v>N/A</v>
          </cell>
          <cell r="D265" t="str">
            <v>N/A</v>
          </cell>
          <cell r="E265" t="str">
            <v>N/A</v>
          </cell>
          <cell r="F265" t="str">
            <v>N/A</v>
          </cell>
          <cell r="G265" t="str">
            <v>N/A</v>
          </cell>
          <cell r="H265" t="str">
            <v>N/A</v>
          </cell>
          <cell r="I265" t="str">
            <v>N/A</v>
          </cell>
          <cell r="J265" t="str">
            <v>N/A</v>
          </cell>
          <cell r="K265" t="str">
            <v>N/A</v>
          </cell>
          <cell r="L265" t="str">
            <v>N/A</v>
          </cell>
          <cell r="M265" t="str">
            <v>N/A</v>
          </cell>
          <cell r="N265" t="str">
            <v>N/A</v>
          </cell>
          <cell r="O265" t="str">
            <v>N/A</v>
          </cell>
          <cell r="P265" t="str">
            <v>N/A</v>
          </cell>
          <cell r="Q265" t="str">
            <v>N/A</v>
          </cell>
        </row>
        <row r="266">
          <cell r="A266">
            <v>36726</v>
          </cell>
          <cell r="B266" t="str">
            <v>N/A</v>
          </cell>
          <cell r="C266" t="str">
            <v>N/A</v>
          </cell>
          <cell r="D266" t="str">
            <v>N/A</v>
          </cell>
          <cell r="E266" t="str">
            <v>N/A</v>
          </cell>
          <cell r="F266" t="str">
            <v>N/A</v>
          </cell>
          <cell r="G266" t="str">
            <v>N/A</v>
          </cell>
          <cell r="H266" t="str">
            <v>N/A</v>
          </cell>
          <cell r="I266" t="str">
            <v>N/A</v>
          </cell>
          <cell r="J266" t="str">
            <v>N/A</v>
          </cell>
          <cell r="K266" t="str">
            <v>N/A</v>
          </cell>
          <cell r="L266" t="str">
            <v>N/A</v>
          </cell>
          <cell r="M266" t="str">
            <v>N/A</v>
          </cell>
          <cell r="N266" t="str">
            <v>N/A</v>
          </cell>
          <cell r="O266" t="str">
            <v>N/A</v>
          </cell>
          <cell r="P266" t="str">
            <v>N/A</v>
          </cell>
          <cell r="Q266" t="str">
            <v>N/A</v>
          </cell>
        </row>
        <row r="267">
          <cell r="A267">
            <v>36727</v>
          </cell>
          <cell r="B267" t="str">
            <v>N/A</v>
          </cell>
          <cell r="C267" t="str">
            <v>N/A</v>
          </cell>
          <cell r="D267" t="str">
            <v>N/A</v>
          </cell>
          <cell r="E267" t="str">
            <v>N/A</v>
          </cell>
          <cell r="F267" t="str">
            <v>N/A</v>
          </cell>
          <cell r="G267" t="str">
            <v>N/A</v>
          </cell>
          <cell r="H267" t="str">
            <v>N/A</v>
          </cell>
          <cell r="I267" t="str">
            <v>N/A</v>
          </cell>
          <cell r="J267" t="str">
            <v>N/A</v>
          </cell>
          <cell r="K267" t="str">
            <v>N/A</v>
          </cell>
          <cell r="L267" t="str">
            <v>N/A</v>
          </cell>
          <cell r="M267" t="str">
            <v>N/A</v>
          </cell>
          <cell r="N267" t="str">
            <v>N/A</v>
          </cell>
          <cell r="O267" t="str">
            <v>N/A</v>
          </cell>
          <cell r="P267" t="str">
            <v>N/A</v>
          </cell>
          <cell r="Q267" t="str">
            <v>N/A</v>
          </cell>
        </row>
        <row r="268">
          <cell r="A268">
            <v>36728</v>
          </cell>
          <cell r="B268" t="str">
            <v>N/A</v>
          </cell>
          <cell r="C268" t="str">
            <v>N/A</v>
          </cell>
          <cell r="D268" t="str">
            <v>N/A</v>
          </cell>
          <cell r="E268" t="str">
            <v>N/A</v>
          </cell>
          <cell r="F268" t="str">
            <v>N/A</v>
          </cell>
          <cell r="G268" t="str">
            <v>N/A</v>
          </cell>
          <cell r="H268" t="str">
            <v>N/A</v>
          </cell>
          <cell r="I268" t="str">
            <v>N/A</v>
          </cell>
          <cell r="J268" t="str">
            <v>N/A</v>
          </cell>
          <cell r="K268" t="str">
            <v>N/A</v>
          </cell>
          <cell r="L268" t="str">
            <v>N/A</v>
          </cell>
          <cell r="M268" t="str">
            <v>N/A</v>
          </cell>
          <cell r="N268" t="str">
            <v>N/A</v>
          </cell>
          <cell r="O268" t="str">
            <v>N/A</v>
          </cell>
          <cell r="P268" t="str">
            <v>N/A</v>
          </cell>
          <cell r="Q268" t="str">
            <v>N/A</v>
          </cell>
        </row>
        <row r="269">
          <cell r="A269">
            <v>36729</v>
          </cell>
          <cell r="B269" t="str">
            <v>N/A</v>
          </cell>
          <cell r="C269" t="str">
            <v>N/A</v>
          </cell>
          <cell r="D269" t="str">
            <v>N/A</v>
          </cell>
          <cell r="E269" t="str">
            <v>N/A</v>
          </cell>
          <cell r="F269" t="str">
            <v>N/A</v>
          </cell>
          <cell r="G269" t="str">
            <v>N/A</v>
          </cell>
          <cell r="H269" t="str">
            <v>N/A</v>
          </cell>
          <cell r="I269" t="str">
            <v>N/A</v>
          </cell>
          <cell r="J269" t="str">
            <v>N/A</v>
          </cell>
          <cell r="K269" t="str">
            <v>N/A</v>
          </cell>
          <cell r="L269" t="str">
            <v>N/A</v>
          </cell>
          <cell r="M269" t="str">
            <v>N/A</v>
          </cell>
          <cell r="N269" t="str">
            <v>N/A</v>
          </cell>
          <cell r="O269" t="str">
            <v>N/A</v>
          </cell>
          <cell r="P269" t="str">
            <v>N/A</v>
          </cell>
          <cell r="Q269" t="str">
            <v>N/A</v>
          </cell>
        </row>
        <row r="270">
          <cell r="A270">
            <v>36730</v>
          </cell>
          <cell r="B270" t="str">
            <v>N/A</v>
          </cell>
          <cell r="C270" t="str">
            <v>N/A</v>
          </cell>
          <cell r="D270" t="str">
            <v>N/A</v>
          </cell>
          <cell r="E270" t="str">
            <v>N/A</v>
          </cell>
          <cell r="F270" t="str">
            <v>N/A</v>
          </cell>
          <cell r="G270" t="str">
            <v>N/A</v>
          </cell>
          <cell r="H270" t="str">
            <v>N/A</v>
          </cell>
          <cell r="I270" t="str">
            <v>N/A</v>
          </cell>
          <cell r="J270" t="str">
            <v>N/A</v>
          </cell>
          <cell r="K270" t="str">
            <v>N/A</v>
          </cell>
          <cell r="L270" t="str">
            <v>N/A</v>
          </cell>
          <cell r="M270" t="str">
            <v>N/A</v>
          </cell>
          <cell r="N270" t="str">
            <v>N/A</v>
          </cell>
          <cell r="O270" t="str">
            <v>N/A</v>
          </cell>
          <cell r="P270" t="str">
            <v>N/A</v>
          </cell>
          <cell r="Q270" t="str">
            <v>N/A</v>
          </cell>
        </row>
        <row r="271">
          <cell r="A271">
            <v>36731</v>
          </cell>
          <cell r="B271" t="str">
            <v>N/A</v>
          </cell>
          <cell r="C271" t="str">
            <v>N/A</v>
          </cell>
          <cell r="D271" t="str">
            <v>N/A</v>
          </cell>
          <cell r="E271" t="str">
            <v>N/A</v>
          </cell>
          <cell r="F271" t="str">
            <v>N/A</v>
          </cell>
          <cell r="G271" t="str">
            <v>N/A</v>
          </cell>
          <cell r="H271" t="str">
            <v>N/A</v>
          </cell>
          <cell r="I271" t="str">
            <v>N/A</v>
          </cell>
          <cell r="J271" t="str">
            <v>N/A</v>
          </cell>
          <cell r="K271" t="str">
            <v>N/A</v>
          </cell>
          <cell r="L271" t="str">
            <v>N/A</v>
          </cell>
          <cell r="M271" t="str">
            <v>N/A</v>
          </cell>
          <cell r="N271" t="str">
            <v>N/A</v>
          </cell>
          <cell r="O271" t="str">
            <v>N/A</v>
          </cell>
          <cell r="P271" t="str">
            <v>N/A</v>
          </cell>
          <cell r="Q271" t="str">
            <v>N/A</v>
          </cell>
        </row>
        <row r="272">
          <cell r="A272">
            <v>36732</v>
          </cell>
          <cell r="B272" t="str">
            <v>N/A</v>
          </cell>
          <cell r="C272" t="str">
            <v>N/A</v>
          </cell>
          <cell r="D272" t="str">
            <v>N/A</v>
          </cell>
          <cell r="E272" t="str">
            <v>N/A</v>
          </cell>
          <cell r="F272" t="str">
            <v>N/A</v>
          </cell>
          <cell r="G272" t="str">
            <v>N/A</v>
          </cell>
          <cell r="H272" t="str">
            <v>N/A</v>
          </cell>
          <cell r="I272" t="str">
            <v>N/A</v>
          </cell>
          <cell r="J272" t="str">
            <v>N/A</v>
          </cell>
          <cell r="K272" t="str">
            <v>N/A</v>
          </cell>
          <cell r="L272" t="str">
            <v>N/A</v>
          </cell>
          <cell r="M272" t="str">
            <v>N/A</v>
          </cell>
          <cell r="N272" t="str">
            <v>N/A</v>
          </cell>
          <cell r="O272" t="str">
            <v>N/A</v>
          </cell>
          <cell r="P272" t="str">
            <v>N/A</v>
          </cell>
          <cell r="Q272" t="str">
            <v>N/A</v>
          </cell>
        </row>
        <row r="273">
          <cell r="A273">
            <v>36733</v>
          </cell>
          <cell r="B273" t="str">
            <v>N/A</v>
          </cell>
          <cell r="C273" t="str">
            <v>N/A</v>
          </cell>
          <cell r="D273" t="str">
            <v>N/A</v>
          </cell>
          <cell r="E273" t="str">
            <v>N/A</v>
          </cell>
          <cell r="F273" t="str">
            <v>N/A</v>
          </cell>
          <cell r="G273" t="str">
            <v>N/A</v>
          </cell>
          <cell r="H273" t="str">
            <v>N/A</v>
          </cell>
          <cell r="I273" t="str">
            <v>N/A</v>
          </cell>
          <cell r="J273" t="str">
            <v>N/A</v>
          </cell>
          <cell r="K273" t="str">
            <v>N/A</v>
          </cell>
          <cell r="L273" t="str">
            <v>N/A</v>
          </cell>
          <cell r="M273" t="str">
            <v>N/A</v>
          </cell>
          <cell r="N273" t="str">
            <v>N/A</v>
          </cell>
          <cell r="O273" t="str">
            <v>N/A</v>
          </cell>
          <cell r="P273" t="str">
            <v>N/A</v>
          </cell>
          <cell r="Q273" t="str">
            <v>N/A</v>
          </cell>
        </row>
        <row r="274">
          <cell r="A274">
            <v>36734</v>
          </cell>
          <cell r="B274" t="str">
            <v>N/A</v>
          </cell>
          <cell r="C274" t="str">
            <v>N/A</v>
          </cell>
          <cell r="D274" t="str">
            <v>N/A</v>
          </cell>
          <cell r="E274" t="str">
            <v>N/A</v>
          </cell>
          <cell r="F274" t="str">
            <v>N/A</v>
          </cell>
          <cell r="G274" t="str">
            <v>N/A</v>
          </cell>
          <cell r="H274" t="str">
            <v>N/A</v>
          </cell>
          <cell r="I274" t="str">
            <v>N/A</v>
          </cell>
          <cell r="J274" t="str">
            <v>N/A</v>
          </cell>
          <cell r="K274" t="str">
            <v>N/A</v>
          </cell>
          <cell r="L274" t="str">
            <v>N/A</v>
          </cell>
          <cell r="M274" t="str">
            <v>N/A</v>
          </cell>
          <cell r="N274" t="str">
            <v>N/A</v>
          </cell>
          <cell r="O274" t="str">
            <v>N/A</v>
          </cell>
          <cell r="P274" t="str">
            <v>N/A</v>
          </cell>
          <cell r="Q274" t="str">
            <v>N/A</v>
          </cell>
        </row>
        <row r="275">
          <cell r="A275">
            <v>36735</v>
          </cell>
          <cell r="B275" t="str">
            <v>N/A</v>
          </cell>
          <cell r="C275" t="str">
            <v>N/A</v>
          </cell>
          <cell r="D275" t="str">
            <v>N/A</v>
          </cell>
          <cell r="E275" t="str">
            <v>N/A</v>
          </cell>
          <cell r="F275" t="str">
            <v>N/A</v>
          </cell>
          <cell r="G275" t="str">
            <v>N/A</v>
          </cell>
          <cell r="H275" t="str">
            <v>N/A</v>
          </cell>
          <cell r="I275" t="str">
            <v>N/A</v>
          </cell>
          <cell r="J275" t="str">
            <v>N/A</v>
          </cell>
          <cell r="K275" t="str">
            <v>N/A</v>
          </cell>
          <cell r="L275" t="str">
            <v>N/A</v>
          </cell>
          <cell r="M275" t="str">
            <v>N/A</v>
          </cell>
          <cell r="N275" t="str">
            <v>N/A</v>
          </cell>
          <cell r="O275" t="str">
            <v>N/A</v>
          </cell>
          <cell r="P275" t="str">
            <v>N/A</v>
          </cell>
          <cell r="Q275" t="str">
            <v>N/A</v>
          </cell>
        </row>
        <row r="276">
          <cell r="A276">
            <v>36736</v>
          </cell>
          <cell r="B276" t="str">
            <v>N/A</v>
          </cell>
          <cell r="C276" t="str">
            <v>N/A</v>
          </cell>
          <cell r="D276" t="str">
            <v>N/A</v>
          </cell>
          <cell r="E276" t="str">
            <v>N/A</v>
          </cell>
          <cell r="F276" t="str">
            <v>N/A</v>
          </cell>
          <cell r="G276" t="str">
            <v>N/A</v>
          </cell>
          <cell r="H276" t="str">
            <v>N/A</v>
          </cell>
          <cell r="I276" t="str">
            <v>N/A</v>
          </cell>
          <cell r="J276" t="str">
            <v>N/A</v>
          </cell>
          <cell r="K276" t="str">
            <v>N/A</v>
          </cell>
          <cell r="L276" t="str">
            <v>N/A</v>
          </cell>
          <cell r="M276" t="str">
            <v>N/A</v>
          </cell>
          <cell r="N276" t="str">
            <v>N/A</v>
          </cell>
          <cell r="O276" t="str">
            <v>N/A</v>
          </cell>
          <cell r="P276" t="str">
            <v>N/A</v>
          </cell>
          <cell r="Q276" t="str">
            <v>N/A</v>
          </cell>
        </row>
        <row r="277">
          <cell r="A277">
            <v>36737</v>
          </cell>
          <cell r="B277" t="str">
            <v>N/A</v>
          </cell>
          <cell r="C277" t="str">
            <v>N/A</v>
          </cell>
          <cell r="D277" t="str">
            <v>N/A</v>
          </cell>
          <cell r="E277" t="str">
            <v>N/A</v>
          </cell>
          <cell r="F277" t="str">
            <v>N/A</v>
          </cell>
          <cell r="G277" t="str">
            <v>N/A</v>
          </cell>
          <cell r="H277" t="str">
            <v>N/A</v>
          </cell>
          <cell r="I277" t="str">
            <v>N/A</v>
          </cell>
          <cell r="J277" t="str">
            <v>N/A</v>
          </cell>
          <cell r="K277" t="str">
            <v>N/A</v>
          </cell>
          <cell r="L277" t="str">
            <v>N/A</v>
          </cell>
          <cell r="M277" t="str">
            <v>N/A</v>
          </cell>
          <cell r="N277" t="str">
            <v>N/A</v>
          </cell>
          <cell r="O277" t="str">
            <v>N/A</v>
          </cell>
          <cell r="P277" t="str">
            <v>N/A</v>
          </cell>
          <cell r="Q277" t="str">
            <v>N/A</v>
          </cell>
        </row>
        <row r="278">
          <cell r="A278">
            <v>36738</v>
          </cell>
          <cell r="B278" t="str">
            <v>N/A</v>
          </cell>
          <cell r="C278" t="str">
            <v>N/A</v>
          </cell>
          <cell r="D278" t="str">
            <v>N/A</v>
          </cell>
          <cell r="E278" t="str">
            <v>N/A</v>
          </cell>
          <cell r="F278" t="str">
            <v>N/A</v>
          </cell>
          <cell r="G278" t="str">
            <v>N/A</v>
          </cell>
          <cell r="H278" t="str">
            <v>N/A</v>
          </cell>
          <cell r="I278" t="str">
            <v>N/A</v>
          </cell>
          <cell r="J278" t="str">
            <v>N/A</v>
          </cell>
          <cell r="K278" t="str">
            <v>N/A</v>
          </cell>
          <cell r="L278" t="str">
            <v>N/A</v>
          </cell>
          <cell r="M278" t="str">
            <v>N/A</v>
          </cell>
          <cell r="N278" t="str">
            <v>N/A</v>
          </cell>
          <cell r="O278" t="str">
            <v>N/A</v>
          </cell>
          <cell r="P278" t="str">
            <v>N/A</v>
          </cell>
          <cell r="Q278" t="str">
            <v>N/A</v>
          </cell>
        </row>
        <row r="279">
          <cell r="A279">
            <v>36739</v>
          </cell>
          <cell r="B279" t="str">
            <v>N/A</v>
          </cell>
          <cell r="C279" t="str">
            <v>N/A</v>
          </cell>
          <cell r="D279" t="str">
            <v>N/A</v>
          </cell>
          <cell r="E279" t="str">
            <v>N/A</v>
          </cell>
          <cell r="F279" t="str">
            <v>N/A</v>
          </cell>
          <cell r="G279" t="str">
            <v>N/A</v>
          </cell>
          <cell r="H279" t="str">
            <v>N/A</v>
          </cell>
          <cell r="I279" t="str">
            <v>N/A</v>
          </cell>
          <cell r="J279" t="str">
            <v>N/A</v>
          </cell>
          <cell r="K279" t="str">
            <v>N/A</v>
          </cell>
          <cell r="L279" t="str">
            <v>N/A</v>
          </cell>
          <cell r="M279" t="str">
            <v>N/A</v>
          </cell>
          <cell r="N279" t="str">
            <v>N/A</v>
          </cell>
          <cell r="O279" t="str">
            <v>N/A</v>
          </cell>
          <cell r="P279" t="str">
            <v>N/A</v>
          </cell>
          <cell r="Q279" t="str">
            <v>N/A</v>
          </cell>
        </row>
        <row r="280">
          <cell r="A280">
            <v>36740</v>
          </cell>
          <cell r="B280" t="str">
            <v>N/A</v>
          </cell>
          <cell r="C280" t="str">
            <v>N/A</v>
          </cell>
          <cell r="D280" t="str">
            <v>N/A</v>
          </cell>
          <cell r="E280" t="str">
            <v>N/A</v>
          </cell>
          <cell r="F280" t="str">
            <v>N/A</v>
          </cell>
          <cell r="G280" t="str">
            <v>N/A</v>
          </cell>
          <cell r="H280" t="str">
            <v>N/A</v>
          </cell>
          <cell r="I280" t="str">
            <v>N/A</v>
          </cell>
          <cell r="J280" t="str">
            <v>N/A</v>
          </cell>
          <cell r="K280" t="str">
            <v>N/A</v>
          </cell>
          <cell r="L280" t="str">
            <v>N/A</v>
          </cell>
          <cell r="M280" t="str">
            <v>N/A</v>
          </cell>
          <cell r="N280" t="str">
            <v>N/A</v>
          </cell>
          <cell r="O280" t="str">
            <v>N/A</v>
          </cell>
          <cell r="P280" t="str">
            <v>N/A</v>
          </cell>
          <cell r="Q280" t="str">
            <v>N/A</v>
          </cell>
        </row>
        <row r="281">
          <cell r="A281">
            <v>36741</v>
          </cell>
          <cell r="B281" t="str">
            <v>N/A</v>
          </cell>
          <cell r="C281" t="str">
            <v>N/A</v>
          </cell>
          <cell r="D281" t="str">
            <v>N/A</v>
          </cell>
          <cell r="E281" t="str">
            <v>N/A</v>
          </cell>
          <cell r="F281" t="str">
            <v>N/A</v>
          </cell>
          <cell r="G281" t="str">
            <v>N/A</v>
          </cell>
          <cell r="H281" t="str">
            <v>N/A</v>
          </cell>
          <cell r="I281" t="str">
            <v>N/A</v>
          </cell>
          <cell r="J281" t="str">
            <v>N/A</v>
          </cell>
          <cell r="K281" t="str">
            <v>N/A</v>
          </cell>
          <cell r="L281" t="str">
            <v>N/A</v>
          </cell>
          <cell r="M281" t="str">
            <v>N/A</v>
          </cell>
          <cell r="N281" t="str">
            <v>N/A</v>
          </cell>
          <cell r="O281" t="str">
            <v>N/A</v>
          </cell>
          <cell r="P281" t="str">
            <v>N/A</v>
          </cell>
          <cell r="Q281" t="str">
            <v>N/A</v>
          </cell>
        </row>
        <row r="282">
          <cell r="A282">
            <v>36742</v>
          </cell>
          <cell r="B282" t="str">
            <v>N/A</v>
          </cell>
          <cell r="C282" t="str">
            <v>N/A</v>
          </cell>
          <cell r="D282" t="str">
            <v>N/A</v>
          </cell>
          <cell r="E282" t="str">
            <v>N/A</v>
          </cell>
          <cell r="F282" t="str">
            <v>N/A</v>
          </cell>
          <cell r="G282" t="str">
            <v>N/A</v>
          </cell>
          <cell r="H282" t="str">
            <v>N/A</v>
          </cell>
          <cell r="I282" t="str">
            <v>N/A</v>
          </cell>
          <cell r="J282" t="str">
            <v>N/A</v>
          </cell>
          <cell r="K282" t="str">
            <v>N/A</v>
          </cell>
          <cell r="L282" t="str">
            <v>N/A</v>
          </cell>
          <cell r="M282" t="str">
            <v>N/A</v>
          </cell>
          <cell r="N282" t="str">
            <v>N/A</v>
          </cell>
          <cell r="O282" t="str">
            <v>N/A</v>
          </cell>
          <cell r="P282" t="str">
            <v>N/A</v>
          </cell>
          <cell r="Q282" t="str">
            <v>N/A</v>
          </cell>
        </row>
        <row r="283">
          <cell r="A283">
            <v>36743</v>
          </cell>
          <cell r="B283" t="str">
            <v>N/A</v>
          </cell>
          <cell r="C283" t="str">
            <v>N/A</v>
          </cell>
          <cell r="D283" t="str">
            <v>N/A</v>
          </cell>
          <cell r="E283" t="str">
            <v>N/A</v>
          </cell>
          <cell r="F283" t="str">
            <v>N/A</v>
          </cell>
          <cell r="G283" t="str">
            <v>N/A</v>
          </cell>
          <cell r="H283" t="str">
            <v>N/A</v>
          </cell>
          <cell r="I283" t="str">
            <v>N/A</v>
          </cell>
          <cell r="J283" t="str">
            <v>N/A</v>
          </cell>
          <cell r="K283" t="str">
            <v>N/A</v>
          </cell>
          <cell r="L283" t="str">
            <v>N/A</v>
          </cell>
          <cell r="M283" t="str">
            <v>N/A</v>
          </cell>
          <cell r="N283" t="str">
            <v>N/A</v>
          </cell>
          <cell r="O283" t="str">
            <v>N/A</v>
          </cell>
          <cell r="P283" t="str">
            <v>N/A</v>
          </cell>
          <cell r="Q283" t="str">
            <v>N/A</v>
          </cell>
        </row>
        <row r="284">
          <cell r="A284">
            <v>36744</v>
          </cell>
          <cell r="B284" t="str">
            <v>N/A</v>
          </cell>
          <cell r="C284" t="str">
            <v>N/A</v>
          </cell>
          <cell r="D284" t="str">
            <v>N/A</v>
          </cell>
          <cell r="E284" t="str">
            <v>N/A</v>
          </cell>
          <cell r="F284" t="str">
            <v>N/A</v>
          </cell>
          <cell r="G284" t="str">
            <v>N/A</v>
          </cell>
          <cell r="H284" t="str">
            <v>N/A</v>
          </cell>
          <cell r="I284" t="str">
            <v>N/A</v>
          </cell>
          <cell r="J284" t="str">
            <v>N/A</v>
          </cell>
          <cell r="K284" t="str">
            <v>N/A</v>
          </cell>
          <cell r="L284" t="str">
            <v>N/A</v>
          </cell>
          <cell r="M284" t="str">
            <v>N/A</v>
          </cell>
          <cell r="N284" t="str">
            <v>N/A</v>
          </cell>
          <cell r="O284" t="str">
            <v>N/A</v>
          </cell>
          <cell r="P284" t="str">
            <v>N/A</v>
          </cell>
          <cell r="Q284" t="str">
            <v>N/A</v>
          </cell>
        </row>
        <row r="285">
          <cell r="A285">
            <v>36745</v>
          </cell>
          <cell r="B285" t="str">
            <v>N/A</v>
          </cell>
          <cell r="C285" t="str">
            <v>N/A</v>
          </cell>
          <cell r="D285" t="str">
            <v>N/A</v>
          </cell>
          <cell r="E285" t="str">
            <v>N/A</v>
          </cell>
          <cell r="F285" t="str">
            <v>N/A</v>
          </cell>
          <cell r="G285" t="str">
            <v>N/A</v>
          </cell>
          <cell r="H285" t="str">
            <v>N/A</v>
          </cell>
          <cell r="I285" t="str">
            <v>N/A</v>
          </cell>
          <cell r="J285" t="str">
            <v>N/A</v>
          </cell>
          <cell r="K285" t="str">
            <v>N/A</v>
          </cell>
          <cell r="L285" t="str">
            <v>N/A</v>
          </cell>
          <cell r="M285" t="str">
            <v>N/A</v>
          </cell>
          <cell r="N285" t="str">
            <v>N/A</v>
          </cell>
          <cell r="O285" t="str">
            <v>N/A</v>
          </cell>
          <cell r="P285" t="str">
            <v>N/A</v>
          </cell>
          <cell r="Q285" t="str">
            <v>N/A</v>
          </cell>
        </row>
        <row r="286">
          <cell r="A286">
            <v>36746</v>
          </cell>
          <cell r="B286" t="str">
            <v>N/A</v>
          </cell>
          <cell r="C286" t="str">
            <v>N/A</v>
          </cell>
          <cell r="D286" t="str">
            <v>N/A</v>
          </cell>
          <cell r="E286" t="str">
            <v>N/A</v>
          </cell>
          <cell r="F286" t="str">
            <v>N/A</v>
          </cell>
          <cell r="G286" t="str">
            <v>N/A</v>
          </cell>
          <cell r="H286" t="str">
            <v>N/A</v>
          </cell>
          <cell r="I286" t="str">
            <v>N/A</v>
          </cell>
          <cell r="J286" t="str">
            <v>N/A</v>
          </cell>
          <cell r="K286" t="str">
            <v>N/A</v>
          </cell>
          <cell r="L286" t="str">
            <v>N/A</v>
          </cell>
          <cell r="M286" t="str">
            <v>N/A</v>
          </cell>
          <cell r="N286" t="str">
            <v>N/A</v>
          </cell>
          <cell r="O286" t="str">
            <v>N/A</v>
          </cell>
          <cell r="P286" t="str">
            <v>N/A</v>
          </cell>
          <cell r="Q286" t="str">
            <v>N/A</v>
          </cell>
        </row>
        <row r="287">
          <cell r="A287">
            <v>36747</v>
          </cell>
          <cell r="B287" t="str">
            <v>N/A</v>
          </cell>
          <cell r="C287" t="str">
            <v>N/A</v>
          </cell>
          <cell r="D287" t="str">
            <v>N/A</v>
          </cell>
          <cell r="E287" t="str">
            <v>N/A</v>
          </cell>
          <cell r="F287" t="str">
            <v>N/A</v>
          </cell>
          <cell r="G287" t="str">
            <v>N/A</v>
          </cell>
          <cell r="H287" t="str">
            <v>N/A</v>
          </cell>
          <cell r="I287" t="str">
            <v>N/A</v>
          </cell>
          <cell r="J287" t="str">
            <v>N/A</v>
          </cell>
          <cell r="K287" t="str">
            <v>N/A</v>
          </cell>
          <cell r="L287" t="str">
            <v>N/A</v>
          </cell>
          <cell r="M287" t="str">
            <v>N/A</v>
          </cell>
          <cell r="N287" t="str">
            <v>N/A</v>
          </cell>
          <cell r="O287" t="str">
            <v>N/A</v>
          </cell>
          <cell r="P287" t="str">
            <v>N/A</v>
          </cell>
          <cell r="Q287" t="str">
            <v>N/A</v>
          </cell>
        </row>
        <row r="288">
          <cell r="A288">
            <v>36748</v>
          </cell>
          <cell r="B288" t="str">
            <v>N/A</v>
          </cell>
          <cell r="C288" t="str">
            <v>N/A</v>
          </cell>
          <cell r="D288" t="str">
            <v>N/A</v>
          </cell>
          <cell r="E288" t="str">
            <v>N/A</v>
          </cell>
          <cell r="F288" t="str">
            <v>N/A</v>
          </cell>
          <cell r="G288" t="str">
            <v>N/A</v>
          </cell>
          <cell r="H288" t="str">
            <v>N/A</v>
          </cell>
          <cell r="I288" t="str">
            <v>N/A</v>
          </cell>
          <cell r="J288" t="str">
            <v>N/A</v>
          </cell>
          <cell r="K288" t="str">
            <v>N/A</v>
          </cell>
          <cell r="L288" t="str">
            <v>N/A</v>
          </cell>
          <cell r="M288" t="str">
            <v>N/A</v>
          </cell>
          <cell r="N288" t="str">
            <v>N/A</v>
          </cell>
          <cell r="O288" t="str">
            <v>N/A</v>
          </cell>
          <cell r="P288" t="str">
            <v>N/A</v>
          </cell>
          <cell r="Q288" t="str">
            <v>N/A</v>
          </cell>
        </row>
        <row r="289">
          <cell r="A289">
            <v>36749</v>
          </cell>
          <cell r="B289" t="str">
            <v>N/A</v>
          </cell>
          <cell r="C289" t="str">
            <v>N/A</v>
          </cell>
          <cell r="D289" t="str">
            <v>N/A</v>
          </cell>
          <cell r="E289" t="str">
            <v>N/A</v>
          </cell>
          <cell r="F289" t="str">
            <v>N/A</v>
          </cell>
          <cell r="G289" t="str">
            <v>N/A</v>
          </cell>
          <cell r="H289" t="str">
            <v>N/A</v>
          </cell>
          <cell r="I289" t="str">
            <v>N/A</v>
          </cell>
          <cell r="J289" t="str">
            <v>N/A</v>
          </cell>
          <cell r="K289" t="str">
            <v>N/A</v>
          </cell>
          <cell r="L289" t="str">
            <v>N/A</v>
          </cell>
          <cell r="M289" t="str">
            <v>N/A</v>
          </cell>
          <cell r="N289" t="str">
            <v>N/A</v>
          </cell>
          <cell r="O289" t="str">
            <v>N/A</v>
          </cell>
          <cell r="P289" t="str">
            <v>N/A</v>
          </cell>
          <cell r="Q289" t="str">
            <v>N/A</v>
          </cell>
        </row>
        <row r="290">
          <cell r="A290">
            <v>36750</v>
          </cell>
          <cell r="B290" t="str">
            <v>N/A</v>
          </cell>
          <cell r="C290" t="str">
            <v>N/A</v>
          </cell>
          <cell r="D290" t="str">
            <v>N/A</v>
          </cell>
          <cell r="E290" t="str">
            <v>N/A</v>
          </cell>
          <cell r="F290" t="str">
            <v>N/A</v>
          </cell>
          <cell r="G290" t="str">
            <v>N/A</v>
          </cell>
          <cell r="H290" t="str">
            <v>N/A</v>
          </cell>
          <cell r="I290" t="str">
            <v>N/A</v>
          </cell>
          <cell r="J290" t="str">
            <v>N/A</v>
          </cell>
          <cell r="K290" t="str">
            <v>N/A</v>
          </cell>
          <cell r="L290" t="str">
            <v>N/A</v>
          </cell>
          <cell r="M290" t="str">
            <v>N/A</v>
          </cell>
          <cell r="N290" t="str">
            <v>N/A</v>
          </cell>
          <cell r="O290" t="str">
            <v>N/A</v>
          </cell>
          <cell r="P290" t="str">
            <v>N/A</v>
          </cell>
          <cell r="Q290" t="str">
            <v>N/A</v>
          </cell>
        </row>
        <row r="291">
          <cell r="A291">
            <v>36751</v>
          </cell>
          <cell r="B291" t="str">
            <v>N/A</v>
          </cell>
          <cell r="C291" t="str">
            <v>N/A</v>
          </cell>
          <cell r="D291" t="str">
            <v>N/A</v>
          </cell>
          <cell r="E291" t="str">
            <v>N/A</v>
          </cell>
          <cell r="F291" t="str">
            <v>N/A</v>
          </cell>
          <cell r="G291" t="str">
            <v>N/A</v>
          </cell>
          <cell r="H291" t="str">
            <v>N/A</v>
          </cell>
          <cell r="I291" t="str">
            <v>N/A</v>
          </cell>
          <cell r="J291" t="str">
            <v>N/A</v>
          </cell>
          <cell r="K291" t="str">
            <v>N/A</v>
          </cell>
          <cell r="L291" t="str">
            <v>N/A</v>
          </cell>
          <cell r="M291" t="str">
            <v>N/A</v>
          </cell>
          <cell r="N291" t="str">
            <v>N/A</v>
          </cell>
          <cell r="O291" t="str">
            <v>N/A</v>
          </cell>
          <cell r="P291" t="str">
            <v>N/A</v>
          </cell>
          <cell r="Q291" t="str">
            <v>N/A</v>
          </cell>
        </row>
        <row r="292">
          <cell r="A292">
            <v>36752</v>
          </cell>
          <cell r="B292" t="str">
            <v>N/A</v>
          </cell>
          <cell r="C292" t="str">
            <v>N/A</v>
          </cell>
          <cell r="D292" t="str">
            <v>N/A</v>
          </cell>
          <cell r="E292" t="str">
            <v>N/A</v>
          </cell>
          <cell r="F292" t="str">
            <v>N/A</v>
          </cell>
          <cell r="G292" t="str">
            <v>N/A</v>
          </cell>
          <cell r="H292" t="str">
            <v>N/A</v>
          </cell>
          <cell r="I292" t="str">
            <v>N/A</v>
          </cell>
          <cell r="J292" t="str">
            <v>N/A</v>
          </cell>
          <cell r="K292" t="str">
            <v>N/A</v>
          </cell>
          <cell r="L292" t="str">
            <v>N/A</v>
          </cell>
          <cell r="M292" t="str">
            <v>N/A</v>
          </cell>
          <cell r="N292" t="str">
            <v>N/A</v>
          </cell>
          <cell r="O292" t="str">
            <v>N/A</v>
          </cell>
          <cell r="P292" t="str">
            <v>N/A</v>
          </cell>
          <cell r="Q292" t="str">
            <v>N/A</v>
          </cell>
        </row>
        <row r="293">
          <cell r="A293">
            <v>36753</v>
          </cell>
          <cell r="B293" t="str">
            <v>N/A</v>
          </cell>
          <cell r="C293" t="str">
            <v>N/A</v>
          </cell>
          <cell r="D293" t="str">
            <v>N/A</v>
          </cell>
          <cell r="E293" t="str">
            <v>N/A</v>
          </cell>
          <cell r="F293" t="str">
            <v>N/A</v>
          </cell>
          <cell r="G293" t="str">
            <v>N/A</v>
          </cell>
          <cell r="H293" t="str">
            <v>N/A</v>
          </cell>
          <cell r="I293" t="str">
            <v>N/A</v>
          </cell>
          <cell r="J293" t="str">
            <v>N/A</v>
          </cell>
          <cell r="K293" t="str">
            <v>N/A</v>
          </cell>
          <cell r="L293" t="str">
            <v>N/A</v>
          </cell>
          <cell r="M293" t="str">
            <v>N/A</v>
          </cell>
          <cell r="N293" t="str">
            <v>N/A</v>
          </cell>
          <cell r="O293" t="str">
            <v>N/A</v>
          </cell>
          <cell r="P293" t="str">
            <v>N/A</v>
          </cell>
          <cell r="Q293" t="str">
            <v>N/A</v>
          </cell>
        </row>
        <row r="294">
          <cell r="A294">
            <v>36754</v>
          </cell>
          <cell r="B294" t="str">
            <v>N/A</v>
          </cell>
          <cell r="C294" t="str">
            <v>N/A</v>
          </cell>
          <cell r="D294" t="str">
            <v>N/A</v>
          </cell>
          <cell r="E294" t="str">
            <v>N/A</v>
          </cell>
          <cell r="F294" t="str">
            <v>N/A</v>
          </cell>
          <cell r="G294" t="str">
            <v>N/A</v>
          </cell>
          <cell r="H294" t="str">
            <v>N/A</v>
          </cell>
          <cell r="I294" t="str">
            <v>N/A</v>
          </cell>
          <cell r="J294" t="str">
            <v>N/A</v>
          </cell>
          <cell r="K294" t="str">
            <v>N/A</v>
          </cell>
          <cell r="L294" t="str">
            <v>N/A</v>
          </cell>
          <cell r="M294" t="str">
            <v>N/A</v>
          </cell>
          <cell r="N294" t="str">
            <v>N/A</v>
          </cell>
          <cell r="O294" t="str">
            <v>N/A</v>
          </cell>
          <cell r="P294" t="str">
            <v>N/A</v>
          </cell>
          <cell r="Q294" t="str">
            <v>N/A</v>
          </cell>
        </row>
        <row r="295">
          <cell r="A295">
            <v>36755</v>
          </cell>
          <cell r="B295" t="str">
            <v>N/A</v>
          </cell>
          <cell r="C295" t="str">
            <v>N/A</v>
          </cell>
          <cell r="D295" t="str">
            <v>N/A</v>
          </cell>
          <cell r="E295" t="str">
            <v>N/A</v>
          </cell>
          <cell r="F295" t="str">
            <v>N/A</v>
          </cell>
          <cell r="G295" t="str">
            <v>N/A</v>
          </cell>
          <cell r="H295" t="str">
            <v>N/A</v>
          </cell>
          <cell r="I295" t="str">
            <v>N/A</v>
          </cell>
          <cell r="J295" t="str">
            <v>N/A</v>
          </cell>
          <cell r="K295" t="str">
            <v>N/A</v>
          </cell>
          <cell r="L295" t="str">
            <v>N/A</v>
          </cell>
          <cell r="M295" t="str">
            <v>N/A</v>
          </cell>
          <cell r="N295" t="str">
            <v>N/A</v>
          </cell>
          <cell r="O295" t="str">
            <v>N/A</v>
          </cell>
          <cell r="P295" t="str">
            <v>N/A</v>
          </cell>
          <cell r="Q295" t="str">
            <v>N/A</v>
          </cell>
        </row>
        <row r="296">
          <cell r="A296">
            <v>36756</v>
          </cell>
          <cell r="B296" t="str">
            <v>N/A</v>
          </cell>
          <cell r="C296" t="str">
            <v>N/A</v>
          </cell>
          <cell r="D296" t="str">
            <v>N/A</v>
          </cell>
          <cell r="E296" t="str">
            <v>N/A</v>
          </cell>
          <cell r="F296" t="str">
            <v>N/A</v>
          </cell>
          <cell r="G296" t="str">
            <v>N/A</v>
          </cell>
          <cell r="H296" t="str">
            <v>N/A</v>
          </cell>
          <cell r="I296" t="str">
            <v>N/A</v>
          </cell>
          <cell r="J296" t="str">
            <v>N/A</v>
          </cell>
          <cell r="K296" t="str">
            <v>N/A</v>
          </cell>
          <cell r="L296" t="str">
            <v>N/A</v>
          </cell>
          <cell r="M296" t="str">
            <v>N/A</v>
          </cell>
          <cell r="N296" t="str">
            <v>N/A</v>
          </cell>
          <cell r="O296" t="str">
            <v>N/A</v>
          </cell>
          <cell r="P296" t="str">
            <v>N/A</v>
          </cell>
          <cell r="Q296" t="str">
            <v>N/A</v>
          </cell>
        </row>
        <row r="297">
          <cell r="A297">
            <v>36757</v>
          </cell>
          <cell r="B297" t="str">
            <v>N/A</v>
          </cell>
          <cell r="C297" t="str">
            <v>N/A</v>
          </cell>
          <cell r="D297" t="str">
            <v>N/A</v>
          </cell>
          <cell r="E297" t="str">
            <v>N/A</v>
          </cell>
          <cell r="F297" t="str">
            <v>N/A</v>
          </cell>
          <cell r="G297" t="str">
            <v>N/A</v>
          </cell>
          <cell r="H297" t="str">
            <v>N/A</v>
          </cell>
          <cell r="I297" t="str">
            <v>N/A</v>
          </cell>
          <cell r="J297" t="str">
            <v>N/A</v>
          </cell>
          <cell r="K297" t="str">
            <v>N/A</v>
          </cell>
          <cell r="L297" t="str">
            <v>N/A</v>
          </cell>
          <cell r="M297" t="str">
            <v>N/A</v>
          </cell>
          <cell r="N297" t="str">
            <v>N/A</v>
          </cell>
          <cell r="O297" t="str">
            <v>N/A</v>
          </cell>
          <cell r="P297" t="str">
            <v>N/A</v>
          </cell>
          <cell r="Q297" t="str">
            <v>N/A</v>
          </cell>
        </row>
        <row r="298">
          <cell r="A298">
            <v>36758</v>
          </cell>
          <cell r="B298" t="str">
            <v>N/A</v>
          </cell>
          <cell r="C298" t="str">
            <v>N/A</v>
          </cell>
          <cell r="D298" t="str">
            <v>N/A</v>
          </cell>
          <cell r="E298" t="str">
            <v>N/A</v>
          </cell>
          <cell r="F298" t="str">
            <v>N/A</v>
          </cell>
          <cell r="G298" t="str">
            <v>N/A</v>
          </cell>
          <cell r="H298" t="str">
            <v>N/A</v>
          </cell>
          <cell r="I298" t="str">
            <v>N/A</v>
          </cell>
          <cell r="J298" t="str">
            <v>N/A</v>
          </cell>
          <cell r="K298" t="str">
            <v>N/A</v>
          </cell>
          <cell r="L298" t="str">
            <v>N/A</v>
          </cell>
          <cell r="M298" t="str">
            <v>N/A</v>
          </cell>
          <cell r="N298" t="str">
            <v>N/A</v>
          </cell>
          <cell r="O298" t="str">
            <v>N/A</v>
          </cell>
          <cell r="P298" t="str">
            <v>N/A</v>
          </cell>
          <cell r="Q298" t="str">
            <v>N/A</v>
          </cell>
        </row>
        <row r="299">
          <cell r="A299">
            <v>36759</v>
          </cell>
          <cell r="B299" t="str">
            <v>N/A</v>
          </cell>
          <cell r="C299" t="str">
            <v>N/A</v>
          </cell>
          <cell r="D299" t="str">
            <v>N/A</v>
          </cell>
          <cell r="E299" t="str">
            <v>N/A</v>
          </cell>
          <cell r="F299" t="str">
            <v>N/A</v>
          </cell>
          <cell r="G299" t="str">
            <v>N/A</v>
          </cell>
          <cell r="H299" t="str">
            <v>N/A</v>
          </cell>
          <cell r="I299" t="str">
            <v>N/A</v>
          </cell>
          <cell r="J299" t="str">
            <v>N/A</v>
          </cell>
          <cell r="K299" t="str">
            <v>N/A</v>
          </cell>
          <cell r="L299" t="str">
            <v>N/A</v>
          </cell>
          <cell r="M299" t="str">
            <v>N/A</v>
          </cell>
          <cell r="N299" t="str">
            <v>N/A</v>
          </cell>
          <cell r="O299" t="str">
            <v>N/A</v>
          </cell>
          <cell r="P299" t="str">
            <v>N/A</v>
          </cell>
          <cell r="Q299" t="str">
            <v>N/A</v>
          </cell>
        </row>
        <row r="300">
          <cell r="A300">
            <v>36760</v>
          </cell>
          <cell r="B300" t="str">
            <v>N/A</v>
          </cell>
          <cell r="C300" t="str">
            <v>N/A</v>
          </cell>
          <cell r="D300" t="str">
            <v>N/A</v>
          </cell>
          <cell r="E300" t="str">
            <v>N/A</v>
          </cell>
          <cell r="F300" t="str">
            <v>N/A</v>
          </cell>
          <cell r="G300" t="str">
            <v>N/A</v>
          </cell>
          <cell r="H300" t="str">
            <v>N/A</v>
          </cell>
          <cell r="I300" t="str">
            <v>N/A</v>
          </cell>
          <cell r="J300" t="str">
            <v>N/A</v>
          </cell>
          <cell r="K300" t="str">
            <v>N/A</v>
          </cell>
          <cell r="L300" t="str">
            <v>N/A</v>
          </cell>
          <cell r="M300" t="str">
            <v>N/A</v>
          </cell>
          <cell r="N300" t="str">
            <v>N/A</v>
          </cell>
          <cell r="O300" t="str">
            <v>N/A</v>
          </cell>
          <cell r="P300" t="str">
            <v>N/A</v>
          </cell>
          <cell r="Q300" t="str">
            <v>N/A</v>
          </cell>
        </row>
        <row r="301">
          <cell r="A301">
            <v>36761</v>
          </cell>
          <cell r="B301" t="str">
            <v>N/A</v>
          </cell>
          <cell r="C301" t="str">
            <v>N/A</v>
          </cell>
          <cell r="D301" t="str">
            <v>N/A</v>
          </cell>
          <cell r="E301" t="str">
            <v>N/A</v>
          </cell>
          <cell r="F301" t="str">
            <v>N/A</v>
          </cell>
          <cell r="G301" t="str">
            <v>N/A</v>
          </cell>
          <cell r="H301" t="str">
            <v>N/A</v>
          </cell>
          <cell r="I301" t="str">
            <v>N/A</v>
          </cell>
          <cell r="J301" t="str">
            <v>N/A</v>
          </cell>
          <cell r="K301" t="str">
            <v>N/A</v>
          </cell>
          <cell r="L301" t="str">
            <v>N/A</v>
          </cell>
          <cell r="M301" t="str">
            <v>N/A</v>
          </cell>
          <cell r="N301" t="str">
            <v>N/A</v>
          </cell>
          <cell r="O301" t="str">
            <v>N/A</v>
          </cell>
          <cell r="P301" t="str">
            <v>N/A</v>
          </cell>
          <cell r="Q301" t="str">
            <v>N/A</v>
          </cell>
        </row>
        <row r="302">
          <cell r="A302">
            <v>36762</v>
          </cell>
          <cell r="B302" t="str">
            <v>N/A</v>
          </cell>
          <cell r="C302" t="str">
            <v>N/A</v>
          </cell>
          <cell r="D302" t="str">
            <v>N/A</v>
          </cell>
          <cell r="E302" t="str">
            <v>N/A</v>
          </cell>
          <cell r="F302" t="str">
            <v>N/A</v>
          </cell>
          <cell r="G302" t="str">
            <v>N/A</v>
          </cell>
          <cell r="H302" t="str">
            <v>N/A</v>
          </cell>
          <cell r="I302" t="str">
            <v>N/A</v>
          </cell>
          <cell r="J302" t="str">
            <v>N/A</v>
          </cell>
          <cell r="K302" t="str">
            <v>N/A</v>
          </cell>
          <cell r="L302" t="str">
            <v>N/A</v>
          </cell>
          <cell r="M302" t="str">
            <v>N/A</v>
          </cell>
          <cell r="N302" t="str">
            <v>N/A</v>
          </cell>
          <cell r="O302" t="str">
            <v>N/A</v>
          </cell>
          <cell r="P302" t="str">
            <v>N/A</v>
          </cell>
          <cell r="Q302" t="str">
            <v>N/A</v>
          </cell>
        </row>
        <row r="303">
          <cell r="A303">
            <v>36763</v>
          </cell>
          <cell r="B303" t="str">
            <v>N/A</v>
          </cell>
          <cell r="C303" t="str">
            <v>N/A</v>
          </cell>
          <cell r="D303" t="str">
            <v>N/A</v>
          </cell>
          <cell r="E303" t="str">
            <v>N/A</v>
          </cell>
          <cell r="F303" t="str">
            <v>N/A</v>
          </cell>
          <cell r="G303" t="str">
            <v>N/A</v>
          </cell>
          <cell r="H303" t="str">
            <v>N/A</v>
          </cell>
          <cell r="I303" t="str">
            <v>N/A</v>
          </cell>
          <cell r="J303" t="str">
            <v>N/A</v>
          </cell>
          <cell r="K303" t="str">
            <v>N/A</v>
          </cell>
          <cell r="L303" t="str">
            <v>N/A</v>
          </cell>
          <cell r="M303" t="str">
            <v>N/A</v>
          </cell>
          <cell r="N303" t="str">
            <v>N/A</v>
          </cell>
          <cell r="O303" t="str">
            <v>N/A</v>
          </cell>
          <cell r="P303" t="str">
            <v>N/A</v>
          </cell>
          <cell r="Q303" t="str">
            <v>N/A</v>
          </cell>
        </row>
        <row r="304">
          <cell r="A304">
            <v>36764</v>
          </cell>
          <cell r="B304" t="str">
            <v>N/A</v>
          </cell>
          <cell r="C304" t="str">
            <v>N/A</v>
          </cell>
          <cell r="D304" t="str">
            <v>N/A</v>
          </cell>
          <cell r="E304" t="str">
            <v>N/A</v>
          </cell>
          <cell r="F304" t="str">
            <v>N/A</v>
          </cell>
          <cell r="G304" t="str">
            <v>N/A</v>
          </cell>
          <cell r="H304" t="str">
            <v>N/A</v>
          </cell>
          <cell r="I304" t="str">
            <v>N/A</v>
          </cell>
          <cell r="J304" t="str">
            <v>N/A</v>
          </cell>
          <cell r="K304" t="str">
            <v>N/A</v>
          </cell>
          <cell r="L304" t="str">
            <v>N/A</v>
          </cell>
          <cell r="M304" t="str">
            <v>N/A</v>
          </cell>
          <cell r="N304" t="str">
            <v>N/A</v>
          </cell>
          <cell r="O304" t="str">
            <v>N/A</v>
          </cell>
          <cell r="P304" t="str">
            <v>N/A</v>
          </cell>
          <cell r="Q304" t="str">
            <v>N/A</v>
          </cell>
        </row>
        <row r="305">
          <cell r="A305">
            <v>36765</v>
          </cell>
          <cell r="B305" t="str">
            <v>N/A</v>
          </cell>
          <cell r="C305" t="str">
            <v>N/A</v>
          </cell>
          <cell r="D305" t="str">
            <v>N/A</v>
          </cell>
          <cell r="E305" t="str">
            <v>N/A</v>
          </cell>
          <cell r="F305" t="str">
            <v>N/A</v>
          </cell>
          <cell r="G305" t="str">
            <v>N/A</v>
          </cell>
          <cell r="H305" t="str">
            <v>N/A</v>
          </cell>
          <cell r="I305" t="str">
            <v>N/A</v>
          </cell>
          <cell r="J305" t="str">
            <v>N/A</v>
          </cell>
          <cell r="K305" t="str">
            <v>N/A</v>
          </cell>
          <cell r="L305" t="str">
            <v>N/A</v>
          </cell>
          <cell r="M305" t="str">
            <v>N/A</v>
          </cell>
          <cell r="N305" t="str">
            <v>N/A</v>
          </cell>
          <cell r="O305" t="str">
            <v>N/A</v>
          </cell>
          <cell r="P305" t="str">
            <v>N/A</v>
          </cell>
          <cell r="Q305" t="str">
            <v>N/A</v>
          </cell>
        </row>
        <row r="306">
          <cell r="A306">
            <v>36766</v>
          </cell>
          <cell r="B306" t="str">
            <v>N/A</v>
          </cell>
          <cell r="C306" t="str">
            <v>N/A</v>
          </cell>
          <cell r="D306" t="str">
            <v>N/A</v>
          </cell>
          <cell r="E306" t="str">
            <v>N/A</v>
          </cell>
          <cell r="F306" t="str">
            <v>N/A</v>
          </cell>
          <cell r="G306" t="str">
            <v>N/A</v>
          </cell>
          <cell r="H306" t="str">
            <v>N/A</v>
          </cell>
          <cell r="I306" t="str">
            <v>N/A</v>
          </cell>
          <cell r="J306" t="str">
            <v>N/A</v>
          </cell>
          <cell r="K306" t="str">
            <v>N/A</v>
          </cell>
          <cell r="L306" t="str">
            <v>N/A</v>
          </cell>
          <cell r="M306" t="str">
            <v>N/A</v>
          </cell>
          <cell r="N306" t="str">
            <v>N/A</v>
          </cell>
          <cell r="O306" t="str">
            <v>N/A</v>
          </cell>
          <cell r="P306" t="str">
            <v>N/A</v>
          </cell>
          <cell r="Q306" t="str">
            <v>N/A</v>
          </cell>
        </row>
        <row r="307">
          <cell r="A307">
            <v>36767</v>
          </cell>
          <cell r="B307" t="str">
            <v>N/A</v>
          </cell>
          <cell r="C307" t="str">
            <v>N/A</v>
          </cell>
          <cell r="D307" t="str">
            <v>N/A</v>
          </cell>
          <cell r="E307" t="str">
            <v>N/A</v>
          </cell>
          <cell r="F307" t="str">
            <v>N/A</v>
          </cell>
          <cell r="G307" t="str">
            <v>N/A</v>
          </cell>
          <cell r="H307" t="str">
            <v>N/A</v>
          </cell>
          <cell r="I307" t="str">
            <v>N/A</v>
          </cell>
          <cell r="J307" t="str">
            <v>N/A</v>
          </cell>
          <cell r="K307" t="str">
            <v>N/A</v>
          </cell>
          <cell r="L307" t="str">
            <v>N/A</v>
          </cell>
          <cell r="M307" t="str">
            <v>N/A</v>
          </cell>
          <cell r="N307" t="str">
            <v>N/A</v>
          </cell>
          <cell r="O307" t="str">
            <v>N/A</v>
          </cell>
          <cell r="P307" t="str">
            <v>N/A</v>
          </cell>
          <cell r="Q307" t="str">
            <v>N/A</v>
          </cell>
        </row>
        <row r="308">
          <cell r="A308">
            <v>36768</v>
          </cell>
          <cell r="B308" t="str">
            <v>N/A</v>
          </cell>
          <cell r="C308" t="str">
            <v>N/A</v>
          </cell>
          <cell r="D308" t="str">
            <v>N/A</v>
          </cell>
          <cell r="E308" t="str">
            <v>N/A</v>
          </cell>
          <cell r="F308" t="str">
            <v>N/A</v>
          </cell>
          <cell r="G308" t="str">
            <v>N/A</v>
          </cell>
          <cell r="H308" t="str">
            <v>N/A</v>
          </cell>
          <cell r="I308" t="str">
            <v>N/A</v>
          </cell>
          <cell r="J308" t="str">
            <v>N/A</v>
          </cell>
          <cell r="K308" t="str">
            <v>N/A</v>
          </cell>
          <cell r="L308" t="str">
            <v>N/A</v>
          </cell>
          <cell r="M308" t="str">
            <v>N/A</v>
          </cell>
          <cell r="N308" t="str">
            <v>N/A</v>
          </cell>
          <cell r="O308" t="str">
            <v>N/A</v>
          </cell>
          <cell r="P308" t="str">
            <v>N/A</v>
          </cell>
          <cell r="Q308" t="str">
            <v>N/A</v>
          </cell>
        </row>
        <row r="309">
          <cell r="A309">
            <v>36769</v>
          </cell>
          <cell r="B309" t="str">
            <v>N/A</v>
          </cell>
          <cell r="C309" t="str">
            <v>N/A</v>
          </cell>
          <cell r="D309" t="str">
            <v>N/A</v>
          </cell>
          <cell r="E309" t="str">
            <v>N/A</v>
          </cell>
          <cell r="F309" t="str">
            <v>N/A</v>
          </cell>
          <cell r="G309" t="str">
            <v>N/A</v>
          </cell>
          <cell r="H309" t="str">
            <v>N/A</v>
          </cell>
          <cell r="I309" t="str">
            <v>N/A</v>
          </cell>
          <cell r="J309" t="str">
            <v>N/A</v>
          </cell>
          <cell r="K309" t="str">
            <v>N/A</v>
          </cell>
          <cell r="L309" t="str">
            <v>N/A</v>
          </cell>
          <cell r="M309" t="str">
            <v>N/A</v>
          </cell>
          <cell r="N309" t="str">
            <v>N/A</v>
          </cell>
          <cell r="O309" t="str">
            <v>N/A</v>
          </cell>
          <cell r="P309" t="str">
            <v>N/A</v>
          </cell>
          <cell r="Q309" t="str">
            <v>N/A</v>
          </cell>
        </row>
        <row r="310">
          <cell r="A310">
            <v>36770</v>
          </cell>
          <cell r="B310" t="str">
            <v>N/A</v>
          </cell>
          <cell r="C310" t="str">
            <v>N/A</v>
          </cell>
          <cell r="D310" t="str">
            <v>N/A</v>
          </cell>
          <cell r="E310" t="str">
            <v>N/A</v>
          </cell>
          <cell r="F310" t="str">
            <v>N/A</v>
          </cell>
          <cell r="G310" t="str">
            <v>N/A</v>
          </cell>
          <cell r="H310" t="str">
            <v>N/A</v>
          </cell>
          <cell r="I310" t="str">
            <v>N/A</v>
          </cell>
          <cell r="J310" t="str">
            <v>N/A</v>
          </cell>
          <cell r="K310" t="str">
            <v>N/A</v>
          </cell>
          <cell r="L310" t="str">
            <v>N/A</v>
          </cell>
          <cell r="M310" t="str">
            <v>N/A</v>
          </cell>
          <cell r="N310" t="str">
            <v>N/A</v>
          </cell>
          <cell r="O310" t="str">
            <v>N/A</v>
          </cell>
          <cell r="P310" t="str">
            <v>N/A</v>
          </cell>
          <cell r="Q310" t="str">
            <v>N/A</v>
          </cell>
        </row>
        <row r="311">
          <cell r="A311">
            <v>36771</v>
          </cell>
          <cell r="B311" t="str">
            <v>N/A</v>
          </cell>
          <cell r="C311" t="str">
            <v>N/A</v>
          </cell>
          <cell r="D311" t="str">
            <v>N/A</v>
          </cell>
          <cell r="E311" t="str">
            <v>N/A</v>
          </cell>
          <cell r="F311" t="str">
            <v>N/A</v>
          </cell>
          <cell r="G311" t="str">
            <v>N/A</v>
          </cell>
          <cell r="H311" t="str">
            <v>N/A</v>
          </cell>
          <cell r="I311" t="str">
            <v>N/A</v>
          </cell>
          <cell r="J311" t="str">
            <v>N/A</v>
          </cell>
          <cell r="K311" t="str">
            <v>N/A</v>
          </cell>
          <cell r="L311" t="str">
            <v>N/A</v>
          </cell>
          <cell r="M311" t="str">
            <v>N/A</v>
          </cell>
          <cell r="N311" t="str">
            <v>N/A</v>
          </cell>
          <cell r="O311" t="str">
            <v>N/A</v>
          </cell>
          <cell r="P311" t="str">
            <v>N/A</v>
          </cell>
          <cell r="Q311" t="str">
            <v>N/A</v>
          </cell>
        </row>
        <row r="312">
          <cell r="A312">
            <v>36772</v>
          </cell>
          <cell r="B312" t="str">
            <v>N/A</v>
          </cell>
          <cell r="C312" t="str">
            <v>N/A</v>
          </cell>
          <cell r="D312" t="str">
            <v>N/A</v>
          </cell>
          <cell r="E312" t="str">
            <v>N/A</v>
          </cell>
          <cell r="F312" t="str">
            <v>N/A</v>
          </cell>
          <cell r="G312" t="str">
            <v>N/A</v>
          </cell>
          <cell r="H312" t="str">
            <v>N/A</v>
          </cell>
          <cell r="I312" t="str">
            <v>N/A</v>
          </cell>
          <cell r="J312" t="str">
            <v>N/A</v>
          </cell>
          <cell r="K312" t="str">
            <v>N/A</v>
          </cell>
          <cell r="L312" t="str">
            <v>N/A</v>
          </cell>
          <cell r="M312" t="str">
            <v>N/A</v>
          </cell>
          <cell r="N312" t="str">
            <v>N/A</v>
          </cell>
          <cell r="O312" t="str">
            <v>N/A</v>
          </cell>
          <cell r="P312" t="str">
            <v>N/A</v>
          </cell>
          <cell r="Q312" t="str">
            <v>N/A</v>
          </cell>
        </row>
        <row r="313">
          <cell r="A313">
            <v>36773</v>
          </cell>
          <cell r="B313" t="str">
            <v>N/A</v>
          </cell>
          <cell r="C313" t="str">
            <v>N/A</v>
          </cell>
          <cell r="D313" t="str">
            <v>N/A</v>
          </cell>
          <cell r="E313" t="str">
            <v>N/A</v>
          </cell>
          <cell r="F313" t="str">
            <v>N/A</v>
          </cell>
          <cell r="G313" t="str">
            <v>N/A</v>
          </cell>
          <cell r="H313" t="str">
            <v>N/A</v>
          </cell>
          <cell r="I313" t="str">
            <v>N/A</v>
          </cell>
          <cell r="J313" t="str">
            <v>N/A</v>
          </cell>
          <cell r="K313" t="str">
            <v>N/A</v>
          </cell>
          <cell r="L313" t="str">
            <v>N/A</v>
          </cell>
          <cell r="M313" t="str">
            <v>N/A</v>
          </cell>
          <cell r="N313" t="str">
            <v>N/A</v>
          </cell>
          <cell r="O313" t="str">
            <v>N/A</v>
          </cell>
          <cell r="P313" t="str">
            <v>N/A</v>
          </cell>
          <cell r="Q313" t="str">
            <v>N/A</v>
          </cell>
        </row>
        <row r="314">
          <cell r="A314">
            <v>36774</v>
          </cell>
          <cell r="B314" t="str">
            <v>N/A</v>
          </cell>
          <cell r="C314" t="str">
            <v>N/A</v>
          </cell>
          <cell r="D314" t="str">
            <v>N/A</v>
          </cell>
          <cell r="E314" t="str">
            <v>N/A</v>
          </cell>
          <cell r="F314" t="str">
            <v>N/A</v>
          </cell>
          <cell r="G314" t="str">
            <v>N/A</v>
          </cell>
          <cell r="H314" t="str">
            <v>N/A</v>
          </cell>
          <cell r="I314" t="str">
            <v>N/A</v>
          </cell>
          <cell r="J314" t="str">
            <v>N/A</v>
          </cell>
          <cell r="K314" t="str">
            <v>N/A</v>
          </cell>
          <cell r="L314" t="str">
            <v>N/A</v>
          </cell>
          <cell r="M314" t="str">
            <v>N/A</v>
          </cell>
          <cell r="N314" t="str">
            <v>N/A</v>
          </cell>
          <cell r="O314" t="str">
            <v>N/A</v>
          </cell>
          <cell r="P314" t="str">
            <v>N/A</v>
          </cell>
          <cell r="Q314" t="str">
            <v>N/A</v>
          </cell>
        </row>
        <row r="315">
          <cell r="A315">
            <v>36775</v>
          </cell>
          <cell r="B315" t="str">
            <v>N/A</v>
          </cell>
          <cell r="C315" t="str">
            <v>N/A</v>
          </cell>
          <cell r="D315" t="str">
            <v>N/A</v>
          </cell>
          <cell r="E315" t="str">
            <v>N/A</v>
          </cell>
          <cell r="F315" t="str">
            <v>N/A</v>
          </cell>
          <cell r="G315" t="str">
            <v>N/A</v>
          </cell>
          <cell r="H315" t="str">
            <v>N/A</v>
          </cell>
          <cell r="I315" t="str">
            <v>N/A</v>
          </cell>
          <cell r="J315" t="str">
            <v>N/A</v>
          </cell>
          <cell r="K315" t="str">
            <v>N/A</v>
          </cell>
          <cell r="L315" t="str">
            <v>N/A</v>
          </cell>
          <cell r="M315" t="str">
            <v>N/A</v>
          </cell>
          <cell r="N315" t="str">
            <v>N/A</v>
          </cell>
          <cell r="O315" t="str">
            <v>N/A</v>
          </cell>
          <cell r="P315" t="str">
            <v>N/A</v>
          </cell>
          <cell r="Q315" t="str">
            <v>N/A</v>
          </cell>
        </row>
        <row r="316">
          <cell r="A316">
            <v>36776</v>
          </cell>
          <cell r="B316" t="str">
            <v>N/A</v>
          </cell>
          <cell r="C316" t="str">
            <v>N/A</v>
          </cell>
          <cell r="D316" t="str">
            <v>N/A</v>
          </cell>
          <cell r="E316" t="str">
            <v>N/A</v>
          </cell>
          <cell r="F316" t="str">
            <v>N/A</v>
          </cell>
          <cell r="G316" t="str">
            <v>N/A</v>
          </cell>
          <cell r="H316" t="str">
            <v>N/A</v>
          </cell>
          <cell r="I316" t="str">
            <v>N/A</v>
          </cell>
          <cell r="J316" t="str">
            <v>N/A</v>
          </cell>
          <cell r="K316" t="str">
            <v>N/A</v>
          </cell>
          <cell r="L316" t="str">
            <v>N/A</v>
          </cell>
          <cell r="M316" t="str">
            <v>N/A</v>
          </cell>
          <cell r="N316" t="str">
            <v>N/A</v>
          </cell>
          <cell r="O316" t="str">
            <v>N/A</v>
          </cell>
          <cell r="P316" t="str">
            <v>N/A</v>
          </cell>
          <cell r="Q316" t="str">
            <v>N/A</v>
          </cell>
        </row>
        <row r="317">
          <cell r="A317">
            <v>36777</v>
          </cell>
          <cell r="B317" t="str">
            <v>N/A</v>
          </cell>
          <cell r="C317" t="str">
            <v>N/A</v>
          </cell>
          <cell r="D317" t="str">
            <v>N/A</v>
          </cell>
          <cell r="E317" t="str">
            <v>N/A</v>
          </cell>
          <cell r="F317" t="str">
            <v>N/A</v>
          </cell>
          <cell r="G317" t="str">
            <v>N/A</v>
          </cell>
          <cell r="H317" t="str">
            <v>N/A</v>
          </cell>
          <cell r="I317" t="str">
            <v>N/A</v>
          </cell>
          <cell r="J317" t="str">
            <v>N/A</v>
          </cell>
          <cell r="K317" t="str">
            <v>N/A</v>
          </cell>
          <cell r="L317" t="str">
            <v>N/A</v>
          </cell>
          <cell r="M317" t="str">
            <v>N/A</v>
          </cell>
          <cell r="N317" t="str">
            <v>N/A</v>
          </cell>
          <cell r="O317" t="str">
            <v>N/A</v>
          </cell>
          <cell r="P317" t="str">
            <v>N/A</v>
          </cell>
          <cell r="Q317" t="str">
            <v>N/A</v>
          </cell>
        </row>
        <row r="318">
          <cell r="A318">
            <v>36778</v>
          </cell>
          <cell r="B318" t="str">
            <v>N/A</v>
          </cell>
          <cell r="C318" t="str">
            <v>N/A</v>
          </cell>
          <cell r="D318" t="str">
            <v>N/A</v>
          </cell>
          <cell r="E318" t="str">
            <v>N/A</v>
          </cell>
          <cell r="F318" t="str">
            <v>N/A</v>
          </cell>
          <cell r="G318" t="str">
            <v>N/A</v>
          </cell>
          <cell r="H318" t="str">
            <v>N/A</v>
          </cell>
          <cell r="I318" t="str">
            <v>N/A</v>
          </cell>
          <cell r="J318" t="str">
            <v>N/A</v>
          </cell>
          <cell r="K318" t="str">
            <v>N/A</v>
          </cell>
          <cell r="L318" t="str">
            <v>N/A</v>
          </cell>
          <cell r="M318" t="str">
            <v>N/A</v>
          </cell>
          <cell r="N318" t="str">
            <v>N/A</v>
          </cell>
          <cell r="O318" t="str">
            <v>N/A</v>
          </cell>
          <cell r="P318" t="str">
            <v>N/A</v>
          </cell>
          <cell r="Q318" t="str">
            <v>N/A</v>
          </cell>
        </row>
        <row r="319">
          <cell r="A319">
            <v>36779</v>
          </cell>
          <cell r="B319" t="str">
            <v>N/A</v>
          </cell>
          <cell r="C319" t="str">
            <v>N/A</v>
          </cell>
          <cell r="D319" t="str">
            <v>N/A</v>
          </cell>
          <cell r="E319" t="str">
            <v>N/A</v>
          </cell>
          <cell r="F319" t="str">
            <v>N/A</v>
          </cell>
          <cell r="G319" t="str">
            <v>N/A</v>
          </cell>
          <cell r="H319" t="str">
            <v>N/A</v>
          </cell>
          <cell r="I319" t="str">
            <v>N/A</v>
          </cell>
          <cell r="J319" t="str">
            <v>N/A</v>
          </cell>
          <cell r="K319" t="str">
            <v>N/A</v>
          </cell>
          <cell r="L319" t="str">
            <v>N/A</v>
          </cell>
          <cell r="M319" t="str">
            <v>N/A</v>
          </cell>
          <cell r="N319" t="str">
            <v>N/A</v>
          </cell>
          <cell r="O319" t="str">
            <v>N/A</v>
          </cell>
          <cell r="P319" t="str">
            <v>N/A</v>
          </cell>
          <cell r="Q319" t="str">
            <v>N/A</v>
          </cell>
        </row>
        <row r="320">
          <cell r="A320">
            <v>36780</v>
          </cell>
          <cell r="B320" t="str">
            <v>N/A</v>
          </cell>
          <cell r="C320" t="str">
            <v>N/A</v>
          </cell>
          <cell r="D320" t="str">
            <v>N/A</v>
          </cell>
          <cell r="E320" t="str">
            <v>N/A</v>
          </cell>
          <cell r="F320" t="str">
            <v>N/A</v>
          </cell>
          <cell r="G320" t="str">
            <v>N/A</v>
          </cell>
          <cell r="H320" t="str">
            <v>N/A</v>
          </cell>
          <cell r="I320" t="str">
            <v>N/A</v>
          </cell>
          <cell r="J320" t="str">
            <v>N/A</v>
          </cell>
          <cell r="K320" t="str">
            <v>N/A</v>
          </cell>
          <cell r="L320" t="str">
            <v>N/A</v>
          </cell>
          <cell r="M320" t="str">
            <v>N/A</v>
          </cell>
          <cell r="N320" t="str">
            <v>N/A</v>
          </cell>
          <cell r="O320" t="str">
            <v>N/A</v>
          </cell>
          <cell r="P320" t="str">
            <v>N/A</v>
          </cell>
          <cell r="Q320" t="str">
            <v>N/A</v>
          </cell>
        </row>
        <row r="321">
          <cell r="A321">
            <v>36781</v>
          </cell>
          <cell r="B321" t="str">
            <v>N/A</v>
          </cell>
          <cell r="C321" t="str">
            <v>N/A</v>
          </cell>
          <cell r="D321" t="str">
            <v>N/A</v>
          </cell>
          <cell r="E321" t="str">
            <v>N/A</v>
          </cell>
          <cell r="F321" t="str">
            <v>N/A</v>
          </cell>
          <cell r="G321" t="str">
            <v>N/A</v>
          </cell>
          <cell r="H321" t="str">
            <v>N/A</v>
          </cell>
          <cell r="I321" t="str">
            <v>N/A</v>
          </cell>
          <cell r="J321" t="str">
            <v>N/A</v>
          </cell>
          <cell r="K321" t="str">
            <v>N/A</v>
          </cell>
          <cell r="L321" t="str">
            <v>N/A</v>
          </cell>
          <cell r="M321" t="str">
            <v>N/A</v>
          </cell>
          <cell r="N321" t="str">
            <v>N/A</v>
          </cell>
          <cell r="O321" t="str">
            <v>N/A</v>
          </cell>
          <cell r="P321" t="str">
            <v>N/A</v>
          </cell>
          <cell r="Q321" t="str">
            <v>N/A</v>
          </cell>
        </row>
        <row r="322">
          <cell r="A322">
            <v>36782</v>
          </cell>
          <cell r="B322" t="str">
            <v>N/A</v>
          </cell>
          <cell r="C322" t="str">
            <v>N/A</v>
          </cell>
          <cell r="D322" t="str">
            <v>N/A</v>
          </cell>
          <cell r="E322" t="str">
            <v>N/A</v>
          </cell>
          <cell r="F322" t="str">
            <v>N/A</v>
          </cell>
          <cell r="G322" t="str">
            <v>N/A</v>
          </cell>
          <cell r="H322" t="str">
            <v>N/A</v>
          </cell>
          <cell r="I322" t="str">
            <v>N/A</v>
          </cell>
          <cell r="J322" t="str">
            <v>N/A</v>
          </cell>
          <cell r="K322" t="str">
            <v>N/A</v>
          </cell>
          <cell r="L322" t="str">
            <v>N/A</v>
          </cell>
          <cell r="M322" t="str">
            <v>N/A</v>
          </cell>
          <cell r="N322" t="str">
            <v>N/A</v>
          </cell>
          <cell r="O322" t="str">
            <v>N/A</v>
          </cell>
          <cell r="P322" t="str">
            <v>N/A</v>
          </cell>
          <cell r="Q322" t="str">
            <v>N/A</v>
          </cell>
        </row>
        <row r="323">
          <cell r="A323">
            <v>36783</v>
          </cell>
          <cell r="B323" t="str">
            <v>N/A</v>
          </cell>
          <cell r="C323" t="str">
            <v>N/A</v>
          </cell>
          <cell r="D323" t="str">
            <v>N/A</v>
          </cell>
          <cell r="E323" t="str">
            <v>N/A</v>
          </cell>
          <cell r="F323" t="str">
            <v>N/A</v>
          </cell>
          <cell r="G323" t="str">
            <v>N/A</v>
          </cell>
          <cell r="H323" t="str">
            <v>N/A</v>
          </cell>
          <cell r="I323" t="str">
            <v>N/A</v>
          </cell>
          <cell r="J323" t="str">
            <v>N/A</v>
          </cell>
          <cell r="K323" t="str">
            <v>N/A</v>
          </cell>
          <cell r="L323" t="str">
            <v>N/A</v>
          </cell>
          <cell r="M323" t="str">
            <v>N/A</v>
          </cell>
          <cell r="N323" t="str">
            <v>N/A</v>
          </cell>
          <cell r="O323" t="str">
            <v>N/A</v>
          </cell>
          <cell r="P323" t="str">
            <v>N/A</v>
          </cell>
          <cell r="Q323" t="str">
            <v>N/A</v>
          </cell>
        </row>
        <row r="324">
          <cell r="A324">
            <v>36784</v>
          </cell>
          <cell r="B324" t="str">
            <v>N/A</v>
          </cell>
          <cell r="C324" t="str">
            <v>N/A</v>
          </cell>
          <cell r="D324" t="str">
            <v>N/A</v>
          </cell>
          <cell r="E324" t="str">
            <v>N/A</v>
          </cell>
          <cell r="F324" t="str">
            <v>N/A</v>
          </cell>
          <cell r="G324" t="str">
            <v>N/A</v>
          </cell>
          <cell r="H324" t="str">
            <v>N/A</v>
          </cell>
          <cell r="I324" t="str">
            <v>N/A</v>
          </cell>
          <cell r="J324" t="str">
            <v>N/A</v>
          </cell>
          <cell r="K324" t="str">
            <v>N/A</v>
          </cell>
          <cell r="L324" t="str">
            <v>N/A</v>
          </cell>
          <cell r="M324" t="str">
            <v>N/A</v>
          </cell>
          <cell r="N324" t="str">
            <v>N/A</v>
          </cell>
          <cell r="O324" t="str">
            <v>N/A</v>
          </cell>
          <cell r="P324" t="str">
            <v>N/A</v>
          </cell>
          <cell r="Q324" t="str">
            <v>N/A</v>
          </cell>
        </row>
        <row r="325">
          <cell r="A325">
            <v>36785</v>
          </cell>
          <cell r="B325" t="str">
            <v>N/A</v>
          </cell>
          <cell r="C325" t="str">
            <v>N/A</v>
          </cell>
          <cell r="D325" t="str">
            <v>N/A</v>
          </cell>
          <cell r="E325" t="str">
            <v>N/A</v>
          </cell>
          <cell r="F325" t="str">
            <v>N/A</v>
          </cell>
          <cell r="G325" t="str">
            <v>N/A</v>
          </cell>
          <cell r="H325" t="str">
            <v>N/A</v>
          </cell>
          <cell r="I325" t="str">
            <v>N/A</v>
          </cell>
          <cell r="J325" t="str">
            <v>N/A</v>
          </cell>
          <cell r="K325" t="str">
            <v>N/A</v>
          </cell>
          <cell r="L325" t="str">
            <v>N/A</v>
          </cell>
          <cell r="M325" t="str">
            <v>N/A</v>
          </cell>
          <cell r="N325" t="str">
            <v>N/A</v>
          </cell>
          <cell r="O325" t="str">
            <v>N/A</v>
          </cell>
          <cell r="P325" t="str">
            <v>N/A</v>
          </cell>
          <cell r="Q325" t="str">
            <v>N/A</v>
          </cell>
        </row>
        <row r="326">
          <cell r="A326">
            <v>36786</v>
          </cell>
          <cell r="B326" t="str">
            <v>N/A</v>
          </cell>
          <cell r="C326" t="str">
            <v>N/A</v>
          </cell>
          <cell r="D326" t="str">
            <v>N/A</v>
          </cell>
          <cell r="E326" t="str">
            <v>N/A</v>
          </cell>
          <cell r="F326" t="str">
            <v>N/A</v>
          </cell>
          <cell r="G326" t="str">
            <v>N/A</v>
          </cell>
          <cell r="H326" t="str">
            <v>N/A</v>
          </cell>
          <cell r="I326" t="str">
            <v>N/A</v>
          </cell>
          <cell r="J326" t="str">
            <v>N/A</v>
          </cell>
          <cell r="K326" t="str">
            <v>N/A</v>
          </cell>
          <cell r="L326" t="str">
            <v>N/A</v>
          </cell>
          <cell r="M326" t="str">
            <v>N/A</v>
          </cell>
          <cell r="N326" t="str">
            <v>N/A</v>
          </cell>
          <cell r="O326" t="str">
            <v>N/A</v>
          </cell>
          <cell r="P326" t="str">
            <v>N/A</v>
          </cell>
          <cell r="Q326" t="str">
            <v>N/A</v>
          </cell>
        </row>
        <row r="327">
          <cell r="A327">
            <v>36787</v>
          </cell>
          <cell r="B327" t="str">
            <v>N/A</v>
          </cell>
          <cell r="C327" t="str">
            <v>N/A</v>
          </cell>
          <cell r="D327" t="str">
            <v>N/A</v>
          </cell>
          <cell r="E327" t="str">
            <v>N/A</v>
          </cell>
          <cell r="F327" t="str">
            <v>N/A</v>
          </cell>
          <cell r="G327" t="str">
            <v>N/A</v>
          </cell>
          <cell r="H327" t="str">
            <v>N/A</v>
          </cell>
          <cell r="I327" t="str">
            <v>N/A</v>
          </cell>
          <cell r="J327" t="str">
            <v>N/A</v>
          </cell>
          <cell r="K327" t="str">
            <v>N/A</v>
          </cell>
          <cell r="L327" t="str">
            <v>N/A</v>
          </cell>
          <cell r="M327" t="str">
            <v>N/A</v>
          </cell>
          <cell r="N327" t="str">
            <v>N/A</v>
          </cell>
          <cell r="O327" t="str">
            <v>N/A</v>
          </cell>
          <cell r="P327" t="str">
            <v>N/A</v>
          </cell>
          <cell r="Q327" t="str">
            <v>N/A</v>
          </cell>
        </row>
        <row r="328">
          <cell r="A328">
            <v>36788</v>
          </cell>
          <cell r="B328" t="str">
            <v>N/A</v>
          </cell>
          <cell r="C328" t="str">
            <v>N/A</v>
          </cell>
          <cell r="D328" t="str">
            <v>N/A</v>
          </cell>
          <cell r="E328" t="str">
            <v>N/A</v>
          </cell>
          <cell r="F328" t="str">
            <v>N/A</v>
          </cell>
          <cell r="G328" t="str">
            <v>N/A</v>
          </cell>
          <cell r="H328" t="str">
            <v>N/A</v>
          </cell>
          <cell r="I328" t="str">
            <v>N/A</v>
          </cell>
          <cell r="J328" t="str">
            <v>N/A</v>
          </cell>
          <cell r="K328" t="str">
            <v>N/A</v>
          </cell>
          <cell r="L328" t="str">
            <v>N/A</v>
          </cell>
          <cell r="M328" t="str">
            <v>N/A</v>
          </cell>
          <cell r="N328" t="str">
            <v>N/A</v>
          </cell>
          <cell r="O328" t="str">
            <v>N/A</v>
          </cell>
          <cell r="P328" t="str">
            <v>N/A</v>
          </cell>
          <cell r="Q328" t="str">
            <v>N/A</v>
          </cell>
        </row>
        <row r="329">
          <cell r="A329">
            <v>36789</v>
          </cell>
          <cell r="B329" t="str">
            <v>N/A</v>
          </cell>
          <cell r="C329" t="str">
            <v>N/A</v>
          </cell>
          <cell r="D329" t="str">
            <v>N/A</v>
          </cell>
          <cell r="E329" t="str">
            <v>N/A</v>
          </cell>
          <cell r="F329" t="str">
            <v>N/A</v>
          </cell>
          <cell r="G329" t="str">
            <v>N/A</v>
          </cell>
          <cell r="H329" t="str">
            <v>N/A</v>
          </cell>
          <cell r="I329" t="str">
            <v>N/A</v>
          </cell>
          <cell r="J329" t="str">
            <v>N/A</v>
          </cell>
          <cell r="K329" t="str">
            <v>N/A</v>
          </cell>
          <cell r="L329" t="str">
            <v>N/A</v>
          </cell>
          <cell r="M329" t="str">
            <v>N/A</v>
          </cell>
          <cell r="N329" t="str">
            <v>N/A</v>
          </cell>
          <cell r="O329" t="str">
            <v>N/A</v>
          </cell>
          <cell r="P329" t="str">
            <v>N/A</v>
          </cell>
          <cell r="Q329" t="str">
            <v>N/A</v>
          </cell>
        </row>
        <row r="330">
          <cell r="A330">
            <v>36790</v>
          </cell>
          <cell r="B330" t="str">
            <v>N/A</v>
          </cell>
          <cell r="C330" t="str">
            <v>N/A</v>
          </cell>
          <cell r="D330" t="str">
            <v>N/A</v>
          </cell>
          <cell r="E330" t="str">
            <v>N/A</v>
          </cell>
          <cell r="F330" t="str">
            <v>N/A</v>
          </cell>
          <cell r="G330" t="str">
            <v>N/A</v>
          </cell>
          <cell r="H330" t="str">
            <v>N/A</v>
          </cell>
          <cell r="I330" t="str">
            <v>N/A</v>
          </cell>
          <cell r="J330" t="str">
            <v>N/A</v>
          </cell>
          <cell r="K330" t="str">
            <v>N/A</v>
          </cell>
          <cell r="L330" t="str">
            <v>N/A</v>
          </cell>
          <cell r="M330" t="str">
            <v>N/A</v>
          </cell>
          <cell r="N330" t="str">
            <v>N/A</v>
          </cell>
          <cell r="O330" t="str">
            <v>N/A</v>
          </cell>
          <cell r="P330" t="str">
            <v>N/A</v>
          </cell>
          <cell r="Q330" t="str">
            <v>N/A</v>
          </cell>
        </row>
        <row r="331">
          <cell r="A331">
            <v>36791</v>
          </cell>
          <cell r="B331" t="str">
            <v>N/A</v>
          </cell>
          <cell r="C331" t="str">
            <v>N/A</v>
          </cell>
          <cell r="D331" t="str">
            <v>N/A</v>
          </cell>
          <cell r="E331" t="str">
            <v>N/A</v>
          </cell>
          <cell r="F331" t="str">
            <v>N/A</v>
          </cell>
          <cell r="G331" t="str">
            <v>N/A</v>
          </cell>
          <cell r="H331" t="str">
            <v>N/A</v>
          </cell>
          <cell r="I331" t="str">
            <v>N/A</v>
          </cell>
          <cell r="J331" t="str">
            <v>N/A</v>
          </cell>
          <cell r="K331" t="str">
            <v>N/A</v>
          </cell>
          <cell r="L331" t="str">
            <v>N/A</v>
          </cell>
          <cell r="M331" t="str">
            <v>N/A</v>
          </cell>
          <cell r="N331" t="str">
            <v>N/A</v>
          </cell>
          <cell r="O331" t="str">
            <v>N/A</v>
          </cell>
          <cell r="P331" t="str">
            <v>N/A</v>
          </cell>
          <cell r="Q331" t="str">
            <v>N/A</v>
          </cell>
        </row>
        <row r="332">
          <cell r="A332">
            <v>36792</v>
          </cell>
          <cell r="B332" t="str">
            <v>N/A</v>
          </cell>
          <cell r="C332" t="str">
            <v>N/A</v>
          </cell>
          <cell r="D332" t="str">
            <v>N/A</v>
          </cell>
          <cell r="E332" t="str">
            <v>N/A</v>
          </cell>
          <cell r="F332" t="str">
            <v>N/A</v>
          </cell>
          <cell r="G332" t="str">
            <v>N/A</v>
          </cell>
          <cell r="H332" t="str">
            <v>N/A</v>
          </cell>
          <cell r="I332" t="str">
            <v>N/A</v>
          </cell>
          <cell r="J332" t="str">
            <v>N/A</v>
          </cell>
          <cell r="K332" t="str">
            <v>N/A</v>
          </cell>
          <cell r="L332" t="str">
            <v>N/A</v>
          </cell>
          <cell r="M332" t="str">
            <v>N/A</v>
          </cell>
          <cell r="N332" t="str">
            <v>N/A</v>
          </cell>
          <cell r="O332" t="str">
            <v>N/A</v>
          </cell>
          <cell r="P332" t="str">
            <v>N/A</v>
          </cell>
          <cell r="Q332" t="str">
            <v>N/A</v>
          </cell>
        </row>
        <row r="333">
          <cell r="A333">
            <v>36793</v>
          </cell>
          <cell r="B333" t="str">
            <v>N/A</v>
          </cell>
          <cell r="C333" t="str">
            <v>N/A</v>
          </cell>
          <cell r="D333" t="str">
            <v>N/A</v>
          </cell>
          <cell r="E333" t="str">
            <v>N/A</v>
          </cell>
          <cell r="F333" t="str">
            <v>N/A</v>
          </cell>
          <cell r="G333" t="str">
            <v>N/A</v>
          </cell>
          <cell r="H333" t="str">
            <v>N/A</v>
          </cell>
          <cell r="I333" t="str">
            <v>N/A</v>
          </cell>
          <cell r="J333" t="str">
            <v>N/A</v>
          </cell>
          <cell r="K333" t="str">
            <v>N/A</v>
          </cell>
          <cell r="L333" t="str">
            <v>N/A</v>
          </cell>
          <cell r="M333" t="str">
            <v>N/A</v>
          </cell>
          <cell r="N333" t="str">
            <v>N/A</v>
          </cell>
          <cell r="O333" t="str">
            <v>N/A</v>
          </cell>
          <cell r="P333" t="str">
            <v>N/A</v>
          </cell>
          <cell r="Q333" t="str">
            <v>N/A</v>
          </cell>
        </row>
        <row r="334">
          <cell r="A334">
            <v>36794</v>
          </cell>
          <cell r="B334" t="str">
            <v>N/A</v>
          </cell>
          <cell r="C334" t="str">
            <v>N/A</v>
          </cell>
          <cell r="D334" t="str">
            <v>N/A</v>
          </cell>
          <cell r="E334" t="str">
            <v>N/A</v>
          </cell>
          <cell r="F334" t="str">
            <v>N/A</v>
          </cell>
          <cell r="G334" t="str">
            <v>N/A</v>
          </cell>
          <cell r="H334" t="str">
            <v>N/A</v>
          </cell>
          <cell r="I334" t="str">
            <v>N/A</v>
          </cell>
          <cell r="J334" t="str">
            <v>N/A</v>
          </cell>
          <cell r="K334" t="str">
            <v>N/A</v>
          </cell>
          <cell r="L334" t="str">
            <v>N/A</v>
          </cell>
          <cell r="M334" t="str">
            <v>N/A</v>
          </cell>
          <cell r="N334" t="str">
            <v>N/A</v>
          </cell>
          <cell r="O334" t="str">
            <v>N/A</v>
          </cell>
          <cell r="P334" t="str">
            <v>N/A</v>
          </cell>
          <cell r="Q334" t="str">
            <v>N/A</v>
          </cell>
        </row>
        <row r="335">
          <cell r="A335">
            <v>36795</v>
          </cell>
          <cell r="B335" t="str">
            <v>N/A</v>
          </cell>
          <cell r="C335" t="str">
            <v>N/A</v>
          </cell>
          <cell r="D335" t="str">
            <v>N/A</v>
          </cell>
          <cell r="E335" t="str">
            <v>N/A</v>
          </cell>
          <cell r="F335" t="str">
            <v>N/A</v>
          </cell>
          <cell r="G335" t="str">
            <v>N/A</v>
          </cell>
          <cell r="H335" t="str">
            <v>N/A</v>
          </cell>
          <cell r="I335" t="str">
            <v>N/A</v>
          </cell>
          <cell r="J335" t="str">
            <v>N/A</v>
          </cell>
          <cell r="K335" t="str">
            <v>N/A</v>
          </cell>
          <cell r="L335" t="str">
            <v>N/A</v>
          </cell>
          <cell r="M335" t="str">
            <v>N/A</v>
          </cell>
          <cell r="N335" t="str">
            <v>N/A</v>
          </cell>
          <cell r="O335" t="str">
            <v>N/A</v>
          </cell>
          <cell r="P335" t="str">
            <v>N/A</v>
          </cell>
          <cell r="Q335" t="str">
            <v>N/A</v>
          </cell>
        </row>
        <row r="336">
          <cell r="A336">
            <v>36796</v>
          </cell>
          <cell r="B336" t="str">
            <v>N/A</v>
          </cell>
          <cell r="C336" t="str">
            <v>N/A</v>
          </cell>
          <cell r="D336" t="str">
            <v>N/A</v>
          </cell>
          <cell r="E336" t="str">
            <v>N/A</v>
          </cell>
          <cell r="F336" t="str">
            <v>N/A</v>
          </cell>
          <cell r="G336" t="str">
            <v>N/A</v>
          </cell>
          <cell r="H336" t="str">
            <v>N/A</v>
          </cell>
          <cell r="I336" t="str">
            <v>N/A</v>
          </cell>
          <cell r="J336" t="str">
            <v>N/A</v>
          </cell>
          <cell r="K336" t="str">
            <v>N/A</v>
          </cell>
          <cell r="L336" t="str">
            <v>N/A</v>
          </cell>
          <cell r="M336" t="str">
            <v>N/A</v>
          </cell>
          <cell r="N336" t="str">
            <v>N/A</v>
          </cell>
          <cell r="O336" t="str">
            <v>N/A</v>
          </cell>
          <cell r="P336" t="str">
            <v>N/A</v>
          </cell>
          <cell r="Q336" t="str">
            <v>N/A</v>
          </cell>
        </row>
        <row r="337">
          <cell r="A337">
            <v>36797</v>
          </cell>
          <cell r="B337" t="str">
            <v>N/A</v>
          </cell>
          <cell r="C337" t="str">
            <v>N/A</v>
          </cell>
          <cell r="D337" t="str">
            <v>N/A</v>
          </cell>
          <cell r="E337" t="str">
            <v>N/A</v>
          </cell>
          <cell r="F337" t="str">
            <v>N/A</v>
          </cell>
          <cell r="G337" t="str">
            <v>N/A</v>
          </cell>
          <cell r="H337" t="str">
            <v>N/A</v>
          </cell>
          <cell r="I337" t="str">
            <v>N/A</v>
          </cell>
          <cell r="J337" t="str">
            <v>N/A</v>
          </cell>
          <cell r="K337" t="str">
            <v>N/A</v>
          </cell>
          <cell r="L337" t="str">
            <v>N/A</v>
          </cell>
          <cell r="M337" t="str">
            <v>N/A</v>
          </cell>
          <cell r="N337" t="str">
            <v>N/A</v>
          </cell>
          <cell r="O337" t="str">
            <v>N/A</v>
          </cell>
          <cell r="P337" t="str">
            <v>N/A</v>
          </cell>
          <cell r="Q337" t="str">
            <v>N/A</v>
          </cell>
        </row>
        <row r="338">
          <cell r="A338">
            <v>36798</v>
          </cell>
          <cell r="B338" t="str">
            <v>N/A</v>
          </cell>
          <cell r="C338" t="str">
            <v>N/A</v>
          </cell>
          <cell r="D338" t="str">
            <v>N/A</v>
          </cell>
          <cell r="E338" t="str">
            <v>N/A</v>
          </cell>
          <cell r="F338" t="str">
            <v>N/A</v>
          </cell>
          <cell r="G338" t="str">
            <v>N/A</v>
          </cell>
          <cell r="H338" t="str">
            <v>N/A</v>
          </cell>
          <cell r="I338" t="str">
            <v>N/A</v>
          </cell>
          <cell r="J338" t="str">
            <v>N/A</v>
          </cell>
          <cell r="K338" t="str">
            <v>N/A</v>
          </cell>
          <cell r="L338" t="str">
            <v>N/A</v>
          </cell>
          <cell r="M338" t="str">
            <v>N/A</v>
          </cell>
          <cell r="N338" t="str">
            <v>N/A</v>
          </cell>
          <cell r="O338" t="str">
            <v>N/A</v>
          </cell>
          <cell r="P338" t="str">
            <v>N/A</v>
          </cell>
          <cell r="Q338" t="str">
            <v>N/A</v>
          </cell>
        </row>
        <row r="339">
          <cell r="A339">
            <v>36799</v>
          </cell>
          <cell r="B339" t="str">
            <v>N/A</v>
          </cell>
          <cell r="C339" t="str">
            <v>N/A</v>
          </cell>
          <cell r="D339" t="str">
            <v>N/A</v>
          </cell>
          <cell r="E339" t="str">
            <v>N/A</v>
          </cell>
          <cell r="F339" t="str">
            <v>N/A</v>
          </cell>
          <cell r="G339" t="str">
            <v>N/A</v>
          </cell>
          <cell r="H339" t="str">
            <v>N/A</v>
          </cell>
          <cell r="I339" t="str">
            <v>N/A</v>
          </cell>
          <cell r="J339" t="str">
            <v>N/A</v>
          </cell>
          <cell r="K339" t="str">
            <v>N/A</v>
          </cell>
          <cell r="L339" t="str">
            <v>N/A</v>
          </cell>
          <cell r="M339" t="str">
            <v>N/A</v>
          </cell>
          <cell r="N339" t="str">
            <v>N/A</v>
          </cell>
          <cell r="O339" t="str">
            <v>N/A</v>
          </cell>
          <cell r="P339" t="str">
            <v>N/A</v>
          </cell>
          <cell r="Q339" t="str">
            <v>N/A</v>
          </cell>
        </row>
        <row r="340">
          <cell r="A340">
            <v>36800</v>
          </cell>
          <cell r="B340" t="str">
            <v>N/A</v>
          </cell>
          <cell r="C340" t="str">
            <v>N/A</v>
          </cell>
          <cell r="D340" t="str">
            <v>N/A</v>
          </cell>
          <cell r="E340" t="str">
            <v>N/A</v>
          </cell>
          <cell r="F340" t="str">
            <v>N/A</v>
          </cell>
          <cell r="G340" t="str">
            <v>N/A</v>
          </cell>
          <cell r="H340" t="str">
            <v>N/A</v>
          </cell>
          <cell r="I340" t="str">
            <v>N/A</v>
          </cell>
          <cell r="J340" t="str">
            <v>N/A</v>
          </cell>
          <cell r="K340" t="str">
            <v>N/A</v>
          </cell>
          <cell r="L340" t="str">
            <v>N/A</v>
          </cell>
          <cell r="M340" t="str">
            <v>N/A</v>
          </cell>
          <cell r="N340" t="str">
            <v>N/A</v>
          </cell>
          <cell r="O340" t="str">
            <v>N/A</v>
          </cell>
          <cell r="P340" t="str">
            <v>N/A</v>
          </cell>
          <cell r="Q340" t="str">
            <v>N/A</v>
          </cell>
        </row>
        <row r="341">
          <cell r="A341">
            <v>36801</v>
          </cell>
          <cell r="B341" t="str">
            <v>N/A</v>
          </cell>
          <cell r="C341" t="str">
            <v>N/A</v>
          </cell>
          <cell r="D341" t="str">
            <v>N/A</v>
          </cell>
          <cell r="E341" t="str">
            <v>N/A</v>
          </cell>
          <cell r="F341" t="str">
            <v>N/A</v>
          </cell>
          <cell r="G341" t="str">
            <v>N/A</v>
          </cell>
          <cell r="H341" t="str">
            <v>N/A</v>
          </cell>
          <cell r="I341" t="str">
            <v>N/A</v>
          </cell>
          <cell r="J341" t="str">
            <v>N/A</v>
          </cell>
          <cell r="K341" t="str">
            <v>N/A</v>
          </cell>
          <cell r="L341" t="str">
            <v>N/A</v>
          </cell>
          <cell r="M341" t="str">
            <v>N/A</v>
          </cell>
          <cell r="N341" t="str">
            <v>N/A</v>
          </cell>
          <cell r="O341" t="str">
            <v>N/A</v>
          </cell>
          <cell r="P341" t="str">
            <v>N/A</v>
          </cell>
          <cell r="Q341" t="str">
            <v>N/A</v>
          </cell>
        </row>
        <row r="342">
          <cell r="A342">
            <v>36802</v>
          </cell>
          <cell r="B342" t="str">
            <v>N/A</v>
          </cell>
          <cell r="C342" t="str">
            <v>N/A</v>
          </cell>
          <cell r="D342" t="str">
            <v>N/A</v>
          </cell>
          <cell r="E342" t="str">
            <v>N/A</v>
          </cell>
          <cell r="F342" t="str">
            <v>N/A</v>
          </cell>
          <cell r="G342" t="str">
            <v>N/A</v>
          </cell>
          <cell r="H342" t="str">
            <v>N/A</v>
          </cell>
          <cell r="I342" t="str">
            <v>N/A</v>
          </cell>
          <cell r="J342" t="str">
            <v>N/A</v>
          </cell>
          <cell r="K342" t="str">
            <v>N/A</v>
          </cell>
          <cell r="L342" t="str">
            <v>N/A</v>
          </cell>
          <cell r="M342" t="str">
            <v>N/A</v>
          </cell>
          <cell r="N342" t="str">
            <v>N/A</v>
          </cell>
          <cell r="O342" t="str">
            <v>N/A</v>
          </cell>
          <cell r="P342" t="str">
            <v>N/A</v>
          </cell>
          <cell r="Q342" t="str">
            <v>N/A</v>
          </cell>
        </row>
        <row r="343">
          <cell r="A343">
            <v>36803</v>
          </cell>
          <cell r="B343" t="str">
            <v>N/A</v>
          </cell>
          <cell r="C343" t="str">
            <v>N/A</v>
          </cell>
          <cell r="D343" t="str">
            <v>N/A</v>
          </cell>
          <cell r="E343" t="str">
            <v>N/A</v>
          </cell>
          <cell r="F343" t="str">
            <v>N/A</v>
          </cell>
          <cell r="G343" t="str">
            <v>N/A</v>
          </cell>
          <cell r="H343" t="str">
            <v>N/A</v>
          </cell>
          <cell r="I343" t="str">
            <v>N/A</v>
          </cell>
          <cell r="J343" t="str">
            <v>N/A</v>
          </cell>
          <cell r="K343" t="str">
            <v>N/A</v>
          </cell>
          <cell r="L343" t="str">
            <v>N/A</v>
          </cell>
          <cell r="M343" t="str">
            <v>N/A</v>
          </cell>
          <cell r="N343" t="str">
            <v>N/A</v>
          </cell>
          <cell r="O343" t="str">
            <v>N/A</v>
          </cell>
          <cell r="P343" t="str">
            <v>N/A</v>
          </cell>
          <cell r="Q343" t="str">
            <v>N/A</v>
          </cell>
        </row>
        <row r="344">
          <cell r="A344">
            <v>36804</v>
          </cell>
          <cell r="B344" t="str">
            <v>N/A</v>
          </cell>
          <cell r="C344" t="str">
            <v>N/A</v>
          </cell>
          <cell r="D344" t="str">
            <v>N/A</v>
          </cell>
          <cell r="E344" t="str">
            <v>N/A</v>
          </cell>
          <cell r="F344" t="str">
            <v>N/A</v>
          </cell>
          <cell r="G344" t="str">
            <v>N/A</v>
          </cell>
          <cell r="H344" t="str">
            <v>N/A</v>
          </cell>
          <cell r="I344" t="str">
            <v>N/A</v>
          </cell>
          <cell r="J344" t="str">
            <v>N/A</v>
          </cell>
          <cell r="K344" t="str">
            <v>N/A</v>
          </cell>
          <cell r="L344" t="str">
            <v>N/A</v>
          </cell>
          <cell r="M344" t="str">
            <v>N/A</v>
          </cell>
          <cell r="N344" t="str">
            <v>N/A</v>
          </cell>
          <cell r="O344" t="str">
            <v>N/A</v>
          </cell>
          <cell r="P344" t="str">
            <v>N/A</v>
          </cell>
          <cell r="Q344" t="str">
            <v>N/A</v>
          </cell>
        </row>
        <row r="345">
          <cell r="A345">
            <v>36805</v>
          </cell>
          <cell r="B345" t="str">
            <v>N/A</v>
          </cell>
          <cell r="C345" t="str">
            <v>N/A</v>
          </cell>
          <cell r="D345" t="str">
            <v>N/A</v>
          </cell>
          <cell r="E345" t="str">
            <v>N/A</v>
          </cell>
          <cell r="F345" t="str">
            <v>N/A</v>
          </cell>
          <cell r="G345" t="str">
            <v>N/A</v>
          </cell>
          <cell r="H345" t="str">
            <v>N/A</v>
          </cell>
          <cell r="I345" t="str">
            <v>N/A</v>
          </cell>
          <cell r="J345" t="str">
            <v>N/A</v>
          </cell>
          <cell r="K345" t="str">
            <v>N/A</v>
          </cell>
          <cell r="L345" t="str">
            <v>N/A</v>
          </cell>
          <cell r="M345" t="str">
            <v>N/A</v>
          </cell>
          <cell r="N345" t="str">
            <v>N/A</v>
          </cell>
          <cell r="O345" t="str">
            <v>N/A</v>
          </cell>
          <cell r="P345" t="str">
            <v>N/A</v>
          </cell>
          <cell r="Q345" t="str">
            <v>N/A</v>
          </cell>
        </row>
        <row r="346">
          <cell r="A346">
            <v>36806</v>
          </cell>
          <cell r="B346" t="str">
            <v>N/A</v>
          </cell>
          <cell r="C346" t="str">
            <v>N/A</v>
          </cell>
          <cell r="D346" t="str">
            <v>N/A</v>
          </cell>
          <cell r="E346" t="str">
            <v>N/A</v>
          </cell>
          <cell r="F346" t="str">
            <v>N/A</v>
          </cell>
          <cell r="G346" t="str">
            <v>N/A</v>
          </cell>
          <cell r="H346" t="str">
            <v>N/A</v>
          </cell>
          <cell r="I346" t="str">
            <v>N/A</v>
          </cell>
          <cell r="J346" t="str">
            <v>N/A</v>
          </cell>
          <cell r="K346" t="str">
            <v>N/A</v>
          </cell>
          <cell r="L346" t="str">
            <v>N/A</v>
          </cell>
          <cell r="M346" t="str">
            <v>N/A</v>
          </cell>
          <cell r="N346" t="str">
            <v>N/A</v>
          </cell>
          <cell r="O346" t="str">
            <v>N/A</v>
          </cell>
          <cell r="P346" t="str">
            <v>N/A</v>
          </cell>
          <cell r="Q346" t="str">
            <v>N/A</v>
          </cell>
        </row>
        <row r="347">
          <cell r="A347">
            <v>36807</v>
          </cell>
          <cell r="B347" t="str">
            <v>N/A</v>
          </cell>
          <cell r="C347" t="str">
            <v>N/A</v>
          </cell>
          <cell r="D347" t="str">
            <v>N/A</v>
          </cell>
          <cell r="E347" t="str">
            <v>N/A</v>
          </cell>
          <cell r="F347" t="str">
            <v>N/A</v>
          </cell>
          <cell r="G347" t="str">
            <v>N/A</v>
          </cell>
          <cell r="H347" t="str">
            <v>N/A</v>
          </cell>
          <cell r="I347" t="str">
            <v>N/A</v>
          </cell>
          <cell r="J347" t="str">
            <v>N/A</v>
          </cell>
          <cell r="K347" t="str">
            <v>N/A</v>
          </cell>
          <cell r="L347" t="str">
            <v>N/A</v>
          </cell>
          <cell r="M347" t="str">
            <v>N/A</v>
          </cell>
          <cell r="N347" t="str">
            <v>N/A</v>
          </cell>
          <cell r="O347" t="str">
            <v>N/A</v>
          </cell>
          <cell r="P347" t="str">
            <v>N/A</v>
          </cell>
          <cell r="Q347" t="str">
            <v>N/A</v>
          </cell>
        </row>
        <row r="348">
          <cell r="A348">
            <v>36808</v>
          </cell>
          <cell r="B348" t="str">
            <v>N/A</v>
          </cell>
          <cell r="C348" t="str">
            <v>N/A</v>
          </cell>
          <cell r="D348" t="str">
            <v>N/A</v>
          </cell>
          <cell r="E348" t="str">
            <v>N/A</v>
          </cell>
          <cell r="F348" t="str">
            <v>N/A</v>
          </cell>
          <cell r="G348" t="str">
            <v>N/A</v>
          </cell>
          <cell r="H348" t="str">
            <v>N/A</v>
          </cell>
          <cell r="I348" t="str">
            <v>N/A</v>
          </cell>
          <cell r="J348" t="str">
            <v>N/A</v>
          </cell>
          <cell r="K348" t="str">
            <v>N/A</v>
          </cell>
          <cell r="L348" t="str">
            <v>N/A</v>
          </cell>
          <cell r="M348" t="str">
            <v>N/A</v>
          </cell>
          <cell r="N348" t="str">
            <v>N/A</v>
          </cell>
          <cell r="O348" t="str">
            <v>N/A</v>
          </cell>
          <cell r="P348" t="str">
            <v>N/A</v>
          </cell>
          <cell r="Q348" t="str">
            <v>N/A</v>
          </cell>
        </row>
        <row r="349">
          <cell r="A349">
            <v>36809</v>
          </cell>
          <cell r="B349" t="str">
            <v>N/A</v>
          </cell>
          <cell r="C349" t="str">
            <v>N/A</v>
          </cell>
          <cell r="D349" t="str">
            <v>N/A</v>
          </cell>
          <cell r="E349" t="str">
            <v>N/A</v>
          </cell>
          <cell r="F349" t="str">
            <v>N/A</v>
          </cell>
          <cell r="G349" t="str">
            <v>N/A</v>
          </cell>
          <cell r="H349" t="str">
            <v>N/A</v>
          </cell>
          <cell r="I349" t="str">
            <v>N/A</v>
          </cell>
          <cell r="J349" t="str">
            <v>N/A</v>
          </cell>
          <cell r="K349" t="str">
            <v>N/A</v>
          </cell>
          <cell r="L349" t="str">
            <v>N/A</v>
          </cell>
          <cell r="M349" t="str">
            <v>N/A</v>
          </cell>
          <cell r="N349" t="str">
            <v>N/A</v>
          </cell>
          <cell r="O349" t="str">
            <v>N/A</v>
          </cell>
          <cell r="P349" t="str">
            <v>N/A</v>
          </cell>
          <cell r="Q349" t="str">
            <v>N/A</v>
          </cell>
        </row>
        <row r="350">
          <cell r="A350">
            <v>36810</v>
          </cell>
          <cell r="B350" t="str">
            <v>N/A</v>
          </cell>
          <cell r="C350" t="str">
            <v>N/A</v>
          </cell>
          <cell r="D350" t="str">
            <v>N/A</v>
          </cell>
          <cell r="E350" t="str">
            <v>N/A</v>
          </cell>
          <cell r="F350" t="str">
            <v>N/A</v>
          </cell>
          <cell r="G350" t="str">
            <v>N/A</v>
          </cell>
          <cell r="H350" t="str">
            <v>N/A</v>
          </cell>
          <cell r="I350" t="str">
            <v>N/A</v>
          </cell>
          <cell r="J350" t="str">
            <v>N/A</v>
          </cell>
          <cell r="K350" t="str">
            <v>N/A</v>
          </cell>
          <cell r="L350" t="str">
            <v>N/A</v>
          </cell>
          <cell r="M350" t="str">
            <v>N/A</v>
          </cell>
          <cell r="N350" t="str">
            <v>N/A</v>
          </cell>
          <cell r="O350" t="str">
            <v>N/A</v>
          </cell>
          <cell r="P350" t="str">
            <v>N/A</v>
          </cell>
          <cell r="Q350" t="str">
            <v>N/A</v>
          </cell>
        </row>
        <row r="351">
          <cell r="A351">
            <v>36811</v>
          </cell>
          <cell r="B351" t="str">
            <v>N/A</v>
          </cell>
          <cell r="C351" t="str">
            <v>N/A</v>
          </cell>
          <cell r="D351" t="str">
            <v>N/A</v>
          </cell>
          <cell r="E351" t="str">
            <v>N/A</v>
          </cell>
          <cell r="F351" t="str">
            <v>N/A</v>
          </cell>
          <cell r="G351" t="str">
            <v>N/A</v>
          </cell>
          <cell r="H351" t="str">
            <v>N/A</v>
          </cell>
          <cell r="I351" t="str">
            <v>N/A</v>
          </cell>
          <cell r="J351" t="str">
            <v>N/A</v>
          </cell>
          <cell r="K351" t="str">
            <v>N/A</v>
          </cell>
          <cell r="L351" t="str">
            <v>N/A</v>
          </cell>
          <cell r="M351" t="str">
            <v>N/A</v>
          </cell>
          <cell r="N351" t="str">
            <v>N/A</v>
          </cell>
          <cell r="O351" t="str">
            <v>N/A</v>
          </cell>
          <cell r="P351" t="str">
            <v>N/A</v>
          </cell>
          <cell r="Q351" t="str">
            <v>N/A</v>
          </cell>
        </row>
        <row r="352">
          <cell r="A352">
            <v>36812</v>
          </cell>
          <cell r="B352" t="str">
            <v>N/A</v>
          </cell>
          <cell r="C352" t="str">
            <v>N/A</v>
          </cell>
          <cell r="D352" t="str">
            <v>N/A</v>
          </cell>
          <cell r="E352" t="str">
            <v>N/A</v>
          </cell>
          <cell r="F352" t="str">
            <v>N/A</v>
          </cell>
          <cell r="G352" t="str">
            <v>N/A</v>
          </cell>
          <cell r="H352" t="str">
            <v>N/A</v>
          </cell>
          <cell r="I352" t="str">
            <v>N/A</v>
          </cell>
          <cell r="J352" t="str">
            <v>N/A</v>
          </cell>
          <cell r="K352" t="str">
            <v>N/A</v>
          </cell>
          <cell r="L352" t="str">
            <v>N/A</v>
          </cell>
          <cell r="M352" t="str">
            <v>N/A</v>
          </cell>
          <cell r="N352" t="str">
            <v>N/A</v>
          </cell>
          <cell r="O352" t="str">
            <v>N/A</v>
          </cell>
          <cell r="P352" t="str">
            <v>N/A</v>
          </cell>
          <cell r="Q352" t="str">
            <v>N/A</v>
          </cell>
        </row>
        <row r="353">
          <cell r="A353">
            <v>36813</v>
          </cell>
          <cell r="B353" t="str">
            <v>N/A</v>
          </cell>
          <cell r="C353" t="str">
            <v>N/A</v>
          </cell>
          <cell r="D353" t="str">
            <v>N/A</v>
          </cell>
          <cell r="E353" t="str">
            <v>N/A</v>
          </cell>
          <cell r="F353" t="str">
            <v>N/A</v>
          </cell>
          <cell r="G353" t="str">
            <v>N/A</v>
          </cell>
          <cell r="H353" t="str">
            <v>N/A</v>
          </cell>
          <cell r="I353" t="str">
            <v>N/A</v>
          </cell>
          <cell r="J353" t="str">
            <v>N/A</v>
          </cell>
          <cell r="K353" t="str">
            <v>N/A</v>
          </cell>
          <cell r="L353" t="str">
            <v>N/A</v>
          </cell>
          <cell r="M353" t="str">
            <v>N/A</v>
          </cell>
          <cell r="N353" t="str">
            <v>N/A</v>
          </cell>
          <cell r="O353" t="str">
            <v>N/A</v>
          </cell>
          <cell r="P353" t="str">
            <v>N/A</v>
          </cell>
          <cell r="Q353" t="str">
            <v>N/A</v>
          </cell>
        </row>
        <row r="354">
          <cell r="A354">
            <v>36814</v>
          </cell>
          <cell r="B354" t="str">
            <v>N/A</v>
          </cell>
          <cell r="C354" t="str">
            <v>N/A</v>
          </cell>
          <cell r="D354" t="str">
            <v>N/A</v>
          </cell>
          <cell r="E354" t="str">
            <v>N/A</v>
          </cell>
          <cell r="F354" t="str">
            <v>N/A</v>
          </cell>
          <cell r="G354" t="str">
            <v>N/A</v>
          </cell>
          <cell r="H354" t="str">
            <v>N/A</v>
          </cell>
          <cell r="I354" t="str">
            <v>N/A</v>
          </cell>
          <cell r="J354" t="str">
            <v>N/A</v>
          </cell>
          <cell r="K354" t="str">
            <v>N/A</v>
          </cell>
          <cell r="L354" t="str">
            <v>N/A</v>
          </cell>
          <cell r="M354" t="str">
            <v>N/A</v>
          </cell>
          <cell r="N354" t="str">
            <v>N/A</v>
          </cell>
          <cell r="O354" t="str">
            <v>N/A</v>
          </cell>
          <cell r="P354" t="str">
            <v>N/A</v>
          </cell>
          <cell r="Q354" t="str">
            <v>N/A</v>
          </cell>
        </row>
        <row r="355">
          <cell r="A355">
            <v>36815</v>
          </cell>
          <cell r="B355" t="str">
            <v>N/A</v>
          </cell>
          <cell r="C355" t="str">
            <v>N/A</v>
          </cell>
          <cell r="D355" t="str">
            <v>N/A</v>
          </cell>
          <cell r="E355" t="str">
            <v>N/A</v>
          </cell>
          <cell r="F355" t="str">
            <v>N/A</v>
          </cell>
          <cell r="G355" t="str">
            <v>N/A</v>
          </cell>
          <cell r="H355" t="str">
            <v>N/A</v>
          </cell>
          <cell r="I355" t="str">
            <v>N/A</v>
          </cell>
          <cell r="J355" t="str">
            <v>N/A</v>
          </cell>
          <cell r="K355" t="str">
            <v>N/A</v>
          </cell>
          <cell r="L355" t="str">
            <v>N/A</v>
          </cell>
          <cell r="M355" t="str">
            <v>N/A</v>
          </cell>
          <cell r="N355" t="str">
            <v>N/A</v>
          </cell>
          <cell r="O355" t="str">
            <v>N/A</v>
          </cell>
          <cell r="P355" t="str">
            <v>N/A</v>
          </cell>
          <cell r="Q355" t="str">
            <v>N/A</v>
          </cell>
        </row>
        <row r="356">
          <cell r="A356">
            <v>36816</v>
          </cell>
          <cell r="B356" t="str">
            <v>N/A</v>
          </cell>
          <cell r="C356" t="str">
            <v>N/A</v>
          </cell>
          <cell r="D356" t="str">
            <v>N/A</v>
          </cell>
          <cell r="E356" t="str">
            <v>N/A</v>
          </cell>
          <cell r="F356" t="str">
            <v>N/A</v>
          </cell>
          <cell r="G356" t="str">
            <v>N/A</v>
          </cell>
          <cell r="H356" t="str">
            <v>N/A</v>
          </cell>
          <cell r="I356" t="str">
            <v>N/A</v>
          </cell>
          <cell r="J356" t="str">
            <v>N/A</v>
          </cell>
          <cell r="K356" t="str">
            <v>N/A</v>
          </cell>
          <cell r="L356" t="str">
            <v>N/A</v>
          </cell>
          <cell r="M356" t="str">
            <v>N/A</v>
          </cell>
          <cell r="N356" t="str">
            <v>N/A</v>
          </cell>
          <cell r="O356" t="str">
            <v>N/A</v>
          </cell>
          <cell r="P356" t="str">
            <v>N/A</v>
          </cell>
          <cell r="Q356" t="str">
            <v>N/A</v>
          </cell>
        </row>
        <row r="357">
          <cell r="A357">
            <v>36817</v>
          </cell>
          <cell r="B357" t="str">
            <v>N/A</v>
          </cell>
          <cell r="C357" t="str">
            <v>N/A</v>
          </cell>
          <cell r="D357" t="str">
            <v>N/A</v>
          </cell>
          <cell r="E357" t="str">
            <v>N/A</v>
          </cell>
          <cell r="F357" t="str">
            <v>N/A</v>
          </cell>
          <cell r="G357" t="str">
            <v>N/A</v>
          </cell>
          <cell r="H357" t="str">
            <v>N/A</v>
          </cell>
          <cell r="I357" t="str">
            <v>N/A</v>
          </cell>
          <cell r="J357" t="str">
            <v>N/A</v>
          </cell>
          <cell r="K357" t="str">
            <v>N/A</v>
          </cell>
          <cell r="L357" t="str">
            <v>N/A</v>
          </cell>
          <cell r="M357" t="str">
            <v>N/A</v>
          </cell>
          <cell r="N357" t="str">
            <v>N/A</v>
          </cell>
          <cell r="O357" t="str">
            <v>N/A</v>
          </cell>
          <cell r="P357" t="str">
            <v>N/A</v>
          </cell>
          <cell r="Q357" t="str">
            <v>N/A</v>
          </cell>
        </row>
        <row r="358">
          <cell r="A358">
            <v>36818</v>
          </cell>
          <cell r="B358" t="str">
            <v>N/A</v>
          </cell>
          <cell r="C358" t="str">
            <v>N/A</v>
          </cell>
          <cell r="D358" t="str">
            <v>N/A</v>
          </cell>
          <cell r="E358" t="str">
            <v>N/A</v>
          </cell>
          <cell r="F358" t="str">
            <v>N/A</v>
          </cell>
          <cell r="G358" t="str">
            <v>N/A</v>
          </cell>
          <cell r="H358" t="str">
            <v>N/A</v>
          </cell>
          <cell r="I358" t="str">
            <v>N/A</v>
          </cell>
          <cell r="J358" t="str">
            <v>N/A</v>
          </cell>
          <cell r="K358" t="str">
            <v>N/A</v>
          </cell>
          <cell r="L358" t="str">
            <v>N/A</v>
          </cell>
          <cell r="M358" t="str">
            <v>N/A</v>
          </cell>
          <cell r="N358" t="str">
            <v>N/A</v>
          </cell>
          <cell r="O358" t="str">
            <v>N/A</v>
          </cell>
          <cell r="P358" t="str">
            <v>N/A</v>
          </cell>
          <cell r="Q358" t="str">
            <v>N/A</v>
          </cell>
        </row>
        <row r="359">
          <cell r="A359">
            <v>36819</v>
          </cell>
          <cell r="B359" t="str">
            <v>N/A</v>
          </cell>
          <cell r="C359" t="str">
            <v>N/A</v>
          </cell>
          <cell r="D359" t="str">
            <v>N/A</v>
          </cell>
          <cell r="E359" t="str">
            <v>N/A</v>
          </cell>
          <cell r="F359" t="str">
            <v>N/A</v>
          </cell>
          <cell r="G359" t="str">
            <v>N/A</v>
          </cell>
          <cell r="H359" t="str">
            <v>N/A</v>
          </cell>
          <cell r="I359" t="str">
            <v>N/A</v>
          </cell>
          <cell r="J359" t="str">
            <v>N/A</v>
          </cell>
          <cell r="K359" t="str">
            <v>N/A</v>
          </cell>
          <cell r="L359" t="str">
            <v>N/A</v>
          </cell>
          <cell r="M359" t="str">
            <v>N/A</v>
          </cell>
          <cell r="N359" t="str">
            <v>N/A</v>
          </cell>
          <cell r="O359" t="str">
            <v>N/A</v>
          </cell>
          <cell r="P359" t="str">
            <v>N/A</v>
          </cell>
          <cell r="Q359" t="str">
            <v>N/A</v>
          </cell>
        </row>
        <row r="360">
          <cell r="A360">
            <v>36820</v>
          </cell>
          <cell r="B360" t="str">
            <v>N/A</v>
          </cell>
          <cell r="C360" t="str">
            <v>N/A</v>
          </cell>
          <cell r="D360" t="str">
            <v>N/A</v>
          </cell>
          <cell r="E360" t="str">
            <v>N/A</v>
          </cell>
          <cell r="F360" t="str">
            <v>N/A</v>
          </cell>
          <cell r="G360" t="str">
            <v>N/A</v>
          </cell>
          <cell r="H360" t="str">
            <v>N/A</v>
          </cell>
          <cell r="I360" t="str">
            <v>N/A</v>
          </cell>
          <cell r="J360" t="str">
            <v>N/A</v>
          </cell>
          <cell r="K360" t="str">
            <v>N/A</v>
          </cell>
          <cell r="L360" t="str">
            <v>N/A</v>
          </cell>
          <cell r="M360" t="str">
            <v>N/A</v>
          </cell>
          <cell r="N360" t="str">
            <v>N/A</v>
          </cell>
          <cell r="O360" t="str">
            <v>N/A</v>
          </cell>
          <cell r="P360" t="str">
            <v>N/A</v>
          </cell>
          <cell r="Q360" t="str">
            <v>N/A</v>
          </cell>
        </row>
        <row r="361">
          <cell r="A361">
            <v>36821</v>
          </cell>
          <cell r="B361" t="str">
            <v>N/A</v>
          </cell>
          <cell r="C361" t="str">
            <v>N/A</v>
          </cell>
          <cell r="D361" t="str">
            <v>N/A</v>
          </cell>
          <cell r="E361" t="str">
            <v>N/A</v>
          </cell>
          <cell r="F361" t="str">
            <v>N/A</v>
          </cell>
          <cell r="G361" t="str">
            <v>N/A</v>
          </cell>
          <cell r="H361" t="str">
            <v>N/A</v>
          </cell>
          <cell r="I361" t="str">
            <v>N/A</v>
          </cell>
          <cell r="J361" t="str">
            <v>N/A</v>
          </cell>
          <cell r="K361" t="str">
            <v>N/A</v>
          </cell>
          <cell r="L361" t="str">
            <v>N/A</v>
          </cell>
          <cell r="M361" t="str">
            <v>N/A</v>
          </cell>
          <cell r="N361" t="str">
            <v>N/A</v>
          </cell>
          <cell r="O361" t="str">
            <v>N/A</v>
          </cell>
          <cell r="P361" t="str">
            <v>N/A</v>
          </cell>
          <cell r="Q361" t="str">
            <v>N/A</v>
          </cell>
        </row>
        <row r="362">
          <cell r="A362">
            <v>36822</v>
          </cell>
          <cell r="B362" t="str">
            <v>N/A</v>
          </cell>
          <cell r="C362" t="str">
            <v>N/A</v>
          </cell>
          <cell r="D362" t="str">
            <v>N/A</v>
          </cell>
          <cell r="E362" t="str">
            <v>N/A</v>
          </cell>
          <cell r="F362" t="str">
            <v>N/A</v>
          </cell>
          <cell r="G362" t="str">
            <v>N/A</v>
          </cell>
          <cell r="H362" t="str">
            <v>N/A</v>
          </cell>
          <cell r="I362" t="str">
            <v>N/A</v>
          </cell>
          <cell r="J362" t="str">
            <v>N/A</v>
          </cell>
          <cell r="K362" t="str">
            <v>N/A</v>
          </cell>
          <cell r="L362" t="str">
            <v>N/A</v>
          </cell>
          <cell r="M362" t="str">
            <v>N/A</v>
          </cell>
          <cell r="N362" t="str">
            <v>N/A</v>
          </cell>
          <cell r="O362" t="str">
            <v>N/A</v>
          </cell>
          <cell r="P362" t="str">
            <v>N/A</v>
          </cell>
          <cell r="Q362" t="str">
            <v>N/A</v>
          </cell>
        </row>
        <row r="363">
          <cell r="A363">
            <v>36823</v>
          </cell>
          <cell r="B363" t="str">
            <v>N/A</v>
          </cell>
          <cell r="C363" t="str">
            <v>N/A</v>
          </cell>
          <cell r="D363" t="str">
            <v>N/A</v>
          </cell>
          <cell r="E363" t="str">
            <v>N/A</v>
          </cell>
          <cell r="F363" t="str">
            <v>N/A</v>
          </cell>
          <cell r="G363" t="str">
            <v>N/A</v>
          </cell>
          <cell r="H363" t="str">
            <v>N/A</v>
          </cell>
          <cell r="I363" t="str">
            <v>N/A</v>
          </cell>
          <cell r="J363" t="str">
            <v>N/A</v>
          </cell>
          <cell r="K363" t="str">
            <v>N/A</v>
          </cell>
          <cell r="L363" t="str">
            <v>N/A</v>
          </cell>
          <cell r="M363" t="str">
            <v>N/A</v>
          </cell>
          <cell r="N363" t="str">
            <v>N/A</v>
          </cell>
          <cell r="O363" t="str">
            <v>N/A</v>
          </cell>
          <cell r="P363" t="str">
            <v>N/A</v>
          </cell>
          <cell r="Q363" t="str">
            <v>N/A</v>
          </cell>
        </row>
        <row r="364">
          <cell r="A364">
            <v>36824</v>
          </cell>
          <cell r="B364" t="str">
            <v>N/A</v>
          </cell>
          <cell r="C364" t="str">
            <v>N/A</v>
          </cell>
          <cell r="D364" t="str">
            <v>N/A</v>
          </cell>
          <cell r="E364" t="str">
            <v>N/A</v>
          </cell>
          <cell r="F364" t="str">
            <v>N/A</v>
          </cell>
          <cell r="G364" t="str">
            <v>N/A</v>
          </cell>
          <cell r="H364" t="str">
            <v>N/A</v>
          </cell>
          <cell r="I364" t="str">
            <v>N/A</v>
          </cell>
          <cell r="J364" t="str">
            <v>N/A</v>
          </cell>
          <cell r="K364" t="str">
            <v>N/A</v>
          </cell>
          <cell r="L364" t="str">
            <v>N/A</v>
          </cell>
          <cell r="M364" t="str">
            <v>N/A</v>
          </cell>
          <cell r="N364" t="str">
            <v>N/A</v>
          </cell>
          <cell r="O364" t="str">
            <v>N/A</v>
          </cell>
          <cell r="P364" t="str">
            <v>N/A</v>
          </cell>
          <cell r="Q364" t="str">
            <v>N/A</v>
          </cell>
        </row>
        <row r="365">
          <cell r="A365">
            <v>36825</v>
          </cell>
          <cell r="B365" t="str">
            <v>N/A</v>
          </cell>
          <cell r="C365" t="str">
            <v>N/A</v>
          </cell>
          <cell r="D365" t="str">
            <v>N/A</v>
          </cell>
          <cell r="E365" t="str">
            <v>N/A</v>
          </cell>
          <cell r="F365" t="str">
            <v>N/A</v>
          </cell>
          <cell r="G365" t="str">
            <v>N/A</v>
          </cell>
          <cell r="H365" t="str">
            <v>N/A</v>
          </cell>
          <cell r="I365" t="str">
            <v>N/A</v>
          </cell>
          <cell r="J365" t="str">
            <v>N/A</v>
          </cell>
          <cell r="K365" t="str">
            <v>N/A</v>
          </cell>
          <cell r="L365" t="str">
            <v>N/A</v>
          </cell>
          <cell r="M365" t="str">
            <v>N/A</v>
          </cell>
          <cell r="N365" t="str">
            <v>N/A</v>
          </cell>
          <cell r="O365" t="str">
            <v>N/A</v>
          </cell>
          <cell r="P365" t="str">
            <v>N/A</v>
          </cell>
          <cell r="Q365" t="str">
            <v>N/A</v>
          </cell>
        </row>
        <row r="366">
          <cell r="A366">
            <v>36826</v>
          </cell>
          <cell r="B366" t="str">
            <v>N/A</v>
          </cell>
          <cell r="C366" t="str">
            <v>N/A</v>
          </cell>
          <cell r="D366" t="str">
            <v>N/A</v>
          </cell>
          <cell r="E366" t="str">
            <v>N/A</v>
          </cell>
          <cell r="F366" t="str">
            <v>N/A</v>
          </cell>
          <cell r="G366" t="str">
            <v>N/A</v>
          </cell>
          <cell r="H366" t="str">
            <v>N/A</v>
          </cell>
          <cell r="I366" t="str">
            <v>N/A</v>
          </cell>
          <cell r="J366" t="str">
            <v>N/A</v>
          </cell>
          <cell r="K366" t="str">
            <v>N/A</v>
          </cell>
          <cell r="L366" t="str">
            <v>N/A</v>
          </cell>
          <cell r="M366" t="str">
            <v>N/A</v>
          </cell>
          <cell r="N366" t="str">
            <v>N/A</v>
          </cell>
          <cell r="O366" t="str">
            <v>N/A</v>
          </cell>
          <cell r="P366" t="str">
            <v>N/A</v>
          </cell>
          <cell r="Q366" t="str">
            <v>N/A</v>
          </cell>
        </row>
        <row r="367">
          <cell r="A367">
            <v>36827</v>
          </cell>
          <cell r="B367" t="str">
            <v>N/A</v>
          </cell>
          <cell r="C367" t="str">
            <v>N/A</v>
          </cell>
          <cell r="D367" t="str">
            <v>N/A</v>
          </cell>
          <cell r="E367" t="str">
            <v>N/A</v>
          </cell>
          <cell r="F367" t="str">
            <v>N/A</v>
          </cell>
          <cell r="G367" t="str">
            <v>N/A</v>
          </cell>
          <cell r="H367" t="str">
            <v>N/A</v>
          </cell>
          <cell r="I367" t="str">
            <v>N/A</v>
          </cell>
          <cell r="J367" t="str">
            <v>N/A</v>
          </cell>
          <cell r="K367" t="str">
            <v>N/A</v>
          </cell>
          <cell r="L367" t="str">
            <v>N/A</v>
          </cell>
          <cell r="M367" t="str">
            <v>N/A</v>
          </cell>
          <cell r="N367" t="str">
            <v>N/A</v>
          </cell>
          <cell r="O367" t="str">
            <v>N/A</v>
          </cell>
          <cell r="P367" t="str">
            <v>N/A</v>
          </cell>
          <cell r="Q367" t="str">
            <v>N/A</v>
          </cell>
        </row>
        <row r="368">
          <cell r="A368">
            <v>36828</v>
          </cell>
          <cell r="B368" t="str">
            <v>N/A</v>
          </cell>
          <cell r="C368" t="str">
            <v>N/A</v>
          </cell>
          <cell r="D368" t="str">
            <v>N/A</v>
          </cell>
          <cell r="E368" t="str">
            <v>N/A</v>
          </cell>
          <cell r="F368" t="str">
            <v>N/A</v>
          </cell>
          <cell r="G368" t="str">
            <v>N/A</v>
          </cell>
          <cell r="H368" t="str">
            <v>N/A</v>
          </cell>
          <cell r="I368" t="str">
            <v>N/A</v>
          </cell>
          <cell r="J368" t="str">
            <v>N/A</v>
          </cell>
          <cell r="K368" t="str">
            <v>N/A</v>
          </cell>
          <cell r="L368" t="str">
            <v>N/A</v>
          </cell>
          <cell r="M368" t="str">
            <v>N/A</v>
          </cell>
          <cell r="N368" t="str">
            <v>N/A</v>
          </cell>
          <cell r="O368" t="str">
            <v>N/A</v>
          </cell>
          <cell r="P368" t="str">
            <v>N/A</v>
          </cell>
          <cell r="Q368" t="str">
            <v>N/A</v>
          </cell>
        </row>
        <row r="369">
          <cell r="A369">
            <v>36829</v>
          </cell>
          <cell r="B369" t="str">
            <v>N/A</v>
          </cell>
          <cell r="C369" t="str">
            <v>N/A</v>
          </cell>
          <cell r="D369" t="str">
            <v>N/A</v>
          </cell>
          <cell r="E369" t="str">
            <v>N/A</v>
          </cell>
          <cell r="F369" t="str">
            <v>N/A</v>
          </cell>
          <cell r="G369" t="str">
            <v>N/A</v>
          </cell>
          <cell r="H369" t="str">
            <v>N/A</v>
          </cell>
          <cell r="I369" t="str">
            <v>N/A</v>
          </cell>
          <cell r="J369" t="str">
            <v>N/A</v>
          </cell>
          <cell r="K369" t="str">
            <v>N/A</v>
          </cell>
          <cell r="L369" t="str">
            <v>N/A</v>
          </cell>
          <cell r="M369" t="str">
            <v>N/A</v>
          </cell>
          <cell r="N369" t="str">
            <v>N/A</v>
          </cell>
          <cell r="O369" t="str">
            <v>N/A</v>
          </cell>
          <cell r="P369" t="str">
            <v>N/A</v>
          </cell>
          <cell r="Q369" t="str">
            <v>N/A</v>
          </cell>
        </row>
        <row r="370">
          <cell r="A370">
            <v>36830</v>
          </cell>
          <cell r="B370" t="str">
            <v>N/A</v>
          </cell>
          <cell r="C370" t="str">
            <v>N/A</v>
          </cell>
          <cell r="D370" t="str">
            <v>N/A</v>
          </cell>
          <cell r="E370" t="str">
            <v>N/A</v>
          </cell>
          <cell r="F370" t="str">
            <v>N/A</v>
          </cell>
          <cell r="G370" t="str">
            <v>N/A</v>
          </cell>
          <cell r="H370" t="str">
            <v>N/A</v>
          </cell>
          <cell r="I370" t="str">
            <v>N/A</v>
          </cell>
          <cell r="J370" t="str">
            <v>N/A</v>
          </cell>
          <cell r="K370" t="str">
            <v>N/A</v>
          </cell>
          <cell r="L370" t="str">
            <v>N/A</v>
          </cell>
          <cell r="M370" t="str">
            <v>N/A</v>
          </cell>
          <cell r="N370" t="str">
            <v>N/A</v>
          </cell>
          <cell r="O370" t="str">
            <v>N/A</v>
          </cell>
          <cell r="P370" t="str">
            <v>N/A</v>
          </cell>
          <cell r="Q370" t="str">
            <v>N/A</v>
          </cell>
        </row>
        <row r="371">
          <cell r="A371">
            <v>36831</v>
          </cell>
          <cell r="B371" t="str">
            <v>N/A</v>
          </cell>
          <cell r="C371" t="str">
            <v>N/A</v>
          </cell>
          <cell r="D371" t="str">
            <v>N/A</v>
          </cell>
          <cell r="E371" t="str">
            <v>N/A</v>
          </cell>
          <cell r="F371" t="str">
            <v>N/A</v>
          </cell>
          <cell r="G371" t="str">
            <v>N/A</v>
          </cell>
          <cell r="H371" t="str">
            <v>N/A</v>
          </cell>
          <cell r="I371" t="str">
            <v>N/A</v>
          </cell>
          <cell r="J371" t="str">
            <v>N/A</v>
          </cell>
          <cell r="K371" t="str">
            <v>N/A</v>
          </cell>
          <cell r="L371" t="str">
            <v>N/A</v>
          </cell>
          <cell r="M371" t="str">
            <v>N/A</v>
          </cell>
          <cell r="N371" t="str">
            <v>N/A</v>
          </cell>
          <cell r="O371" t="str">
            <v>N/A</v>
          </cell>
          <cell r="P371" t="str">
            <v>N/A</v>
          </cell>
          <cell r="Q371" t="str">
            <v>N/A</v>
          </cell>
        </row>
        <row r="372">
          <cell r="A372">
            <v>36832</v>
          </cell>
          <cell r="B372" t="str">
            <v>N/A</v>
          </cell>
          <cell r="C372" t="str">
            <v>N/A</v>
          </cell>
          <cell r="D372" t="str">
            <v>N/A</v>
          </cell>
          <cell r="E372" t="str">
            <v>N/A</v>
          </cell>
          <cell r="F372" t="str">
            <v>N/A</v>
          </cell>
          <cell r="G372" t="str">
            <v>N/A</v>
          </cell>
          <cell r="H372" t="str">
            <v>N/A</v>
          </cell>
          <cell r="I372" t="str">
            <v>N/A</v>
          </cell>
          <cell r="J372" t="str">
            <v>N/A</v>
          </cell>
          <cell r="K372" t="str">
            <v>N/A</v>
          </cell>
          <cell r="L372" t="str">
            <v>N/A</v>
          </cell>
          <cell r="M372" t="str">
            <v>N/A</v>
          </cell>
          <cell r="N372" t="str">
            <v>N/A</v>
          </cell>
          <cell r="O372" t="str">
            <v>N/A</v>
          </cell>
          <cell r="P372" t="str">
            <v>N/A</v>
          </cell>
          <cell r="Q372" t="str">
            <v>N/A</v>
          </cell>
        </row>
        <row r="373">
          <cell r="A373">
            <v>36833</v>
          </cell>
          <cell r="B373" t="str">
            <v>N/A</v>
          </cell>
          <cell r="C373" t="str">
            <v>N/A</v>
          </cell>
          <cell r="D373" t="str">
            <v>N/A</v>
          </cell>
          <cell r="E373" t="str">
            <v>N/A</v>
          </cell>
          <cell r="F373" t="str">
            <v>N/A</v>
          </cell>
          <cell r="G373" t="str">
            <v>N/A</v>
          </cell>
          <cell r="H373" t="str">
            <v>N/A</v>
          </cell>
          <cell r="I373" t="str">
            <v>N/A</v>
          </cell>
          <cell r="J373" t="str">
            <v>N/A</v>
          </cell>
          <cell r="K373" t="str">
            <v>N/A</v>
          </cell>
          <cell r="L373" t="str">
            <v>N/A</v>
          </cell>
          <cell r="M373" t="str">
            <v>N/A</v>
          </cell>
          <cell r="N373" t="str">
            <v>N/A</v>
          </cell>
          <cell r="O373" t="str">
            <v>N/A</v>
          </cell>
          <cell r="P373" t="str">
            <v>N/A</v>
          </cell>
          <cell r="Q373" t="str">
            <v>N/A</v>
          </cell>
        </row>
        <row r="374">
          <cell r="A374">
            <v>36834</v>
          </cell>
          <cell r="B374" t="str">
            <v>N/A</v>
          </cell>
          <cell r="C374" t="str">
            <v>N/A</v>
          </cell>
          <cell r="D374" t="str">
            <v>N/A</v>
          </cell>
          <cell r="E374" t="str">
            <v>N/A</v>
          </cell>
          <cell r="F374" t="str">
            <v>N/A</v>
          </cell>
          <cell r="G374" t="str">
            <v>N/A</v>
          </cell>
          <cell r="H374" t="str">
            <v>N/A</v>
          </cell>
          <cell r="I374" t="str">
            <v>N/A</v>
          </cell>
          <cell r="J374" t="str">
            <v>N/A</v>
          </cell>
          <cell r="K374" t="str">
            <v>N/A</v>
          </cell>
          <cell r="L374" t="str">
            <v>N/A</v>
          </cell>
          <cell r="M374" t="str">
            <v>N/A</v>
          </cell>
          <cell r="N374" t="str">
            <v>N/A</v>
          </cell>
          <cell r="O374" t="str">
            <v>N/A</v>
          </cell>
          <cell r="P374" t="str">
            <v>N/A</v>
          </cell>
          <cell r="Q374" t="str">
            <v>N/A</v>
          </cell>
        </row>
        <row r="375">
          <cell r="A375">
            <v>36835</v>
          </cell>
          <cell r="B375" t="str">
            <v>N/A</v>
          </cell>
          <cell r="C375" t="str">
            <v>N/A</v>
          </cell>
          <cell r="D375" t="str">
            <v>N/A</v>
          </cell>
          <cell r="E375" t="str">
            <v>N/A</v>
          </cell>
          <cell r="F375" t="str">
            <v>N/A</v>
          </cell>
          <cell r="G375" t="str">
            <v>N/A</v>
          </cell>
          <cell r="H375" t="str">
            <v>N/A</v>
          </cell>
          <cell r="I375" t="str">
            <v>N/A</v>
          </cell>
          <cell r="J375" t="str">
            <v>N/A</v>
          </cell>
          <cell r="K375" t="str">
            <v>N/A</v>
          </cell>
          <cell r="L375" t="str">
            <v>N/A</v>
          </cell>
          <cell r="M375" t="str">
            <v>N/A</v>
          </cell>
          <cell r="N375" t="str">
            <v>N/A</v>
          </cell>
          <cell r="O375" t="str">
            <v>N/A</v>
          </cell>
          <cell r="P375" t="str">
            <v>N/A</v>
          </cell>
          <cell r="Q375" t="str">
            <v>N/A</v>
          </cell>
        </row>
        <row r="376">
          <cell r="A376">
            <v>36836</v>
          </cell>
          <cell r="B376" t="str">
            <v>N/A</v>
          </cell>
          <cell r="C376" t="str">
            <v>N/A</v>
          </cell>
          <cell r="D376" t="str">
            <v>N/A</v>
          </cell>
          <cell r="E376" t="str">
            <v>N/A</v>
          </cell>
          <cell r="F376" t="str">
            <v>N/A</v>
          </cell>
          <cell r="G376" t="str">
            <v>N/A</v>
          </cell>
          <cell r="H376" t="str">
            <v>N/A</v>
          </cell>
          <cell r="I376" t="str">
            <v>N/A</v>
          </cell>
          <cell r="J376" t="str">
            <v>N/A</v>
          </cell>
          <cell r="K376" t="str">
            <v>N/A</v>
          </cell>
          <cell r="L376" t="str">
            <v>N/A</v>
          </cell>
          <cell r="M376" t="str">
            <v>N/A</v>
          </cell>
          <cell r="N376" t="str">
            <v>N/A</v>
          </cell>
          <cell r="O376" t="str">
            <v>N/A</v>
          </cell>
          <cell r="P376" t="str">
            <v>N/A</v>
          </cell>
          <cell r="Q376" t="str">
            <v>N/A</v>
          </cell>
        </row>
        <row r="377">
          <cell r="A377">
            <v>36837</v>
          </cell>
          <cell r="B377" t="str">
            <v>N/A</v>
          </cell>
          <cell r="C377" t="str">
            <v>N/A</v>
          </cell>
          <cell r="D377" t="str">
            <v>N/A</v>
          </cell>
          <cell r="E377" t="str">
            <v>N/A</v>
          </cell>
          <cell r="F377" t="str">
            <v>N/A</v>
          </cell>
          <cell r="G377" t="str">
            <v>N/A</v>
          </cell>
          <cell r="H377" t="str">
            <v>N/A</v>
          </cell>
          <cell r="I377" t="str">
            <v>N/A</v>
          </cell>
          <cell r="J377" t="str">
            <v>N/A</v>
          </cell>
          <cell r="K377" t="str">
            <v>N/A</v>
          </cell>
          <cell r="L377" t="str">
            <v>N/A</v>
          </cell>
          <cell r="M377" t="str">
            <v>N/A</v>
          </cell>
          <cell r="N377" t="str">
            <v>N/A</v>
          </cell>
          <cell r="O377" t="str">
            <v>N/A</v>
          </cell>
          <cell r="P377" t="str">
            <v>N/A</v>
          </cell>
          <cell r="Q377" t="str">
            <v>N/A</v>
          </cell>
        </row>
        <row r="378">
          <cell r="A378">
            <v>36838</v>
          </cell>
          <cell r="B378" t="str">
            <v>N/A</v>
          </cell>
          <cell r="C378" t="str">
            <v>N/A</v>
          </cell>
          <cell r="D378" t="str">
            <v>N/A</v>
          </cell>
          <cell r="E378" t="str">
            <v>N/A</v>
          </cell>
          <cell r="F378" t="str">
            <v>N/A</v>
          </cell>
          <cell r="G378" t="str">
            <v>N/A</v>
          </cell>
          <cell r="H378" t="str">
            <v>N/A</v>
          </cell>
          <cell r="I378" t="str">
            <v>N/A</v>
          </cell>
          <cell r="J378" t="str">
            <v>N/A</v>
          </cell>
          <cell r="K378" t="str">
            <v>N/A</v>
          </cell>
          <cell r="L378" t="str">
            <v>N/A</v>
          </cell>
          <cell r="M378" t="str">
            <v>N/A</v>
          </cell>
          <cell r="N378" t="str">
            <v>N/A</v>
          </cell>
          <cell r="O378" t="str">
            <v>N/A</v>
          </cell>
          <cell r="P378" t="str">
            <v>N/A</v>
          </cell>
          <cell r="Q378" t="str">
            <v>N/A</v>
          </cell>
        </row>
        <row r="379">
          <cell r="A379">
            <v>36839</v>
          </cell>
          <cell r="B379" t="str">
            <v>N/A</v>
          </cell>
          <cell r="C379" t="str">
            <v>N/A</v>
          </cell>
          <cell r="D379" t="str">
            <v>N/A</v>
          </cell>
          <cell r="E379" t="str">
            <v>N/A</v>
          </cell>
          <cell r="F379" t="str">
            <v>N/A</v>
          </cell>
          <cell r="G379" t="str">
            <v>N/A</v>
          </cell>
          <cell r="H379" t="str">
            <v>N/A</v>
          </cell>
          <cell r="I379" t="str">
            <v>N/A</v>
          </cell>
          <cell r="J379" t="str">
            <v>N/A</v>
          </cell>
          <cell r="K379" t="str">
            <v>N/A</v>
          </cell>
          <cell r="L379" t="str">
            <v>N/A</v>
          </cell>
          <cell r="M379" t="str">
            <v>N/A</v>
          </cell>
          <cell r="N379" t="str">
            <v>N/A</v>
          </cell>
          <cell r="O379" t="str">
            <v>N/A</v>
          </cell>
          <cell r="P379" t="str">
            <v>N/A</v>
          </cell>
          <cell r="Q379" t="str">
            <v>N/A</v>
          </cell>
        </row>
        <row r="380">
          <cell r="A380">
            <v>36840</v>
          </cell>
          <cell r="B380" t="str">
            <v>N/A</v>
          </cell>
          <cell r="C380" t="str">
            <v>N/A</v>
          </cell>
          <cell r="D380" t="str">
            <v>N/A</v>
          </cell>
          <cell r="E380" t="str">
            <v>N/A</v>
          </cell>
          <cell r="F380" t="str">
            <v>N/A</v>
          </cell>
          <cell r="G380" t="str">
            <v>N/A</v>
          </cell>
          <cell r="H380" t="str">
            <v>N/A</v>
          </cell>
          <cell r="I380" t="str">
            <v>N/A</v>
          </cell>
          <cell r="J380" t="str">
            <v>N/A</v>
          </cell>
          <cell r="K380" t="str">
            <v>N/A</v>
          </cell>
          <cell r="L380" t="str">
            <v>N/A</v>
          </cell>
          <cell r="M380" t="str">
            <v>N/A</v>
          </cell>
          <cell r="N380" t="str">
            <v>N/A</v>
          </cell>
          <cell r="O380" t="str">
            <v>N/A</v>
          </cell>
          <cell r="P380" t="str">
            <v>N/A</v>
          </cell>
          <cell r="Q380" t="str">
            <v>N/A</v>
          </cell>
        </row>
        <row r="381">
          <cell r="A381">
            <v>36841</v>
          </cell>
          <cell r="B381" t="str">
            <v>N/A</v>
          </cell>
          <cell r="C381" t="str">
            <v>N/A</v>
          </cell>
          <cell r="D381" t="str">
            <v>N/A</v>
          </cell>
          <cell r="E381" t="str">
            <v>N/A</v>
          </cell>
          <cell r="F381" t="str">
            <v>N/A</v>
          </cell>
          <cell r="G381" t="str">
            <v>N/A</v>
          </cell>
          <cell r="H381" t="str">
            <v>N/A</v>
          </cell>
          <cell r="I381" t="str">
            <v>N/A</v>
          </cell>
          <cell r="J381" t="str">
            <v>N/A</v>
          </cell>
          <cell r="K381" t="str">
            <v>N/A</v>
          </cell>
          <cell r="L381" t="str">
            <v>N/A</v>
          </cell>
          <cell r="M381" t="str">
            <v>N/A</v>
          </cell>
          <cell r="N381" t="str">
            <v>N/A</v>
          </cell>
          <cell r="O381" t="str">
            <v>N/A</v>
          </cell>
          <cell r="P381" t="str">
            <v>N/A</v>
          </cell>
          <cell r="Q381" t="str">
            <v>N/A</v>
          </cell>
        </row>
        <row r="382">
          <cell r="A382">
            <v>36842</v>
          </cell>
          <cell r="B382" t="str">
            <v>N/A</v>
          </cell>
          <cell r="C382" t="str">
            <v>N/A</v>
          </cell>
          <cell r="D382" t="str">
            <v>N/A</v>
          </cell>
          <cell r="E382" t="str">
            <v>N/A</v>
          </cell>
          <cell r="F382" t="str">
            <v>N/A</v>
          </cell>
          <cell r="G382" t="str">
            <v>N/A</v>
          </cell>
          <cell r="H382" t="str">
            <v>N/A</v>
          </cell>
          <cell r="I382" t="str">
            <v>N/A</v>
          </cell>
          <cell r="J382" t="str">
            <v>N/A</v>
          </cell>
          <cell r="K382" t="str">
            <v>N/A</v>
          </cell>
          <cell r="L382" t="str">
            <v>N/A</v>
          </cell>
          <cell r="M382" t="str">
            <v>N/A</v>
          </cell>
          <cell r="N382" t="str">
            <v>N/A</v>
          </cell>
          <cell r="O382" t="str">
            <v>N/A</v>
          </cell>
          <cell r="P382" t="str">
            <v>N/A</v>
          </cell>
          <cell r="Q382" t="str">
            <v>N/A</v>
          </cell>
        </row>
        <row r="383">
          <cell r="A383">
            <v>36843</v>
          </cell>
          <cell r="B383" t="str">
            <v>N/A</v>
          </cell>
          <cell r="C383" t="str">
            <v>N/A</v>
          </cell>
          <cell r="D383" t="str">
            <v>N/A</v>
          </cell>
          <cell r="E383" t="str">
            <v>N/A</v>
          </cell>
          <cell r="F383" t="str">
            <v>N/A</v>
          </cell>
          <cell r="G383" t="str">
            <v>N/A</v>
          </cell>
          <cell r="H383" t="str">
            <v>N/A</v>
          </cell>
          <cell r="I383" t="str">
            <v>N/A</v>
          </cell>
          <cell r="J383" t="str">
            <v>N/A</v>
          </cell>
          <cell r="K383" t="str">
            <v>N/A</v>
          </cell>
          <cell r="L383" t="str">
            <v>N/A</v>
          </cell>
          <cell r="M383" t="str">
            <v>N/A</v>
          </cell>
          <cell r="N383" t="str">
            <v>N/A</v>
          </cell>
          <cell r="O383" t="str">
            <v>N/A</v>
          </cell>
          <cell r="P383" t="str">
            <v>N/A</v>
          </cell>
          <cell r="Q383" t="str">
            <v>N/A</v>
          </cell>
        </row>
        <row r="384">
          <cell r="A384">
            <v>36844</v>
          </cell>
          <cell r="B384" t="str">
            <v>N/A</v>
          </cell>
          <cell r="C384" t="str">
            <v>N/A</v>
          </cell>
          <cell r="D384" t="str">
            <v>N/A</v>
          </cell>
          <cell r="E384" t="str">
            <v>N/A</v>
          </cell>
          <cell r="F384" t="str">
            <v>N/A</v>
          </cell>
          <cell r="G384" t="str">
            <v>N/A</v>
          </cell>
          <cell r="H384" t="str">
            <v>N/A</v>
          </cell>
          <cell r="I384" t="str">
            <v>N/A</v>
          </cell>
          <cell r="J384" t="str">
            <v>N/A</v>
          </cell>
          <cell r="K384" t="str">
            <v>N/A</v>
          </cell>
          <cell r="L384" t="str">
            <v>N/A</v>
          </cell>
          <cell r="M384" t="str">
            <v>N/A</v>
          </cell>
          <cell r="N384" t="str">
            <v>N/A</v>
          </cell>
          <cell r="O384" t="str">
            <v>N/A</v>
          </cell>
          <cell r="P384" t="str">
            <v>N/A</v>
          </cell>
          <cell r="Q384" t="str">
            <v>N/A</v>
          </cell>
        </row>
        <row r="385">
          <cell r="A385">
            <v>36845</v>
          </cell>
          <cell r="B385" t="str">
            <v>N/A</v>
          </cell>
          <cell r="C385" t="str">
            <v>N/A</v>
          </cell>
          <cell r="D385" t="str">
            <v>N/A</v>
          </cell>
          <cell r="E385" t="str">
            <v>N/A</v>
          </cell>
          <cell r="F385" t="str">
            <v>N/A</v>
          </cell>
          <cell r="G385" t="str">
            <v>N/A</v>
          </cell>
          <cell r="H385" t="str">
            <v>N/A</v>
          </cell>
          <cell r="I385" t="str">
            <v>N/A</v>
          </cell>
          <cell r="J385" t="str">
            <v>N/A</v>
          </cell>
          <cell r="K385" t="str">
            <v>N/A</v>
          </cell>
          <cell r="L385" t="str">
            <v>N/A</v>
          </cell>
          <cell r="M385" t="str">
            <v>N/A</v>
          </cell>
          <cell r="N385" t="str">
            <v>N/A</v>
          </cell>
          <cell r="O385" t="str">
            <v>N/A</v>
          </cell>
          <cell r="P385" t="str">
            <v>N/A</v>
          </cell>
          <cell r="Q385" t="str">
            <v>N/A</v>
          </cell>
        </row>
        <row r="386">
          <cell r="A386">
            <v>36846</v>
          </cell>
          <cell r="B386" t="str">
            <v>N/A</v>
          </cell>
          <cell r="C386" t="str">
            <v>N/A</v>
          </cell>
          <cell r="D386" t="str">
            <v>N/A</v>
          </cell>
          <cell r="E386" t="str">
            <v>N/A</v>
          </cell>
          <cell r="F386" t="str">
            <v>N/A</v>
          </cell>
          <cell r="G386" t="str">
            <v>N/A</v>
          </cell>
          <cell r="H386" t="str">
            <v>N/A</v>
          </cell>
          <cell r="I386" t="str">
            <v>N/A</v>
          </cell>
          <cell r="J386" t="str">
            <v>N/A</v>
          </cell>
          <cell r="K386" t="str">
            <v>N/A</v>
          </cell>
          <cell r="L386" t="str">
            <v>N/A</v>
          </cell>
          <cell r="M386" t="str">
            <v>N/A</v>
          </cell>
          <cell r="N386" t="str">
            <v>N/A</v>
          </cell>
          <cell r="O386" t="str">
            <v>N/A</v>
          </cell>
          <cell r="P386" t="str">
            <v>N/A</v>
          </cell>
          <cell r="Q386" t="str">
            <v>N/A</v>
          </cell>
        </row>
        <row r="387">
          <cell r="A387">
            <v>36847</v>
          </cell>
          <cell r="B387" t="str">
            <v>N/A</v>
          </cell>
          <cell r="C387" t="str">
            <v>N/A</v>
          </cell>
          <cell r="D387" t="str">
            <v>N/A</v>
          </cell>
          <cell r="E387" t="str">
            <v>N/A</v>
          </cell>
          <cell r="F387" t="str">
            <v>N/A</v>
          </cell>
          <cell r="G387" t="str">
            <v>N/A</v>
          </cell>
          <cell r="H387" t="str">
            <v>N/A</v>
          </cell>
          <cell r="I387" t="str">
            <v>N/A</v>
          </cell>
          <cell r="J387" t="str">
            <v>N/A</v>
          </cell>
          <cell r="K387" t="str">
            <v>N/A</v>
          </cell>
          <cell r="L387" t="str">
            <v>N/A</v>
          </cell>
          <cell r="M387" t="str">
            <v>N/A</v>
          </cell>
          <cell r="N387" t="str">
            <v>N/A</v>
          </cell>
          <cell r="O387" t="str">
            <v>N/A</v>
          </cell>
          <cell r="P387" t="str">
            <v>N/A</v>
          </cell>
          <cell r="Q387" t="str">
            <v>N/A</v>
          </cell>
        </row>
        <row r="388">
          <cell r="A388">
            <v>36848</v>
          </cell>
          <cell r="B388" t="str">
            <v>N/A</v>
          </cell>
          <cell r="C388" t="str">
            <v>N/A</v>
          </cell>
          <cell r="D388" t="str">
            <v>N/A</v>
          </cell>
          <cell r="E388" t="str">
            <v>N/A</v>
          </cell>
          <cell r="F388" t="str">
            <v>N/A</v>
          </cell>
          <cell r="G388" t="str">
            <v>N/A</v>
          </cell>
          <cell r="H388" t="str">
            <v>N/A</v>
          </cell>
          <cell r="I388" t="str">
            <v>N/A</v>
          </cell>
          <cell r="J388" t="str">
            <v>N/A</v>
          </cell>
          <cell r="K388" t="str">
            <v>N/A</v>
          </cell>
          <cell r="L388" t="str">
            <v>N/A</v>
          </cell>
          <cell r="M388" t="str">
            <v>N/A</v>
          </cell>
          <cell r="N388" t="str">
            <v>N/A</v>
          </cell>
          <cell r="O388" t="str">
            <v>N/A</v>
          </cell>
          <cell r="P388" t="str">
            <v>N/A</v>
          </cell>
          <cell r="Q388" t="str">
            <v>N/A</v>
          </cell>
        </row>
        <row r="389">
          <cell r="A389">
            <v>36849</v>
          </cell>
          <cell r="B389" t="str">
            <v>N/A</v>
          </cell>
          <cell r="C389" t="str">
            <v>N/A</v>
          </cell>
          <cell r="D389" t="str">
            <v>N/A</v>
          </cell>
          <cell r="E389" t="str">
            <v>N/A</v>
          </cell>
          <cell r="F389" t="str">
            <v>N/A</v>
          </cell>
          <cell r="G389" t="str">
            <v>N/A</v>
          </cell>
          <cell r="H389" t="str">
            <v>N/A</v>
          </cell>
          <cell r="I389" t="str">
            <v>N/A</v>
          </cell>
          <cell r="J389" t="str">
            <v>N/A</v>
          </cell>
          <cell r="K389" t="str">
            <v>N/A</v>
          </cell>
          <cell r="L389" t="str">
            <v>N/A</v>
          </cell>
          <cell r="M389" t="str">
            <v>N/A</v>
          </cell>
          <cell r="N389" t="str">
            <v>N/A</v>
          </cell>
          <cell r="O389" t="str">
            <v>N/A</v>
          </cell>
          <cell r="P389" t="str">
            <v>N/A</v>
          </cell>
          <cell r="Q389" t="str">
            <v>N/A</v>
          </cell>
        </row>
        <row r="390">
          <cell r="A390">
            <v>36850</v>
          </cell>
          <cell r="B390" t="str">
            <v>N/A</v>
          </cell>
          <cell r="C390" t="str">
            <v>N/A</v>
          </cell>
          <cell r="D390" t="str">
            <v>N/A</v>
          </cell>
          <cell r="E390" t="str">
            <v>N/A</v>
          </cell>
          <cell r="F390" t="str">
            <v>N/A</v>
          </cell>
          <cell r="G390" t="str">
            <v>N/A</v>
          </cell>
          <cell r="H390" t="str">
            <v>N/A</v>
          </cell>
          <cell r="I390" t="str">
            <v>N/A</v>
          </cell>
          <cell r="J390" t="str">
            <v>N/A</v>
          </cell>
          <cell r="K390" t="str">
            <v>N/A</v>
          </cell>
          <cell r="L390" t="str">
            <v>N/A</v>
          </cell>
          <cell r="M390" t="str">
            <v>N/A</v>
          </cell>
          <cell r="N390" t="str">
            <v>N/A</v>
          </cell>
          <cell r="O390" t="str">
            <v>N/A</v>
          </cell>
          <cell r="P390" t="str">
            <v>N/A</v>
          </cell>
          <cell r="Q390" t="str">
            <v>N/A</v>
          </cell>
        </row>
        <row r="391">
          <cell r="A391">
            <v>36851</v>
          </cell>
          <cell r="B391" t="str">
            <v>N/A</v>
          </cell>
          <cell r="C391" t="str">
            <v>N/A</v>
          </cell>
          <cell r="D391" t="str">
            <v>N/A</v>
          </cell>
          <cell r="E391" t="str">
            <v>N/A</v>
          </cell>
          <cell r="F391" t="str">
            <v>N/A</v>
          </cell>
          <cell r="G391" t="str">
            <v>N/A</v>
          </cell>
          <cell r="H391" t="str">
            <v>N/A</v>
          </cell>
          <cell r="I391" t="str">
            <v>N/A</v>
          </cell>
          <cell r="J391" t="str">
            <v>N/A</v>
          </cell>
          <cell r="K391" t="str">
            <v>N/A</v>
          </cell>
          <cell r="L391" t="str">
            <v>N/A</v>
          </cell>
          <cell r="M391" t="str">
            <v>N/A</v>
          </cell>
          <cell r="N391" t="str">
            <v>N/A</v>
          </cell>
          <cell r="O391" t="str">
            <v>N/A</v>
          </cell>
          <cell r="P391" t="str">
            <v>N/A</v>
          </cell>
          <cell r="Q391" t="str">
            <v>N/A</v>
          </cell>
        </row>
        <row r="392">
          <cell r="A392">
            <v>36852</v>
          </cell>
          <cell r="B392" t="str">
            <v>N/A</v>
          </cell>
          <cell r="C392" t="str">
            <v>N/A</v>
          </cell>
          <cell r="D392" t="str">
            <v>N/A</v>
          </cell>
          <cell r="E392" t="str">
            <v>N/A</v>
          </cell>
          <cell r="F392" t="str">
            <v>N/A</v>
          </cell>
          <cell r="G392" t="str">
            <v>N/A</v>
          </cell>
          <cell r="H392" t="str">
            <v>N/A</v>
          </cell>
          <cell r="I392" t="str">
            <v>N/A</v>
          </cell>
          <cell r="J392" t="str">
            <v>N/A</v>
          </cell>
          <cell r="K392" t="str">
            <v>N/A</v>
          </cell>
          <cell r="L392" t="str">
            <v>N/A</v>
          </cell>
          <cell r="M392" t="str">
            <v>N/A</v>
          </cell>
          <cell r="N392" t="str">
            <v>N/A</v>
          </cell>
          <cell r="O392" t="str">
            <v>N/A</v>
          </cell>
          <cell r="P392" t="str">
            <v>N/A</v>
          </cell>
          <cell r="Q392" t="str">
            <v>N/A</v>
          </cell>
        </row>
        <row r="393">
          <cell r="A393">
            <v>36853</v>
          </cell>
          <cell r="B393" t="str">
            <v>N/A</v>
          </cell>
          <cell r="C393" t="str">
            <v>N/A</v>
          </cell>
          <cell r="D393" t="str">
            <v>N/A</v>
          </cell>
          <cell r="E393" t="str">
            <v>N/A</v>
          </cell>
          <cell r="F393" t="str">
            <v>N/A</v>
          </cell>
          <cell r="G393" t="str">
            <v>N/A</v>
          </cell>
          <cell r="H393" t="str">
            <v>N/A</v>
          </cell>
          <cell r="I393" t="str">
            <v>N/A</v>
          </cell>
          <cell r="J393" t="str">
            <v>N/A</v>
          </cell>
          <cell r="K393" t="str">
            <v>N/A</v>
          </cell>
          <cell r="L393" t="str">
            <v>N/A</v>
          </cell>
          <cell r="M393" t="str">
            <v>N/A</v>
          </cell>
          <cell r="N393" t="str">
            <v>N/A</v>
          </cell>
          <cell r="O393" t="str">
            <v>N/A</v>
          </cell>
          <cell r="P393" t="str">
            <v>N/A</v>
          </cell>
          <cell r="Q393" t="str">
            <v>N/A</v>
          </cell>
        </row>
        <row r="394">
          <cell r="A394">
            <v>36854</v>
          </cell>
          <cell r="B394" t="str">
            <v>N/A</v>
          </cell>
          <cell r="C394" t="str">
            <v>N/A</v>
          </cell>
          <cell r="D394" t="str">
            <v>N/A</v>
          </cell>
          <cell r="E394" t="str">
            <v>N/A</v>
          </cell>
          <cell r="F394" t="str">
            <v>N/A</v>
          </cell>
          <cell r="G394" t="str">
            <v>N/A</v>
          </cell>
          <cell r="H394" t="str">
            <v>N/A</v>
          </cell>
          <cell r="I394" t="str">
            <v>N/A</v>
          </cell>
          <cell r="J394" t="str">
            <v>N/A</v>
          </cell>
          <cell r="K394" t="str">
            <v>N/A</v>
          </cell>
          <cell r="L394" t="str">
            <v>N/A</v>
          </cell>
          <cell r="M394" t="str">
            <v>N/A</v>
          </cell>
          <cell r="N394" t="str">
            <v>N/A</v>
          </cell>
          <cell r="O394" t="str">
            <v>N/A</v>
          </cell>
          <cell r="P394" t="str">
            <v>N/A</v>
          </cell>
          <cell r="Q394" t="str">
            <v>N/A</v>
          </cell>
        </row>
        <row r="395">
          <cell r="A395">
            <v>36855</v>
          </cell>
          <cell r="B395" t="str">
            <v>N/A</v>
          </cell>
          <cell r="C395" t="str">
            <v>N/A</v>
          </cell>
          <cell r="D395" t="str">
            <v>N/A</v>
          </cell>
          <cell r="E395" t="str">
            <v>N/A</v>
          </cell>
          <cell r="F395" t="str">
            <v>N/A</v>
          </cell>
          <cell r="G395" t="str">
            <v>N/A</v>
          </cell>
          <cell r="H395" t="str">
            <v>N/A</v>
          </cell>
          <cell r="I395" t="str">
            <v>N/A</v>
          </cell>
          <cell r="J395" t="str">
            <v>N/A</v>
          </cell>
          <cell r="K395" t="str">
            <v>N/A</v>
          </cell>
          <cell r="L395" t="str">
            <v>N/A</v>
          </cell>
          <cell r="M395" t="str">
            <v>N/A</v>
          </cell>
          <cell r="N395" t="str">
            <v>N/A</v>
          </cell>
          <cell r="O395" t="str">
            <v>N/A</v>
          </cell>
          <cell r="P395" t="str">
            <v>N/A</v>
          </cell>
          <cell r="Q395" t="str">
            <v>N/A</v>
          </cell>
        </row>
        <row r="396">
          <cell r="A396">
            <v>36856</v>
          </cell>
          <cell r="B396" t="str">
            <v>N/A</v>
          </cell>
          <cell r="C396" t="str">
            <v>N/A</v>
          </cell>
          <cell r="D396" t="str">
            <v>N/A</v>
          </cell>
          <cell r="E396" t="str">
            <v>N/A</v>
          </cell>
          <cell r="F396" t="str">
            <v>N/A</v>
          </cell>
          <cell r="G396" t="str">
            <v>N/A</v>
          </cell>
          <cell r="H396" t="str">
            <v>N/A</v>
          </cell>
          <cell r="I396" t="str">
            <v>N/A</v>
          </cell>
          <cell r="J396" t="str">
            <v>N/A</v>
          </cell>
          <cell r="K396" t="str">
            <v>N/A</v>
          </cell>
          <cell r="L396" t="str">
            <v>N/A</v>
          </cell>
          <cell r="M396" t="str">
            <v>N/A</v>
          </cell>
          <cell r="N396" t="str">
            <v>N/A</v>
          </cell>
          <cell r="O396" t="str">
            <v>N/A</v>
          </cell>
          <cell r="P396" t="str">
            <v>N/A</v>
          </cell>
          <cell r="Q396" t="str">
            <v>N/A</v>
          </cell>
        </row>
        <row r="397">
          <cell r="A397">
            <v>36857</v>
          </cell>
          <cell r="B397" t="str">
            <v>N/A</v>
          </cell>
          <cell r="C397" t="str">
            <v>N/A</v>
          </cell>
          <cell r="D397" t="str">
            <v>N/A</v>
          </cell>
          <cell r="E397" t="str">
            <v>N/A</v>
          </cell>
          <cell r="F397" t="str">
            <v>N/A</v>
          </cell>
          <cell r="G397" t="str">
            <v>N/A</v>
          </cell>
          <cell r="H397" t="str">
            <v>N/A</v>
          </cell>
          <cell r="I397" t="str">
            <v>N/A</v>
          </cell>
          <cell r="J397" t="str">
            <v>N/A</v>
          </cell>
          <cell r="K397" t="str">
            <v>N/A</v>
          </cell>
          <cell r="L397" t="str">
            <v>N/A</v>
          </cell>
          <cell r="M397" t="str">
            <v>N/A</v>
          </cell>
          <cell r="N397" t="str">
            <v>N/A</v>
          </cell>
          <cell r="O397" t="str">
            <v>N/A</v>
          </cell>
          <cell r="P397" t="str">
            <v>N/A</v>
          </cell>
          <cell r="Q397" t="str">
            <v>N/A</v>
          </cell>
        </row>
        <row r="398">
          <cell r="A398">
            <v>36858</v>
          </cell>
          <cell r="B398" t="str">
            <v>N/A</v>
          </cell>
          <cell r="C398" t="str">
            <v>N/A</v>
          </cell>
          <cell r="D398" t="str">
            <v>N/A</v>
          </cell>
          <cell r="E398" t="str">
            <v>N/A</v>
          </cell>
          <cell r="F398" t="str">
            <v>N/A</v>
          </cell>
          <cell r="G398" t="str">
            <v>N/A</v>
          </cell>
          <cell r="H398" t="str">
            <v>N/A</v>
          </cell>
          <cell r="I398" t="str">
            <v>N/A</v>
          </cell>
          <cell r="J398" t="str">
            <v>N/A</v>
          </cell>
          <cell r="K398" t="str">
            <v>N/A</v>
          </cell>
          <cell r="L398" t="str">
            <v>N/A</v>
          </cell>
          <cell r="M398" t="str">
            <v>N/A</v>
          </cell>
          <cell r="N398" t="str">
            <v>N/A</v>
          </cell>
          <cell r="O398" t="str">
            <v>N/A</v>
          </cell>
          <cell r="P398" t="str">
            <v>N/A</v>
          </cell>
          <cell r="Q398" t="str">
            <v>N/A</v>
          </cell>
        </row>
        <row r="399">
          <cell r="A399">
            <v>36859</v>
          </cell>
          <cell r="B399" t="str">
            <v>N/A</v>
          </cell>
          <cell r="C399" t="str">
            <v>N/A</v>
          </cell>
          <cell r="D399" t="str">
            <v>N/A</v>
          </cell>
          <cell r="E399" t="str">
            <v>N/A</v>
          </cell>
          <cell r="F399" t="str">
            <v>N/A</v>
          </cell>
          <cell r="G399" t="str">
            <v>N/A</v>
          </cell>
          <cell r="H399" t="str">
            <v>N/A</v>
          </cell>
          <cell r="I399" t="str">
            <v>N/A</v>
          </cell>
          <cell r="J399" t="str">
            <v>N/A</v>
          </cell>
          <cell r="K399" t="str">
            <v>N/A</v>
          </cell>
          <cell r="L399" t="str">
            <v>N/A</v>
          </cell>
          <cell r="M399" t="str">
            <v>N/A</v>
          </cell>
          <cell r="N399" t="str">
            <v>N/A</v>
          </cell>
          <cell r="O399" t="str">
            <v>N/A</v>
          </cell>
          <cell r="P399" t="str">
            <v>N/A</v>
          </cell>
          <cell r="Q399" t="str">
            <v>N/A</v>
          </cell>
        </row>
        <row r="400">
          <cell r="A400">
            <v>36860</v>
          </cell>
          <cell r="B400" t="str">
            <v>N/A</v>
          </cell>
          <cell r="C400" t="str">
            <v>N/A</v>
          </cell>
          <cell r="D400" t="str">
            <v>N/A</v>
          </cell>
          <cell r="E400" t="str">
            <v>N/A</v>
          </cell>
          <cell r="F400" t="str">
            <v>N/A</v>
          </cell>
          <cell r="G400" t="str">
            <v>N/A</v>
          </cell>
          <cell r="H400" t="str">
            <v>N/A</v>
          </cell>
          <cell r="I400" t="str">
            <v>N/A</v>
          </cell>
          <cell r="J400" t="str">
            <v>N/A</v>
          </cell>
          <cell r="K400" t="str">
            <v>N/A</v>
          </cell>
          <cell r="L400" t="str">
            <v>N/A</v>
          </cell>
          <cell r="M400" t="str">
            <v>N/A</v>
          </cell>
          <cell r="N400" t="str">
            <v>N/A</v>
          </cell>
          <cell r="O400" t="str">
            <v>N/A</v>
          </cell>
          <cell r="P400" t="str">
            <v>N/A</v>
          </cell>
          <cell r="Q400" t="str">
            <v>N/A</v>
          </cell>
        </row>
        <row r="401">
          <cell r="A401">
            <v>36861</v>
          </cell>
          <cell r="B401" t="str">
            <v>N/A</v>
          </cell>
          <cell r="C401" t="str">
            <v>N/A</v>
          </cell>
          <cell r="D401" t="str">
            <v>N/A</v>
          </cell>
          <cell r="E401" t="str">
            <v>N/A</v>
          </cell>
          <cell r="F401" t="str">
            <v>N/A</v>
          </cell>
          <cell r="G401" t="str">
            <v>N/A</v>
          </cell>
          <cell r="H401" t="str">
            <v>N/A</v>
          </cell>
          <cell r="I401" t="str">
            <v>N/A</v>
          </cell>
          <cell r="J401" t="str">
            <v>N/A</v>
          </cell>
          <cell r="K401" t="str">
            <v>N/A</v>
          </cell>
          <cell r="L401" t="str">
            <v>N/A</v>
          </cell>
          <cell r="M401" t="str">
            <v>N/A</v>
          </cell>
          <cell r="N401" t="str">
            <v>N/A</v>
          </cell>
          <cell r="O401" t="str">
            <v>N/A</v>
          </cell>
          <cell r="P401" t="str">
            <v>N/A</v>
          </cell>
          <cell r="Q401" t="str">
            <v>N/A</v>
          </cell>
        </row>
        <row r="402">
          <cell r="A402">
            <v>36862</v>
          </cell>
          <cell r="B402" t="str">
            <v>N/A</v>
          </cell>
          <cell r="C402" t="str">
            <v>N/A</v>
          </cell>
          <cell r="D402" t="str">
            <v>N/A</v>
          </cell>
          <cell r="E402" t="str">
            <v>N/A</v>
          </cell>
          <cell r="F402" t="str">
            <v>N/A</v>
          </cell>
          <cell r="G402" t="str">
            <v>N/A</v>
          </cell>
          <cell r="H402" t="str">
            <v>N/A</v>
          </cell>
          <cell r="I402" t="str">
            <v>N/A</v>
          </cell>
          <cell r="J402" t="str">
            <v>N/A</v>
          </cell>
          <cell r="K402" t="str">
            <v>N/A</v>
          </cell>
          <cell r="L402" t="str">
            <v>N/A</v>
          </cell>
          <cell r="M402" t="str">
            <v>N/A</v>
          </cell>
          <cell r="N402" t="str">
            <v>N/A</v>
          </cell>
          <cell r="O402" t="str">
            <v>N/A</v>
          </cell>
          <cell r="P402" t="str">
            <v>N/A</v>
          </cell>
          <cell r="Q402" t="str">
            <v>N/A</v>
          </cell>
        </row>
        <row r="403">
          <cell r="A403">
            <v>36863</v>
          </cell>
          <cell r="B403" t="str">
            <v>N/A</v>
          </cell>
          <cell r="C403" t="str">
            <v>N/A</v>
          </cell>
          <cell r="D403" t="str">
            <v>N/A</v>
          </cell>
          <cell r="E403" t="str">
            <v>N/A</v>
          </cell>
          <cell r="F403" t="str">
            <v>N/A</v>
          </cell>
          <cell r="G403" t="str">
            <v>N/A</v>
          </cell>
          <cell r="H403" t="str">
            <v>N/A</v>
          </cell>
          <cell r="I403" t="str">
            <v>N/A</v>
          </cell>
          <cell r="J403" t="str">
            <v>N/A</v>
          </cell>
          <cell r="K403" t="str">
            <v>N/A</v>
          </cell>
          <cell r="L403" t="str">
            <v>N/A</v>
          </cell>
          <cell r="M403" t="str">
            <v>N/A</v>
          </cell>
          <cell r="N403" t="str">
            <v>N/A</v>
          </cell>
          <cell r="O403" t="str">
            <v>N/A</v>
          </cell>
          <cell r="P403" t="str">
            <v>N/A</v>
          </cell>
          <cell r="Q403" t="str">
            <v>N/A</v>
          </cell>
        </row>
        <row r="404">
          <cell r="A404">
            <v>36864</v>
          </cell>
          <cell r="B404" t="str">
            <v>N/A</v>
          </cell>
          <cell r="C404" t="str">
            <v>N/A</v>
          </cell>
          <cell r="D404" t="str">
            <v>N/A</v>
          </cell>
          <cell r="E404" t="str">
            <v>N/A</v>
          </cell>
          <cell r="F404" t="str">
            <v>N/A</v>
          </cell>
          <cell r="G404" t="str">
            <v>N/A</v>
          </cell>
          <cell r="H404" t="str">
            <v>N/A</v>
          </cell>
          <cell r="I404" t="str">
            <v>N/A</v>
          </cell>
          <cell r="J404" t="str">
            <v>N/A</v>
          </cell>
          <cell r="K404" t="str">
            <v>N/A</v>
          </cell>
          <cell r="L404" t="str">
            <v>N/A</v>
          </cell>
          <cell r="M404" t="str">
            <v>N/A</v>
          </cell>
          <cell r="N404" t="str">
            <v>N/A</v>
          </cell>
          <cell r="O404" t="str">
            <v>N/A</v>
          </cell>
          <cell r="P404" t="str">
            <v>N/A</v>
          </cell>
          <cell r="Q404" t="str">
            <v>N/A</v>
          </cell>
        </row>
        <row r="405">
          <cell r="A405">
            <v>36865</v>
          </cell>
          <cell r="B405" t="str">
            <v>N/A</v>
          </cell>
          <cell r="C405" t="str">
            <v>N/A</v>
          </cell>
          <cell r="D405" t="str">
            <v>N/A</v>
          </cell>
          <cell r="E405" t="str">
            <v>N/A</v>
          </cell>
          <cell r="F405" t="str">
            <v>N/A</v>
          </cell>
          <cell r="G405" t="str">
            <v>N/A</v>
          </cell>
          <cell r="H405" t="str">
            <v>N/A</v>
          </cell>
          <cell r="I405" t="str">
            <v>N/A</v>
          </cell>
          <cell r="J405" t="str">
            <v>N/A</v>
          </cell>
          <cell r="K405" t="str">
            <v>N/A</v>
          </cell>
          <cell r="L405" t="str">
            <v>N/A</v>
          </cell>
          <cell r="M405" t="str">
            <v>N/A</v>
          </cell>
          <cell r="N405" t="str">
            <v>N/A</v>
          </cell>
          <cell r="O405" t="str">
            <v>N/A</v>
          </cell>
          <cell r="P405" t="str">
            <v>N/A</v>
          </cell>
          <cell r="Q405" t="str">
            <v>N/A</v>
          </cell>
        </row>
        <row r="406">
          <cell r="A406">
            <v>36866</v>
          </cell>
          <cell r="B406" t="str">
            <v>N/A</v>
          </cell>
          <cell r="C406" t="str">
            <v>N/A</v>
          </cell>
          <cell r="D406" t="str">
            <v>N/A</v>
          </cell>
          <cell r="E406" t="str">
            <v>N/A</v>
          </cell>
          <cell r="F406" t="str">
            <v>N/A</v>
          </cell>
          <cell r="G406" t="str">
            <v>N/A</v>
          </cell>
          <cell r="H406" t="str">
            <v>N/A</v>
          </cell>
          <cell r="I406" t="str">
            <v>N/A</v>
          </cell>
          <cell r="J406" t="str">
            <v>N/A</v>
          </cell>
          <cell r="K406" t="str">
            <v>N/A</v>
          </cell>
          <cell r="L406" t="str">
            <v>N/A</v>
          </cell>
          <cell r="M406" t="str">
            <v>N/A</v>
          </cell>
          <cell r="N406" t="str">
            <v>N/A</v>
          </cell>
          <cell r="O406" t="str">
            <v>N/A</v>
          </cell>
          <cell r="P406" t="str">
            <v>N/A</v>
          </cell>
          <cell r="Q406" t="str">
            <v>N/A</v>
          </cell>
        </row>
        <row r="407">
          <cell r="A407">
            <v>36867</v>
          </cell>
          <cell r="B407" t="str">
            <v>N/A</v>
          </cell>
          <cell r="C407" t="str">
            <v>N/A</v>
          </cell>
          <cell r="D407" t="str">
            <v>N/A</v>
          </cell>
          <cell r="E407" t="str">
            <v>N/A</v>
          </cell>
          <cell r="F407" t="str">
            <v>N/A</v>
          </cell>
          <cell r="G407" t="str">
            <v>N/A</v>
          </cell>
          <cell r="H407" t="str">
            <v>N/A</v>
          </cell>
          <cell r="I407" t="str">
            <v>N/A</v>
          </cell>
          <cell r="J407" t="str">
            <v>N/A</v>
          </cell>
          <cell r="K407" t="str">
            <v>N/A</v>
          </cell>
          <cell r="L407" t="str">
            <v>N/A</v>
          </cell>
          <cell r="M407" t="str">
            <v>N/A</v>
          </cell>
          <cell r="N407" t="str">
            <v>N/A</v>
          </cell>
          <cell r="O407" t="str">
            <v>N/A</v>
          </cell>
          <cell r="P407" t="str">
            <v>N/A</v>
          </cell>
          <cell r="Q407" t="str">
            <v>N/A</v>
          </cell>
        </row>
        <row r="408">
          <cell r="A408">
            <v>36868</v>
          </cell>
          <cell r="B408" t="str">
            <v>N/A</v>
          </cell>
          <cell r="C408" t="str">
            <v>N/A</v>
          </cell>
          <cell r="D408" t="str">
            <v>N/A</v>
          </cell>
          <cell r="E408" t="str">
            <v>N/A</v>
          </cell>
          <cell r="F408" t="str">
            <v>N/A</v>
          </cell>
          <cell r="G408" t="str">
            <v>N/A</v>
          </cell>
          <cell r="H408" t="str">
            <v>N/A</v>
          </cell>
          <cell r="I408" t="str">
            <v>N/A</v>
          </cell>
          <cell r="J408" t="str">
            <v>N/A</v>
          </cell>
          <cell r="K408" t="str">
            <v>N/A</v>
          </cell>
          <cell r="L408" t="str">
            <v>N/A</v>
          </cell>
          <cell r="M408" t="str">
            <v>N/A</v>
          </cell>
          <cell r="N408" t="str">
            <v>N/A</v>
          </cell>
          <cell r="O408" t="str">
            <v>N/A</v>
          </cell>
          <cell r="P408" t="str">
            <v>N/A</v>
          </cell>
          <cell r="Q408" t="str">
            <v>N/A</v>
          </cell>
        </row>
        <row r="409">
          <cell r="A409">
            <v>36869</v>
          </cell>
          <cell r="B409" t="str">
            <v>N/A</v>
          </cell>
          <cell r="C409" t="str">
            <v>N/A</v>
          </cell>
          <cell r="D409" t="str">
            <v>N/A</v>
          </cell>
          <cell r="E409" t="str">
            <v>N/A</v>
          </cell>
          <cell r="F409" t="str">
            <v>N/A</v>
          </cell>
          <cell r="G409" t="str">
            <v>N/A</v>
          </cell>
          <cell r="H409" t="str">
            <v>N/A</v>
          </cell>
          <cell r="I409" t="str">
            <v>N/A</v>
          </cell>
          <cell r="J409" t="str">
            <v>N/A</v>
          </cell>
          <cell r="K409" t="str">
            <v>N/A</v>
          </cell>
          <cell r="L409" t="str">
            <v>N/A</v>
          </cell>
          <cell r="M409" t="str">
            <v>N/A</v>
          </cell>
          <cell r="N409" t="str">
            <v>N/A</v>
          </cell>
          <cell r="O409" t="str">
            <v>N/A</v>
          </cell>
          <cell r="P409" t="str">
            <v>N/A</v>
          </cell>
          <cell r="Q409" t="str">
            <v>N/A</v>
          </cell>
        </row>
        <row r="410">
          <cell r="A410">
            <v>36870</v>
          </cell>
          <cell r="B410" t="str">
            <v>N/A</v>
          </cell>
          <cell r="C410" t="str">
            <v>N/A</v>
          </cell>
          <cell r="D410" t="str">
            <v>N/A</v>
          </cell>
          <cell r="E410" t="str">
            <v>N/A</v>
          </cell>
          <cell r="F410" t="str">
            <v>N/A</v>
          </cell>
          <cell r="G410" t="str">
            <v>N/A</v>
          </cell>
          <cell r="H410" t="str">
            <v>N/A</v>
          </cell>
          <cell r="I410" t="str">
            <v>N/A</v>
          </cell>
          <cell r="J410" t="str">
            <v>N/A</v>
          </cell>
          <cell r="K410" t="str">
            <v>N/A</v>
          </cell>
          <cell r="L410" t="str">
            <v>N/A</v>
          </cell>
          <cell r="M410" t="str">
            <v>N/A</v>
          </cell>
          <cell r="N410" t="str">
            <v>N/A</v>
          </cell>
          <cell r="O410" t="str">
            <v>N/A</v>
          </cell>
          <cell r="P410" t="str">
            <v>N/A</v>
          </cell>
          <cell r="Q410" t="str">
            <v>N/A</v>
          </cell>
        </row>
        <row r="411">
          <cell r="A411">
            <v>36871</v>
          </cell>
          <cell r="B411" t="str">
            <v>N/A</v>
          </cell>
          <cell r="C411" t="str">
            <v>N/A</v>
          </cell>
          <cell r="D411" t="str">
            <v>N/A</v>
          </cell>
          <cell r="E411" t="str">
            <v>N/A</v>
          </cell>
          <cell r="F411" t="str">
            <v>N/A</v>
          </cell>
          <cell r="G411" t="str">
            <v>N/A</v>
          </cell>
          <cell r="H411" t="str">
            <v>N/A</v>
          </cell>
          <cell r="I411" t="str">
            <v>N/A</v>
          </cell>
          <cell r="J411" t="str">
            <v>N/A</v>
          </cell>
          <cell r="K411" t="str">
            <v>N/A</v>
          </cell>
          <cell r="L411" t="str">
            <v>N/A</v>
          </cell>
          <cell r="M411" t="str">
            <v>N/A</v>
          </cell>
          <cell r="N411" t="str">
            <v>N/A</v>
          </cell>
          <cell r="O411" t="str">
            <v>N/A</v>
          </cell>
          <cell r="P411" t="str">
            <v>N/A</v>
          </cell>
          <cell r="Q411" t="str">
            <v>N/A</v>
          </cell>
        </row>
        <row r="412">
          <cell r="A412">
            <v>36872</v>
          </cell>
          <cell r="B412" t="str">
            <v>N/A</v>
          </cell>
          <cell r="C412" t="str">
            <v>N/A</v>
          </cell>
          <cell r="D412" t="str">
            <v>N/A</v>
          </cell>
          <cell r="E412" t="str">
            <v>N/A</v>
          </cell>
          <cell r="F412" t="str">
            <v>N/A</v>
          </cell>
          <cell r="G412" t="str">
            <v>N/A</v>
          </cell>
          <cell r="H412" t="str">
            <v>N/A</v>
          </cell>
          <cell r="I412" t="str">
            <v>N/A</v>
          </cell>
          <cell r="J412" t="str">
            <v>N/A</v>
          </cell>
          <cell r="K412" t="str">
            <v>N/A</v>
          </cell>
          <cell r="L412" t="str">
            <v>N/A</v>
          </cell>
          <cell r="M412" t="str">
            <v>N/A</v>
          </cell>
          <cell r="N412" t="str">
            <v>N/A</v>
          </cell>
          <cell r="O412" t="str">
            <v>N/A</v>
          </cell>
          <cell r="P412" t="str">
            <v>N/A</v>
          </cell>
          <cell r="Q412" t="str">
            <v>N/A</v>
          </cell>
        </row>
        <row r="413">
          <cell r="A413">
            <v>36873</v>
          </cell>
          <cell r="B413" t="str">
            <v>N/A</v>
          </cell>
          <cell r="C413" t="str">
            <v>N/A</v>
          </cell>
          <cell r="D413" t="str">
            <v>N/A</v>
          </cell>
          <cell r="E413" t="str">
            <v>N/A</v>
          </cell>
          <cell r="F413" t="str">
            <v>N/A</v>
          </cell>
          <cell r="G413" t="str">
            <v>N/A</v>
          </cell>
          <cell r="H413" t="str">
            <v>N/A</v>
          </cell>
          <cell r="I413" t="str">
            <v>N/A</v>
          </cell>
          <cell r="J413" t="str">
            <v>N/A</v>
          </cell>
          <cell r="K413" t="str">
            <v>N/A</v>
          </cell>
          <cell r="L413" t="str">
            <v>N/A</v>
          </cell>
          <cell r="M413" t="str">
            <v>N/A</v>
          </cell>
          <cell r="N413" t="str">
            <v>N/A</v>
          </cell>
          <cell r="O413" t="str">
            <v>N/A</v>
          </cell>
          <cell r="P413" t="str">
            <v>N/A</v>
          </cell>
          <cell r="Q413" t="str">
            <v>N/A</v>
          </cell>
        </row>
        <row r="414">
          <cell r="A414">
            <v>36874</v>
          </cell>
          <cell r="B414" t="str">
            <v>N/A</v>
          </cell>
          <cell r="C414" t="str">
            <v>N/A</v>
          </cell>
          <cell r="D414" t="str">
            <v>N/A</v>
          </cell>
          <cell r="E414" t="str">
            <v>N/A</v>
          </cell>
          <cell r="F414" t="str">
            <v>N/A</v>
          </cell>
          <cell r="G414" t="str">
            <v>N/A</v>
          </cell>
          <cell r="H414" t="str">
            <v>N/A</v>
          </cell>
          <cell r="I414" t="str">
            <v>N/A</v>
          </cell>
          <cell r="J414" t="str">
            <v>N/A</v>
          </cell>
          <cell r="K414" t="str">
            <v>N/A</v>
          </cell>
          <cell r="L414" t="str">
            <v>N/A</v>
          </cell>
          <cell r="M414" t="str">
            <v>N/A</v>
          </cell>
          <cell r="N414" t="str">
            <v>N/A</v>
          </cell>
          <cell r="O414" t="str">
            <v>N/A</v>
          </cell>
          <cell r="P414" t="str">
            <v>N/A</v>
          </cell>
          <cell r="Q414" t="str">
            <v>N/A</v>
          </cell>
        </row>
        <row r="415">
          <cell r="A415">
            <v>36875</v>
          </cell>
          <cell r="B415" t="str">
            <v>N/A</v>
          </cell>
          <cell r="C415" t="str">
            <v>N/A</v>
          </cell>
          <cell r="D415" t="str">
            <v>N/A</v>
          </cell>
          <cell r="E415" t="str">
            <v>N/A</v>
          </cell>
          <cell r="F415" t="str">
            <v>N/A</v>
          </cell>
          <cell r="G415" t="str">
            <v>N/A</v>
          </cell>
          <cell r="H415" t="str">
            <v>N/A</v>
          </cell>
          <cell r="I415" t="str">
            <v>N/A</v>
          </cell>
          <cell r="J415" t="str">
            <v>N/A</v>
          </cell>
          <cell r="K415" t="str">
            <v>N/A</v>
          </cell>
          <cell r="L415" t="str">
            <v>N/A</v>
          </cell>
          <cell r="M415" t="str">
            <v>N/A</v>
          </cell>
          <cell r="N415" t="str">
            <v>N/A</v>
          </cell>
          <cell r="O415" t="str">
            <v>N/A</v>
          </cell>
          <cell r="P415" t="str">
            <v>N/A</v>
          </cell>
          <cell r="Q415" t="str">
            <v>N/A</v>
          </cell>
        </row>
        <row r="416">
          <cell r="A416">
            <v>36876</v>
          </cell>
          <cell r="B416" t="str">
            <v>N/A</v>
          </cell>
          <cell r="C416" t="str">
            <v>N/A</v>
          </cell>
          <cell r="D416" t="str">
            <v>N/A</v>
          </cell>
          <cell r="E416" t="str">
            <v>N/A</v>
          </cell>
          <cell r="F416" t="str">
            <v>N/A</v>
          </cell>
          <cell r="G416" t="str">
            <v>N/A</v>
          </cell>
          <cell r="H416" t="str">
            <v>N/A</v>
          </cell>
          <cell r="I416" t="str">
            <v>N/A</v>
          </cell>
          <cell r="J416" t="str">
            <v>N/A</v>
          </cell>
          <cell r="K416" t="str">
            <v>N/A</v>
          </cell>
          <cell r="L416" t="str">
            <v>N/A</v>
          </cell>
          <cell r="M416" t="str">
            <v>N/A</v>
          </cell>
          <cell r="N416" t="str">
            <v>N/A</v>
          </cell>
          <cell r="O416" t="str">
            <v>N/A</v>
          </cell>
          <cell r="P416" t="str">
            <v>N/A</v>
          </cell>
          <cell r="Q416" t="str">
            <v>N/A</v>
          </cell>
        </row>
        <row r="417">
          <cell r="A417">
            <v>36877</v>
          </cell>
          <cell r="B417" t="str">
            <v>N/A</v>
          </cell>
          <cell r="C417" t="str">
            <v>N/A</v>
          </cell>
          <cell r="D417" t="str">
            <v>N/A</v>
          </cell>
          <cell r="E417" t="str">
            <v>N/A</v>
          </cell>
          <cell r="F417" t="str">
            <v>N/A</v>
          </cell>
          <cell r="G417" t="str">
            <v>N/A</v>
          </cell>
          <cell r="H417" t="str">
            <v>N/A</v>
          </cell>
          <cell r="I417" t="str">
            <v>N/A</v>
          </cell>
          <cell r="J417" t="str">
            <v>N/A</v>
          </cell>
          <cell r="K417" t="str">
            <v>N/A</v>
          </cell>
          <cell r="L417" t="str">
            <v>N/A</v>
          </cell>
          <cell r="M417" t="str">
            <v>N/A</v>
          </cell>
          <cell r="N417" t="str">
            <v>N/A</v>
          </cell>
          <cell r="O417" t="str">
            <v>N/A</v>
          </cell>
          <cell r="P417" t="str">
            <v>N/A</v>
          </cell>
          <cell r="Q417" t="str">
            <v>N/A</v>
          </cell>
        </row>
        <row r="418">
          <cell r="A418">
            <v>36878</v>
          </cell>
          <cell r="B418" t="str">
            <v>N/A</v>
          </cell>
          <cell r="C418" t="str">
            <v>N/A</v>
          </cell>
          <cell r="D418" t="str">
            <v>N/A</v>
          </cell>
          <cell r="E418" t="str">
            <v>N/A</v>
          </cell>
          <cell r="F418" t="str">
            <v>N/A</v>
          </cell>
          <cell r="G418" t="str">
            <v>N/A</v>
          </cell>
          <cell r="H418" t="str">
            <v>N/A</v>
          </cell>
          <cell r="I418" t="str">
            <v>N/A</v>
          </cell>
          <cell r="J418" t="str">
            <v>N/A</v>
          </cell>
          <cell r="K418" t="str">
            <v>N/A</v>
          </cell>
          <cell r="L418" t="str">
            <v>N/A</v>
          </cell>
          <cell r="M418" t="str">
            <v>N/A</v>
          </cell>
          <cell r="N418" t="str">
            <v>N/A</v>
          </cell>
          <cell r="O418" t="str">
            <v>N/A</v>
          </cell>
          <cell r="P418" t="str">
            <v>N/A</v>
          </cell>
          <cell r="Q418" t="str">
            <v>N/A</v>
          </cell>
        </row>
        <row r="419">
          <cell r="A419">
            <v>36879</v>
          </cell>
          <cell r="B419" t="str">
            <v>N/A</v>
          </cell>
          <cell r="C419" t="str">
            <v>N/A</v>
          </cell>
          <cell r="D419" t="str">
            <v>N/A</v>
          </cell>
          <cell r="E419" t="str">
            <v>N/A</v>
          </cell>
          <cell r="F419" t="str">
            <v>N/A</v>
          </cell>
          <cell r="G419" t="str">
            <v>N/A</v>
          </cell>
          <cell r="H419" t="str">
            <v>N/A</v>
          </cell>
          <cell r="I419" t="str">
            <v>N/A</v>
          </cell>
          <cell r="J419" t="str">
            <v>N/A</v>
          </cell>
          <cell r="K419" t="str">
            <v>N/A</v>
          </cell>
          <cell r="L419" t="str">
            <v>N/A</v>
          </cell>
          <cell r="M419" t="str">
            <v>N/A</v>
          </cell>
          <cell r="N419" t="str">
            <v>N/A</v>
          </cell>
          <cell r="O419" t="str">
            <v>N/A</v>
          </cell>
          <cell r="P419" t="str">
            <v>N/A</v>
          </cell>
          <cell r="Q419" t="str">
            <v>N/A</v>
          </cell>
        </row>
        <row r="420">
          <cell r="A420">
            <v>36880</v>
          </cell>
          <cell r="B420" t="str">
            <v>N/A</v>
          </cell>
          <cell r="C420" t="str">
            <v>N/A</v>
          </cell>
          <cell r="D420" t="str">
            <v>N/A</v>
          </cell>
          <cell r="E420" t="str">
            <v>N/A</v>
          </cell>
          <cell r="F420" t="str">
            <v>N/A</v>
          </cell>
          <cell r="G420" t="str">
            <v>N/A</v>
          </cell>
          <cell r="H420" t="str">
            <v>N/A</v>
          </cell>
          <cell r="I420" t="str">
            <v>N/A</v>
          </cell>
          <cell r="J420" t="str">
            <v>N/A</v>
          </cell>
          <cell r="K420" t="str">
            <v>N/A</v>
          </cell>
          <cell r="L420" t="str">
            <v>N/A</v>
          </cell>
          <cell r="M420" t="str">
            <v>N/A</v>
          </cell>
          <cell r="N420" t="str">
            <v>N/A</v>
          </cell>
          <cell r="O420" t="str">
            <v>N/A</v>
          </cell>
          <cell r="P420" t="str">
            <v>N/A</v>
          </cell>
          <cell r="Q420" t="str">
            <v>N/A</v>
          </cell>
        </row>
        <row r="421">
          <cell r="A421">
            <v>36881</v>
          </cell>
          <cell r="B421" t="str">
            <v>N/A</v>
          </cell>
          <cell r="C421" t="str">
            <v>N/A</v>
          </cell>
          <cell r="D421" t="str">
            <v>N/A</v>
          </cell>
          <cell r="E421" t="str">
            <v>N/A</v>
          </cell>
          <cell r="F421" t="str">
            <v>N/A</v>
          </cell>
          <cell r="G421" t="str">
            <v>N/A</v>
          </cell>
          <cell r="H421" t="str">
            <v>N/A</v>
          </cell>
          <cell r="I421" t="str">
            <v>N/A</v>
          </cell>
          <cell r="J421" t="str">
            <v>N/A</v>
          </cell>
          <cell r="K421" t="str">
            <v>N/A</v>
          </cell>
          <cell r="L421" t="str">
            <v>N/A</v>
          </cell>
          <cell r="M421" t="str">
            <v>N/A</v>
          </cell>
          <cell r="N421" t="str">
            <v>N/A</v>
          </cell>
          <cell r="O421" t="str">
            <v>N/A</v>
          </cell>
          <cell r="P421" t="str">
            <v>N/A</v>
          </cell>
          <cell r="Q421" t="str">
            <v>N/A</v>
          </cell>
        </row>
        <row r="422">
          <cell r="A422">
            <v>36882</v>
          </cell>
          <cell r="B422" t="str">
            <v>N/A</v>
          </cell>
          <cell r="C422" t="str">
            <v>N/A</v>
          </cell>
          <cell r="D422" t="str">
            <v>N/A</v>
          </cell>
          <cell r="E422" t="str">
            <v>N/A</v>
          </cell>
          <cell r="F422" t="str">
            <v>N/A</v>
          </cell>
          <cell r="G422" t="str">
            <v>N/A</v>
          </cell>
          <cell r="H422" t="str">
            <v>N/A</v>
          </cell>
          <cell r="I422" t="str">
            <v>N/A</v>
          </cell>
          <cell r="J422" t="str">
            <v>N/A</v>
          </cell>
          <cell r="K422" t="str">
            <v>N/A</v>
          </cell>
          <cell r="L422" t="str">
            <v>N/A</v>
          </cell>
          <cell r="M422" t="str">
            <v>N/A</v>
          </cell>
          <cell r="N422" t="str">
            <v>N/A</v>
          </cell>
          <cell r="O422" t="str">
            <v>N/A</v>
          </cell>
          <cell r="P422" t="str">
            <v>N/A</v>
          </cell>
          <cell r="Q422" t="str">
            <v>N/A</v>
          </cell>
        </row>
        <row r="423">
          <cell r="A423">
            <v>36883</v>
          </cell>
          <cell r="B423" t="str">
            <v>N/A</v>
          </cell>
          <cell r="C423" t="str">
            <v>N/A</v>
          </cell>
          <cell r="D423" t="str">
            <v>N/A</v>
          </cell>
          <cell r="E423" t="str">
            <v>N/A</v>
          </cell>
          <cell r="F423" t="str">
            <v>N/A</v>
          </cell>
          <cell r="G423" t="str">
            <v>N/A</v>
          </cell>
          <cell r="H423" t="str">
            <v>N/A</v>
          </cell>
          <cell r="I423" t="str">
            <v>N/A</v>
          </cell>
          <cell r="J423" t="str">
            <v>N/A</v>
          </cell>
          <cell r="K423" t="str">
            <v>N/A</v>
          </cell>
          <cell r="L423" t="str">
            <v>N/A</v>
          </cell>
          <cell r="M423" t="str">
            <v>N/A</v>
          </cell>
          <cell r="N423" t="str">
            <v>N/A</v>
          </cell>
          <cell r="O423" t="str">
            <v>N/A</v>
          </cell>
          <cell r="P423" t="str">
            <v>N/A</v>
          </cell>
          <cell r="Q423" t="str">
            <v>N/A</v>
          </cell>
        </row>
        <row r="424">
          <cell r="A424">
            <v>36884</v>
          </cell>
          <cell r="B424" t="str">
            <v>N/A</v>
          </cell>
          <cell r="C424" t="str">
            <v>N/A</v>
          </cell>
          <cell r="D424" t="str">
            <v>N/A</v>
          </cell>
          <cell r="E424" t="str">
            <v>N/A</v>
          </cell>
          <cell r="F424" t="str">
            <v>N/A</v>
          </cell>
          <cell r="G424" t="str">
            <v>N/A</v>
          </cell>
          <cell r="H424" t="str">
            <v>N/A</v>
          </cell>
          <cell r="I424" t="str">
            <v>N/A</v>
          </cell>
          <cell r="J424" t="str">
            <v>N/A</v>
          </cell>
          <cell r="K424" t="str">
            <v>N/A</v>
          </cell>
          <cell r="L424" t="str">
            <v>N/A</v>
          </cell>
          <cell r="M424" t="str">
            <v>N/A</v>
          </cell>
          <cell r="N424" t="str">
            <v>N/A</v>
          </cell>
          <cell r="O424" t="str">
            <v>N/A</v>
          </cell>
          <cell r="P424" t="str">
            <v>N/A</v>
          </cell>
          <cell r="Q424" t="str">
            <v>N/A</v>
          </cell>
        </row>
        <row r="425">
          <cell r="A425">
            <v>36885</v>
          </cell>
          <cell r="B425" t="str">
            <v>N/A</v>
          </cell>
          <cell r="C425" t="str">
            <v>N/A</v>
          </cell>
          <cell r="D425" t="str">
            <v>N/A</v>
          </cell>
          <cell r="E425" t="str">
            <v>N/A</v>
          </cell>
          <cell r="F425" t="str">
            <v>N/A</v>
          </cell>
          <cell r="G425" t="str">
            <v>N/A</v>
          </cell>
          <cell r="H425" t="str">
            <v>N/A</v>
          </cell>
          <cell r="I425" t="str">
            <v>N/A</v>
          </cell>
          <cell r="J425" t="str">
            <v>N/A</v>
          </cell>
          <cell r="K425" t="str">
            <v>N/A</v>
          </cell>
          <cell r="L425" t="str">
            <v>N/A</v>
          </cell>
          <cell r="M425" t="str">
            <v>N/A</v>
          </cell>
          <cell r="N425" t="str">
            <v>N/A</v>
          </cell>
          <cell r="O425" t="str">
            <v>N/A</v>
          </cell>
          <cell r="P425" t="str">
            <v>N/A</v>
          </cell>
          <cell r="Q425" t="str">
            <v>N/A</v>
          </cell>
        </row>
        <row r="426">
          <cell r="A426">
            <v>36886</v>
          </cell>
          <cell r="B426" t="str">
            <v>N/A</v>
          </cell>
          <cell r="C426" t="str">
            <v>N/A</v>
          </cell>
          <cell r="D426" t="str">
            <v>N/A</v>
          </cell>
          <cell r="E426" t="str">
            <v>N/A</v>
          </cell>
          <cell r="F426" t="str">
            <v>N/A</v>
          </cell>
          <cell r="G426" t="str">
            <v>N/A</v>
          </cell>
          <cell r="H426" t="str">
            <v>N/A</v>
          </cell>
          <cell r="I426" t="str">
            <v>N/A</v>
          </cell>
          <cell r="J426" t="str">
            <v>N/A</v>
          </cell>
          <cell r="K426" t="str">
            <v>N/A</v>
          </cell>
          <cell r="L426" t="str">
            <v>N/A</v>
          </cell>
          <cell r="M426" t="str">
            <v>N/A</v>
          </cell>
          <cell r="N426" t="str">
            <v>N/A</v>
          </cell>
          <cell r="O426" t="str">
            <v>N/A</v>
          </cell>
          <cell r="P426" t="str">
            <v>N/A</v>
          </cell>
          <cell r="Q426" t="str">
            <v>N/A</v>
          </cell>
        </row>
        <row r="427">
          <cell r="A427">
            <v>36887</v>
          </cell>
          <cell r="B427" t="str">
            <v>N/A</v>
          </cell>
          <cell r="C427" t="str">
            <v>N/A</v>
          </cell>
          <cell r="D427" t="str">
            <v>N/A</v>
          </cell>
          <cell r="E427" t="str">
            <v>N/A</v>
          </cell>
          <cell r="F427" t="str">
            <v>N/A</v>
          </cell>
          <cell r="G427" t="str">
            <v>N/A</v>
          </cell>
          <cell r="H427" t="str">
            <v>N/A</v>
          </cell>
          <cell r="I427" t="str">
            <v>N/A</v>
          </cell>
          <cell r="J427" t="str">
            <v>N/A</v>
          </cell>
          <cell r="K427" t="str">
            <v>N/A</v>
          </cell>
          <cell r="L427" t="str">
            <v>N/A</v>
          </cell>
          <cell r="M427" t="str">
            <v>N/A</v>
          </cell>
          <cell r="N427" t="str">
            <v>N/A</v>
          </cell>
          <cell r="O427" t="str">
            <v>N/A</v>
          </cell>
          <cell r="P427" t="str">
            <v>N/A</v>
          </cell>
          <cell r="Q427" t="str">
            <v>N/A</v>
          </cell>
        </row>
        <row r="428">
          <cell r="A428">
            <v>36888</v>
          </cell>
          <cell r="B428" t="str">
            <v>N/A</v>
          </cell>
          <cell r="C428" t="str">
            <v>N/A</v>
          </cell>
          <cell r="D428" t="str">
            <v>N/A</v>
          </cell>
          <cell r="E428" t="str">
            <v>N/A</v>
          </cell>
          <cell r="F428" t="str">
            <v>N/A</v>
          </cell>
          <cell r="G428" t="str">
            <v>N/A</v>
          </cell>
          <cell r="H428" t="str">
            <v>N/A</v>
          </cell>
          <cell r="I428" t="str">
            <v>N/A</v>
          </cell>
          <cell r="J428" t="str">
            <v>N/A</v>
          </cell>
          <cell r="K428" t="str">
            <v>N/A</v>
          </cell>
          <cell r="L428" t="str">
            <v>N/A</v>
          </cell>
          <cell r="M428" t="str">
            <v>N/A</v>
          </cell>
          <cell r="N428" t="str">
            <v>N/A</v>
          </cell>
          <cell r="O428" t="str">
            <v>N/A</v>
          </cell>
          <cell r="P428" t="str">
            <v>N/A</v>
          </cell>
          <cell r="Q428" t="str">
            <v>N/A</v>
          </cell>
        </row>
        <row r="429">
          <cell r="A429">
            <v>36889</v>
          </cell>
          <cell r="B429" t="str">
            <v>N/A</v>
          </cell>
          <cell r="C429" t="str">
            <v>N/A</v>
          </cell>
          <cell r="D429" t="str">
            <v>N/A</v>
          </cell>
          <cell r="E429" t="str">
            <v>N/A</v>
          </cell>
          <cell r="F429" t="str">
            <v>N/A</v>
          </cell>
          <cell r="G429" t="str">
            <v>N/A</v>
          </cell>
          <cell r="H429" t="str">
            <v>N/A</v>
          </cell>
          <cell r="I429" t="str">
            <v>N/A</v>
          </cell>
          <cell r="J429" t="str">
            <v>N/A</v>
          </cell>
          <cell r="K429" t="str">
            <v>N/A</v>
          </cell>
          <cell r="L429" t="str">
            <v>N/A</v>
          </cell>
          <cell r="M429" t="str">
            <v>N/A</v>
          </cell>
          <cell r="N429" t="str">
            <v>N/A</v>
          </cell>
          <cell r="O429" t="str">
            <v>N/A</v>
          </cell>
          <cell r="P429" t="str">
            <v>N/A</v>
          </cell>
          <cell r="Q429" t="str">
            <v>N/A</v>
          </cell>
        </row>
        <row r="430">
          <cell r="A430">
            <v>36890</v>
          </cell>
          <cell r="B430" t="str">
            <v>N/A</v>
          </cell>
          <cell r="C430" t="str">
            <v>N/A</v>
          </cell>
          <cell r="D430" t="str">
            <v>N/A</v>
          </cell>
          <cell r="E430" t="str">
            <v>N/A</v>
          </cell>
          <cell r="F430" t="str">
            <v>N/A</v>
          </cell>
          <cell r="G430" t="str">
            <v>N/A</v>
          </cell>
          <cell r="H430" t="str">
            <v>N/A</v>
          </cell>
          <cell r="I430" t="str">
            <v>N/A</v>
          </cell>
          <cell r="J430" t="str">
            <v>N/A</v>
          </cell>
          <cell r="K430" t="str">
            <v>N/A</v>
          </cell>
          <cell r="L430" t="str">
            <v>N/A</v>
          </cell>
          <cell r="M430" t="str">
            <v>N/A</v>
          </cell>
          <cell r="N430" t="str">
            <v>N/A</v>
          </cell>
          <cell r="O430" t="str">
            <v>N/A</v>
          </cell>
          <cell r="P430" t="str">
            <v>N/A</v>
          </cell>
          <cell r="Q430" t="str">
            <v>N/A</v>
          </cell>
        </row>
        <row r="431">
          <cell r="A431">
            <v>36891</v>
          </cell>
          <cell r="B431" t="str">
            <v>N/A</v>
          </cell>
          <cell r="C431" t="str">
            <v>N/A</v>
          </cell>
          <cell r="D431" t="str">
            <v>N/A</v>
          </cell>
          <cell r="E431" t="str">
            <v>N/A</v>
          </cell>
          <cell r="F431" t="str">
            <v>N/A</v>
          </cell>
          <cell r="G431" t="str">
            <v>N/A</v>
          </cell>
          <cell r="H431" t="str">
            <v>N/A</v>
          </cell>
          <cell r="I431" t="str">
            <v>N/A</v>
          </cell>
          <cell r="J431" t="str">
            <v>N/A</v>
          </cell>
          <cell r="K431" t="str">
            <v>N/A</v>
          </cell>
          <cell r="L431" t="str">
            <v>N/A</v>
          </cell>
          <cell r="M431" t="str">
            <v>N/A</v>
          </cell>
          <cell r="N431" t="str">
            <v>N/A</v>
          </cell>
          <cell r="O431" t="str">
            <v>N/A</v>
          </cell>
          <cell r="P431" t="str">
            <v>N/A</v>
          </cell>
          <cell r="Q431" t="str">
            <v>N/A</v>
          </cell>
        </row>
      </sheetData>
      <sheetData sheetId="1"/>
      <sheetData sheetId="2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Data"/>
      <sheetName val="Sheet2"/>
      <sheetName val="Sheet3"/>
    </sheetNames>
    <sheetDataSet>
      <sheetData sheetId="0">
        <row r="1">
          <cell r="A1" t="str">
            <v>Day</v>
          </cell>
          <cell r="B1" t="str">
            <v>Date</v>
          </cell>
          <cell r="C1" t="str">
            <v>El Paso Topock</v>
          </cell>
          <cell r="D1" t="str">
            <v>El Paso Ehrenberg</v>
          </cell>
          <cell r="E1" t="str">
            <v>Kern Mojave - Wheeler Ridge</v>
          </cell>
          <cell r="F1" t="str">
            <v>PGE - Wheeler Ridge</v>
          </cell>
          <cell r="G1" t="str">
            <v>Transwestern - North Needles</v>
          </cell>
          <cell r="H1" t="str">
            <v>California Production</v>
          </cell>
          <cell r="I1" t="str">
            <v>Total Receipts</v>
          </cell>
          <cell r="J1" t="str">
            <v>Net Inj/WD</v>
          </cell>
          <cell r="K1" t="str">
            <v>Total System Sendout</v>
          </cell>
          <cell r="L1" t="str">
            <v>Total Inventory</v>
          </cell>
        </row>
        <row r="2">
          <cell r="A2">
            <v>36465</v>
          </cell>
          <cell r="B2">
            <v>36465</v>
          </cell>
          <cell r="C2">
            <v>506000</v>
          </cell>
          <cell r="D2">
            <v>1002000</v>
          </cell>
          <cell r="E2">
            <v>423000</v>
          </cell>
          <cell r="F2">
            <v>89000</v>
          </cell>
          <cell r="G2">
            <v>696000</v>
          </cell>
          <cell r="H2">
            <v>251000</v>
          </cell>
          <cell r="I2">
            <v>2966000</v>
          </cell>
          <cell r="J2">
            <v>178000</v>
          </cell>
          <cell r="K2">
            <v>2895000</v>
          </cell>
          <cell r="L2">
            <v>89406000</v>
          </cell>
        </row>
        <row r="3">
          <cell r="A3">
            <v>36466</v>
          </cell>
          <cell r="B3">
            <v>36466</v>
          </cell>
          <cell r="C3">
            <v>508000</v>
          </cell>
          <cell r="D3">
            <v>939000</v>
          </cell>
          <cell r="E3">
            <v>372000</v>
          </cell>
          <cell r="F3">
            <v>100000</v>
          </cell>
          <cell r="G3">
            <v>721000</v>
          </cell>
          <cell r="H3">
            <v>210000</v>
          </cell>
          <cell r="I3">
            <v>2850000</v>
          </cell>
          <cell r="J3">
            <v>-153000</v>
          </cell>
          <cell r="K3">
            <v>2990000</v>
          </cell>
          <cell r="L3">
            <v>89253000</v>
          </cell>
        </row>
        <row r="4">
          <cell r="A4">
            <v>36467</v>
          </cell>
          <cell r="B4">
            <v>36467</v>
          </cell>
          <cell r="C4">
            <v>517000</v>
          </cell>
          <cell r="D4">
            <v>975000</v>
          </cell>
          <cell r="E4">
            <v>362000</v>
          </cell>
          <cell r="F4">
            <v>101000</v>
          </cell>
          <cell r="G4">
            <v>730000</v>
          </cell>
          <cell r="H4">
            <v>248000</v>
          </cell>
          <cell r="I4">
            <v>2932000</v>
          </cell>
          <cell r="J4">
            <v>25000</v>
          </cell>
          <cell r="K4">
            <v>2866000</v>
          </cell>
          <cell r="L4">
            <v>89274000</v>
          </cell>
        </row>
        <row r="5">
          <cell r="A5">
            <v>36468</v>
          </cell>
          <cell r="B5">
            <v>36468</v>
          </cell>
          <cell r="C5">
            <v>472000</v>
          </cell>
          <cell r="D5">
            <v>1045000</v>
          </cell>
          <cell r="E5">
            <v>327000</v>
          </cell>
          <cell r="F5">
            <v>136000</v>
          </cell>
          <cell r="G5">
            <v>723000</v>
          </cell>
          <cell r="H5">
            <v>251000</v>
          </cell>
          <cell r="I5">
            <v>2954000</v>
          </cell>
          <cell r="J5">
            <v>108000</v>
          </cell>
          <cell r="K5">
            <v>2814000</v>
          </cell>
          <cell r="L5">
            <v>89387000</v>
          </cell>
        </row>
        <row r="6">
          <cell r="A6">
            <v>36469</v>
          </cell>
          <cell r="B6">
            <v>36469</v>
          </cell>
          <cell r="C6">
            <v>464000</v>
          </cell>
          <cell r="D6">
            <v>1004000</v>
          </cell>
          <cell r="E6">
            <v>334000</v>
          </cell>
          <cell r="F6">
            <v>115000</v>
          </cell>
          <cell r="G6">
            <v>728000</v>
          </cell>
          <cell r="H6">
            <v>252000</v>
          </cell>
          <cell r="I6">
            <v>2897000</v>
          </cell>
          <cell r="J6">
            <v>244000</v>
          </cell>
          <cell r="K6">
            <v>2794000</v>
          </cell>
          <cell r="L6">
            <v>89630000</v>
          </cell>
        </row>
        <row r="7">
          <cell r="A7">
            <v>36470</v>
          </cell>
          <cell r="B7">
            <v>36470</v>
          </cell>
          <cell r="C7">
            <v>538000</v>
          </cell>
          <cell r="D7">
            <v>975000</v>
          </cell>
          <cell r="E7">
            <v>298000</v>
          </cell>
          <cell r="F7">
            <v>127000</v>
          </cell>
          <cell r="G7">
            <v>714000</v>
          </cell>
          <cell r="H7">
            <v>253000</v>
          </cell>
          <cell r="I7">
            <v>2905000</v>
          </cell>
          <cell r="J7">
            <v>303000</v>
          </cell>
          <cell r="K7">
            <v>2508000</v>
          </cell>
          <cell r="L7">
            <v>89933000</v>
          </cell>
        </row>
        <row r="8">
          <cell r="A8">
            <v>36471</v>
          </cell>
          <cell r="B8">
            <v>36471</v>
          </cell>
          <cell r="C8">
            <v>545000</v>
          </cell>
          <cell r="D8">
            <v>999000</v>
          </cell>
          <cell r="E8">
            <v>331000</v>
          </cell>
          <cell r="F8">
            <v>136000</v>
          </cell>
          <cell r="G8">
            <v>735000</v>
          </cell>
          <cell r="H8">
            <v>251000</v>
          </cell>
          <cell r="I8">
            <v>2997000</v>
          </cell>
          <cell r="J8">
            <v>692000</v>
          </cell>
          <cell r="K8">
            <v>2305000</v>
          </cell>
          <cell r="L8">
            <v>90625000</v>
          </cell>
        </row>
        <row r="9">
          <cell r="A9">
            <v>36472</v>
          </cell>
          <cell r="B9">
            <v>36472</v>
          </cell>
          <cell r="C9">
            <v>545000</v>
          </cell>
          <cell r="D9">
            <v>1000000</v>
          </cell>
          <cell r="E9">
            <v>315000</v>
          </cell>
          <cell r="F9">
            <v>141000</v>
          </cell>
          <cell r="G9">
            <v>722000</v>
          </cell>
          <cell r="H9">
            <v>246000</v>
          </cell>
          <cell r="I9">
            <v>2968000</v>
          </cell>
          <cell r="J9">
            <v>161000</v>
          </cell>
          <cell r="K9">
            <v>2917000</v>
          </cell>
          <cell r="L9">
            <v>90785000</v>
          </cell>
        </row>
        <row r="10">
          <cell r="A10">
            <v>36473</v>
          </cell>
          <cell r="B10">
            <v>36473</v>
          </cell>
          <cell r="C10">
            <v>541000</v>
          </cell>
          <cell r="D10">
            <v>976000</v>
          </cell>
          <cell r="E10">
            <v>281000</v>
          </cell>
          <cell r="F10">
            <v>132000</v>
          </cell>
          <cell r="G10">
            <v>734000</v>
          </cell>
          <cell r="H10">
            <v>251000</v>
          </cell>
          <cell r="I10">
            <v>2915000</v>
          </cell>
          <cell r="J10">
            <v>-14000</v>
          </cell>
          <cell r="K10">
            <v>2890000</v>
          </cell>
          <cell r="L10">
            <v>90772000</v>
          </cell>
        </row>
        <row r="11">
          <cell r="A11">
            <v>36474</v>
          </cell>
          <cell r="B11">
            <v>36474</v>
          </cell>
          <cell r="C11">
            <v>539000</v>
          </cell>
          <cell r="D11">
            <v>910000</v>
          </cell>
          <cell r="E11">
            <v>349000</v>
          </cell>
          <cell r="F11">
            <v>73000</v>
          </cell>
          <cell r="G11">
            <v>759000</v>
          </cell>
          <cell r="H11">
            <v>256000</v>
          </cell>
          <cell r="I11">
            <v>2886000</v>
          </cell>
          <cell r="J11">
            <v>-38000</v>
          </cell>
          <cell r="K11">
            <v>2919000</v>
          </cell>
          <cell r="L11">
            <v>90733000</v>
          </cell>
        </row>
        <row r="12">
          <cell r="A12">
            <v>36475</v>
          </cell>
          <cell r="B12">
            <v>36475</v>
          </cell>
          <cell r="C12">
            <v>535000</v>
          </cell>
          <cell r="D12">
            <v>902000</v>
          </cell>
          <cell r="E12">
            <v>390000</v>
          </cell>
          <cell r="F12">
            <v>74000</v>
          </cell>
          <cell r="G12">
            <v>747000</v>
          </cell>
          <cell r="H12">
            <v>254000</v>
          </cell>
          <cell r="I12">
            <v>2904000</v>
          </cell>
          <cell r="J12">
            <v>60000</v>
          </cell>
          <cell r="K12">
            <v>2818000</v>
          </cell>
          <cell r="L12">
            <v>90793000</v>
          </cell>
        </row>
        <row r="13">
          <cell r="A13">
            <v>36476</v>
          </cell>
          <cell r="B13">
            <v>36476</v>
          </cell>
          <cell r="C13">
            <v>543000</v>
          </cell>
          <cell r="D13">
            <v>890000</v>
          </cell>
          <cell r="E13">
            <v>434000</v>
          </cell>
          <cell r="F13">
            <v>131000</v>
          </cell>
          <cell r="G13">
            <v>752000</v>
          </cell>
          <cell r="H13">
            <v>253000</v>
          </cell>
          <cell r="I13">
            <v>3002000</v>
          </cell>
          <cell r="J13">
            <v>308000</v>
          </cell>
          <cell r="K13">
            <v>2601000</v>
          </cell>
          <cell r="L13">
            <v>91101000</v>
          </cell>
        </row>
        <row r="14">
          <cell r="A14">
            <v>36477</v>
          </cell>
          <cell r="B14">
            <v>36477</v>
          </cell>
          <cell r="C14">
            <v>484000</v>
          </cell>
          <cell r="D14">
            <v>709000</v>
          </cell>
          <cell r="E14">
            <v>280000</v>
          </cell>
          <cell r="F14">
            <v>112000</v>
          </cell>
          <cell r="G14">
            <v>720000</v>
          </cell>
          <cell r="H14">
            <v>258000</v>
          </cell>
          <cell r="I14">
            <v>2563000</v>
          </cell>
          <cell r="J14">
            <v>346000</v>
          </cell>
          <cell r="K14">
            <v>2311000</v>
          </cell>
          <cell r="L14">
            <v>91446000</v>
          </cell>
        </row>
        <row r="15">
          <cell r="A15">
            <v>36478</v>
          </cell>
          <cell r="B15">
            <v>36478</v>
          </cell>
          <cell r="C15">
            <v>464000</v>
          </cell>
          <cell r="D15">
            <v>718000</v>
          </cell>
          <cell r="E15">
            <v>255000</v>
          </cell>
          <cell r="F15">
            <v>111000</v>
          </cell>
          <cell r="G15">
            <v>703000</v>
          </cell>
          <cell r="H15">
            <v>300000</v>
          </cell>
          <cell r="I15">
            <v>2512000</v>
          </cell>
          <cell r="J15">
            <v>203000</v>
          </cell>
          <cell r="K15">
            <v>2280000</v>
          </cell>
          <cell r="L15">
            <v>91649000</v>
          </cell>
        </row>
        <row r="16">
          <cell r="A16">
            <v>36479</v>
          </cell>
          <cell r="B16">
            <v>36479</v>
          </cell>
          <cell r="C16">
            <v>518000</v>
          </cell>
          <cell r="D16">
            <v>829000</v>
          </cell>
          <cell r="E16">
            <v>379000</v>
          </cell>
          <cell r="F16">
            <v>131000</v>
          </cell>
          <cell r="G16">
            <v>771000</v>
          </cell>
          <cell r="H16">
            <v>255000</v>
          </cell>
          <cell r="I16">
            <v>2883000</v>
          </cell>
          <cell r="J16">
            <v>124000</v>
          </cell>
          <cell r="K16">
            <v>2696000</v>
          </cell>
          <cell r="L16">
            <v>91768000</v>
          </cell>
        </row>
        <row r="17">
          <cell r="A17">
            <v>36480</v>
          </cell>
          <cell r="B17">
            <v>36480</v>
          </cell>
          <cell r="C17">
            <v>485000</v>
          </cell>
          <cell r="D17">
            <v>872000</v>
          </cell>
          <cell r="E17">
            <v>439000</v>
          </cell>
          <cell r="F17">
            <v>123000</v>
          </cell>
          <cell r="G17">
            <v>741000</v>
          </cell>
          <cell r="H17">
            <v>261000</v>
          </cell>
          <cell r="I17">
            <v>2921000</v>
          </cell>
          <cell r="J17">
            <v>273000</v>
          </cell>
          <cell r="K17">
            <v>2684000</v>
          </cell>
          <cell r="L17">
            <v>92040000</v>
          </cell>
        </row>
        <row r="18">
          <cell r="A18">
            <v>36481</v>
          </cell>
          <cell r="B18">
            <v>36481</v>
          </cell>
          <cell r="C18">
            <v>517000</v>
          </cell>
          <cell r="D18">
            <v>874000</v>
          </cell>
          <cell r="E18">
            <v>427000</v>
          </cell>
          <cell r="F18">
            <v>122000</v>
          </cell>
          <cell r="G18">
            <v>688000</v>
          </cell>
          <cell r="H18">
            <v>254000</v>
          </cell>
          <cell r="I18">
            <v>2881000</v>
          </cell>
          <cell r="J18">
            <v>237000</v>
          </cell>
          <cell r="K18">
            <v>2793000</v>
          </cell>
          <cell r="L18">
            <v>92277000</v>
          </cell>
        </row>
        <row r="19">
          <cell r="A19">
            <v>36482</v>
          </cell>
          <cell r="B19">
            <v>36482</v>
          </cell>
          <cell r="C19">
            <v>528000</v>
          </cell>
          <cell r="D19">
            <v>920000</v>
          </cell>
          <cell r="E19">
            <v>408000</v>
          </cell>
          <cell r="F19">
            <v>126000</v>
          </cell>
          <cell r="G19">
            <v>704000</v>
          </cell>
          <cell r="H19">
            <v>263000</v>
          </cell>
          <cell r="I19">
            <v>2950000</v>
          </cell>
          <cell r="J19">
            <v>17000</v>
          </cell>
          <cell r="K19">
            <v>2905000</v>
          </cell>
          <cell r="L19">
            <v>92291000</v>
          </cell>
        </row>
        <row r="20">
          <cell r="A20">
            <v>36483</v>
          </cell>
          <cell r="B20">
            <v>36483</v>
          </cell>
          <cell r="C20">
            <v>525000</v>
          </cell>
          <cell r="D20">
            <v>923000</v>
          </cell>
          <cell r="E20">
            <v>341000</v>
          </cell>
          <cell r="F20">
            <v>136000</v>
          </cell>
          <cell r="G20">
            <v>705000</v>
          </cell>
          <cell r="H20">
            <v>274000</v>
          </cell>
          <cell r="I20">
            <v>2904000</v>
          </cell>
          <cell r="J20">
            <v>35000</v>
          </cell>
          <cell r="K20">
            <v>2745000</v>
          </cell>
          <cell r="L20">
            <v>92326000</v>
          </cell>
        </row>
        <row r="21">
          <cell r="A21">
            <v>36484</v>
          </cell>
          <cell r="B21">
            <v>36484</v>
          </cell>
          <cell r="C21">
            <v>491000</v>
          </cell>
          <cell r="D21">
            <v>994000</v>
          </cell>
          <cell r="E21">
            <v>320000</v>
          </cell>
          <cell r="F21">
            <v>132000</v>
          </cell>
          <cell r="G21">
            <v>716000</v>
          </cell>
          <cell r="H21">
            <v>274000</v>
          </cell>
          <cell r="I21">
            <v>2926000</v>
          </cell>
          <cell r="J21">
            <v>452000</v>
          </cell>
          <cell r="K21">
            <v>2612000</v>
          </cell>
          <cell r="L21">
            <v>92812000</v>
          </cell>
        </row>
        <row r="22">
          <cell r="A22">
            <v>36485</v>
          </cell>
          <cell r="B22">
            <v>36485</v>
          </cell>
          <cell r="C22">
            <v>500000</v>
          </cell>
          <cell r="D22">
            <v>972000</v>
          </cell>
          <cell r="E22">
            <v>319000</v>
          </cell>
          <cell r="F22">
            <v>131000</v>
          </cell>
          <cell r="G22">
            <v>719000</v>
          </cell>
          <cell r="H22">
            <v>274000</v>
          </cell>
          <cell r="I22">
            <v>2914000</v>
          </cell>
          <cell r="J22">
            <v>14700</v>
          </cell>
          <cell r="K22">
            <v>2806000</v>
          </cell>
          <cell r="L22">
            <v>92959000</v>
          </cell>
        </row>
        <row r="23">
          <cell r="A23">
            <v>36486</v>
          </cell>
          <cell r="B23">
            <v>36486</v>
          </cell>
          <cell r="C23">
            <v>487000</v>
          </cell>
          <cell r="D23">
            <v>964000</v>
          </cell>
          <cell r="E23">
            <v>301000</v>
          </cell>
          <cell r="F23">
            <v>103000</v>
          </cell>
          <cell r="G23">
            <v>723000</v>
          </cell>
          <cell r="H23">
            <v>266000</v>
          </cell>
          <cell r="I23">
            <v>2844000</v>
          </cell>
          <cell r="J23">
            <v>-479000</v>
          </cell>
          <cell r="K23">
            <v>3360000</v>
          </cell>
          <cell r="L23">
            <v>92488000</v>
          </cell>
        </row>
        <row r="24">
          <cell r="A24">
            <v>36487</v>
          </cell>
          <cell r="B24">
            <v>36487</v>
          </cell>
          <cell r="C24">
            <v>521000</v>
          </cell>
          <cell r="D24">
            <v>989000</v>
          </cell>
          <cell r="E24">
            <v>311000</v>
          </cell>
          <cell r="F24">
            <v>149000</v>
          </cell>
          <cell r="G24">
            <v>730000</v>
          </cell>
          <cell r="H24">
            <v>361000</v>
          </cell>
          <cell r="I24">
            <v>3061000</v>
          </cell>
          <cell r="J24">
            <v>-4000</v>
          </cell>
          <cell r="K24">
            <v>3065000</v>
          </cell>
          <cell r="L24">
            <v>92484000</v>
          </cell>
        </row>
        <row r="25">
          <cell r="A25">
            <v>36488</v>
          </cell>
          <cell r="B25">
            <v>36488</v>
          </cell>
          <cell r="C25">
            <v>468000</v>
          </cell>
          <cell r="D25">
            <v>1063000</v>
          </cell>
          <cell r="E25">
            <v>232000</v>
          </cell>
          <cell r="F25">
            <v>78000</v>
          </cell>
          <cell r="G25">
            <v>719000</v>
          </cell>
          <cell r="H25">
            <v>262000</v>
          </cell>
          <cell r="I25">
            <v>2821000</v>
          </cell>
          <cell r="J25">
            <v>-152000</v>
          </cell>
          <cell r="K25">
            <v>2990000</v>
          </cell>
          <cell r="L25">
            <v>91557000</v>
          </cell>
        </row>
        <row r="26">
          <cell r="A26">
            <v>36489</v>
          </cell>
          <cell r="B26">
            <v>36489</v>
          </cell>
          <cell r="C26">
            <v>534000</v>
          </cell>
          <cell r="D26">
            <v>1015000</v>
          </cell>
          <cell r="E26">
            <v>263000</v>
          </cell>
          <cell r="F26">
            <v>84000</v>
          </cell>
          <cell r="G26">
            <v>713000</v>
          </cell>
          <cell r="H26">
            <v>259000</v>
          </cell>
          <cell r="I26">
            <v>2869000</v>
          </cell>
          <cell r="J26">
            <v>378000</v>
          </cell>
          <cell r="K26">
            <v>2420000</v>
          </cell>
          <cell r="L26">
            <v>91935000</v>
          </cell>
        </row>
        <row r="27">
          <cell r="A27">
            <v>36490</v>
          </cell>
          <cell r="B27">
            <v>36490</v>
          </cell>
          <cell r="C27">
            <v>537000</v>
          </cell>
          <cell r="D27">
            <v>1012000</v>
          </cell>
          <cell r="E27">
            <v>273000</v>
          </cell>
          <cell r="F27">
            <v>79000</v>
          </cell>
          <cell r="G27">
            <v>711000</v>
          </cell>
          <cell r="H27">
            <v>236000</v>
          </cell>
          <cell r="I27">
            <v>2874000</v>
          </cell>
          <cell r="J27">
            <v>572000</v>
          </cell>
          <cell r="K27">
            <v>2331000</v>
          </cell>
          <cell r="L27">
            <v>92507000</v>
          </cell>
        </row>
        <row r="28">
          <cell r="A28">
            <v>36491</v>
          </cell>
          <cell r="B28">
            <v>36491</v>
          </cell>
          <cell r="C28">
            <v>540000</v>
          </cell>
          <cell r="D28">
            <v>993000</v>
          </cell>
          <cell r="E28">
            <v>274000</v>
          </cell>
          <cell r="F28">
            <v>78000</v>
          </cell>
          <cell r="G28">
            <v>700000</v>
          </cell>
          <cell r="H28">
            <v>268000</v>
          </cell>
          <cell r="I28">
            <v>2853000</v>
          </cell>
          <cell r="J28">
            <v>531000</v>
          </cell>
          <cell r="K28">
            <v>2428000</v>
          </cell>
          <cell r="L28">
            <v>93038000</v>
          </cell>
        </row>
        <row r="29">
          <cell r="A29">
            <v>36492</v>
          </cell>
          <cell r="B29">
            <v>36492</v>
          </cell>
          <cell r="C29">
            <v>531000</v>
          </cell>
          <cell r="D29">
            <v>972000</v>
          </cell>
          <cell r="E29">
            <v>287000</v>
          </cell>
          <cell r="F29">
            <v>74000</v>
          </cell>
          <cell r="G29">
            <v>703000</v>
          </cell>
          <cell r="H29">
            <v>269000</v>
          </cell>
          <cell r="I29">
            <v>2853000</v>
          </cell>
          <cell r="J29">
            <v>121000</v>
          </cell>
          <cell r="K29">
            <v>2565000</v>
          </cell>
          <cell r="L29">
            <v>93159000</v>
          </cell>
        </row>
        <row r="30">
          <cell r="A30">
            <v>36493</v>
          </cell>
          <cell r="B30">
            <v>36493</v>
          </cell>
          <cell r="C30">
            <v>539000</v>
          </cell>
          <cell r="D30">
            <v>968000</v>
          </cell>
          <cell r="E30">
            <v>296000</v>
          </cell>
          <cell r="F30">
            <v>81000</v>
          </cell>
          <cell r="G30">
            <v>704000</v>
          </cell>
          <cell r="H30">
            <v>269000</v>
          </cell>
          <cell r="I30">
            <v>2858000</v>
          </cell>
          <cell r="J30">
            <v>29000</v>
          </cell>
          <cell r="K30">
            <v>2871000</v>
          </cell>
          <cell r="L30">
            <v>93188000</v>
          </cell>
        </row>
        <row r="31">
          <cell r="A31">
            <v>36494</v>
          </cell>
          <cell r="B31">
            <v>36494</v>
          </cell>
          <cell r="C31">
            <v>469000</v>
          </cell>
          <cell r="D31">
            <v>910000</v>
          </cell>
          <cell r="E31">
            <v>251000</v>
          </cell>
          <cell r="F31">
            <v>119000</v>
          </cell>
          <cell r="G31">
            <v>742000</v>
          </cell>
          <cell r="H31">
            <v>266000</v>
          </cell>
          <cell r="I31">
            <v>2758000</v>
          </cell>
          <cell r="J31">
            <v>-176000</v>
          </cell>
          <cell r="K31">
            <v>2979000</v>
          </cell>
          <cell r="L31">
            <v>92944000</v>
          </cell>
        </row>
        <row r="32">
          <cell r="A32">
            <v>36495</v>
          </cell>
          <cell r="B32">
            <v>36495</v>
          </cell>
          <cell r="C32">
            <v>447000</v>
          </cell>
          <cell r="D32">
            <v>973000</v>
          </cell>
          <cell r="E32">
            <v>171000</v>
          </cell>
          <cell r="F32">
            <v>115000</v>
          </cell>
          <cell r="G32">
            <v>666000</v>
          </cell>
          <cell r="H32">
            <v>265000</v>
          </cell>
          <cell r="I32">
            <v>2637000</v>
          </cell>
          <cell r="J32">
            <v>-529000</v>
          </cell>
          <cell r="K32">
            <v>3224000</v>
          </cell>
          <cell r="L32">
            <v>92417000</v>
          </cell>
        </row>
        <row r="33">
          <cell r="A33">
            <v>36496</v>
          </cell>
          <cell r="B33">
            <v>36496</v>
          </cell>
          <cell r="C33">
            <v>441000</v>
          </cell>
          <cell r="D33">
            <v>1029000</v>
          </cell>
          <cell r="E33">
            <v>119000</v>
          </cell>
          <cell r="F33">
            <v>96000</v>
          </cell>
          <cell r="G33">
            <v>683000</v>
          </cell>
          <cell r="H33">
            <v>262000</v>
          </cell>
          <cell r="I33">
            <v>2629000</v>
          </cell>
          <cell r="J33">
            <v>-587000</v>
          </cell>
          <cell r="K33">
            <v>3158000</v>
          </cell>
          <cell r="L33">
            <v>91860000</v>
          </cell>
        </row>
        <row r="34">
          <cell r="A34">
            <v>36497</v>
          </cell>
          <cell r="B34">
            <v>36497</v>
          </cell>
          <cell r="C34">
            <v>512000</v>
          </cell>
          <cell r="D34">
            <v>1037000</v>
          </cell>
          <cell r="E34">
            <v>177000</v>
          </cell>
          <cell r="F34">
            <v>132000</v>
          </cell>
          <cell r="G34">
            <v>700000</v>
          </cell>
          <cell r="H34">
            <v>260000</v>
          </cell>
          <cell r="I34">
            <v>2819000</v>
          </cell>
          <cell r="J34">
            <v>-327000</v>
          </cell>
          <cell r="K34">
            <v>3203000</v>
          </cell>
          <cell r="L34">
            <v>91505000</v>
          </cell>
        </row>
        <row r="35">
          <cell r="A35">
            <v>36498</v>
          </cell>
          <cell r="B35">
            <v>36498</v>
          </cell>
          <cell r="C35">
            <v>432000</v>
          </cell>
          <cell r="D35">
            <v>996000</v>
          </cell>
          <cell r="E35">
            <v>131000</v>
          </cell>
          <cell r="F35">
            <v>124000</v>
          </cell>
          <cell r="G35">
            <v>715000</v>
          </cell>
          <cell r="H35">
            <v>260000</v>
          </cell>
          <cell r="I35">
            <v>2657000</v>
          </cell>
          <cell r="J35">
            <v>-297000</v>
          </cell>
          <cell r="K35">
            <v>2990000</v>
          </cell>
          <cell r="L35">
            <v>91208000</v>
          </cell>
        </row>
        <row r="36">
          <cell r="A36">
            <v>36499</v>
          </cell>
          <cell r="B36">
            <v>36499</v>
          </cell>
          <cell r="C36">
            <v>413000</v>
          </cell>
          <cell r="D36">
            <v>1002000</v>
          </cell>
          <cell r="E36">
            <v>152000</v>
          </cell>
          <cell r="F36">
            <v>148000</v>
          </cell>
          <cell r="G36">
            <v>724000</v>
          </cell>
          <cell r="H36">
            <v>264000</v>
          </cell>
          <cell r="I36">
            <v>2703000</v>
          </cell>
          <cell r="J36">
            <v>-505000</v>
          </cell>
          <cell r="K36">
            <v>3143000</v>
          </cell>
          <cell r="L36">
            <v>90704000</v>
          </cell>
        </row>
        <row r="37">
          <cell r="A37">
            <v>36500</v>
          </cell>
          <cell r="B37">
            <v>36500</v>
          </cell>
          <cell r="C37">
            <v>418000</v>
          </cell>
          <cell r="D37">
            <v>1000000</v>
          </cell>
          <cell r="E37">
            <v>156000</v>
          </cell>
          <cell r="F37">
            <v>126000</v>
          </cell>
          <cell r="G37">
            <v>705000</v>
          </cell>
          <cell r="H37">
            <v>258000</v>
          </cell>
          <cell r="I37">
            <v>2663000</v>
          </cell>
          <cell r="J37">
            <v>-794000</v>
          </cell>
          <cell r="K37">
            <v>3467000</v>
          </cell>
          <cell r="L37">
            <v>89925000</v>
          </cell>
        </row>
        <row r="38">
          <cell r="A38">
            <v>36501</v>
          </cell>
          <cell r="B38">
            <v>36501</v>
          </cell>
          <cell r="C38">
            <v>357000</v>
          </cell>
          <cell r="D38">
            <v>937000</v>
          </cell>
          <cell r="E38">
            <v>161000</v>
          </cell>
          <cell r="F38">
            <v>151000</v>
          </cell>
          <cell r="G38">
            <v>722000</v>
          </cell>
          <cell r="H38">
            <v>266000</v>
          </cell>
          <cell r="I38">
            <v>2595000</v>
          </cell>
          <cell r="J38">
            <v>-1004000</v>
          </cell>
          <cell r="K38">
            <v>3562000</v>
          </cell>
          <cell r="L38">
            <v>88922000</v>
          </cell>
        </row>
        <row r="39">
          <cell r="A39">
            <v>36502</v>
          </cell>
          <cell r="B39">
            <v>36502</v>
          </cell>
          <cell r="C39">
            <v>478000</v>
          </cell>
          <cell r="D39">
            <v>1061000</v>
          </cell>
          <cell r="E39">
            <v>174000</v>
          </cell>
          <cell r="F39">
            <v>137000</v>
          </cell>
          <cell r="G39">
            <v>737000</v>
          </cell>
          <cell r="H39">
            <v>260000</v>
          </cell>
          <cell r="I39">
            <v>2846000</v>
          </cell>
          <cell r="J39">
            <v>-834000</v>
          </cell>
          <cell r="K39">
            <v>3659000</v>
          </cell>
          <cell r="L39">
            <v>88073000</v>
          </cell>
        </row>
        <row r="40">
          <cell r="A40">
            <v>36503</v>
          </cell>
          <cell r="B40">
            <v>36503</v>
          </cell>
          <cell r="C40">
            <v>454000</v>
          </cell>
          <cell r="D40">
            <v>967000</v>
          </cell>
          <cell r="E40">
            <v>142000</v>
          </cell>
          <cell r="F40">
            <v>118000</v>
          </cell>
          <cell r="G40">
            <v>747000</v>
          </cell>
          <cell r="H40">
            <v>262000</v>
          </cell>
          <cell r="I40">
            <v>2690000</v>
          </cell>
          <cell r="J40">
            <v>-1035000</v>
          </cell>
          <cell r="K40">
            <v>3636000</v>
          </cell>
          <cell r="L40">
            <v>87038000</v>
          </cell>
        </row>
        <row r="41">
          <cell r="A41">
            <v>36504</v>
          </cell>
          <cell r="B41">
            <v>36504</v>
          </cell>
          <cell r="C41">
            <v>498000</v>
          </cell>
          <cell r="D41">
            <v>961000</v>
          </cell>
          <cell r="E41">
            <v>179000</v>
          </cell>
          <cell r="F41">
            <v>94000</v>
          </cell>
          <cell r="G41">
            <v>738000</v>
          </cell>
          <cell r="H41">
            <v>263000</v>
          </cell>
          <cell r="I41">
            <v>2733000</v>
          </cell>
          <cell r="J41">
            <v>-773000</v>
          </cell>
          <cell r="K41">
            <v>3676000</v>
          </cell>
          <cell r="L41">
            <v>86267000</v>
          </cell>
        </row>
        <row r="42">
          <cell r="A42">
            <v>36505</v>
          </cell>
          <cell r="B42">
            <v>36505</v>
          </cell>
          <cell r="C42">
            <v>521324</v>
          </cell>
          <cell r="D42">
            <v>1000466</v>
          </cell>
          <cell r="E42">
            <v>222001</v>
          </cell>
          <cell r="F42">
            <v>114029</v>
          </cell>
          <cell r="G42">
            <v>761250</v>
          </cell>
          <cell r="H42">
            <v>336212</v>
          </cell>
          <cell r="I42">
            <v>2761000</v>
          </cell>
          <cell r="J42">
            <v>-572000</v>
          </cell>
          <cell r="K42">
            <v>3292000</v>
          </cell>
          <cell r="L42">
            <v>85695000</v>
          </cell>
        </row>
        <row r="43">
          <cell r="A43">
            <v>36506</v>
          </cell>
          <cell r="B43">
            <v>36506</v>
          </cell>
          <cell r="C43">
            <v>542697</v>
          </cell>
          <cell r="D43">
            <v>1027476</v>
          </cell>
          <cell r="E43">
            <v>212460</v>
          </cell>
          <cell r="F43">
            <v>113846</v>
          </cell>
          <cell r="G43">
            <v>763500</v>
          </cell>
          <cell r="H43">
            <v>339523</v>
          </cell>
          <cell r="I43">
            <v>2731000</v>
          </cell>
          <cell r="J43">
            <v>-498000</v>
          </cell>
          <cell r="K43">
            <v>3256000</v>
          </cell>
          <cell r="L43">
            <v>85197000</v>
          </cell>
        </row>
        <row r="44">
          <cell r="A44">
            <v>36507</v>
          </cell>
          <cell r="B44">
            <v>36507</v>
          </cell>
          <cell r="C44">
            <v>425000</v>
          </cell>
          <cell r="D44">
            <v>993000</v>
          </cell>
          <cell r="E44">
            <v>201000</v>
          </cell>
          <cell r="F44">
            <v>92000</v>
          </cell>
          <cell r="G44">
            <v>756000</v>
          </cell>
          <cell r="H44">
            <v>258000</v>
          </cell>
          <cell r="I44">
            <v>2725000</v>
          </cell>
          <cell r="J44">
            <v>-1119000</v>
          </cell>
          <cell r="K44">
            <v>3774000</v>
          </cell>
          <cell r="L44">
            <v>84086000</v>
          </cell>
        </row>
        <row r="45">
          <cell r="A45">
            <v>36508</v>
          </cell>
          <cell r="B45">
            <v>36508</v>
          </cell>
          <cell r="C45">
            <v>410000</v>
          </cell>
          <cell r="D45">
            <v>924000</v>
          </cell>
          <cell r="E45">
            <v>144000</v>
          </cell>
          <cell r="F45">
            <v>58000</v>
          </cell>
          <cell r="G45">
            <v>746000</v>
          </cell>
          <cell r="H45">
            <v>266000</v>
          </cell>
          <cell r="I45">
            <v>2549000</v>
          </cell>
          <cell r="J45">
            <v>-1242000</v>
          </cell>
          <cell r="K45">
            <v>3813000</v>
          </cell>
          <cell r="L45">
            <v>82847000</v>
          </cell>
        </row>
        <row r="46">
          <cell r="A46">
            <v>36509</v>
          </cell>
          <cell r="B46">
            <v>36509</v>
          </cell>
          <cell r="C46">
            <v>330000</v>
          </cell>
          <cell r="D46">
            <v>940000</v>
          </cell>
          <cell r="E46">
            <v>100000</v>
          </cell>
          <cell r="F46">
            <v>18000</v>
          </cell>
          <cell r="G46">
            <v>672000</v>
          </cell>
          <cell r="H46">
            <v>266000</v>
          </cell>
          <cell r="I46">
            <v>2326000</v>
          </cell>
          <cell r="J46">
            <v>-1155000</v>
          </cell>
          <cell r="K46">
            <v>3494000</v>
          </cell>
          <cell r="L46">
            <v>81760000</v>
          </cell>
        </row>
        <row r="47">
          <cell r="A47">
            <v>36510</v>
          </cell>
          <cell r="B47">
            <v>36510</v>
          </cell>
          <cell r="C47">
            <v>408000</v>
          </cell>
          <cell r="D47">
            <v>916000</v>
          </cell>
          <cell r="E47">
            <v>120000</v>
          </cell>
          <cell r="F47">
            <v>4000</v>
          </cell>
          <cell r="G47">
            <v>664000</v>
          </cell>
          <cell r="H47">
            <v>264000</v>
          </cell>
          <cell r="I47">
            <v>2377000</v>
          </cell>
          <cell r="J47">
            <v>-766000</v>
          </cell>
          <cell r="K47">
            <v>3143000</v>
          </cell>
          <cell r="L47">
            <v>80994000</v>
          </cell>
        </row>
        <row r="48">
          <cell r="A48">
            <v>36511</v>
          </cell>
          <cell r="B48">
            <v>36511</v>
          </cell>
          <cell r="C48">
            <v>399000</v>
          </cell>
          <cell r="D48">
            <v>942000</v>
          </cell>
          <cell r="E48">
            <v>180000</v>
          </cell>
          <cell r="F48">
            <v>149000</v>
          </cell>
          <cell r="G48">
            <v>718000</v>
          </cell>
          <cell r="H48">
            <v>262000</v>
          </cell>
          <cell r="I48">
            <v>2650000</v>
          </cell>
          <cell r="J48">
            <v>-326000</v>
          </cell>
          <cell r="K48">
            <v>2874000</v>
          </cell>
          <cell r="L48">
            <v>80667000</v>
          </cell>
        </row>
        <row r="49">
          <cell r="A49">
            <v>36512</v>
          </cell>
          <cell r="B49">
            <v>36512</v>
          </cell>
          <cell r="C49">
            <v>487000</v>
          </cell>
          <cell r="D49">
            <v>883000</v>
          </cell>
          <cell r="E49">
            <v>206000</v>
          </cell>
          <cell r="F49">
            <v>184000</v>
          </cell>
          <cell r="G49">
            <v>710000</v>
          </cell>
          <cell r="H49">
            <v>261000</v>
          </cell>
          <cell r="I49">
            <v>2730000</v>
          </cell>
          <cell r="J49">
            <v>30000</v>
          </cell>
          <cell r="K49">
            <v>2717000</v>
          </cell>
          <cell r="L49">
            <v>80698000</v>
          </cell>
        </row>
        <row r="50">
          <cell r="A50">
            <v>36513</v>
          </cell>
          <cell r="B50">
            <v>36513</v>
          </cell>
          <cell r="C50">
            <v>482000</v>
          </cell>
          <cell r="D50">
            <v>894000</v>
          </cell>
          <cell r="E50">
            <v>195000</v>
          </cell>
          <cell r="F50">
            <v>172000</v>
          </cell>
          <cell r="G50">
            <v>714000</v>
          </cell>
          <cell r="H50">
            <v>255000</v>
          </cell>
          <cell r="I50">
            <v>2712000</v>
          </cell>
          <cell r="J50">
            <v>59000</v>
          </cell>
          <cell r="K50">
            <v>2619000</v>
          </cell>
          <cell r="L50">
            <v>80757000</v>
          </cell>
        </row>
        <row r="51">
          <cell r="A51">
            <v>36514</v>
          </cell>
          <cell r="B51">
            <v>36514</v>
          </cell>
          <cell r="C51">
            <v>489000</v>
          </cell>
          <cell r="D51">
            <v>890000</v>
          </cell>
          <cell r="E51">
            <v>186000</v>
          </cell>
          <cell r="F51">
            <v>171000</v>
          </cell>
          <cell r="G51">
            <v>702000</v>
          </cell>
          <cell r="H51">
            <v>258000</v>
          </cell>
          <cell r="I51">
            <v>2696000</v>
          </cell>
          <cell r="J51">
            <v>-61000</v>
          </cell>
          <cell r="K51">
            <v>2880000</v>
          </cell>
          <cell r="L51">
            <v>80696000</v>
          </cell>
        </row>
        <row r="52">
          <cell r="A52">
            <v>36515</v>
          </cell>
          <cell r="B52">
            <v>36515</v>
          </cell>
          <cell r="C52">
            <v>407000</v>
          </cell>
          <cell r="D52">
            <v>778000</v>
          </cell>
          <cell r="E52">
            <v>134000</v>
          </cell>
          <cell r="F52">
            <v>173000</v>
          </cell>
          <cell r="G52">
            <v>631000</v>
          </cell>
          <cell r="H52">
            <v>256000</v>
          </cell>
          <cell r="I52">
            <v>2379000</v>
          </cell>
          <cell r="J52">
            <v>-510000</v>
          </cell>
          <cell r="K52">
            <v>2859000</v>
          </cell>
          <cell r="L52">
            <v>80187000</v>
          </cell>
        </row>
        <row r="53">
          <cell r="A53">
            <v>36516</v>
          </cell>
          <cell r="B53">
            <v>36516</v>
          </cell>
          <cell r="C53">
            <v>454000</v>
          </cell>
          <cell r="D53">
            <v>689000</v>
          </cell>
          <cell r="E53">
            <v>131000</v>
          </cell>
          <cell r="F53">
            <v>221000</v>
          </cell>
          <cell r="G53">
            <v>521000</v>
          </cell>
          <cell r="H53">
            <v>255000</v>
          </cell>
          <cell r="I53">
            <v>2272000</v>
          </cell>
          <cell r="J53">
            <v>-549000</v>
          </cell>
          <cell r="K53">
            <v>2875000</v>
          </cell>
          <cell r="L53">
            <v>79571000</v>
          </cell>
        </row>
        <row r="54">
          <cell r="A54">
            <v>36517</v>
          </cell>
          <cell r="B54">
            <v>36517</v>
          </cell>
          <cell r="C54">
            <v>468000</v>
          </cell>
          <cell r="D54">
            <v>829000</v>
          </cell>
          <cell r="E54">
            <v>167000</v>
          </cell>
          <cell r="F54">
            <v>200000</v>
          </cell>
          <cell r="G54">
            <v>606000</v>
          </cell>
          <cell r="H54">
            <v>255000</v>
          </cell>
          <cell r="I54">
            <v>2525000</v>
          </cell>
          <cell r="J54">
            <v>-259000</v>
          </cell>
          <cell r="K54">
            <v>2699000</v>
          </cell>
          <cell r="L54">
            <v>79312000</v>
          </cell>
        </row>
        <row r="55">
          <cell r="A55">
            <v>36518</v>
          </cell>
          <cell r="B55">
            <v>36518</v>
          </cell>
          <cell r="C55">
            <v>540000</v>
          </cell>
          <cell r="D55">
            <v>900000</v>
          </cell>
          <cell r="E55">
            <v>168000</v>
          </cell>
          <cell r="F55">
            <v>185000</v>
          </cell>
          <cell r="G55">
            <v>628000</v>
          </cell>
          <cell r="H55">
            <v>257000</v>
          </cell>
          <cell r="I55">
            <v>2678000</v>
          </cell>
          <cell r="J55">
            <v>268000</v>
          </cell>
          <cell r="K55">
            <v>2440000</v>
          </cell>
          <cell r="L55">
            <v>79578000</v>
          </cell>
        </row>
        <row r="56">
          <cell r="A56">
            <v>36519</v>
          </cell>
          <cell r="B56">
            <v>36519</v>
          </cell>
          <cell r="C56">
            <v>535000</v>
          </cell>
          <cell r="D56">
            <v>896000</v>
          </cell>
          <cell r="E56">
            <v>179000</v>
          </cell>
          <cell r="F56">
            <v>184000</v>
          </cell>
          <cell r="G56">
            <v>611000</v>
          </cell>
          <cell r="H56">
            <v>254000</v>
          </cell>
          <cell r="I56">
            <v>2660000</v>
          </cell>
          <cell r="J56">
            <v>393000</v>
          </cell>
          <cell r="K56">
            <v>2311000</v>
          </cell>
          <cell r="L56">
            <v>79972000</v>
          </cell>
        </row>
        <row r="57">
          <cell r="A57">
            <v>36520</v>
          </cell>
          <cell r="B57">
            <v>36520</v>
          </cell>
          <cell r="C57">
            <v>533000</v>
          </cell>
          <cell r="D57">
            <v>905000</v>
          </cell>
          <cell r="E57">
            <v>178000</v>
          </cell>
          <cell r="F57">
            <v>184000</v>
          </cell>
          <cell r="G57">
            <v>622000</v>
          </cell>
          <cell r="H57">
            <v>253000</v>
          </cell>
          <cell r="I57">
            <v>2676000</v>
          </cell>
          <cell r="J57">
            <v>93000</v>
          </cell>
          <cell r="K57">
            <v>2477000</v>
          </cell>
          <cell r="L57">
            <v>80065000</v>
          </cell>
        </row>
        <row r="58">
          <cell r="A58">
            <v>36521</v>
          </cell>
          <cell r="B58">
            <v>36521</v>
          </cell>
          <cell r="C58">
            <v>539000</v>
          </cell>
          <cell r="D58">
            <v>904000</v>
          </cell>
          <cell r="E58">
            <v>152000</v>
          </cell>
          <cell r="F58">
            <v>184000</v>
          </cell>
          <cell r="G58">
            <v>626000</v>
          </cell>
          <cell r="H58">
            <v>250000</v>
          </cell>
          <cell r="I58">
            <v>2657000</v>
          </cell>
          <cell r="J58">
            <v>-68000</v>
          </cell>
          <cell r="K58">
            <v>2800000</v>
          </cell>
          <cell r="L58">
            <v>80023000</v>
          </cell>
        </row>
        <row r="59">
          <cell r="A59">
            <v>36522</v>
          </cell>
          <cell r="B59">
            <v>36522</v>
          </cell>
          <cell r="C59">
            <v>545000</v>
          </cell>
          <cell r="D59">
            <v>926000</v>
          </cell>
          <cell r="E59">
            <v>149000</v>
          </cell>
          <cell r="F59">
            <v>145000</v>
          </cell>
          <cell r="G59">
            <v>742000</v>
          </cell>
          <cell r="H59">
            <v>250000</v>
          </cell>
          <cell r="I59">
            <v>2757000</v>
          </cell>
          <cell r="J59">
            <v>-133000</v>
          </cell>
          <cell r="K59">
            <v>2929000</v>
          </cell>
          <cell r="L59">
            <v>79853000</v>
          </cell>
        </row>
        <row r="60">
          <cell r="A60">
            <v>36523</v>
          </cell>
          <cell r="B60">
            <v>36523</v>
          </cell>
          <cell r="C60">
            <v>541000</v>
          </cell>
          <cell r="D60">
            <v>953000</v>
          </cell>
          <cell r="E60">
            <v>166000</v>
          </cell>
          <cell r="F60">
            <v>186000</v>
          </cell>
          <cell r="G60">
            <v>745000</v>
          </cell>
          <cell r="H60">
            <v>265000</v>
          </cell>
          <cell r="I60">
            <v>2856000</v>
          </cell>
          <cell r="J60">
            <v>-383000</v>
          </cell>
          <cell r="K60">
            <v>3143000</v>
          </cell>
          <cell r="L60">
            <v>79470000</v>
          </cell>
        </row>
        <row r="61">
          <cell r="A61">
            <v>36524</v>
          </cell>
          <cell r="B61">
            <v>36524</v>
          </cell>
          <cell r="C61">
            <v>540000</v>
          </cell>
          <cell r="D61">
            <v>923000</v>
          </cell>
          <cell r="E61">
            <v>155000</v>
          </cell>
          <cell r="F61">
            <v>159000</v>
          </cell>
          <cell r="G61">
            <v>750000</v>
          </cell>
          <cell r="H61">
            <v>268000</v>
          </cell>
          <cell r="I61">
            <v>2795000</v>
          </cell>
          <cell r="J61">
            <v>-375000</v>
          </cell>
          <cell r="K61">
            <v>3091000</v>
          </cell>
          <cell r="L61">
            <v>79095000</v>
          </cell>
        </row>
        <row r="62">
          <cell r="A62">
            <v>36525</v>
          </cell>
          <cell r="B62">
            <v>36525</v>
          </cell>
          <cell r="C62">
            <v>521000</v>
          </cell>
          <cell r="D62">
            <v>942000</v>
          </cell>
          <cell r="E62">
            <v>114000</v>
          </cell>
          <cell r="F62">
            <v>114000</v>
          </cell>
          <cell r="G62">
            <v>745000</v>
          </cell>
          <cell r="H62">
            <v>268000</v>
          </cell>
          <cell r="I62">
            <v>2703000</v>
          </cell>
          <cell r="J62">
            <v>-515000</v>
          </cell>
          <cell r="K62">
            <v>3358000</v>
          </cell>
          <cell r="L62">
            <v>78580000</v>
          </cell>
        </row>
        <row r="63">
          <cell r="A63">
            <v>36526</v>
          </cell>
          <cell r="B63">
            <v>36526</v>
          </cell>
          <cell r="C63">
            <v>542000</v>
          </cell>
          <cell r="D63">
            <v>885000</v>
          </cell>
          <cell r="E63">
            <v>205000</v>
          </cell>
          <cell r="F63">
            <v>63000</v>
          </cell>
          <cell r="G63">
            <v>644000</v>
          </cell>
          <cell r="H63">
            <v>264000</v>
          </cell>
          <cell r="I63">
            <v>2603000</v>
          </cell>
          <cell r="J63">
            <v>-379000</v>
          </cell>
          <cell r="K63">
            <v>3030000</v>
          </cell>
          <cell r="L63">
            <v>78202000</v>
          </cell>
        </row>
        <row r="64">
          <cell r="A64">
            <v>36527</v>
          </cell>
          <cell r="B64">
            <v>36527</v>
          </cell>
          <cell r="C64">
            <v>540000</v>
          </cell>
          <cell r="D64">
            <v>930000</v>
          </cell>
          <cell r="E64">
            <v>187000</v>
          </cell>
          <cell r="F64">
            <v>64000</v>
          </cell>
          <cell r="G64">
            <v>723000</v>
          </cell>
          <cell r="H64">
            <v>264000</v>
          </cell>
          <cell r="I64">
            <v>2707000</v>
          </cell>
          <cell r="J64">
            <v>-683000</v>
          </cell>
          <cell r="K64">
            <v>3392000</v>
          </cell>
          <cell r="L64">
            <v>77519000</v>
          </cell>
        </row>
        <row r="65">
          <cell r="A65">
            <v>36528</v>
          </cell>
          <cell r="B65">
            <v>36528</v>
          </cell>
          <cell r="C65">
            <v>498000</v>
          </cell>
          <cell r="D65">
            <v>892000</v>
          </cell>
          <cell r="E65">
            <v>181000</v>
          </cell>
          <cell r="F65">
            <v>62000</v>
          </cell>
          <cell r="G65">
            <v>718000</v>
          </cell>
          <cell r="H65">
            <v>264000</v>
          </cell>
          <cell r="I65">
            <v>2614000</v>
          </cell>
          <cell r="J65">
            <v>-1251000</v>
          </cell>
          <cell r="K65">
            <v>3767000</v>
          </cell>
          <cell r="L65">
            <v>76268000</v>
          </cell>
        </row>
        <row r="66">
          <cell r="A66">
            <v>36529</v>
          </cell>
          <cell r="B66">
            <v>36529</v>
          </cell>
          <cell r="C66">
            <v>462000</v>
          </cell>
          <cell r="D66">
            <v>893000</v>
          </cell>
          <cell r="E66">
            <v>130000</v>
          </cell>
          <cell r="F66">
            <v>95000</v>
          </cell>
          <cell r="G66">
            <v>716000</v>
          </cell>
          <cell r="H66">
            <v>252000</v>
          </cell>
          <cell r="I66">
            <v>2549000</v>
          </cell>
          <cell r="J66">
            <v>-941000</v>
          </cell>
          <cell r="K66">
            <v>3503000</v>
          </cell>
          <cell r="L66">
            <v>75327000</v>
          </cell>
        </row>
        <row r="67">
          <cell r="A67">
            <v>36530</v>
          </cell>
          <cell r="B67">
            <v>36530</v>
          </cell>
          <cell r="C67">
            <v>525000</v>
          </cell>
          <cell r="D67">
            <v>872000</v>
          </cell>
          <cell r="E67">
            <v>117000</v>
          </cell>
          <cell r="F67">
            <v>62000</v>
          </cell>
          <cell r="G67">
            <v>704000</v>
          </cell>
          <cell r="H67">
            <v>252000</v>
          </cell>
          <cell r="I67">
            <v>2532000</v>
          </cell>
          <cell r="J67">
            <v>-987000</v>
          </cell>
          <cell r="K67">
            <v>3509000</v>
          </cell>
          <cell r="L67">
            <v>74341000</v>
          </cell>
        </row>
        <row r="68">
          <cell r="A68">
            <v>36531</v>
          </cell>
          <cell r="B68">
            <v>36531</v>
          </cell>
          <cell r="C68">
            <v>538000</v>
          </cell>
          <cell r="D68">
            <v>929000</v>
          </cell>
          <cell r="E68">
            <v>135000</v>
          </cell>
          <cell r="F68">
            <v>135000</v>
          </cell>
          <cell r="G68">
            <v>662000</v>
          </cell>
          <cell r="H68">
            <v>249000</v>
          </cell>
          <cell r="I68">
            <v>2642000</v>
          </cell>
          <cell r="J68">
            <v>-877000</v>
          </cell>
          <cell r="K68">
            <v>3603000</v>
          </cell>
          <cell r="L68">
            <v>73464000</v>
          </cell>
        </row>
        <row r="69">
          <cell r="A69">
            <v>36532</v>
          </cell>
          <cell r="B69">
            <v>36532</v>
          </cell>
          <cell r="C69">
            <v>540000</v>
          </cell>
          <cell r="D69">
            <v>942000</v>
          </cell>
          <cell r="E69">
            <v>133000</v>
          </cell>
          <cell r="F69">
            <v>98000</v>
          </cell>
          <cell r="G69">
            <v>699000</v>
          </cell>
          <cell r="H69">
            <v>245000</v>
          </cell>
          <cell r="I69">
            <v>2658000</v>
          </cell>
          <cell r="J69">
            <v>-1163000</v>
          </cell>
          <cell r="K69">
            <v>3783000</v>
          </cell>
          <cell r="L69">
            <v>72302000</v>
          </cell>
        </row>
        <row r="70">
          <cell r="A70">
            <v>36533</v>
          </cell>
          <cell r="B70">
            <v>36533</v>
          </cell>
          <cell r="C70">
            <v>536000</v>
          </cell>
          <cell r="D70">
            <v>1110000</v>
          </cell>
          <cell r="E70">
            <v>200000</v>
          </cell>
          <cell r="F70">
            <v>82000</v>
          </cell>
          <cell r="G70">
            <v>710000</v>
          </cell>
          <cell r="H70">
            <v>252000</v>
          </cell>
          <cell r="I70">
            <v>2888000</v>
          </cell>
          <cell r="J70">
            <v>-510000</v>
          </cell>
          <cell r="K70">
            <v>3374000</v>
          </cell>
          <cell r="L70">
            <v>71791000</v>
          </cell>
        </row>
        <row r="71">
          <cell r="A71">
            <v>36534</v>
          </cell>
          <cell r="B71">
            <v>36534</v>
          </cell>
          <cell r="C71">
            <v>542000</v>
          </cell>
          <cell r="D71">
            <v>1087000</v>
          </cell>
          <cell r="E71">
            <v>182000</v>
          </cell>
          <cell r="F71">
            <v>85000</v>
          </cell>
          <cell r="G71">
            <v>713000</v>
          </cell>
          <cell r="H71">
            <v>253000</v>
          </cell>
          <cell r="I71">
            <v>2862000</v>
          </cell>
          <cell r="J71">
            <v>-550000</v>
          </cell>
          <cell r="K71">
            <v>3433000</v>
          </cell>
          <cell r="L71">
            <v>71241000</v>
          </cell>
        </row>
        <row r="72">
          <cell r="A72">
            <v>36535</v>
          </cell>
          <cell r="B72">
            <v>36535</v>
          </cell>
          <cell r="C72">
            <v>541000</v>
          </cell>
          <cell r="D72">
            <v>1108000</v>
          </cell>
          <cell r="E72">
            <v>157000</v>
          </cell>
          <cell r="F72">
            <v>88000</v>
          </cell>
          <cell r="G72">
            <v>699000</v>
          </cell>
          <cell r="H72">
            <v>250000</v>
          </cell>
          <cell r="I72">
            <v>2843000</v>
          </cell>
          <cell r="J72">
            <v>-868000</v>
          </cell>
          <cell r="K72">
            <v>3662000</v>
          </cell>
          <cell r="L72">
            <v>70372000</v>
          </cell>
        </row>
        <row r="73">
          <cell r="A73">
            <v>36536</v>
          </cell>
          <cell r="B73">
            <v>36536</v>
          </cell>
          <cell r="C73">
            <v>542000</v>
          </cell>
          <cell r="D73">
            <v>1121000</v>
          </cell>
          <cell r="E73">
            <v>139000</v>
          </cell>
          <cell r="F73">
            <v>90000</v>
          </cell>
          <cell r="G73">
            <v>724000</v>
          </cell>
          <cell r="H73">
            <v>247000</v>
          </cell>
          <cell r="I73">
            <v>2863000</v>
          </cell>
          <cell r="J73">
            <v>-595000</v>
          </cell>
          <cell r="K73">
            <v>3434000</v>
          </cell>
          <cell r="L73">
            <v>69783000</v>
          </cell>
        </row>
        <row r="74">
          <cell r="A74">
            <v>36537</v>
          </cell>
          <cell r="B74">
            <v>36537</v>
          </cell>
          <cell r="C74">
            <v>539000</v>
          </cell>
          <cell r="D74">
            <v>1008000</v>
          </cell>
          <cell r="E74">
            <v>171000</v>
          </cell>
          <cell r="F74">
            <v>62000</v>
          </cell>
          <cell r="G74">
            <v>723000</v>
          </cell>
          <cell r="H74">
            <v>241000</v>
          </cell>
          <cell r="I74">
            <v>2744000</v>
          </cell>
          <cell r="J74">
            <v>-666000</v>
          </cell>
          <cell r="K74">
            <v>3498000</v>
          </cell>
          <cell r="L74">
            <v>69118000</v>
          </cell>
        </row>
        <row r="75">
          <cell r="A75">
            <v>36538</v>
          </cell>
          <cell r="B75">
            <v>36538</v>
          </cell>
          <cell r="C75">
            <v>541000</v>
          </cell>
          <cell r="D75">
            <v>993000</v>
          </cell>
          <cell r="E75">
            <v>152000</v>
          </cell>
          <cell r="F75">
            <v>74000</v>
          </cell>
          <cell r="G75">
            <v>718000</v>
          </cell>
          <cell r="H75">
            <v>259000</v>
          </cell>
          <cell r="I75">
            <v>2737000</v>
          </cell>
          <cell r="J75">
            <v>-591000</v>
          </cell>
          <cell r="K75">
            <v>3234000</v>
          </cell>
          <cell r="L75">
            <v>68526000</v>
          </cell>
        </row>
        <row r="76">
          <cell r="A76">
            <v>36539</v>
          </cell>
          <cell r="B76">
            <v>36539</v>
          </cell>
          <cell r="C76">
            <v>541000</v>
          </cell>
          <cell r="D76">
            <v>978000</v>
          </cell>
          <cell r="E76">
            <v>239000</v>
          </cell>
          <cell r="F76">
            <v>64000</v>
          </cell>
          <cell r="G76">
            <v>767000</v>
          </cell>
          <cell r="H76">
            <v>266000</v>
          </cell>
          <cell r="I76">
            <v>2854000</v>
          </cell>
          <cell r="J76">
            <v>-188000</v>
          </cell>
          <cell r="K76">
            <v>2908000</v>
          </cell>
          <cell r="L76">
            <v>68338000</v>
          </cell>
        </row>
        <row r="77">
          <cell r="A77">
            <v>36540</v>
          </cell>
          <cell r="B77">
            <v>36540</v>
          </cell>
          <cell r="C77">
            <v>537000</v>
          </cell>
          <cell r="D77">
            <v>951000</v>
          </cell>
          <cell r="E77">
            <v>214000</v>
          </cell>
          <cell r="F77">
            <v>58000</v>
          </cell>
          <cell r="G77">
            <v>724000</v>
          </cell>
          <cell r="H77">
            <v>268000</v>
          </cell>
          <cell r="I77">
            <v>2752000</v>
          </cell>
          <cell r="J77">
            <v>314000</v>
          </cell>
          <cell r="K77">
            <v>2527000</v>
          </cell>
          <cell r="L77">
            <v>68651000</v>
          </cell>
        </row>
        <row r="78">
          <cell r="A78">
            <v>36541</v>
          </cell>
          <cell r="B78">
            <v>36541</v>
          </cell>
          <cell r="C78">
            <v>543000</v>
          </cell>
          <cell r="D78">
            <v>934000</v>
          </cell>
          <cell r="E78">
            <v>229000</v>
          </cell>
          <cell r="F78">
            <v>57000</v>
          </cell>
          <cell r="G78">
            <v>733000</v>
          </cell>
          <cell r="H78">
            <v>265000</v>
          </cell>
          <cell r="I78">
            <v>2761000</v>
          </cell>
          <cell r="J78">
            <v>142000</v>
          </cell>
          <cell r="K78">
            <v>2648000</v>
          </cell>
          <cell r="L78">
            <v>68793000</v>
          </cell>
        </row>
        <row r="79">
          <cell r="A79">
            <v>36542</v>
          </cell>
          <cell r="B79">
            <v>36542</v>
          </cell>
          <cell r="C79">
            <v>527000</v>
          </cell>
          <cell r="D79">
            <v>924000</v>
          </cell>
          <cell r="E79">
            <v>209000</v>
          </cell>
          <cell r="F79">
            <v>121000</v>
          </cell>
          <cell r="G79">
            <v>729000</v>
          </cell>
          <cell r="H79">
            <v>243000</v>
          </cell>
          <cell r="I79">
            <v>2754000</v>
          </cell>
          <cell r="J79">
            <v>-257000</v>
          </cell>
          <cell r="K79">
            <v>2896000</v>
          </cell>
          <cell r="L79">
            <v>68655000</v>
          </cell>
        </row>
        <row r="80">
          <cell r="A80">
            <v>36543</v>
          </cell>
          <cell r="B80">
            <v>36543</v>
          </cell>
          <cell r="C80">
            <v>512000</v>
          </cell>
          <cell r="D80">
            <v>899000</v>
          </cell>
          <cell r="E80">
            <v>204000</v>
          </cell>
          <cell r="F80">
            <v>56000</v>
          </cell>
          <cell r="G80">
            <v>717000</v>
          </cell>
          <cell r="H80">
            <v>214000</v>
          </cell>
          <cell r="I80">
            <v>2602000</v>
          </cell>
          <cell r="J80">
            <v>101000</v>
          </cell>
          <cell r="K80">
            <v>2701000</v>
          </cell>
          <cell r="L80">
            <v>68635000</v>
          </cell>
        </row>
        <row r="81">
          <cell r="A81">
            <v>36544</v>
          </cell>
          <cell r="B81">
            <v>36544</v>
          </cell>
          <cell r="C81">
            <v>540000</v>
          </cell>
          <cell r="D81">
            <v>927000</v>
          </cell>
          <cell r="E81">
            <v>213000</v>
          </cell>
          <cell r="F81">
            <v>82000</v>
          </cell>
          <cell r="G81">
            <v>703000</v>
          </cell>
          <cell r="H81">
            <v>211000</v>
          </cell>
          <cell r="I81">
            <v>2675000</v>
          </cell>
          <cell r="J81">
            <v>-150000</v>
          </cell>
          <cell r="K81">
            <v>2709000</v>
          </cell>
          <cell r="L81">
            <v>68480000</v>
          </cell>
        </row>
        <row r="82">
          <cell r="A82">
            <v>36545</v>
          </cell>
          <cell r="B82">
            <v>36545</v>
          </cell>
          <cell r="C82">
            <v>535000</v>
          </cell>
          <cell r="D82">
            <v>897000</v>
          </cell>
          <cell r="E82">
            <v>271000</v>
          </cell>
          <cell r="F82">
            <v>85000</v>
          </cell>
          <cell r="G82">
            <v>746000</v>
          </cell>
          <cell r="H82">
            <v>217000</v>
          </cell>
          <cell r="I82">
            <v>2751000</v>
          </cell>
          <cell r="J82">
            <v>21000</v>
          </cell>
          <cell r="K82">
            <v>2735000</v>
          </cell>
          <cell r="L82">
            <v>68501000</v>
          </cell>
        </row>
        <row r="83">
          <cell r="A83">
            <v>36546</v>
          </cell>
          <cell r="B83">
            <v>36546</v>
          </cell>
          <cell r="C83">
            <v>533000</v>
          </cell>
          <cell r="D83">
            <v>796000</v>
          </cell>
          <cell r="E83">
            <v>253000</v>
          </cell>
          <cell r="F83">
            <v>101000</v>
          </cell>
          <cell r="G83">
            <v>735000</v>
          </cell>
          <cell r="H83">
            <v>271000</v>
          </cell>
          <cell r="I83">
            <v>2689000</v>
          </cell>
          <cell r="J83">
            <v>7000</v>
          </cell>
          <cell r="K83">
            <v>2809000</v>
          </cell>
          <cell r="L83">
            <v>68508000</v>
          </cell>
        </row>
        <row r="84">
          <cell r="A84">
            <v>36547</v>
          </cell>
          <cell r="B84">
            <v>36547</v>
          </cell>
          <cell r="C84">
            <v>542000</v>
          </cell>
          <cell r="D84">
            <v>826000</v>
          </cell>
          <cell r="E84">
            <v>320000</v>
          </cell>
          <cell r="F84">
            <v>64000</v>
          </cell>
          <cell r="G84">
            <v>620000</v>
          </cell>
          <cell r="H84">
            <v>283000</v>
          </cell>
          <cell r="I84">
            <v>2656000</v>
          </cell>
          <cell r="J84">
            <v>-245000</v>
          </cell>
          <cell r="K84">
            <v>2828000</v>
          </cell>
          <cell r="L84">
            <v>68263000</v>
          </cell>
        </row>
        <row r="85">
          <cell r="A85">
            <v>36548</v>
          </cell>
          <cell r="B85">
            <v>36548</v>
          </cell>
          <cell r="C85">
            <v>527000</v>
          </cell>
          <cell r="D85">
            <v>809000</v>
          </cell>
          <cell r="E85">
            <v>288000</v>
          </cell>
          <cell r="F85">
            <v>60000</v>
          </cell>
          <cell r="G85">
            <v>704000</v>
          </cell>
          <cell r="H85">
            <v>279000</v>
          </cell>
          <cell r="I85">
            <v>2667000</v>
          </cell>
          <cell r="J85">
            <v>-137000</v>
          </cell>
          <cell r="K85">
            <v>2800000</v>
          </cell>
          <cell r="L85">
            <v>68125000</v>
          </cell>
        </row>
        <row r="86">
          <cell r="A86">
            <v>36549</v>
          </cell>
          <cell r="B86">
            <v>36549</v>
          </cell>
          <cell r="C86">
            <v>535000</v>
          </cell>
          <cell r="D86">
            <v>796000</v>
          </cell>
          <cell r="E86">
            <v>229000</v>
          </cell>
          <cell r="F86">
            <v>61000</v>
          </cell>
          <cell r="G86">
            <v>698000</v>
          </cell>
          <cell r="H86">
            <v>278000</v>
          </cell>
          <cell r="I86">
            <v>2597000</v>
          </cell>
          <cell r="J86">
            <v>-134000</v>
          </cell>
          <cell r="K86">
            <v>2652000</v>
          </cell>
          <cell r="L86">
            <v>67991000</v>
          </cell>
        </row>
        <row r="87">
          <cell r="A87">
            <v>36550</v>
          </cell>
          <cell r="B87">
            <v>36550</v>
          </cell>
          <cell r="C87">
            <v>533000</v>
          </cell>
          <cell r="D87">
            <v>793000</v>
          </cell>
          <cell r="E87">
            <v>233000</v>
          </cell>
          <cell r="F87">
            <v>79000</v>
          </cell>
          <cell r="G87">
            <v>704000</v>
          </cell>
          <cell r="H87">
            <v>253000</v>
          </cell>
          <cell r="I87">
            <v>2595000</v>
          </cell>
          <cell r="J87">
            <v>-258000</v>
          </cell>
          <cell r="K87">
            <v>2967000</v>
          </cell>
          <cell r="L87">
            <v>67733000</v>
          </cell>
        </row>
        <row r="88">
          <cell r="A88">
            <v>36551</v>
          </cell>
          <cell r="B88">
            <v>36551</v>
          </cell>
          <cell r="C88">
            <v>516000</v>
          </cell>
          <cell r="D88">
            <v>770000</v>
          </cell>
          <cell r="E88">
            <v>221000</v>
          </cell>
          <cell r="F88">
            <v>89000</v>
          </cell>
          <cell r="G88">
            <v>548000</v>
          </cell>
          <cell r="H88">
            <v>247000</v>
          </cell>
          <cell r="I88">
            <v>2391000</v>
          </cell>
          <cell r="J88">
            <v>-589000</v>
          </cell>
          <cell r="K88">
            <v>3101000</v>
          </cell>
          <cell r="L88">
            <v>67145000</v>
          </cell>
        </row>
        <row r="89">
          <cell r="A89">
            <v>36552</v>
          </cell>
          <cell r="B89">
            <v>36552</v>
          </cell>
          <cell r="C89">
            <v>529000</v>
          </cell>
          <cell r="D89">
            <v>637000</v>
          </cell>
          <cell r="E89">
            <v>217000</v>
          </cell>
          <cell r="F89">
            <v>79000</v>
          </cell>
          <cell r="G89">
            <v>553000</v>
          </cell>
          <cell r="H89">
            <v>279000</v>
          </cell>
          <cell r="I89">
            <v>2294000</v>
          </cell>
          <cell r="J89">
            <v>-987000</v>
          </cell>
          <cell r="K89">
            <v>3245000</v>
          </cell>
          <cell r="L89">
            <v>66343000</v>
          </cell>
        </row>
        <row r="90">
          <cell r="A90">
            <v>36553</v>
          </cell>
          <cell r="B90">
            <v>36553</v>
          </cell>
          <cell r="C90">
            <v>524000</v>
          </cell>
          <cell r="D90">
            <v>623000</v>
          </cell>
          <cell r="E90">
            <v>177000</v>
          </cell>
          <cell r="F90">
            <v>100000</v>
          </cell>
          <cell r="G90">
            <v>549000</v>
          </cell>
          <cell r="H90">
            <v>278000</v>
          </cell>
          <cell r="I90">
            <v>2251000</v>
          </cell>
          <cell r="J90">
            <v>-891000</v>
          </cell>
          <cell r="K90">
            <v>3092000</v>
          </cell>
          <cell r="L90">
            <v>65452000</v>
          </cell>
        </row>
        <row r="91">
          <cell r="A91">
            <v>36554</v>
          </cell>
          <cell r="B91">
            <v>36554</v>
          </cell>
          <cell r="C91">
            <v>525000</v>
          </cell>
          <cell r="D91">
            <v>578000</v>
          </cell>
          <cell r="E91">
            <v>163000</v>
          </cell>
          <cell r="F91">
            <v>73000</v>
          </cell>
          <cell r="G91">
            <v>533000</v>
          </cell>
          <cell r="H91">
            <v>279000</v>
          </cell>
          <cell r="I91">
            <v>2151000</v>
          </cell>
          <cell r="J91">
            <v>-766000</v>
          </cell>
          <cell r="K91">
            <v>2841000</v>
          </cell>
          <cell r="L91">
            <v>64686000</v>
          </cell>
        </row>
        <row r="92">
          <cell r="A92">
            <v>36555</v>
          </cell>
          <cell r="B92">
            <v>36555</v>
          </cell>
          <cell r="C92">
            <v>507000</v>
          </cell>
          <cell r="D92">
            <v>564000</v>
          </cell>
          <cell r="E92">
            <v>203000</v>
          </cell>
          <cell r="F92">
            <v>70000</v>
          </cell>
          <cell r="G92">
            <v>536000</v>
          </cell>
          <cell r="H92">
            <v>283000</v>
          </cell>
          <cell r="I92">
            <v>2162000</v>
          </cell>
          <cell r="J92">
            <v>-742000</v>
          </cell>
          <cell r="K92">
            <v>2875000</v>
          </cell>
          <cell r="L92">
            <v>63944000</v>
          </cell>
        </row>
        <row r="93">
          <cell r="A93">
            <v>36556</v>
          </cell>
          <cell r="B93">
            <v>36556</v>
          </cell>
          <cell r="C93">
            <v>541000</v>
          </cell>
          <cell r="D93">
            <v>546000</v>
          </cell>
          <cell r="E93">
            <v>137000</v>
          </cell>
          <cell r="F93">
            <v>66000</v>
          </cell>
          <cell r="G93">
            <v>534000</v>
          </cell>
          <cell r="H93">
            <v>281000</v>
          </cell>
          <cell r="I93">
            <v>2106000</v>
          </cell>
          <cell r="J93">
            <v>-975000</v>
          </cell>
          <cell r="K93">
            <v>3272000</v>
          </cell>
          <cell r="L93">
            <v>62970000</v>
          </cell>
        </row>
        <row r="94">
          <cell r="A94">
            <v>36557</v>
          </cell>
          <cell r="B94">
            <v>36557</v>
          </cell>
          <cell r="C94">
            <v>540000</v>
          </cell>
          <cell r="D94">
            <v>585000</v>
          </cell>
          <cell r="E94">
            <v>194000</v>
          </cell>
          <cell r="F94">
            <v>115000</v>
          </cell>
          <cell r="G94">
            <v>564000</v>
          </cell>
          <cell r="H94">
            <v>274000</v>
          </cell>
          <cell r="I94">
            <v>2271000</v>
          </cell>
          <cell r="J94">
            <v>-763000</v>
          </cell>
          <cell r="K94">
            <v>2871000</v>
          </cell>
          <cell r="L94">
            <v>62020000</v>
          </cell>
        </row>
        <row r="95">
          <cell r="A95">
            <v>36558</v>
          </cell>
          <cell r="B95">
            <v>36558</v>
          </cell>
          <cell r="C95">
            <v>519000</v>
          </cell>
          <cell r="D95">
            <v>541000</v>
          </cell>
          <cell r="E95">
            <v>201000</v>
          </cell>
          <cell r="F95">
            <v>124000</v>
          </cell>
          <cell r="G95">
            <v>623000</v>
          </cell>
          <cell r="H95">
            <v>272000</v>
          </cell>
          <cell r="I95">
            <v>2280000</v>
          </cell>
          <cell r="J95">
            <v>-396000</v>
          </cell>
          <cell r="K95">
            <v>2784000</v>
          </cell>
          <cell r="L95">
            <v>61626000</v>
          </cell>
        </row>
        <row r="96">
          <cell r="A96">
            <v>36559</v>
          </cell>
          <cell r="B96">
            <v>36559</v>
          </cell>
          <cell r="C96">
            <v>528000</v>
          </cell>
          <cell r="D96">
            <v>552000</v>
          </cell>
          <cell r="E96">
            <v>207000</v>
          </cell>
          <cell r="F96">
            <v>118000</v>
          </cell>
          <cell r="G96">
            <v>594000</v>
          </cell>
          <cell r="H96">
            <v>270000</v>
          </cell>
          <cell r="I96">
            <v>2269000</v>
          </cell>
          <cell r="J96">
            <v>-505000</v>
          </cell>
          <cell r="K96">
            <v>2785000</v>
          </cell>
          <cell r="L96">
            <v>60984000</v>
          </cell>
        </row>
        <row r="97">
          <cell r="A97">
            <v>36560</v>
          </cell>
          <cell r="B97">
            <v>36560</v>
          </cell>
          <cell r="C97">
            <v>526000</v>
          </cell>
          <cell r="D97">
            <v>594000</v>
          </cell>
          <cell r="E97">
            <v>229000</v>
          </cell>
          <cell r="F97">
            <v>160000</v>
          </cell>
          <cell r="G97">
            <v>600000</v>
          </cell>
          <cell r="H97">
            <v>273000</v>
          </cell>
          <cell r="I97">
            <v>2381000</v>
          </cell>
          <cell r="J97">
            <v>-558000</v>
          </cell>
          <cell r="K97">
            <v>2835000</v>
          </cell>
          <cell r="L97">
            <v>60728000</v>
          </cell>
        </row>
        <row r="98">
          <cell r="A98">
            <v>36561</v>
          </cell>
          <cell r="B98">
            <v>36561</v>
          </cell>
          <cell r="C98">
            <v>538000</v>
          </cell>
          <cell r="D98">
            <v>633000</v>
          </cell>
          <cell r="E98">
            <v>318000</v>
          </cell>
          <cell r="F98">
            <v>164000</v>
          </cell>
          <cell r="G98">
            <v>647000</v>
          </cell>
          <cell r="H98">
            <v>276000</v>
          </cell>
          <cell r="I98">
            <v>2576000</v>
          </cell>
          <cell r="J98">
            <v>181000</v>
          </cell>
          <cell r="K98">
            <v>2463000</v>
          </cell>
          <cell r="L98">
            <v>60767000</v>
          </cell>
        </row>
        <row r="99">
          <cell r="A99">
            <v>36562</v>
          </cell>
          <cell r="B99">
            <v>36562</v>
          </cell>
          <cell r="C99">
            <v>539000</v>
          </cell>
          <cell r="D99">
            <v>624000</v>
          </cell>
          <cell r="E99">
            <v>310000</v>
          </cell>
          <cell r="F99">
            <v>165000</v>
          </cell>
          <cell r="G99">
            <v>646000</v>
          </cell>
          <cell r="H99">
            <v>280000</v>
          </cell>
          <cell r="I99">
            <v>2564000</v>
          </cell>
          <cell r="J99">
            <v>32000</v>
          </cell>
          <cell r="K99">
            <v>2495000</v>
          </cell>
          <cell r="L99">
            <v>60777000</v>
          </cell>
        </row>
        <row r="100">
          <cell r="A100">
            <v>36563</v>
          </cell>
          <cell r="B100">
            <v>36563</v>
          </cell>
          <cell r="C100">
            <v>538000</v>
          </cell>
          <cell r="D100">
            <v>601000</v>
          </cell>
          <cell r="E100">
            <v>267000</v>
          </cell>
          <cell r="F100">
            <v>167000</v>
          </cell>
          <cell r="G100">
            <v>646000</v>
          </cell>
          <cell r="H100">
            <v>283000</v>
          </cell>
          <cell r="I100">
            <v>2502000</v>
          </cell>
          <cell r="J100">
            <v>-163000</v>
          </cell>
          <cell r="K100">
            <v>2711000</v>
          </cell>
          <cell r="L100">
            <v>60614000</v>
          </cell>
        </row>
        <row r="101">
          <cell r="A101">
            <v>36564</v>
          </cell>
          <cell r="B101">
            <v>36564</v>
          </cell>
          <cell r="C101">
            <v>540000</v>
          </cell>
          <cell r="D101">
            <v>650000</v>
          </cell>
          <cell r="E101">
            <v>228000</v>
          </cell>
          <cell r="F101">
            <v>166000</v>
          </cell>
          <cell r="G101">
            <v>632000</v>
          </cell>
          <cell r="H101">
            <v>286000</v>
          </cell>
          <cell r="I101">
            <v>2502000</v>
          </cell>
          <cell r="J101">
            <v>-262000</v>
          </cell>
          <cell r="K101">
            <v>2832000</v>
          </cell>
          <cell r="L101">
            <v>60352000</v>
          </cell>
        </row>
        <row r="102">
          <cell r="A102">
            <v>36565</v>
          </cell>
          <cell r="B102">
            <v>36565</v>
          </cell>
          <cell r="C102">
            <v>536000</v>
          </cell>
          <cell r="D102">
            <v>666000</v>
          </cell>
          <cell r="E102">
            <v>256000</v>
          </cell>
          <cell r="F102">
            <v>159000</v>
          </cell>
          <cell r="G102">
            <v>722000</v>
          </cell>
          <cell r="H102">
            <v>288000</v>
          </cell>
          <cell r="I102">
            <v>2629000</v>
          </cell>
          <cell r="J102">
            <v>-364000</v>
          </cell>
          <cell r="K102">
            <v>2865000</v>
          </cell>
          <cell r="L102">
            <v>59988000</v>
          </cell>
        </row>
        <row r="103">
          <cell r="A103">
            <v>36566</v>
          </cell>
          <cell r="B103">
            <v>36566</v>
          </cell>
          <cell r="C103">
            <v>537000</v>
          </cell>
          <cell r="D103">
            <v>639000</v>
          </cell>
          <cell r="E103">
            <v>277000</v>
          </cell>
          <cell r="F103">
            <v>159000</v>
          </cell>
          <cell r="G103">
            <v>743000</v>
          </cell>
          <cell r="H103">
            <v>292000</v>
          </cell>
          <cell r="I103">
            <v>2647000</v>
          </cell>
          <cell r="J103">
            <v>-525000</v>
          </cell>
          <cell r="K103">
            <v>3170000</v>
          </cell>
          <cell r="L103">
            <v>59643000</v>
          </cell>
        </row>
        <row r="104">
          <cell r="A104">
            <v>36567</v>
          </cell>
          <cell r="B104">
            <v>36567</v>
          </cell>
          <cell r="C104">
            <v>540000</v>
          </cell>
          <cell r="D104">
            <v>641000</v>
          </cell>
          <cell r="E104">
            <v>309000</v>
          </cell>
          <cell r="F104">
            <v>133000</v>
          </cell>
          <cell r="G104">
            <v>744000</v>
          </cell>
          <cell r="H104">
            <v>283000</v>
          </cell>
          <cell r="I104">
            <v>2650000</v>
          </cell>
          <cell r="J104">
            <v>-360000</v>
          </cell>
          <cell r="K104">
            <v>3041000</v>
          </cell>
          <cell r="L104">
            <v>59107000</v>
          </cell>
        </row>
        <row r="105">
          <cell r="A105">
            <v>36568</v>
          </cell>
          <cell r="B105">
            <v>36568</v>
          </cell>
          <cell r="C105">
            <v>540000</v>
          </cell>
          <cell r="D105">
            <v>642000</v>
          </cell>
          <cell r="E105">
            <v>308000</v>
          </cell>
          <cell r="F105">
            <v>163000</v>
          </cell>
          <cell r="G105">
            <v>685000</v>
          </cell>
          <cell r="H105">
            <v>285000</v>
          </cell>
          <cell r="I105">
            <v>2624000</v>
          </cell>
          <cell r="J105">
            <v>-185000</v>
          </cell>
          <cell r="K105">
            <v>2793000</v>
          </cell>
          <cell r="L105">
            <v>58923000</v>
          </cell>
        </row>
        <row r="106">
          <cell r="A106">
            <v>36569</v>
          </cell>
          <cell r="B106">
            <v>36569</v>
          </cell>
          <cell r="C106">
            <v>540000</v>
          </cell>
          <cell r="D106">
            <v>654000</v>
          </cell>
          <cell r="E106">
            <v>265000</v>
          </cell>
          <cell r="F106">
            <v>146000</v>
          </cell>
          <cell r="G106">
            <v>703000</v>
          </cell>
          <cell r="H106">
            <v>290000</v>
          </cell>
          <cell r="I106">
            <v>2598000</v>
          </cell>
          <cell r="J106">
            <v>-340000</v>
          </cell>
          <cell r="K106">
            <v>2962000</v>
          </cell>
          <cell r="L106">
            <v>58451000</v>
          </cell>
        </row>
        <row r="107">
          <cell r="A107">
            <v>36570</v>
          </cell>
          <cell r="B107">
            <v>36570</v>
          </cell>
          <cell r="C107">
            <v>460000</v>
          </cell>
          <cell r="D107">
            <v>643000</v>
          </cell>
          <cell r="E107">
            <v>317000</v>
          </cell>
          <cell r="F107">
            <v>138000</v>
          </cell>
          <cell r="G107">
            <v>709000</v>
          </cell>
          <cell r="H107">
            <v>279000</v>
          </cell>
          <cell r="I107">
            <v>2546000</v>
          </cell>
          <cell r="J107">
            <v>-446000</v>
          </cell>
          <cell r="K107">
            <v>2951000</v>
          </cell>
          <cell r="L107">
            <v>58137000</v>
          </cell>
        </row>
        <row r="108">
          <cell r="A108">
            <v>36571</v>
          </cell>
          <cell r="B108">
            <v>36571</v>
          </cell>
          <cell r="C108">
            <v>541000</v>
          </cell>
          <cell r="D108">
            <v>612000</v>
          </cell>
          <cell r="E108">
            <v>249000</v>
          </cell>
          <cell r="F108">
            <v>160000</v>
          </cell>
          <cell r="G108">
            <v>670000</v>
          </cell>
          <cell r="H108">
            <v>276000</v>
          </cell>
          <cell r="I108">
            <v>2507000</v>
          </cell>
          <cell r="J108">
            <v>-385000</v>
          </cell>
          <cell r="K108">
            <v>2922000</v>
          </cell>
          <cell r="L108">
            <v>57755000</v>
          </cell>
        </row>
        <row r="109">
          <cell r="A109">
            <v>36572</v>
          </cell>
          <cell r="B109">
            <v>36572</v>
          </cell>
          <cell r="C109">
            <v>538000</v>
          </cell>
          <cell r="D109">
            <v>633000</v>
          </cell>
          <cell r="E109">
            <v>251000</v>
          </cell>
          <cell r="F109">
            <v>151000</v>
          </cell>
          <cell r="G109">
            <v>658000</v>
          </cell>
          <cell r="H109">
            <v>285000</v>
          </cell>
          <cell r="I109">
            <v>2516000</v>
          </cell>
          <cell r="J109">
            <v>-1091000</v>
          </cell>
          <cell r="K109">
            <v>3622000</v>
          </cell>
          <cell r="L109">
            <v>56663000</v>
          </cell>
        </row>
        <row r="110">
          <cell r="A110">
            <v>36573</v>
          </cell>
          <cell r="B110">
            <v>36573</v>
          </cell>
          <cell r="C110">
            <v>539000</v>
          </cell>
          <cell r="D110">
            <v>641000</v>
          </cell>
          <cell r="E110">
            <v>255000</v>
          </cell>
          <cell r="F110">
            <v>132000</v>
          </cell>
          <cell r="G110">
            <v>642000</v>
          </cell>
          <cell r="H110">
            <v>287000</v>
          </cell>
          <cell r="I110">
            <v>2497000</v>
          </cell>
          <cell r="J110">
            <v>-988000</v>
          </cell>
          <cell r="K110">
            <v>3549000</v>
          </cell>
          <cell r="L110">
            <v>55678000</v>
          </cell>
        </row>
        <row r="111">
          <cell r="A111">
            <v>36574</v>
          </cell>
          <cell r="B111">
            <v>36574</v>
          </cell>
          <cell r="C111">
            <v>536000</v>
          </cell>
          <cell r="D111">
            <v>648000</v>
          </cell>
          <cell r="E111">
            <v>242000</v>
          </cell>
          <cell r="F111">
            <v>138000</v>
          </cell>
          <cell r="G111">
            <v>624000</v>
          </cell>
          <cell r="H111">
            <v>278000</v>
          </cell>
          <cell r="I111">
            <v>2465000</v>
          </cell>
          <cell r="J111">
            <v>-792000</v>
          </cell>
          <cell r="K111">
            <v>3243000</v>
          </cell>
          <cell r="L111">
            <v>54886000</v>
          </cell>
        </row>
        <row r="112">
          <cell r="A112">
            <v>36575</v>
          </cell>
          <cell r="B112">
            <v>36575</v>
          </cell>
          <cell r="C112">
            <v>536000</v>
          </cell>
          <cell r="D112">
            <v>706000</v>
          </cell>
          <cell r="E112">
            <v>247000</v>
          </cell>
          <cell r="F112">
            <v>152000</v>
          </cell>
          <cell r="G112">
            <v>682000</v>
          </cell>
          <cell r="H112">
            <v>279000</v>
          </cell>
          <cell r="I112">
            <v>2602000</v>
          </cell>
          <cell r="J112">
            <v>-213000</v>
          </cell>
          <cell r="K112">
            <v>2592000</v>
          </cell>
          <cell r="L112">
            <v>54673000</v>
          </cell>
        </row>
        <row r="113">
          <cell r="A113">
            <v>36576</v>
          </cell>
          <cell r="B113">
            <v>36576</v>
          </cell>
          <cell r="C113">
            <v>540000</v>
          </cell>
          <cell r="D113">
            <v>712000</v>
          </cell>
          <cell r="E113">
            <v>235000</v>
          </cell>
          <cell r="F113">
            <v>158000</v>
          </cell>
          <cell r="G113">
            <v>682000</v>
          </cell>
          <cell r="H113">
            <v>266000</v>
          </cell>
          <cell r="I113">
            <v>2594000</v>
          </cell>
          <cell r="J113">
            <v>-90000</v>
          </cell>
          <cell r="K113">
            <v>2956000</v>
          </cell>
          <cell r="L113">
            <v>54583000</v>
          </cell>
        </row>
        <row r="114">
          <cell r="A114">
            <v>36577</v>
          </cell>
          <cell r="B114">
            <v>36577</v>
          </cell>
          <cell r="C114">
            <v>542000</v>
          </cell>
          <cell r="D114">
            <v>719000</v>
          </cell>
          <cell r="E114">
            <v>290000</v>
          </cell>
          <cell r="F114">
            <v>182000</v>
          </cell>
          <cell r="G114">
            <v>709000</v>
          </cell>
          <cell r="H114">
            <v>327000</v>
          </cell>
          <cell r="I114">
            <v>2769000</v>
          </cell>
          <cell r="J114">
            <v>-191000</v>
          </cell>
          <cell r="K114">
            <v>2960000</v>
          </cell>
          <cell r="L114">
            <v>54392000</v>
          </cell>
        </row>
        <row r="115">
          <cell r="A115">
            <v>36578</v>
          </cell>
          <cell r="B115">
            <v>36578</v>
          </cell>
          <cell r="C115">
            <v>542000</v>
          </cell>
          <cell r="D115">
            <v>719000</v>
          </cell>
          <cell r="E115">
            <v>290000</v>
          </cell>
          <cell r="F115">
            <v>182000</v>
          </cell>
          <cell r="G115">
            <v>709000</v>
          </cell>
          <cell r="H115">
            <v>327000</v>
          </cell>
          <cell r="I115">
            <v>2769000</v>
          </cell>
          <cell r="J115">
            <v>-476000</v>
          </cell>
          <cell r="K115">
            <v>3245000</v>
          </cell>
          <cell r="L115">
            <v>53916000</v>
          </cell>
        </row>
        <row r="116">
          <cell r="A116">
            <v>36579</v>
          </cell>
          <cell r="B116">
            <v>36579</v>
          </cell>
          <cell r="C116" t="str">
            <v>N/A</v>
          </cell>
          <cell r="D116" t="str">
            <v>N/A</v>
          </cell>
          <cell r="E116" t="str">
            <v>N/A</v>
          </cell>
          <cell r="F116" t="str">
            <v>N/A</v>
          </cell>
          <cell r="G116" t="str">
            <v>N/A</v>
          </cell>
          <cell r="H116" t="str">
            <v>N/A</v>
          </cell>
          <cell r="I116" t="str">
            <v>N/A</v>
          </cell>
          <cell r="J116" t="str">
            <v>N/A</v>
          </cell>
          <cell r="K116" t="str">
            <v>N/A</v>
          </cell>
          <cell r="L116" t="str">
            <v>N/A</v>
          </cell>
        </row>
        <row r="117">
          <cell r="A117">
            <v>36580</v>
          </cell>
          <cell r="B117">
            <v>36580</v>
          </cell>
          <cell r="C117" t="str">
            <v>N/A</v>
          </cell>
          <cell r="D117" t="str">
            <v>N/A</v>
          </cell>
          <cell r="E117" t="str">
            <v>N/A</v>
          </cell>
          <cell r="F117" t="str">
            <v>N/A</v>
          </cell>
          <cell r="G117" t="str">
            <v>N/A</v>
          </cell>
          <cell r="H117" t="str">
            <v>N/A</v>
          </cell>
          <cell r="I117" t="str">
            <v>N/A</v>
          </cell>
          <cell r="J117" t="str">
            <v>N/A</v>
          </cell>
          <cell r="K117" t="str">
            <v>N/A</v>
          </cell>
          <cell r="L117" t="str">
            <v>N/A</v>
          </cell>
        </row>
        <row r="118">
          <cell r="A118">
            <v>36581</v>
          </cell>
          <cell r="B118">
            <v>36581</v>
          </cell>
          <cell r="C118" t="str">
            <v>N/A</v>
          </cell>
          <cell r="D118" t="str">
            <v>N/A</v>
          </cell>
          <cell r="E118" t="str">
            <v>N/A</v>
          </cell>
          <cell r="F118" t="str">
            <v>N/A</v>
          </cell>
          <cell r="G118" t="str">
            <v>N/A</v>
          </cell>
          <cell r="H118" t="str">
            <v>N/A</v>
          </cell>
          <cell r="I118" t="str">
            <v>N/A</v>
          </cell>
          <cell r="J118" t="str">
            <v>N/A</v>
          </cell>
          <cell r="K118" t="str">
            <v>N/A</v>
          </cell>
          <cell r="L118" t="str">
            <v>N/A</v>
          </cell>
        </row>
        <row r="119">
          <cell r="A119">
            <v>36582</v>
          </cell>
          <cell r="B119">
            <v>36582</v>
          </cell>
          <cell r="C119" t="str">
            <v>N/A</v>
          </cell>
          <cell r="D119" t="str">
            <v>N/A</v>
          </cell>
          <cell r="E119" t="str">
            <v>N/A</v>
          </cell>
          <cell r="F119" t="str">
            <v>N/A</v>
          </cell>
          <cell r="G119" t="str">
            <v>N/A</v>
          </cell>
          <cell r="H119" t="str">
            <v>N/A</v>
          </cell>
          <cell r="I119" t="str">
            <v>N/A</v>
          </cell>
          <cell r="J119" t="str">
            <v>N/A</v>
          </cell>
          <cell r="K119" t="str">
            <v>N/A</v>
          </cell>
          <cell r="L119" t="str">
            <v>N/A</v>
          </cell>
        </row>
        <row r="120">
          <cell r="A120">
            <v>36583</v>
          </cell>
          <cell r="B120">
            <v>36583</v>
          </cell>
          <cell r="C120" t="str">
            <v>N/A</v>
          </cell>
          <cell r="D120" t="str">
            <v>N/A</v>
          </cell>
          <cell r="E120" t="str">
            <v>N/A</v>
          </cell>
          <cell r="F120" t="str">
            <v>N/A</v>
          </cell>
          <cell r="G120" t="str">
            <v>N/A</v>
          </cell>
          <cell r="H120" t="str">
            <v>N/A</v>
          </cell>
          <cell r="I120" t="str">
            <v>N/A</v>
          </cell>
          <cell r="J120" t="str">
            <v>N/A</v>
          </cell>
          <cell r="K120" t="str">
            <v>N/A</v>
          </cell>
          <cell r="L120" t="str">
            <v>N/A</v>
          </cell>
        </row>
        <row r="121">
          <cell r="A121">
            <v>36584</v>
          </cell>
          <cell r="B121">
            <v>36584</v>
          </cell>
          <cell r="C121" t="str">
            <v>N/A</v>
          </cell>
          <cell r="D121" t="str">
            <v>N/A</v>
          </cell>
          <cell r="E121" t="str">
            <v>N/A</v>
          </cell>
          <cell r="F121" t="str">
            <v>N/A</v>
          </cell>
          <cell r="G121" t="str">
            <v>N/A</v>
          </cell>
          <cell r="H121" t="str">
            <v>N/A</v>
          </cell>
          <cell r="I121" t="str">
            <v>N/A</v>
          </cell>
          <cell r="J121" t="str">
            <v>N/A</v>
          </cell>
          <cell r="K121" t="str">
            <v>N/A</v>
          </cell>
          <cell r="L121" t="str">
            <v>N/A</v>
          </cell>
        </row>
        <row r="122">
          <cell r="A122">
            <v>36585</v>
          </cell>
          <cell r="B122">
            <v>36585</v>
          </cell>
          <cell r="C122" t="str">
            <v>N/A</v>
          </cell>
          <cell r="D122" t="str">
            <v>N/A</v>
          </cell>
          <cell r="E122" t="str">
            <v>N/A</v>
          </cell>
          <cell r="F122" t="str">
            <v>N/A</v>
          </cell>
          <cell r="G122" t="str">
            <v>N/A</v>
          </cell>
          <cell r="H122" t="str">
            <v>N/A</v>
          </cell>
          <cell r="I122" t="str">
            <v>N/A</v>
          </cell>
          <cell r="J122" t="str">
            <v>N/A</v>
          </cell>
          <cell r="K122" t="str">
            <v>N/A</v>
          </cell>
          <cell r="L122" t="str">
            <v>N/A</v>
          </cell>
        </row>
        <row r="123">
          <cell r="A123">
            <v>36586</v>
          </cell>
          <cell r="B123">
            <v>36586</v>
          </cell>
          <cell r="C123" t="str">
            <v>N/A</v>
          </cell>
          <cell r="D123" t="str">
            <v>N/A</v>
          </cell>
          <cell r="E123" t="str">
            <v>N/A</v>
          </cell>
          <cell r="F123" t="str">
            <v>N/A</v>
          </cell>
          <cell r="G123" t="str">
            <v>N/A</v>
          </cell>
          <cell r="H123" t="str">
            <v>N/A</v>
          </cell>
          <cell r="I123" t="str">
            <v>N/A</v>
          </cell>
          <cell r="J123" t="str">
            <v>N/A</v>
          </cell>
          <cell r="K123" t="str">
            <v>N/A</v>
          </cell>
          <cell r="L123" t="str">
            <v>N/A</v>
          </cell>
        </row>
        <row r="124">
          <cell r="A124">
            <v>36587</v>
          </cell>
          <cell r="B124">
            <v>36587</v>
          </cell>
          <cell r="C124" t="str">
            <v>N/A</v>
          </cell>
          <cell r="D124" t="str">
            <v>N/A</v>
          </cell>
          <cell r="E124" t="str">
            <v>N/A</v>
          </cell>
          <cell r="F124" t="str">
            <v>N/A</v>
          </cell>
          <cell r="G124" t="str">
            <v>N/A</v>
          </cell>
          <cell r="H124" t="str">
            <v>N/A</v>
          </cell>
          <cell r="I124" t="str">
            <v>N/A</v>
          </cell>
          <cell r="J124" t="str">
            <v>N/A</v>
          </cell>
          <cell r="K124" t="str">
            <v>N/A</v>
          </cell>
          <cell r="L124" t="str">
            <v>N/A</v>
          </cell>
        </row>
        <row r="125">
          <cell r="A125">
            <v>36588</v>
          </cell>
          <cell r="B125">
            <v>36588</v>
          </cell>
          <cell r="C125" t="str">
            <v>N/A</v>
          </cell>
          <cell r="D125" t="str">
            <v>N/A</v>
          </cell>
          <cell r="E125" t="str">
            <v>N/A</v>
          </cell>
          <cell r="F125" t="str">
            <v>N/A</v>
          </cell>
          <cell r="G125" t="str">
            <v>N/A</v>
          </cell>
          <cell r="H125" t="str">
            <v>N/A</v>
          </cell>
          <cell r="I125" t="str">
            <v>N/A</v>
          </cell>
          <cell r="J125" t="str">
            <v>N/A</v>
          </cell>
          <cell r="K125" t="str">
            <v>N/A</v>
          </cell>
          <cell r="L125" t="str">
            <v>N/A</v>
          </cell>
        </row>
        <row r="126">
          <cell r="A126">
            <v>36589</v>
          </cell>
          <cell r="B126">
            <v>36589</v>
          </cell>
          <cell r="C126" t="str">
            <v>N/A</v>
          </cell>
          <cell r="D126" t="str">
            <v>N/A</v>
          </cell>
          <cell r="E126" t="str">
            <v>N/A</v>
          </cell>
          <cell r="F126" t="str">
            <v>N/A</v>
          </cell>
          <cell r="G126" t="str">
            <v>N/A</v>
          </cell>
          <cell r="H126" t="str">
            <v>N/A</v>
          </cell>
          <cell r="I126" t="str">
            <v>N/A</v>
          </cell>
          <cell r="J126" t="str">
            <v>N/A</v>
          </cell>
          <cell r="K126" t="str">
            <v>N/A</v>
          </cell>
          <cell r="L126" t="str">
            <v>N/A</v>
          </cell>
        </row>
        <row r="127">
          <cell r="A127">
            <v>36590</v>
          </cell>
          <cell r="B127">
            <v>36590</v>
          </cell>
          <cell r="C127" t="str">
            <v>N/A</v>
          </cell>
          <cell r="D127" t="str">
            <v>N/A</v>
          </cell>
          <cell r="E127" t="str">
            <v>N/A</v>
          </cell>
          <cell r="F127" t="str">
            <v>N/A</v>
          </cell>
          <cell r="G127" t="str">
            <v>N/A</v>
          </cell>
          <cell r="H127" t="str">
            <v>N/A</v>
          </cell>
          <cell r="I127" t="str">
            <v>N/A</v>
          </cell>
          <cell r="J127" t="str">
            <v>N/A</v>
          </cell>
          <cell r="K127" t="str">
            <v>N/A</v>
          </cell>
          <cell r="L127" t="str">
            <v>N/A</v>
          </cell>
        </row>
        <row r="128">
          <cell r="A128">
            <v>36591</v>
          </cell>
          <cell r="B128">
            <v>36591</v>
          </cell>
          <cell r="C128" t="str">
            <v>N/A</v>
          </cell>
          <cell r="D128" t="str">
            <v>N/A</v>
          </cell>
          <cell r="E128" t="str">
            <v>N/A</v>
          </cell>
          <cell r="F128" t="str">
            <v>N/A</v>
          </cell>
          <cell r="G128" t="str">
            <v>N/A</v>
          </cell>
          <cell r="H128" t="str">
            <v>N/A</v>
          </cell>
          <cell r="I128" t="str">
            <v>N/A</v>
          </cell>
          <cell r="J128" t="str">
            <v>N/A</v>
          </cell>
          <cell r="K128" t="str">
            <v>N/A</v>
          </cell>
          <cell r="L128" t="str">
            <v>N/A</v>
          </cell>
        </row>
        <row r="129">
          <cell r="A129">
            <v>36592</v>
          </cell>
          <cell r="B129">
            <v>36592</v>
          </cell>
          <cell r="C129" t="str">
            <v>N/A</v>
          </cell>
          <cell r="D129" t="str">
            <v>N/A</v>
          </cell>
          <cell r="E129" t="str">
            <v>N/A</v>
          </cell>
          <cell r="F129" t="str">
            <v>N/A</v>
          </cell>
          <cell r="G129" t="str">
            <v>N/A</v>
          </cell>
          <cell r="H129" t="str">
            <v>N/A</v>
          </cell>
          <cell r="I129" t="str">
            <v>N/A</v>
          </cell>
          <cell r="J129" t="str">
            <v>N/A</v>
          </cell>
          <cell r="K129" t="str">
            <v>N/A</v>
          </cell>
          <cell r="L129" t="str">
            <v>N/A</v>
          </cell>
        </row>
        <row r="130">
          <cell r="A130">
            <v>36593</v>
          </cell>
          <cell r="B130">
            <v>36593</v>
          </cell>
          <cell r="C130" t="str">
            <v>N/A</v>
          </cell>
          <cell r="D130" t="str">
            <v>N/A</v>
          </cell>
          <cell r="E130" t="str">
            <v>N/A</v>
          </cell>
          <cell r="F130" t="str">
            <v>N/A</v>
          </cell>
          <cell r="G130" t="str">
            <v>N/A</v>
          </cell>
          <cell r="H130" t="str">
            <v>N/A</v>
          </cell>
          <cell r="I130" t="str">
            <v>N/A</v>
          </cell>
          <cell r="J130" t="str">
            <v>N/A</v>
          </cell>
          <cell r="K130" t="str">
            <v>N/A</v>
          </cell>
          <cell r="L130" t="str">
            <v>N/A</v>
          </cell>
        </row>
        <row r="131">
          <cell r="A131">
            <v>36594</v>
          </cell>
          <cell r="B131">
            <v>36594</v>
          </cell>
          <cell r="C131" t="str">
            <v>N/A</v>
          </cell>
          <cell r="D131" t="str">
            <v>N/A</v>
          </cell>
          <cell r="E131" t="str">
            <v>N/A</v>
          </cell>
          <cell r="F131" t="str">
            <v>N/A</v>
          </cell>
          <cell r="G131" t="str">
            <v>N/A</v>
          </cell>
          <cell r="H131" t="str">
            <v>N/A</v>
          </cell>
          <cell r="I131" t="str">
            <v>N/A</v>
          </cell>
          <cell r="J131" t="str">
            <v>N/A</v>
          </cell>
          <cell r="K131" t="str">
            <v>N/A</v>
          </cell>
          <cell r="L131" t="str">
            <v>N/A</v>
          </cell>
        </row>
        <row r="132">
          <cell r="A132">
            <v>36595</v>
          </cell>
          <cell r="B132">
            <v>36595</v>
          </cell>
          <cell r="C132" t="str">
            <v>N/A</v>
          </cell>
          <cell r="D132" t="str">
            <v>N/A</v>
          </cell>
          <cell r="E132" t="str">
            <v>N/A</v>
          </cell>
          <cell r="F132" t="str">
            <v>N/A</v>
          </cell>
          <cell r="G132" t="str">
            <v>N/A</v>
          </cell>
          <cell r="H132" t="str">
            <v>N/A</v>
          </cell>
          <cell r="I132" t="str">
            <v>N/A</v>
          </cell>
          <cell r="J132" t="str">
            <v>N/A</v>
          </cell>
          <cell r="K132" t="str">
            <v>N/A</v>
          </cell>
          <cell r="L132" t="str">
            <v>N/A</v>
          </cell>
        </row>
        <row r="133">
          <cell r="A133">
            <v>36596</v>
          </cell>
          <cell r="B133">
            <v>36596</v>
          </cell>
          <cell r="C133" t="str">
            <v>N/A</v>
          </cell>
          <cell r="D133" t="str">
            <v>N/A</v>
          </cell>
          <cell r="E133" t="str">
            <v>N/A</v>
          </cell>
          <cell r="F133" t="str">
            <v>N/A</v>
          </cell>
          <cell r="G133" t="str">
            <v>N/A</v>
          </cell>
          <cell r="H133" t="str">
            <v>N/A</v>
          </cell>
          <cell r="I133" t="str">
            <v>N/A</v>
          </cell>
          <cell r="J133" t="str">
            <v>N/A</v>
          </cell>
          <cell r="K133" t="str">
            <v>N/A</v>
          </cell>
          <cell r="L133" t="str">
            <v>N/A</v>
          </cell>
        </row>
        <row r="134">
          <cell r="A134">
            <v>36597</v>
          </cell>
          <cell r="B134">
            <v>36597</v>
          </cell>
          <cell r="C134" t="str">
            <v>N/A</v>
          </cell>
          <cell r="D134" t="str">
            <v>N/A</v>
          </cell>
          <cell r="E134" t="str">
            <v>N/A</v>
          </cell>
          <cell r="F134" t="str">
            <v>N/A</v>
          </cell>
          <cell r="G134" t="str">
            <v>N/A</v>
          </cell>
          <cell r="H134" t="str">
            <v>N/A</v>
          </cell>
          <cell r="I134" t="str">
            <v>N/A</v>
          </cell>
          <cell r="J134" t="str">
            <v>N/A</v>
          </cell>
          <cell r="K134" t="str">
            <v>N/A</v>
          </cell>
          <cell r="L134" t="str">
            <v>N/A</v>
          </cell>
        </row>
        <row r="135">
          <cell r="A135">
            <v>36598</v>
          </cell>
          <cell r="B135">
            <v>36598</v>
          </cell>
          <cell r="C135" t="str">
            <v>N/A</v>
          </cell>
          <cell r="D135" t="str">
            <v>N/A</v>
          </cell>
          <cell r="E135" t="str">
            <v>N/A</v>
          </cell>
          <cell r="F135" t="str">
            <v>N/A</v>
          </cell>
          <cell r="G135" t="str">
            <v>N/A</v>
          </cell>
          <cell r="H135" t="str">
            <v>N/A</v>
          </cell>
          <cell r="I135" t="str">
            <v>N/A</v>
          </cell>
          <cell r="J135" t="str">
            <v>N/A</v>
          </cell>
          <cell r="K135" t="str">
            <v>N/A</v>
          </cell>
          <cell r="L135" t="str">
            <v>N/A</v>
          </cell>
        </row>
        <row r="136">
          <cell r="A136">
            <v>36599</v>
          </cell>
          <cell r="B136">
            <v>36599</v>
          </cell>
          <cell r="C136" t="str">
            <v>N/A</v>
          </cell>
          <cell r="D136" t="str">
            <v>N/A</v>
          </cell>
          <cell r="E136" t="str">
            <v>N/A</v>
          </cell>
          <cell r="F136" t="str">
            <v>N/A</v>
          </cell>
          <cell r="G136" t="str">
            <v>N/A</v>
          </cell>
          <cell r="H136" t="str">
            <v>N/A</v>
          </cell>
          <cell r="I136" t="str">
            <v>N/A</v>
          </cell>
          <cell r="J136" t="str">
            <v>N/A</v>
          </cell>
          <cell r="K136" t="str">
            <v>N/A</v>
          </cell>
          <cell r="L136" t="str">
            <v>N/A</v>
          </cell>
        </row>
        <row r="137">
          <cell r="A137">
            <v>36600</v>
          </cell>
          <cell r="B137">
            <v>36600</v>
          </cell>
          <cell r="C137" t="str">
            <v>N/A</v>
          </cell>
          <cell r="D137" t="str">
            <v>N/A</v>
          </cell>
          <cell r="E137" t="str">
            <v>N/A</v>
          </cell>
          <cell r="F137" t="str">
            <v>N/A</v>
          </cell>
          <cell r="G137" t="str">
            <v>N/A</v>
          </cell>
          <cell r="H137" t="str">
            <v>N/A</v>
          </cell>
          <cell r="I137" t="str">
            <v>N/A</v>
          </cell>
          <cell r="J137" t="str">
            <v>N/A</v>
          </cell>
          <cell r="K137" t="str">
            <v>N/A</v>
          </cell>
          <cell r="L137" t="str">
            <v>N/A</v>
          </cell>
        </row>
        <row r="138">
          <cell r="A138">
            <v>36601</v>
          </cell>
          <cell r="B138">
            <v>36601</v>
          </cell>
          <cell r="C138" t="str">
            <v>N/A</v>
          </cell>
          <cell r="D138" t="str">
            <v>N/A</v>
          </cell>
          <cell r="E138" t="str">
            <v>N/A</v>
          </cell>
          <cell r="F138" t="str">
            <v>N/A</v>
          </cell>
          <cell r="G138" t="str">
            <v>N/A</v>
          </cell>
          <cell r="H138" t="str">
            <v>N/A</v>
          </cell>
          <cell r="I138" t="str">
            <v>N/A</v>
          </cell>
          <cell r="J138" t="str">
            <v>N/A</v>
          </cell>
          <cell r="K138" t="str">
            <v>N/A</v>
          </cell>
          <cell r="L138" t="str">
            <v>N/A</v>
          </cell>
        </row>
        <row r="139">
          <cell r="A139">
            <v>36602</v>
          </cell>
          <cell r="B139">
            <v>36602</v>
          </cell>
          <cell r="C139" t="str">
            <v>N/A</v>
          </cell>
          <cell r="D139" t="str">
            <v>N/A</v>
          </cell>
          <cell r="E139" t="str">
            <v>N/A</v>
          </cell>
          <cell r="F139" t="str">
            <v>N/A</v>
          </cell>
          <cell r="G139" t="str">
            <v>N/A</v>
          </cell>
          <cell r="H139" t="str">
            <v>N/A</v>
          </cell>
          <cell r="I139" t="str">
            <v>N/A</v>
          </cell>
          <cell r="J139" t="str">
            <v>N/A</v>
          </cell>
          <cell r="K139" t="str">
            <v>N/A</v>
          </cell>
          <cell r="L139" t="str">
            <v>N/A</v>
          </cell>
        </row>
        <row r="140">
          <cell r="A140">
            <v>36603</v>
          </cell>
          <cell r="B140">
            <v>36603</v>
          </cell>
          <cell r="C140" t="str">
            <v>N/A</v>
          </cell>
          <cell r="D140" t="str">
            <v>N/A</v>
          </cell>
          <cell r="E140" t="str">
            <v>N/A</v>
          </cell>
          <cell r="F140" t="str">
            <v>N/A</v>
          </cell>
          <cell r="G140" t="str">
            <v>N/A</v>
          </cell>
          <cell r="H140" t="str">
            <v>N/A</v>
          </cell>
          <cell r="I140" t="str">
            <v>N/A</v>
          </cell>
          <cell r="J140" t="str">
            <v>N/A</v>
          </cell>
          <cell r="K140" t="str">
            <v>N/A</v>
          </cell>
          <cell r="L140" t="str">
            <v>N/A</v>
          </cell>
        </row>
        <row r="141">
          <cell r="A141">
            <v>36604</v>
          </cell>
          <cell r="B141">
            <v>36604</v>
          </cell>
          <cell r="C141" t="str">
            <v>N/A</v>
          </cell>
          <cell r="D141" t="str">
            <v>N/A</v>
          </cell>
          <cell r="E141" t="str">
            <v>N/A</v>
          </cell>
          <cell r="F141" t="str">
            <v>N/A</v>
          </cell>
          <cell r="G141" t="str">
            <v>N/A</v>
          </cell>
          <cell r="H141" t="str">
            <v>N/A</v>
          </cell>
          <cell r="I141" t="str">
            <v>N/A</v>
          </cell>
          <cell r="J141" t="str">
            <v>N/A</v>
          </cell>
          <cell r="K141" t="str">
            <v>N/A</v>
          </cell>
          <cell r="L141" t="str">
            <v>N/A</v>
          </cell>
        </row>
        <row r="142">
          <cell r="A142">
            <v>36605</v>
          </cell>
          <cell r="B142">
            <v>36605</v>
          </cell>
          <cell r="C142" t="str">
            <v>N/A</v>
          </cell>
          <cell r="D142" t="str">
            <v>N/A</v>
          </cell>
          <cell r="E142" t="str">
            <v>N/A</v>
          </cell>
          <cell r="F142" t="str">
            <v>N/A</v>
          </cell>
          <cell r="G142" t="str">
            <v>N/A</v>
          </cell>
          <cell r="H142" t="str">
            <v>N/A</v>
          </cell>
          <cell r="I142" t="str">
            <v>N/A</v>
          </cell>
          <cell r="J142" t="str">
            <v>N/A</v>
          </cell>
          <cell r="K142" t="str">
            <v>N/A</v>
          </cell>
          <cell r="L142" t="str">
            <v>N/A</v>
          </cell>
        </row>
        <row r="143">
          <cell r="A143">
            <v>36606</v>
          </cell>
          <cell r="B143">
            <v>36606</v>
          </cell>
          <cell r="C143" t="str">
            <v>N/A</v>
          </cell>
          <cell r="D143" t="str">
            <v>N/A</v>
          </cell>
          <cell r="E143" t="str">
            <v>N/A</v>
          </cell>
          <cell r="F143" t="str">
            <v>N/A</v>
          </cell>
          <cell r="G143" t="str">
            <v>N/A</v>
          </cell>
          <cell r="H143" t="str">
            <v>N/A</v>
          </cell>
          <cell r="I143" t="str">
            <v>N/A</v>
          </cell>
          <cell r="J143" t="str">
            <v>N/A</v>
          </cell>
          <cell r="K143" t="str">
            <v>N/A</v>
          </cell>
          <cell r="L143" t="str">
            <v>N/A</v>
          </cell>
        </row>
        <row r="144">
          <cell r="A144">
            <v>36607</v>
          </cell>
          <cell r="B144">
            <v>36607</v>
          </cell>
          <cell r="C144" t="str">
            <v>N/A</v>
          </cell>
          <cell r="D144" t="str">
            <v>N/A</v>
          </cell>
          <cell r="E144" t="str">
            <v>N/A</v>
          </cell>
          <cell r="F144" t="str">
            <v>N/A</v>
          </cell>
          <cell r="G144" t="str">
            <v>N/A</v>
          </cell>
          <cell r="H144" t="str">
            <v>N/A</v>
          </cell>
          <cell r="I144" t="str">
            <v>N/A</v>
          </cell>
          <cell r="J144" t="str">
            <v>N/A</v>
          </cell>
          <cell r="K144" t="str">
            <v>N/A</v>
          </cell>
          <cell r="L144" t="str">
            <v>N/A</v>
          </cell>
        </row>
        <row r="145">
          <cell r="A145">
            <v>36608</v>
          </cell>
          <cell r="B145">
            <v>36608</v>
          </cell>
          <cell r="C145" t="str">
            <v>N/A</v>
          </cell>
          <cell r="D145" t="str">
            <v>N/A</v>
          </cell>
          <cell r="E145" t="str">
            <v>N/A</v>
          </cell>
          <cell r="F145" t="str">
            <v>N/A</v>
          </cell>
          <cell r="G145" t="str">
            <v>N/A</v>
          </cell>
          <cell r="H145" t="str">
            <v>N/A</v>
          </cell>
          <cell r="I145" t="str">
            <v>N/A</v>
          </cell>
          <cell r="J145" t="str">
            <v>N/A</v>
          </cell>
          <cell r="K145" t="str">
            <v>N/A</v>
          </cell>
          <cell r="L145" t="str">
            <v>N/A</v>
          </cell>
        </row>
        <row r="146">
          <cell r="A146">
            <v>36609</v>
          </cell>
          <cell r="B146">
            <v>36609</v>
          </cell>
          <cell r="C146" t="str">
            <v>N/A</v>
          </cell>
          <cell r="D146" t="str">
            <v>N/A</v>
          </cell>
          <cell r="E146" t="str">
            <v>N/A</v>
          </cell>
          <cell r="F146" t="str">
            <v>N/A</v>
          </cell>
          <cell r="G146" t="str">
            <v>N/A</v>
          </cell>
          <cell r="H146" t="str">
            <v>N/A</v>
          </cell>
          <cell r="I146" t="str">
            <v>N/A</v>
          </cell>
          <cell r="J146" t="str">
            <v>N/A</v>
          </cell>
          <cell r="K146" t="str">
            <v>N/A</v>
          </cell>
          <cell r="L146" t="str">
            <v>N/A</v>
          </cell>
        </row>
        <row r="147">
          <cell r="A147">
            <v>36610</v>
          </cell>
          <cell r="B147">
            <v>36610</v>
          </cell>
          <cell r="C147" t="str">
            <v>N/A</v>
          </cell>
          <cell r="D147" t="str">
            <v>N/A</v>
          </cell>
          <cell r="E147" t="str">
            <v>N/A</v>
          </cell>
          <cell r="F147" t="str">
            <v>N/A</v>
          </cell>
          <cell r="G147" t="str">
            <v>N/A</v>
          </cell>
          <cell r="H147" t="str">
            <v>N/A</v>
          </cell>
          <cell r="I147" t="str">
            <v>N/A</v>
          </cell>
          <cell r="J147" t="str">
            <v>N/A</v>
          </cell>
          <cell r="K147" t="str">
            <v>N/A</v>
          </cell>
          <cell r="L147" t="str">
            <v>N/A</v>
          </cell>
        </row>
        <row r="148">
          <cell r="A148">
            <v>36611</v>
          </cell>
          <cell r="B148">
            <v>36611</v>
          </cell>
          <cell r="C148" t="str">
            <v>N/A</v>
          </cell>
          <cell r="D148" t="str">
            <v>N/A</v>
          </cell>
          <cell r="E148" t="str">
            <v>N/A</v>
          </cell>
          <cell r="F148" t="str">
            <v>N/A</v>
          </cell>
          <cell r="G148" t="str">
            <v>N/A</v>
          </cell>
          <cell r="H148" t="str">
            <v>N/A</v>
          </cell>
          <cell r="I148" t="str">
            <v>N/A</v>
          </cell>
          <cell r="J148" t="str">
            <v>N/A</v>
          </cell>
          <cell r="K148" t="str">
            <v>N/A</v>
          </cell>
          <cell r="L148" t="str">
            <v>N/A</v>
          </cell>
        </row>
        <row r="149">
          <cell r="A149">
            <v>36612</v>
          </cell>
          <cell r="B149">
            <v>36612</v>
          </cell>
          <cell r="C149" t="str">
            <v>N/A</v>
          </cell>
          <cell r="D149" t="str">
            <v>N/A</v>
          </cell>
          <cell r="E149" t="str">
            <v>N/A</v>
          </cell>
          <cell r="F149" t="str">
            <v>N/A</v>
          </cell>
          <cell r="G149" t="str">
            <v>N/A</v>
          </cell>
          <cell r="H149" t="str">
            <v>N/A</v>
          </cell>
          <cell r="I149" t="str">
            <v>N/A</v>
          </cell>
          <cell r="J149" t="str">
            <v>N/A</v>
          </cell>
          <cell r="K149" t="str">
            <v>N/A</v>
          </cell>
          <cell r="L149" t="str">
            <v>N/A</v>
          </cell>
        </row>
        <row r="150">
          <cell r="A150">
            <v>36613</v>
          </cell>
          <cell r="B150">
            <v>36613</v>
          </cell>
          <cell r="C150" t="str">
            <v>N/A</v>
          </cell>
          <cell r="D150" t="str">
            <v>N/A</v>
          </cell>
          <cell r="E150" t="str">
            <v>N/A</v>
          </cell>
          <cell r="F150" t="str">
            <v>N/A</v>
          </cell>
          <cell r="G150" t="str">
            <v>N/A</v>
          </cell>
          <cell r="H150" t="str">
            <v>N/A</v>
          </cell>
          <cell r="I150" t="str">
            <v>N/A</v>
          </cell>
          <cell r="J150" t="str">
            <v>N/A</v>
          </cell>
          <cell r="K150" t="str">
            <v>N/A</v>
          </cell>
          <cell r="L150" t="str">
            <v>N/A</v>
          </cell>
        </row>
        <row r="151">
          <cell r="A151">
            <v>36614</v>
          </cell>
          <cell r="B151">
            <v>36614</v>
          </cell>
          <cell r="C151" t="str">
            <v>N/A</v>
          </cell>
          <cell r="D151" t="str">
            <v>N/A</v>
          </cell>
          <cell r="E151" t="str">
            <v>N/A</v>
          </cell>
          <cell r="F151" t="str">
            <v>N/A</v>
          </cell>
          <cell r="G151" t="str">
            <v>N/A</v>
          </cell>
          <cell r="H151" t="str">
            <v>N/A</v>
          </cell>
          <cell r="I151" t="str">
            <v>N/A</v>
          </cell>
          <cell r="J151" t="str">
            <v>N/A</v>
          </cell>
          <cell r="K151" t="str">
            <v>N/A</v>
          </cell>
          <cell r="L151" t="str">
            <v>N/A</v>
          </cell>
        </row>
        <row r="152">
          <cell r="A152">
            <v>36615</v>
          </cell>
          <cell r="B152">
            <v>36615</v>
          </cell>
          <cell r="C152" t="str">
            <v>N/A</v>
          </cell>
          <cell r="D152" t="str">
            <v>N/A</v>
          </cell>
          <cell r="E152" t="str">
            <v>N/A</v>
          </cell>
          <cell r="F152" t="str">
            <v>N/A</v>
          </cell>
          <cell r="G152" t="str">
            <v>N/A</v>
          </cell>
          <cell r="H152" t="str">
            <v>N/A</v>
          </cell>
          <cell r="I152" t="str">
            <v>N/A</v>
          </cell>
          <cell r="J152" t="str">
            <v>N/A</v>
          </cell>
          <cell r="K152" t="str">
            <v>N/A</v>
          </cell>
          <cell r="L152" t="str">
            <v>N/A</v>
          </cell>
        </row>
        <row r="153">
          <cell r="A153">
            <v>36616</v>
          </cell>
          <cell r="B153">
            <v>36616</v>
          </cell>
          <cell r="C153" t="str">
            <v>N/A</v>
          </cell>
          <cell r="D153" t="str">
            <v>N/A</v>
          </cell>
          <cell r="E153" t="str">
            <v>N/A</v>
          </cell>
          <cell r="F153" t="str">
            <v>N/A</v>
          </cell>
          <cell r="G153" t="str">
            <v>N/A</v>
          </cell>
          <cell r="H153" t="str">
            <v>N/A</v>
          </cell>
          <cell r="I153" t="str">
            <v>N/A</v>
          </cell>
          <cell r="J153" t="str">
            <v>N/A</v>
          </cell>
          <cell r="K153" t="str">
            <v>N/A</v>
          </cell>
          <cell r="L153" t="str">
            <v>N/A</v>
          </cell>
        </row>
        <row r="154">
          <cell r="A154">
            <v>36617</v>
          </cell>
          <cell r="B154">
            <v>36617</v>
          </cell>
          <cell r="C154" t="str">
            <v>N/A</v>
          </cell>
          <cell r="D154" t="str">
            <v>N/A</v>
          </cell>
          <cell r="E154" t="str">
            <v>N/A</v>
          </cell>
          <cell r="F154" t="str">
            <v>N/A</v>
          </cell>
          <cell r="G154" t="str">
            <v>N/A</v>
          </cell>
          <cell r="H154" t="str">
            <v>N/A</v>
          </cell>
          <cell r="I154" t="str">
            <v>N/A</v>
          </cell>
          <cell r="J154" t="str">
            <v>N/A</v>
          </cell>
          <cell r="K154" t="str">
            <v>N/A</v>
          </cell>
          <cell r="L154" t="str">
            <v>N/A</v>
          </cell>
        </row>
        <row r="155">
          <cell r="A155">
            <v>36618</v>
          </cell>
          <cell r="B155">
            <v>36618</v>
          </cell>
          <cell r="C155" t="str">
            <v>N/A</v>
          </cell>
          <cell r="D155" t="str">
            <v>N/A</v>
          </cell>
          <cell r="E155" t="str">
            <v>N/A</v>
          </cell>
          <cell r="F155" t="str">
            <v>N/A</v>
          </cell>
          <cell r="G155" t="str">
            <v>N/A</v>
          </cell>
          <cell r="H155" t="str">
            <v>N/A</v>
          </cell>
          <cell r="I155" t="str">
            <v>N/A</v>
          </cell>
          <cell r="J155" t="str">
            <v>N/A</v>
          </cell>
          <cell r="K155" t="str">
            <v>N/A</v>
          </cell>
          <cell r="L155" t="str">
            <v>N/A</v>
          </cell>
        </row>
        <row r="156">
          <cell r="A156">
            <v>36619</v>
          </cell>
          <cell r="B156">
            <v>36619</v>
          </cell>
          <cell r="C156" t="str">
            <v>N/A</v>
          </cell>
          <cell r="D156" t="str">
            <v>N/A</v>
          </cell>
          <cell r="E156" t="str">
            <v>N/A</v>
          </cell>
          <cell r="F156" t="str">
            <v>N/A</v>
          </cell>
          <cell r="G156" t="str">
            <v>N/A</v>
          </cell>
          <cell r="H156" t="str">
            <v>N/A</v>
          </cell>
          <cell r="I156" t="str">
            <v>N/A</v>
          </cell>
          <cell r="J156" t="str">
            <v>N/A</v>
          </cell>
          <cell r="K156" t="str">
            <v>N/A</v>
          </cell>
          <cell r="L156" t="str">
            <v>N/A</v>
          </cell>
        </row>
        <row r="157">
          <cell r="A157">
            <v>36620</v>
          </cell>
          <cell r="B157">
            <v>36620</v>
          </cell>
          <cell r="C157" t="str">
            <v>N/A</v>
          </cell>
          <cell r="D157" t="str">
            <v>N/A</v>
          </cell>
          <cell r="E157" t="str">
            <v>N/A</v>
          </cell>
          <cell r="F157" t="str">
            <v>N/A</v>
          </cell>
          <cell r="G157" t="str">
            <v>N/A</v>
          </cell>
          <cell r="H157" t="str">
            <v>N/A</v>
          </cell>
          <cell r="I157" t="str">
            <v>N/A</v>
          </cell>
          <cell r="J157" t="str">
            <v>N/A</v>
          </cell>
          <cell r="K157" t="str">
            <v>N/A</v>
          </cell>
          <cell r="L157" t="str">
            <v>N/A</v>
          </cell>
        </row>
        <row r="158">
          <cell r="A158">
            <v>36621</v>
          </cell>
          <cell r="B158">
            <v>36621</v>
          </cell>
          <cell r="C158" t="str">
            <v>N/A</v>
          </cell>
          <cell r="D158" t="str">
            <v>N/A</v>
          </cell>
          <cell r="E158" t="str">
            <v>N/A</v>
          </cell>
          <cell r="F158" t="str">
            <v>N/A</v>
          </cell>
          <cell r="G158" t="str">
            <v>N/A</v>
          </cell>
          <cell r="H158" t="str">
            <v>N/A</v>
          </cell>
          <cell r="I158" t="str">
            <v>N/A</v>
          </cell>
          <cell r="J158" t="str">
            <v>N/A</v>
          </cell>
          <cell r="K158" t="str">
            <v>N/A</v>
          </cell>
          <cell r="L158" t="str">
            <v>N/A</v>
          </cell>
        </row>
        <row r="159">
          <cell r="A159">
            <v>36622</v>
          </cell>
          <cell r="B159">
            <v>36622</v>
          </cell>
          <cell r="C159" t="str">
            <v>N/A</v>
          </cell>
          <cell r="D159" t="str">
            <v>N/A</v>
          </cell>
          <cell r="E159" t="str">
            <v>N/A</v>
          </cell>
          <cell r="F159" t="str">
            <v>N/A</v>
          </cell>
          <cell r="G159" t="str">
            <v>N/A</v>
          </cell>
          <cell r="H159" t="str">
            <v>N/A</v>
          </cell>
          <cell r="I159" t="str">
            <v>N/A</v>
          </cell>
          <cell r="J159" t="str">
            <v>N/A</v>
          </cell>
          <cell r="K159" t="str">
            <v>N/A</v>
          </cell>
          <cell r="L159" t="str">
            <v>N/A</v>
          </cell>
        </row>
        <row r="160">
          <cell r="A160">
            <v>36623</v>
          </cell>
          <cell r="B160">
            <v>36623</v>
          </cell>
          <cell r="C160" t="str">
            <v>N/A</v>
          </cell>
          <cell r="D160" t="str">
            <v>N/A</v>
          </cell>
          <cell r="E160" t="str">
            <v>N/A</v>
          </cell>
          <cell r="F160" t="str">
            <v>N/A</v>
          </cell>
          <cell r="G160" t="str">
            <v>N/A</v>
          </cell>
          <cell r="H160" t="str">
            <v>N/A</v>
          </cell>
          <cell r="I160" t="str">
            <v>N/A</v>
          </cell>
          <cell r="J160" t="str">
            <v>N/A</v>
          </cell>
          <cell r="K160" t="str">
            <v>N/A</v>
          </cell>
          <cell r="L160" t="str">
            <v>N/A</v>
          </cell>
        </row>
        <row r="161">
          <cell r="A161">
            <v>36624</v>
          </cell>
          <cell r="B161">
            <v>36624</v>
          </cell>
          <cell r="C161" t="str">
            <v>N/A</v>
          </cell>
          <cell r="D161" t="str">
            <v>N/A</v>
          </cell>
          <cell r="E161" t="str">
            <v>N/A</v>
          </cell>
          <cell r="F161" t="str">
            <v>N/A</v>
          </cell>
          <cell r="G161" t="str">
            <v>N/A</v>
          </cell>
          <cell r="H161" t="str">
            <v>N/A</v>
          </cell>
          <cell r="I161" t="str">
            <v>N/A</v>
          </cell>
          <cell r="J161" t="str">
            <v>N/A</v>
          </cell>
          <cell r="K161" t="str">
            <v>N/A</v>
          </cell>
          <cell r="L161" t="str">
            <v>N/A</v>
          </cell>
        </row>
        <row r="162">
          <cell r="A162">
            <v>36625</v>
          </cell>
          <cell r="B162">
            <v>36625</v>
          </cell>
          <cell r="C162" t="str">
            <v>N/A</v>
          </cell>
          <cell r="D162" t="str">
            <v>N/A</v>
          </cell>
          <cell r="E162" t="str">
            <v>N/A</v>
          </cell>
          <cell r="F162" t="str">
            <v>N/A</v>
          </cell>
          <cell r="G162" t="str">
            <v>N/A</v>
          </cell>
          <cell r="H162" t="str">
            <v>N/A</v>
          </cell>
          <cell r="I162" t="str">
            <v>N/A</v>
          </cell>
          <cell r="J162" t="str">
            <v>N/A</v>
          </cell>
          <cell r="K162" t="str">
            <v>N/A</v>
          </cell>
          <cell r="L162" t="str">
            <v>N/A</v>
          </cell>
        </row>
        <row r="163">
          <cell r="A163">
            <v>36626</v>
          </cell>
          <cell r="B163">
            <v>36626</v>
          </cell>
          <cell r="C163" t="str">
            <v>N/A</v>
          </cell>
          <cell r="D163" t="str">
            <v>N/A</v>
          </cell>
          <cell r="E163" t="str">
            <v>N/A</v>
          </cell>
          <cell r="F163" t="str">
            <v>N/A</v>
          </cell>
          <cell r="G163" t="str">
            <v>N/A</v>
          </cell>
          <cell r="H163" t="str">
            <v>N/A</v>
          </cell>
          <cell r="I163" t="str">
            <v>N/A</v>
          </cell>
          <cell r="J163" t="str">
            <v>N/A</v>
          </cell>
          <cell r="K163" t="str">
            <v>N/A</v>
          </cell>
          <cell r="L163" t="str">
            <v>N/A</v>
          </cell>
        </row>
        <row r="164">
          <cell r="A164">
            <v>36627</v>
          </cell>
          <cell r="B164">
            <v>36627</v>
          </cell>
          <cell r="C164" t="str">
            <v>N/A</v>
          </cell>
          <cell r="D164" t="str">
            <v>N/A</v>
          </cell>
          <cell r="E164" t="str">
            <v>N/A</v>
          </cell>
          <cell r="F164" t="str">
            <v>N/A</v>
          </cell>
          <cell r="G164" t="str">
            <v>N/A</v>
          </cell>
          <cell r="H164" t="str">
            <v>N/A</v>
          </cell>
          <cell r="I164" t="str">
            <v>N/A</v>
          </cell>
          <cell r="J164" t="str">
            <v>N/A</v>
          </cell>
          <cell r="K164" t="str">
            <v>N/A</v>
          </cell>
          <cell r="L164" t="str">
            <v>N/A</v>
          </cell>
        </row>
        <row r="165">
          <cell r="A165">
            <v>36628</v>
          </cell>
          <cell r="B165">
            <v>36628</v>
          </cell>
          <cell r="C165" t="str">
            <v>N/A</v>
          </cell>
          <cell r="D165" t="str">
            <v>N/A</v>
          </cell>
          <cell r="E165" t="str">
            <v>N/A</v>
          </cell>
          <cell r="F165" t="str">
            <v>N/A</v>
          </cell>
          <cell r="G165" t="str">
            <v>N/A</v>
          </cell>
          <cell r="H165" t="str">
            <v>N/A</v>
          </cell>
          <cell r="I165" t="str">
            <v>N/A</v>
          </cell>
          <cell r="J165" t="str">
            <v>N/A</v>
          </cell>
          <cell r="K165" t="str">
            <v>N/A</v>
          </cell>
          <cell r="L165" t="str">
            <v>N/A</v>
          </cell>
        </row>
        <row r="166">
          <cell r="A166">
            <v>36629</v>
          </cell>
          <cell r="B166">
            <v>36629</v>
          </cell>
          <cell r="C166" t="str">
            <v>N/A</v>
          </cell>
          <cell r="D166" t="str">
            <v>N/A</v>
          </cell>
          <cell r="E166" t="str">
            <v>N/A</v>
          </cell>
          <cell r="F166" t="str">
            <v>N/A</v>
          </cell>
          <cell r="G166" t="str">
            <v>N/A</v>
          </cell>
          <cell r="H166" t="str">
            <v>N/A</v>
          </cell>
          <cell r="I166" t="str">
            <v>N/A</v>
          </cell>
          <cell r="J166" t="str">
            <v>N/A</v>
          </cell>
          <cell r="K166" t="str">
            <v>N/A</v>
          </cell>
          <cell r="L166" t="str">
            <v>N/A</v>
          </cell>
        </row>
        <row r="167">
          <cell r="A167">
            <v>36630</v>
          </cell>
          <cell r="B167">
            <v>36630</v>
          </cell>
          <cell r="C167" t="str">
            <v>N/A</v>
          </cell>
          <cell r="D167" t="str">
            <v>N/A</v>
          </cell>
          <cell r="E167" t="str">
            <v>N/A</v>
          </cell>
          <cell r="F167" t="str">
            <v>N/A</v>
          </cell>
          <cell r="G167" t="str">
            <v>N/A</v>
          </cell>
          <cell r="H167" t="str">
            <v>N/A</v>
          </cell>
          <cell r="I167" t="str">
            <v>N/A</v>
          </cell>
          <cell r="J167" t="str">
            <v>N/A</v>
          </cell>
          <cell r="K167" t="str">
            <v>N/A</v>
          </cell>
          <cell r="L167" t="str">
            <v>N/A</v>
          </cell>
        </row>
        <row r="168">
          <cell r="A168">
            <v>36631</v>
          </cell>
          <cell r="B168">
            <v>36631</v>
          </cell>
          <cell r="C168" t="str">
            <v>N/A</v>
          </cell>
          <cell r="D168" t="str">
            <v>N/A</v>
          </cell>
          <cell r="E168" t="str">
            <v>N/A</v>
          </cell>
          <cell r="F168" t="str">
            <v>N/A</v>
          </cell>
          <cell r="G168" t="str">
            <v>N/A</v>
          </cell>
          <cell r="H168" t="str">
            <v>N/A</v>
          </cell>
          <cell r="I168" t="str">
            <v>N/A</v>
          </cell>
          <cell r="J168" t="str">
            <v>N/A</v>
          </cell>
          <cell r="K168" t="str">
            <v>N/A</v>
          </cell>
          <cell r="L168" t="str">
            <v>N/A</v>
          </cell>
        </row>
        <row r="169">
          <cell r="A169">
            <v>36632</v>
          </cell>
          <cell r="B169">
            <v>36632</v>
          </cell>
          <cell r="C169" t="str">
            <v>N/A</v>
          </cell>
          <cell r="D169" t="str">
            <v>N/A</v>
          </cell>
          <cell r="E169" t="str">
            <v>N/A</v>
          </cell>
          <cell r="F169" t="str">
            <v>N/A</v>
          </cell>
          <cell r="G169" t="str">
            <v>N/A</v>
          </cell>
          <cell r="H169" t="str">
            <v>N/A</v>
          </cell>
          <cell r="I169" t="str">
            <v>N/A</v>
          </cell>
          <cell r="J169" t="str">
            <v>N/A</v>
          </cell>
          <cell r="K169" t="str">
            <v>N/A</v>
          </cell>
          <cell r="L169" t="str">
            <v>N/A</v>
          </cell>
        </row>
        <row r="170">
          <cell r="A170">
            <v>36633</v>
          </cell>
          <cell r="B170">
            <v>36633</v>
          </cell>
          <cell r="C170" t="str">
            <v>N/A</v>
          </cell>
          <cell r="D170" t="str">
            <v>N/A</v>
          </cell>
          <cell r="E170" t="str">
            <v>N/A</v>
          </cell>
          <cell r="F170" t="str">
            <v>N/A</v>
          </cell>
          <cell r="G170" t="str">
            <v>N/A</v>
          </cell>
          <cell r="H170" t="str">
            <v>N/A</v>
          </cell>
          <cell r="I170" t="str">
            <v>N/A</v>
          </cell>
          <cell r="J170" t="str">
            <v>N/A</v>
          </cell>
          <cell r="K170" t="str">
            <v>N/A</v>
          </cell>
          <cell r="L170" t="str">
            <v>N/A</v>
          </cell>
        </row>
        <row r="171">
          <cell r="A171">
            <v>36634</v>
          </cell>
          <cell r="B171">
            <v>36634</v>
          </cell>
          <cell r="C171" t="str">
            <v>N/A</v>
          </cell>
          <cell r="D171" t="str">
            <v>N/A</v>
          </cell>
          <cell r="E171" t="str">
            <v>N/A</v>
          </cell>
          <cell r="F171" t="str">
            <v>N/A</v>
          </cell>
          <cell r="G171" t="str">
            <v>N/A</v>
          </cell>
          <cell r="H171" t="str">
            <v>N/A</v>
          </cell>
          <cell r="I171" t="str">
            <v>N/A</v>
          </cell>
          <cell r="J171" t="str">
            <v>N/A</v>
          </cell>
          <cell r="K171" t="str">
            <v>N/A</v>
          </cell>
          <cell r="L171" t="str">
            <v>N/A</v>
          </cell>
        </row>
        <row r="172">
          <cell r="A172">
            <v>36635</v>
          </cell>
          <cell r="B172">
            <v>36635</v>
          </cell>
          <cell r="C172" t="str">
            <v>N/A</v>
          </cell>
          <cell r="D172" t="str">
            <v>N/A</v>
          </cell>
          <cell r="E172" t="str">
            <v>N/A</v>
          </cell>
          <cell r="F172" t="str">
            <v>N/A</v>
          </cell>
          <cell r="G172" t="str">
            <v>N/A</v>
          </cell>
          <cell r="H172" t="str">
            <v>N/A</v>
          </cell>
          <cell r="I172" t="str">
            <v>N/A</v>
          </cell>
          <cell r="J172" t="str">
            <v>N/A</v>
          </cell>
          <cell r="K172" t="str">
            <v>N/A</v>
          </cell>
          <cell r="L172" t="str">
            <v>N/A</v>
          </cell>
        </row>
        <row r="173">
          <cell r="A173">
            <v>36636</v>
          </cell>
          <cell r="B173">
            <v>36636</v>
          </cell>
          <cell r="C173" t="str">
            <v>N/A</v>
          </cell>
          <cell r="D173" t="str">
            <v>N/A</v>
          </cell>
          <cell r="E173" t="str">
            <v>N/A</v>
          </cell>
          <cell r="F173" t="str">
            <v>N/A</v>
          </cell>
          <cell r="G173" t="str">
            <v>N/A</v>
          </cell>
          <cell r="H173" t="str">
            <v>N/A</v>
          </cell>
          <cell r="I173" t="str">
            <v>N/A</v>
          </cell>
          <cell r="J173" t="str">
            <v>N/A</v>
          </cell>
          <cell r="K173" t="str">
            <v>N/A</v>
          </cell>
          <cell r="L173" t="str">
            <v>N/A</v>
          </cell>
        </row>
        <row r="174">
          <cell r="A174">
            <v>36637</v>
          </cell>
          <cell r="B174">
            <v>36637</v>
          </cell>
          <cell r="C174" t="str">
            <v>N/A</v>
          </cell>
          <cell r="D174" t="str">
            <v>N/A</v>
          </cell>
          <cell r="E174" t="str">
            <v>N/A</v>
          </cell>
          <cell r="F174" t="str">
            <v>N/A</v>
          </cell>
          <cell r="G174" t="str">
            <v>N/A</v>
          </cell>
          <cell r="H174" t="str">
            <v>N/A</v>
          </cell>
          <cell r="I174" t="str">
            <v>N/A</v>
          </cell>
          <cell r="J174" t="str">
            <v>N/A</v>
          </cell>
          <cell r="K174" t="str">
            <v>N/A</v>
          </cell>
          <cell r="L174" t="str">
            <v>N/A</v>
          </cell>
        </row>
        <row r="175">
          <cell r="A175">
            <v>36638</v>
          </cell>
          <cell r="B175">
            <v>36638</v>
          </cell>
          <cell r="C175" t="str">
            <v>N/A</v>
          </cell>
          <cell r="D175" t="str">
            <v>N/A</v>
          </cell>
          <cell r="E175" t="str">
            <v>N/A</v>
          </cell>
          <cell r="F175" t="str">
            <v>N/A</v>
          </cell>
          <cell r="G175" t="str">
            <v>N/A</v>
          </cell>
          <cell r="H175" t="str">
            <v>N/A</v>
          </cell>
          <cell r="I175" t="str">
            <v>N/A</v>
          </cell>
          <cell r="J175" t="str">
            <v>N/A</v>
          </cell>
          <cell r="K175" t="str">
            <v>N/A</v>
          </cell>
          <cell r="L175" t="str">
            <v>N/A</v>
          </cell>
        </row>
        <row r="176">
          <cell r="A176">
            <v>36639</v>
          </cell>
          <cell r="B176">
            <v>36639</v>
          </cell>
          <cell r="C176" t="str">
            <v>N/A</v>
          </cell>
          <cell r="D176" t="str">
            <v>N/A</v>
          </cell>
          <cell r="E176" t="str">
            <v>N/A</v>
          </cell>
          <cell r="F176" t="str">
            <v>N/A</v>
          </cell>
          <cell r="G176" t="str">
            <v>N/A</v>
          </cell>
          <cell r="H176" t="str">
            <v>N/A</v>
          </cell>
          <cell r="I176" t="str">
            <v>N/A</v>
          </cell>
          <cell r="J176" t="str">
            <v>N/A</v>
          </cell>
          <cell r="K176" t="str">
            <v>N/A</v>
          </cell>
          <cell r="L176" t="str">
            <v>N/A</v>
          </cell>
        </row>
        <row r="177">
          <cell r="A177">
            <v>36640</v>
          </cell>
          <cell r="B177">
            <v>36640</v>
          </cell>
          <cell r="C177" t="str">
            <v>N/A</v>
          </cell>
          <cell r="D177" t="str">
            <v>N/A</v>
          </cell>
          <cell r="E177" t="str">
            <v>N/A</v>
          </cell>
          <cell r="F177" t="str">
            <v>N/A</v>
          </cell>
          <cell r="G177" t="str">
            <v>N/A</v>
          </cell>
          <cell r="H177" t="str">
            <v>N/A</v>
          </cell>
          <cell r="I177" t="str">
            <v>N/A</v>
          </cell>
          <cell r="J177" t="str">
            <v>N/A</v>
          </cell>
          <cell r="K177" t="str">
            <v>N/A</v>
          </cell>
          <cell r="L177" t="str">
            <v>N/A</v>
          </cell>
        </row>
        <row r="178">
          <cell r="A178">
            <v>36641</v>
          </cell>
          <cell r="B178">
            <v>36641</v>
          </cell>
          <cell r="C178" t="str">
            <v>N/A</v>
          </cell>
          <cell r="D178" t="str">
            <v>N/A</v>
          </cell>
          <cell r="E178" t="str">
            <v>N/A</v>
          </cell>
          <cell r="F178" t="str">
            <v>N/A</v>
          </cell>
          <cell r="G178" t="str">
            <v>N/A</v>
          </cell>
          <cell r="H178" t="str">
            <v>N/A</v>
          </cell>
          <cell r="I178" t="str">
            <v>N/A</v>
          </cell>
          <cell r="J178" t="str">
            <v>N/A</v>
          </cell>
          <cell r="K178" t="str">
            <v>N/A</v>
          </cell>
          <cell r="L178" t="str">
            <v>N/A</v>
          </cell>
        </row>
        <row r="179">
          <cell r="A179">
            <v>36642</v>
          </cell>
          <cell r="B179">
            <v>36642</v>
          </cell>
          <cell r="C179" t="str">
            <v>N/A</v>
          </cell>
          <cell r="D179" t="str">
            <v>N/A</v>
          </cell>
          <cell r="E179" t="str">
            <v>N/A</v>
          </cell>
          <cell r="F179" t="str">
            <v>N/A</v>
          </cell>
          <cell r="G179" t="str">
            <v>N/A</v>
          </cell>
          <cell r="H179" t="str">
            <v>N/A</v>
          </cell>
          <cell r="I179" t="str">
            <v>N/A</v>
          </cell>
          <cell r="J179" t="str">
            <v>N/A</v>
          </cell>
          <cell r="K179" t="str">
            <v>N/A</v>
          </cell>
          <cell r="L179" t="str">
            <v>N/A</v>
          </cell>
        </row>
        <row r="180">
          <cell r="A180">
            <v>36643</v>
          </cell>
          <cell r="B180">
            <v>36643</v>
          </cell>
          <cell r="C180" t="str">
            <v>N/A</v>
          </cell>
          <cell r="D180" t="str">
            <v>N/A</v>
          </cell>
          <cell r="E180" t="str">
            <v>N/A</v>
          </cell>
          <cell r="F180" t="str">
            <v>N/A</v>
          </cell>
          <cell r="G180" t="str">
            <v>N/A</v>
          </cell>
          <cell r="H180" t="str">
            <v>N/A</v>
          </cell>
          <cell r="I180" t="str">
            <v>N/A</v>
          </cell>
          <cell r="J180" t="str">
            <v>N/A</v>
          </cell>
          <cell r="K180" t="str">
            <v>N/A</v>
          </cell>
          <cell r="L180" t="str">
            <v>N/A</v>
          </cell>
        </row>
        <row r="181">
          <cell r="A181">
            <v>36644</v>
          </cell>
          <cell r="B181">
            <v>36644</v>
          </cell>
          <cell r="C181" t="str">
            <v>N/A</v>
          </cell>
          <cell r="D181" t="str">
            <v>N/A</v>
          </cell>
          <cell r="E181" t="str">
            <v>N/A</v>
          </cell>
          <cell r="F181" t="str">
            <v>N/A</v>
          </cell>
          <cell r="G181" t="str">
            <v>N/A</v>
          </cell>
          <cell r="H181" t="str">
            <v>N/A</v>
          </cell>
          <cell r="I181" t="str">
            <v>N/A</v>
          </cell>
          <cell r="J181" t="str">
            <v>N/A</v>
          </cell>
          <cell r="K181" t="str">
            <v>N/A</v>
          </cell>
          <cell r="L181" t="str">
            <v>N/A</v>
          </cell>
        </row>
        <row r="182">
          <cell r="A182">
            <v>36645</v>
          </cell>
          <cell r="B182">
            <v>36645</v>
          </cell>
          <cell r="C182" t="str">
            <v>N/A</v>
          </cell>
          <cell r="D182" t="str">
            <v>N/A</v>
          </cell>
          <cell r="E182" t="str">
            <v>N/A</v>
          </cell>
          <cell r="F182" t="str">
            <v>N/A</v>
          </cell>
          <cell r="G182" t="str">
            <v>N/A</v>
          </cell>
          <cell r="H182" t="str">
            <v>N/A</v>
          </cell>
          <cell r="I182" t="str">
            <v>N/A</v>
          </cell>
          <cell r="J182" t="str">
            <v>N/A</v>
          </cell>
          <cell r="K182" t="str">
            <v>N/A</v>
          </cell>
          <cell r="L182" t="str">
            <v>N/A</v>
          </cell>
        </row>
        <row r="183">
          <cell r="A183">
            <v>36646</v>
          </cell>
          <cell r="B183">
            <v>36646</v>
          </cell>
          <cell r="C183" t="str">
            <v>N/A</v>
          </cell>
          <cell r="D183" t="str">
            <v>N/A</v>
          </cell>
          <cell r="E183" t="str">
            <v>N/A</v>
          </cell>
          <cell r="F183" t="str">
            <v>N/A</v>
          </cell>
          <cell r="G183" t="str">
            <v>N/A</v>
          </cell>
          <cell r="H183" t="str">
            <v>N/A</v>
          </cell>
          <cell r="I183" t="str">
            <v>N/A</v>
          </cell>
          <cell r="J183" t="str">
            <v>N/A</v>
          </cell>
          <cell r="K183" t="str">
            <v>N/A</v>
          </cell>
          <cell r="L183" t="str">
            <v>N/A</v>
          </cell>
        </row>
        <row r="184">
          <cell r="A184">
            <v>36647</v>
          </cell>
          <cell r="B184">
            <v>36647</v>
          </cell>
          <cell r="C184" t="str">
            <v>N/A</v>
          </cell>
          <cell r="D184" t="str">
            <v>N/A</v>
          </cell>
          <cell r="E184" t="str">
            <v>N/A</v>
          </cell>
          <cell r="F184" t="str">
            <v>N/A</v>
          </cell>
          <cell r="G184" t="str">
            <v>N/A</v>
          </cell>
          <cell r="H184" t="str">
            <v>N/A</v>
          </cell>
          <cell r="I184" t="str">
            <v>N/A</v>
          </cell>
          <cell r="J184" t="str">
            <v>N/A</v>
          </cell>
          <cell r="K184" t="str">
            <v>N/A</v>
          </cell>
          <cell r="L184" t="str">
            <v>N/A</v>
          </cell>
        </row>
        <row r="185">
          <cell r="A185">
            <v>36648</v>
          </cell>
          <cell r="B185">
            <v>36648</v>
          </cell>
          <cell r="C185" t="str">
            <v>N/A</v>
          </cell>
          <cell r="D185" t="str">
            <v>N/A</v>
          </cell>
          <cell r="E185" t="str">
            <v>N/A</v>
          </cell>
          <cell r="F185" t="str">
            <v>N/A</v>
          </cell>
          <cell r="G185" t="str">
            <v>N/A</v>
          </cell>
          <cell r="H185" t="str">
            <v>N/A</v>
          </cell>
          <cell r="I185" t="str">
            <v>N/A</v>
          </cell>
          <cell r="J185" t="str">
            <v>N/A</v>
          </cell>
          <cell r="K185" t="str">
            <v>N/A</v>
          </cell>
          <cell r="L185" t="str">
            <v>N/A</v>
          </cell>
        </row>
        <row r="186">
          <cell r="A186">
            <v>36649</v>
          </cell>
          <cell r="B186">
            <v>36649</v>
          </cell>
          <cell r="C186" t="str">
            <v>N/A</v>
          </cell>
          <cell r="D186" t="str">
            <v>N/A</v>
          </cell>
          <cell r="E186" t="str">
            <v>N/A</v>
          </cell>
          <cell r="F186" t="str">
            <v>N/A</v>
          </cell>
          <cell r="G186" t="str">
            <v>N/A</v>
          </cell>
          <cell r="H186" t="str">
            <v>N/A</v>
          </cell>
          <cell r="I186" t="str">
            <v>N/A</v>
          </cell>
          <cell r="J186" t="str">
            <v>N/A</v>
          </cell>
          <cell r="K186" t="str">
            <v>N/A</v>
          </cell>
          <cell r="L186" t="str">
            <v>N/A</v>
          </cell>
        </row>
        <row r="187">
          <cell r="A187">
            <v>36650</v>
          </cell>
          <cell r="B187">
            <v>36650</v>
          </cell>
          <cell r="C187" t="str">
            <v>N/A</v>
          </cell>
          <cell r="D187" t="str">
            <v>N/A</v>
          </cell>
          <cell r="E187" t="str">
            <v>N/A</v>
          </cell>
          <cell r="F187" t="str">
            <v>N/A</v>
          </cell>
          <cell r="G187" t="str">
            <v>N/A</v>
          </cell>
          <cell r="H187" t="str">
            <v>N/A</v>
          </cell>
          <cell r="I187" t="str">
            <v>N/A</v>
          </cell>
          <cell r="J187" t="str">
            <v>N/A</v>
          </cell>
          <cell r="K187" t="str">
            <v>N/A</v>
          </cell>
          <cell r="L187" t="str">
            <v>N/A</v>
          </cell>
        </row>
        <row r="188">
          <cell r="A188">
            <v>36651</v>
          </cell>
          <cell r="B188">
            <v>36651</v>
          </cell>
          <cell r="C188" t="str">
            <v>N/A</v>
          </cell>
          <cell r="D188" t="str">
            <v>N/A</v>
          </cell>
          <cell r="E188" t="str">
            <v>N/A</v>
          </cell>
          <cell r="F188" t="str">
            <v>N/A</v>
          </cell>
          <cell r="G188" t="str">
            <v>N/A</v>
          </cell>
          <cell r="H188" t="str">
            <v>N/A</v>
          </cell>
          <cell r="I188" t="str">
            <v>N/A</v>
          </cell>
          <cell r="J188" t="str">
            <v>N/A</v>
          </cell>
          <cell r="K188" t="str">
            <v>N/A</v>
          </cell>
          <cell r="L188" t="str">
            <v>N/A</v>
          </cell>
        </row>
        <row r="189">
          <cell r="A189">
            <v>36652</v>
          </cell>
          <cell r="B189">
            <v>36652</v>
          </cell>
          <cell r="C189" t="str">
            <v>N/A</v>
          </cell>
          <cell r="D189" t="str">
            <v>N/A</v>
          </cell>
          <cell r="E189" t="str">
            <v>N/A</v>
          </cell>
          <cell r="F189" t="str">
            <v>N/A</v>
          </cell>
          <cell r="G189" t="str">
            <v>N/A</v>
          </cell>
          <cell r="H189" t="str">
            <v>N/A</v>
          </cell>
          <cell r="I189" t="str">
            <v>N/A</v>
          </cell>
          <cell r="J189" t="str">
            <v>N/A</v>
          </cell>
          <cell r="K189" t="str">
            <v>N/A</v>
          </cell>
          <cell r="L189" t="str">
            <v>N/A</v>
          </cell>
        </row>
        <row r="190">
          <cell r="A190">
            <v>36653</v>
          </cell>
          <cell r="B190">
            <v>36653</v>
          </cell>
          <cell r="C190" t="str">
            <v>N/A</v>
          </cell>
          <cell r="D190" t="str">
            <v>N/A</v>
          </cell>
          <cell r="E190" t="str">
            <v>N/A</v>
          </cell>
          <cell r="F190" t="str">
            <v>N/A</v>
          </cell>
          <cell r="G190" t="str">
            <v>N/A</v>
          </cell>
          <cell r="H190" t="str">
            <v>N/A</v>
          </cell>
          <cell r="I190" t="str">
            <v>N/A</v>
          </cell>
          <cell r="J190" t="str">
            <v>N/A</v>
          </cell>
          <cell r="K190" t="str">
            <v>N/A</v>
          </cell>
          <cell r="L190" t="str">
            <v>N/A</v>
          </cell>
        </row>
        <row r="191">
          <cell r="A191">
            <v>36654</v>
          </cell>
          <cell r="B191">
            <v>36654</v>
          </cell>
          <cell r="C191" t="str">
            <v>N/A</v>
          </cell>
          <cell r="D191" t="str">
            <v>N/A</v>
          </cell>
          <cell r="E191" t="str">
            <v>N/A</v>
          </cell>
          <cell r="F191" t="str">
            <v>N/A</v>
          </cell>
          <cell r="G191" t="str">
            <v>N/A</v>
          </cell>
          <cell r="H191" t="str">
            <v>N/A</v>
          </cell>
          <cell r="I191" t="str">
            <v>N/A</v>
          </cell>
          <cell r="J191" t="str">
            <v>N/A</v>
          </cell>
          <cell r="K191" t="str">
            <v>N/A</v>
          </cell>
          <cell r="L191" t="str">
            <v>N/A</v>
          </cell>
        </row>
        <row r="192">
          <cell r="A192">
            <v>36655</v>
          </cell>
          <cell r="B192">
            <v>36655</v>
          </cell>
          <cell r="C192" t="str">
            <v>N/A</v>
          </cell>
          <cell r="D192" t="str">
            <v>N/A</v>
          </cell>
          <cell r="E192" t="str">
            <v>N/A</v>
          </cell>
          <cell r="F192" t="str">
            <v>N/A</v>
          </cell>
          <cell r="G192" t="str">
            <v>N/A</v>
          </cell>
          <cell r="H192" t="str">
            <v>N/A</v>
          </cell>
          <cell r="I192" t="str">
            <v>N/A</v>
          </cell>
          <cell r="J192" t="str">
            <v>N/A</v>
          </cell>
          <cell r="K192" t="str">
            <v>N/A</v>
          </cell>
          <cell r="L192" t="str">
            <v>N/A</v>
          </cell>
        </row>
        <row r="193">
          <cell r="A193">
            <v>36656</v>
          </cell>
          <cell r="B193">
            <v>36656</v>
          </cell>
          <cell r="C193" t="str">
            <v>N/A</v>
          </cell>
          <cell r="D193" t="str">
            <v>N/A</v>
          </cell>
          <cell r="E193" t="str">
            <v>N/A</v>
          </cell>
          <cell r="F193" t="str">
            <v>N/A</v>
          </cell>
          <cell r="G193" t="str">
            <v>N/A</v>
          </cell>
          <cell r="H193" t="str">
            <v>N/A</v>
          </cell>
          <cell r="I193" t="str">
            <v>N/A</v>
          </cell>
          <cell r="J193" t="str">
            <v>N/A</v>
          </cell>
          <cell r="K193" t="str">
            <v>N/A</v>
          </cell>
          <cell r="L193" t="str">
            <v>N/A</v>
          </cell>
        </row>
        <row r="194">
          <cell r="A194">
            <v>36657</v>
          </cell>
          <cell r="B194">
            <v>36657</v>
          </cell>
          <cell r="C194" t="str">
            <v>N/A</v>
          </cell>
          <cell r="D194" t="str">
            <v>N/A</v>
          </cell>
          <cell r="E194" t="str">
            <v>N/A</v>
          </cell>
          <cell r="F194" t="str">
            <v>N/A</v>
          </cell>
          <cell r="G194" t="str">
            <v>N/A</v>
          </cell>
          <cell r="H194" t="str">
            <v>N/A</v>
          </cell>
          <cell r="I194" t="str">
            <v>N/A</v>
          </cell>
          <cell r="J194" t="str">
            <v>N/A</v>
          </cell>
          <cell r="K194" t="str">
            <v>N/A</v>
          </cell>
          <cell r="L194" t="str">
            <v>N/A</v>
          </cell>
        </row>
        <row r="195">
          <cell r="A195">
            <v>36658</v>
          </cell>
          <cell r="B195">
            <v>36658</v>
          </cell>
          <cell r="C195" t="str">
            <v>N/A</v>
          </cell>
          <cell r="D195" t="str">
            <v>N/A</v>
          </cell>
          <cell r="E195" t="str">
            <v>N/A</v>
          </cell>
          <cell r="F195" t="str">
            <v>N/A</v>
          </cell>
          <cell r="G195" t="str">
            <v>N/A</v>
          </cell>
          <cell r="H195" t="str">
            <v>N/A</v>
          </cell>
          <cell r="I195" t="str">
            <v>N/A</v>
          </cell>
          <cell r="J195" t="str">
            <v>N/A</v>
          </cell>
          <cell r="K195" t="str">
            <v>N/A</v>
          </cell>
          <cell r="L195" t="str">
            <v>N/A</v>
          </cell>
        </row>
        <row r="196">
          <cell r="A196">
            <v>36659</v>
          </cell>
          <cell r="B196">
            <v>36659</v>
          </cell>
          <cell r="C196" t="str">
            <v>N/A</v>
          </cell>
          <cell r="D196" t="str">
            <v>N/A</v>
          </cell>
          <cell r="E196" t="str">
            <v>N/A</v>
          </cell>
          <cell r="F196" t="str">
            <v>N/A</v>
          </cell>
          <cell r="G196" t="str">
            <v>N/A</v>
          </cell>
          <cell r="H196" t="str">
            <v>N/A</v>
          </cell>
          <cell r="I196" t="str">
            <v>N/A</v>
          </cell>
          <cell r="J196" t="str">
            <v>N/A</v>
          </cell>
          <cell r="K196" t="str">
            <v>N/A</v>
          </cell>
          <cell r="L196" t="str">
            <v>N/A</v>
          </cell>
        </row>
        <row r="197">
          <cell r="A197">
            <v>36660</v>
          </cell>
          <cell r="B197">
            <v>36660</v>
          </cell>
          <cell r="C197" t="str">
            <v>N/A</v>
          </cell>
          <cell r="D197" t="str">
            <v>N/A</v>
          </cell>
          <cell r="E197" t="str">
            <v>N/A</v>
          </cell>
          <cell r="F197" t="str">
            <v>N/A</v>
          </cell>
          <cell r="G197" t="str">
            <v>N/A</v>
          </cell>
          <cell r="H197" t="str">
            <v>N/A</v>
          </cell>
          <cell r="I197" t="str">
            <v>N/A</v>
          </cell>
          <cell r="J197" t="str">
            <v>N/A</v>
          </cell>
          <cell r="K197" t="str">
            <v>N/A</v>
          </cell>
          <cell r="L197" t="str">
            <v>N/A</v>
          </cell>
        </row>
        <row r="198">
          <cell r="A198">
            <v>36661</v>
          </cell>
          <cell r="B198">
            <v>36661</v>
          </cell>
          <cell r="C198" t="str">
            <v>N/A</v>
          </cell>
          <cell r="D198" t="str">
            <v>N/A</v>
          </cell>
          <cell r="E198" t="str">
            <v>N/A</v>
          </cell>
          <cell r="F198" t="str">
            <v>N/A</v>
          </cell>
          <cell r="G198" t="str">
            <v>N/A</v>
          </cell>
          <cell r="H198" t="str">
            <v>N/A</v>
          </cell>
          <cell r="I198" t="str">
            <v>N/A</v>
          </cell>
          <cell r="J198" t="str">
            <v>N/A</v>
          </cell>
          <cell r="K198" t="str">
            <v>N/A</v>
          </cell>
          <cell r="L198" t="str">
            <v>N/A</v>
          </cell>
        </row>
        <row r="199">
          <cell r="A199">
            <v>36662</v>
          </cell>
          <cell r="B199">
            <v>36662</v>
          </cell>
          <cell r="C199" t="str">
            <v>N/A</v>
          </cell>
          <cell r="D199" t="str">
            <v>N/A</v>
          </cell>
          <cell r="E199" t="str">
            <v>N/A</v>
          </cell>
          <cell r="F199" t="str">
            <v>N/A</v>
          </cell>
          <cell r="G199" t="str">
            <v>N/A</v>
          </cell>
          <cell r="H199" t="str">
            <v>N/A</v>
          </cell>
          <cell r="I199" t="str">
            <v>N/A</v>
          </cell>
          <cell r="J199" t="str">
            <v>N/A</v>
          </cell>
          <cell r="K199" t="str">
            <v>N/A</v>
          </cell>
          <cell r="L199" t="str">
            <v>N/A</v>
          </cell>
        </row>
        <row r="200">
          <cell r="A200">
            <v>36663</v>
          </cell>
          <cell r="B200">
            <v>36663</v>
          </cell>
          <cell r="C200" t="str">
            <v>N/A</v>
          </cell>
          <cell r="D200" t="str">
            <v>N/A</v>
          </cell>
          <cell r="E200" t="str">
            <v>N/A</v>
          </cell>
          <cell r="F200" t="str">
            <v>N/A</v>
          </cell>
          <cell r="G200" t="str">
            <v>N/A</v>
          </cell>
          <cell r="H200" t="str">
            <v>N/A</v>
          </cell>
          <cell r="I200" t="str">
            <v>N/A</v>
          </cell>
          <cell r="J200" t="str">
            <v>N/A</v>
          </cell>
          <cell r="K200" t="str">
            <v>N/A</v>
          </cell>
          <cell r="L200" t="str">
            <v>N/A</v>
          </cell>
        </row>
        <row r="201">
          <cell r="A201">
            <v>36664</v>
          </cell>
          <cell r="B201">
            <v>36664</v>
          </cell>
          <cell r="C201" t="str">
            <v>N/A</v>
          </cell>
          <cell r="D201" t="str">
            <v>N/A</v>
          </cell>
          <cell r="E201" t="str">
            <v>N/A</v>
          </cell>
          <cell r="F201" t="str">
            <v>N/A</v>
          </cell>
          <cell r="G201" t="str">
            <v>N/A</v>
          </cell>
          <cell r="H201" t="str">
            <v>N/A</v>
          </cell>
          <cell r="I201" t="str">
            <v>N/A</v>
          </cell>
          <cell r="J201" t="str">
            <v>N/A</v>
          </cell>
          <cell r="K201" t="str">
            <v>N/A</v>
          </cell>
          <cell r="L201" t="str">
            <v>N/A</v>
          </cell>
        </row>
        <row r="202">
          <cell r="A202">
            <v>36665</v>
          </cell>
          <cell r="B202">
            <v>36665</v>
          </cell>
          <cell r="C202" t="str">
            <v>N/A</v>
          </cell>
          <cell r="D202" t="str">
            <v>N/A</v>
          </cell>
          <cell r="E202" t="str">
            <v>N/A</v>
          </cell>
          <cell r="F202" t="str">
            <v>N/A</v>
          </cell>
          <cell r="G202" t="str">
            <v>N/A</v>
          </cell>
          <cell r="H202" t="str">
            <v>N/A</v>
          </cell>
          <cell r="I202" t="str">
            <v>N/A</v>
          </cell>
          <cell r="J202" t="str">
            <v>N/A</v>
          </cell>
          <cell r="K202" t="str">
            <v>N/A</v>
          </cell>
          <cell r="L202" t="str">
            <v>N/A</v>
          </cell>
        </row>
        <row r="203">
          <cell r="A203">
            <v>36666</v>
          </cell>
          <cell r="B203">
            <v>36666</v>
          </cell>
          <cell r="C203" t="str">
            <v>N/A</v>
          </cell>
          <cell r="D203" t="str">
            <v>N/A</v>
          </cell>
          <cell r="E203" t="str">
            <v>N/A</v>
          </cell>
          <cell r="F203" t="str">
            <v>N/A</v>
          </cell>
          <cell r="G203" t="str">
            <v>N/A</v>
          </cell>
          <cell r="H203" t="str">
            <v>N/A</v>
          </cell>
          <cell r="I203" t="str">
            <v>N/A</v>
          </cell>
          <cell r="J203" t="str">
            <v>N/A</v>
          </cell>
          <cell r="K203" t="str">
            <v>N/A</v>
          </cell>
          <cell r="L203" t="str">
            <v>N/A</v>
          </cell>
        </row>
        <row r="204">
          <cell r="A204">
            <v>36667</v>
          </cell>
          <cell r="B204">
            <v>36667</v>
          </cell>
          <cell r="C204" t="str">
            <v>N/A</v>
          </cell>
          <cell r="D204" t="str">
            <v>N/A</v>
          </cell>
          <cell r="E204" t="str">
            <v>N/A</v>
          </cell>
          <cell r="F204" t="str">
            <v>N/A</v>
          </cell>
          <cell r="G204" t="str">
            <v>N/A</v>
          </cell>
          <cell r="H204" t="str">
            <v>N/A</v>
          </cell>
          <cell r="I204" t="str">
            <v>N/A</v>
          </cell>
          <cell r="J204" t="str">
            <v>N/A</v>
          </cell>
          <cell r="K204" t="str">
            <v>N/A</v>
          </cell>
          <cell r="L204" t="str">
            <v>N/A</v>
          </cell>
        </row>
        <row r="205">
          <cell r="A205">
            <v>36668</v>
          </cell>
          <cell r="B205">
            <v>36668</v>
          </cell>
          <cell r="C205" t="str">
            <v>N/A</v>
          </cell>
          <cell r="D205" t="str">
            <v>N/A</v>
          </cell>
          <cell r="E205" t="str">
            <v>N/A</v>
          </cell>
          <cell r="F205" t="str">
            <v>N/A</v>
          </cell>
          <cell r="G205" t="str">
            <v>N/A</v>
          </cell>
          <cell r="H205" t="str">
            <v>N/A</v>
          </cell>
          <cell r="I205" t="str">
            <v>N/A</v>
          </cell>
          <cell r="J205" t="str">
            <v>N/A</v>
          </cell>
          <cell r="K205" t="str">
            <v>N/A</v>
          </cell>
          <cell r="L205" t="str">
            <v>N/A</v>
          </cell>
        </row>
        <row r="206">
          <cell r="A206">
            <v>36669</v>
          </cell>
          <cell r="B206">
            <v>36669</v>
          </cell>
          <cell r="C206" t="str">
            <v>N/A</v>
          </cell>
          <cell r="D206" t="str">
            <v>N/A</v>
          </cell>
          <cell r="E206" t="str">
            <v>N/A</v>
          </cell>
          <cell r="F206" t="str">
            <v>N/A</v>
          </cell>
          <cell r="G206" t="str">
            <v>N/A</v>
          </cell>
          <cell r="H206" t="str">
            <v>N/A</v>
          </cell>
          <cell r="I206" t="str">
            <v>N/A</v>
          </cell>
          <cell r="J206" t="str">
            <v>N/A</v>
          </cell>
          <cell r="K206" t="str">
            <v>N/A</v>
          </cell>
          <cell r="L206" t="str">
            <v>N/A</v>
          </cell>
        </row>
        <row r="207">
          <cell r="A207">
            <v>36670</v>
          </cell>
          <cell r="B207">
            <v>36670</v>
          </cell>
          <cell r="C207" t="str">
            <v>N/A</v>
          </cell>
          <cell r="D207" t="str">
            <v>N/A</v>
          </cell>
          <cell r="E207" t="str">
            <v>N/A</v>
          </cell>
          <cell r="F207" t="str">
            <v>N/A</v>
          </cell>
          <cell r="G207" t="str">
            <v>N/A</v>
          </cell>
          <cell r="H207" t="str">
            <v>N/A</v>
          </cell>
          <cell r="I207" t="str">
            <v>N/A</v>
          </cell>
          <cell r="J207" t="str">
            <v>N/A</v>
          </cell>
          <cell r="K207" t="str">
            <v>N/A</v>
          </cell>
          <cell r="L207" t="str">
            <v>N/A</v>
          </cell>
        </row>
        <row r="208">
          <cell r="A208">
            <v>36671</v>
          </cell>
          <cell r="B208">
            <v>36671</v>
          </cell>
          <cell r="C208" t="str">
            <v>N/A</v>
          </cell>
          <cell r="D208" t="str">
            <v>N/A</v>
          </cell>
          <cell r="E208" t="str">
            <v>N/A</v>
          </cell>
          <cell r="F208" t="str">
            <v>N/A</v>
          </cell>
          <cell r="G208" t="str">
            <v>N/A</v>
          </cell>
          <cell r="H208" t="str">
            <v>N/A</v>
          </cell>
          <cell r="I208" t="str">
            <v>N/A</v>
          </cell>
          <cell r="J208" t="str">
            <v>N/A</v>
          </cell>
          <cell r="K208" t="str">
            <v>N/A</v>
          </cell>
          <cell r="L208" t="str">
            <v>N/A</v>
          </cell>
        </row>
        <row r="209">
          <cell r="A209">
            <v>36672</v>
          </cell>
          <cell r="B209">
            <v>36672</v>
          </cell>
          <cell r="C209" t="str">
            <v>N/A</v>
          </cell>
          <cell r="D209" t="str">
            <v>N/A</v>
          </cell>
          <cell r="E209" t="str">
            <v>N/A</v>
          </cell>
          <cell r="F209" t="str">
            <v>N/A</v>
          </cell>
          <cell r="G209" t="str">
            <v>N/A</v>
          </cell>
          <cell r="H209" t="str">
            <v>N/A</v>
          </cell>
          <cell r="I209" t="str">
            <v>N/A</v>
          </cell>
          <cell r="J209" t="str">
            <v>N/A</v>
          </cell>
          <cell r="K209" t="str">
            <v>N/A</v>
          </cell>
          <cell r="L209" t="str">
            <v>N/A</v>
          </cell>
        </row>
        <row r="210">
          <cell r="A210">
            <v>36673</v>
          </cell>
          <cell r="B210">
            <v>36673</v>
          </cell>
          <cell r="C210" t="str">
            <v>N/A</v>
          </cell>
          <cell r="D210" t="str">
            <v>N/A</v>
          </cell>
          <cell r="E210" t="str">
            <v>N/A</v>
          </cell>
          <cell r="F210" t="str">
            <v>N/A</v>
          </cell>
          <cell r="G210" t="str">
            <v>N/A</v>
          </cell>
          <cell r="H210" t="str">
            <v>N/A</v>
          </cell>
          <cell r="I210" t="str">
            <v>N/A</v>
          </cell>
          <cell r="J210" t="str">
            <v>N/A</v>
          </cell>
          <cell r="K210" t="str">
            <v>N/A</v>
          </cell>
          <cell r="L210" t="str">
            <v>N/A</v>
          </cell>
        </row>
        <row r="211">
          <cell r="A211">
            <v>36674</v>
          </cell>
          <cell r="B211">
            <v>36674</v>
          </cell>
          <cell r="C211" t="str">
            <v>N/A</v>
          </cell>
          <cell r="D211" t="str">
            <v>N/A</v>
          </cell>
          <cell r="E211" t="str">
            <v>N/A</v>
          </cell>
          <cell r="F211" t="str">
            <v>N/A</v>
          </cell>
          <cell r="G211" t="str">
            <v>N/A</v>
          </cell>
          <cell r="H211" t="str">
            <v>N/A</v>
          </cell>
          <cell r="I211" t="str">
            <v>N/A</v>
          </cell>
          <cell r="J211" t="str">
            <v>N/A</v>
          </cell>
          <cell r="K211" t="str">
            <v>N/A</v>
          </cell>
          <cell r="L211" t="str">
            <v>N/A</v>
          </cell>
        </row>
        <row r="212">
          <cell r="A212">
            <v>36675</v>
          </cell>
          <cell r="B212">
            <v>36675</v>
          </cell>
          <cell r="C212" t="str">
            <v>N/A</v>
          </cell>
          <cell r="D212" t="str">
            <v>N/A</v>
          </cell>
          <cell r="E212" t="str">
            <v>N/A</v>
          </cell>
          <cell r="F212" t="str">
            <v>N/A</v>
          </cell>
          <cell r="G212" t="str">
            <v>N/A</v>
          </cell>
          <cell r="H212" t="str">
            <v>N/A</v>
          </cell>
          <cell r="I212" t="str">
            <v>N/A</v>
          </cell>
          <cell r="J212" t="str">
            <v>N/A</v>
          </cell>
          <cell r="K212" t="str">
            <v>N/A</v>
          </cell>
          <cell r="L212" t="str">
            <v>N/A</v>
          </cell>
        </row>
        <row r="213">
          <cell r="A213">
            <v>36676</v>
          </cell>
          <cell r="B213">
            <v>36676</v>
          </cell>
          <cell r="C213" t="str">
            <v>N/A</v>
          </cell>
          <cell r="D213" t="str">
            <v>N/A</v>
          </cell>
          <cell r="E213" t="str">
            <v>N/A</v>
          </cell>
          <cell r="F213" t="str">
            <v>N/A</v>
          </cell>
          <cell r="G213" t="str">
            <v>N/A</v>
          </cell>
          <cell r="H213" t="str">
            <v>N/A</v>
          </cell>
          <cell r="I213" t="str">
            <v>N/A</v>
          </cell>
          <cell r="J213" t="str">
            <v>N/A</v>
          </cell>
          <cell r="K213" t="str">
            <v>N/A</v>
          </cell>
          <cell r="L213" t="str">
            <v>N/A</v>
          </cell>
        </row>
        <row r="214">
          <cell r="A214">
            <v>36677</v>
          </cell>
          <cell r="B214">
            <v>36677</v>
          </cell>
          <cell r="C214" t="str">
            <v>N/A</v>
          </cell>
          <cell r="D214" t="str">
            <v>N/A</v>
          </cell>
          <cell r="E214" t="str">
            <v>N/A</v>
          </cell>
          <cell r="F214" t="str">
            <v>N/A</v>
          </cell>
          <cell r="G214" t="str">
            <v>N/A</v>
          </cell>
          <cell r="H214" t="str">
            <v>N/A</v>
          </cell>
          <cell r="I214" t="str">
            <v>N/A</v>
          </cell>
          <cell r="J214" t="str">
            <v>N/A</v>
          </cell>
          <cell r="K214" t="str">
            <v>N/A</v>
          </cell>
          <cell r="L214" t="str">
            <v>N/A</v>
          </cell>
        </row>
        <row r="215">
          <cell r="A215">
            <v>36678</v>
          </cell>
          <cell r="B215">
            <v>36678</v>
          </cell>
          <cell r="C215" t="str">
            <v>N/A</v>
          </cell>
          <cell r="D215" t="str">
            <v>N/A</v>
          </cell>
          <cell r="E215" t="str">
            <v>N/A</v>
          </cell>
          <cell r="F215" t="str">
            <v>N/A</v>
          </cell>
          <cell r="G215" t="str">
            <v>N/A</v>
          </cell>
          <cell r="H215" t="str">
            <v>N/A</v>
          </cell>
          <cell r="I215" t="str">
            <v>N/A</v>
          </cell>
          <cell r="J215" t="str">
            <v>N/A</v>
          </cell>
          <cell r="K215" t="str">
            <v>N/A</v>
          </cell>
          <cell r="L215" t="str">
            <v>N/A</v>
          </cell>
        </row>
        <row r="216">
          <cell r="A216">
            <v>36679</v>
          </cell>
          <cell r="B216">
            <v>36679</v>
          </cell>
          <cell r="C216" t="str">
            <v>N/A</v>
          </cell>
          <cell r="D216" t="str">
            <v>N/A</v>
          </cell>
          <cell r="E216" t="str">
            <v>N/A</v>
          </cell>
          <cell r="F216" t="str">
            <v>N/A</v>
          </cell>
          <cell r="G216" t="str">
            <v>N/A</v>
          </cell>
          <cell r="H216" t="str">
            <v>N/A</v>
          </cell>
          <cell r="I216" t="str">
            <v>N/A</v>
          </cell>
          <cell r="J216" t="str">
            <v>N/A</v>
          </cell>
          <cell r="K216" t="str">
            <v>N/A</v>
          </cell>
          <cell r="L216" t="str">
            <v>N/A</v>
          </cell>
        </row>
        <row r="217">
          <cell r="A217">
            <v>36680</v>
          </cell>
          <cell r="B217">
            <v>36680</v>
          </cell>
          <cell r="C217" t="str">
            <v>N/A</v>
          </cell>
          <cell r="D217" t="str">
            <v>N/A</v>
          </cell>
          <cell r="E217" t="str">
            <v>N/A</v>
          </cell>
          <cell r="F217" t="str">
            <v>N/A</v>
          </cell>
          <cell r="G217" t="str">
            <v>N/A</v>
          </cell>
          <cell r="H217" t="str">
            <v>N/A</v>
          </cell>
          <cell r="I217" t="str">
            <v>N/A</v>
          </cell>
          <cell r="J217" t="str">
            <v>N/A</v>
          </cell>
          <cell r="K217" t="str">
            <v>N/A</v>
          </cell>
          <cell r="L217" t="str">
            <v>N/A</v>
          </cell>
        </row>
        <row r="218">
          <cell r="A218">
            <v>36681</v>
          </cell>
          <cell r="B218">
            <v>36681</v>
          </cell>
          <cell r="C218" t="str">
            <v>N/A</v>
          </cell>
          <cell r="D218" t="str">
            <v>N/A</v>
          </cell>
          <cell r="E218" t="str">
            <v>N/A</v>
          </cell>
          <cell r="F218" t="str">
            <v>N/A</v>
          </cell>
          <cell r="G218" t="str">
            <v>N/A</v>
          </cell>
          <cell r="H218" t="str">
            <v>N/A</v>
          </cell>
          <cell r="I218" t="str">
            <v>N/A</v>
          </cell>
          <cell r="J218" t="str">
            <v>N/A</v>
          </cell>
          <cell r="K218" t="str">
            <v>N/A</v>
          </cell>
          <cell r="L218" t="str">
            <v>N/A</v>
          </cell>
        </row>
        <row r="219">
          <cell r="A219">
            <v>36682</v>
          </cell>
          <cell r="B219">
            <v>36682</v>
          </cell>
          <cell r="C219" t="str">
            <v>N/A</v>
          </cell>
          <cell r="D219" t="str">
            <v>N/A</v>
          </cell>
          <cell r="E219" t="str">
            <v>N/A</v>
          </cell>
          <cell r="F219" t="str">
            <v>N/A</v>
          </cell>
          <cell r="G219" t="str">
            <v>N/A</v>
          </cell>
          <cell r="H219" t="str">
            <v>N/A</v>
          </cell>
          <cell r="I219" t="str">
            <v>N/A</v>
          </cell>
          <cell r="J219" t="str">
            <v>N/A</v>
          </cell>
          <cell r="K219" t="str">
            <v>N/A</v>
          </cell>
          <cell r="L219" t="str">
            <v>N/A</v>
          </cell>
        </row>
        <row r="220">
          <cell r="A220">
            <v>36683</v>
          </cell>
          <cell r="B220">
            <v>36683</v>
          </cell>
          <cell r="C220" t="str">
            <v>N/A</v>
          </cell>
          <cell r="D220" t="str">
            <v>N/A</v>
          </cell>
          <cell r="E220" t="str">
            <v>N/A</v>
          </cell>
          <cell r="F220" t="str">
            <v>N/A</v>
          </cell>
          <cell r="G220" t="str">
            <v>N/A</v>
          </cell>
          <cell r="H220" t="str">
            <v>N/A</v>
          </cell>
          <cell r="I220" t="str">
            <v>N/A</v>
          </cell>
          <cell r="J220" t="str">
            <v>N/A</v>
          </cell>
          <cell r="K220" t="str">
            <v>N/A</v>
          </cell>
          <cell r="L220" t="str">
            <v>N/A</v>
          </cell>
        </row>
        <row r="221">
          <cell r="A221">
            <v>36684</v>
          </cell>
          <cell r="B221">
            <v>36684</v>
          </cell>
          <cell r="C221" t="str">
            <v>N/A</v>
          </cell>
          <cell r="D221" t="str">
            <v>N/A</v>
          </cell>
          <cell r="E221" t="str">
            <v>N/A</v>
          </cell>
          <cell r="F221" t="str">
            <v>N/A</v>
          </cell>
          <cell r="G221" t="str">
            <v>N/A</v>
          </cell>
          <cell r="H221" t="str">
            <v>N/A</v>
          </cell>
          <cell r="I221" t="str">
            <v>N/A</v>
          </cell>
          <cell r="J221" t="str">
            <v>N/A</v>
          </cell>
          <cell r="K221" t="str">
            <v>N/A</v>
          </cell>
          <cell r="L221" t="str">
            <v>N/A</v>
          </cell>
        </row>
        <row r="222">
          <cell r="A222">
            <v>36685</v>
          </cell>
          <cell r="B222">
            <v>36685</v>
          </cell>
          <cell r="C222" t="str">
            <v>N/A</v>
          </cell>
          <cell r="D222" t="str">
            <v>N/A</v>
          </cell>
          <cell r="E222" t="str">
            <v>N/A</v>
          </cell>
          <cell r="F222" t="str">
            <v>N/A</v>
          </cell>
          <cell r="G222" t="str">
            <v>N/A</v>
          </cell>
          <cell r="H222" t="str">
            <v>N/A</v>
          </cell>
          <cell r="I222" t="str">
            <v>N/A</v>
          </cell>
          <cell r="J222" t="str">
            <v>N/A</v>
          </cell>
          <cell r="K222" t="str">
            <v>N/A</v>
          </cell>
          <cell r="L222" t="str">
            <v>N/A</v>
          </cell>
        </row>
        <row r="223">
          <cell r="A223">
            <v>36686</v>
          </cell>
          <cell r="B223">
            <v>36686</v>
          </cell>
          <cell r="C223" t="str">
            <v>N/A</v>
          </cell>
          <cell r="D223" t="str">
            <v>N/A</v>
          </cell>
          <cell r="E223" t="str">
            <v>N/A</v>
          </cell>
          <cell r="F223" t="str">
            <v>N/A</v>
          </cell>
          <cell r="G223" t="str">
            <v>N/A</v>
          </cell>
          <cell r="H223" t="str">
            <v>N/A</v>
          </cell>
          <cell r="I223" t="str">
            <v>N/A</v>
          </cell>
          <cell r="J223" t="str">
            <v>N/A</v>
          </cell>
          <cell r="K223" t="str">
            <v>N/A</v>
          </cell>
          <cell r="L223" t="str">
            <v>N/A</v>
          </cell>
        </row>
        <row r="224">
          <cell r="A224">
            <v>36687</v>
          </cell>
          <cell r="B224">
            <v>36687</v>
          </cell>
          <cell r="C224" t="str">
            <v>N/A</v>
          </cell>
          <cell r="D224" t="str">
            <v>N/A</v>
          </cell>
          <cell r="E224" t="str">
            <v>N/A</v>
          </cell>
          <cell r="F224" t="str">
            <v>N/A</v>
          </cell>
          <cell r="G224" t="str">
            <v>N/A</v>
          </cell>
          <cell r="H224" t="str">
            <v>N/A</v>
          </cell>
          <cell r="I224" t="str">
            <v>N/A</v>
          </cell>
          <cell r="J224" t="str">
            <v>N/A</v>
          </cell>
          <cell r="K224" t="str">
            <v>N/A</v>
          </cell>
          <cell r="L224" t="str">
            <v>N/A</v>
          </cell>
        </row>
        <row r="225">
          <cell r="A225">
            <v>36688</v>
          </cell>
          <cell r="B225">
            <v>36688</v>
          </cell>
          <cell r="C225" t="str">
            <v>N/A</v>
          </cell>
          <cell r="D225" t="str">
            <v>N/A</v>
          </cell>
          <cell r="E225" t="str">
            <v>N/A</v>
          </cell>
          <cell r="F225" t="str">
            <v>N/A</v>
          </cell>
          <cell r="G225" t="str">
            <v>N/A</v>
          </cell>
          <cell r="H225" t="str">
            <v>N/A</v>
          </cell>
          <cell r="I225" t="str">
            <v>N/A</v>
          </cell>
          <cell r="J225" t="str">
            <v>N/A</v>
          </cell>
          <cell r="K225" t="str">
            <v>N/A</v>
          </cell>
          <cell r="L225" t="str">
            <v>N/A</v>
          </cell>
        </row>
        <row r="226">
          <cell r="A226">
            <v>36689</v>
          </cell>
          <cell r="B226">
            <v>36689</v>
          </cell>
          <cell r="C226" t="str">
            <v>N/A</v>
          </cell>
          <cell r="D226" t="str">
            <v>N/A</v>
          </cell>
          <cell r="E226" t="str">
            <v>N/A</v>
          </cell>
          <cell r="F226" t="str">
            <v>N/A</v>
          </cell>
          <cell r="G226" t="str">
            <v>N/A</v>
          </cell>
          <cell r="H226" t="str">
            <v>N/A</v>
          </cell>
          <cell r="I226" t="str">
            <v>N/A</v>
          </cell>
          <cell r="J226" t="str">
            <v>N/A</v>
          </cell>
          <cell r="K226" t="str">
            <v>N/A</v>
          </cell>
          <cell r="L226" t="str">
            <v>N/A</v>
          </cell>
        </row>
        <row r="227">
          <cell r="A227">
            <v>36690</v>
          </cell>
          <cell r="B227">
            <v>36690</v>
          </cell>
          <cell r="C227" t="str">
            <v>N/A</v>
          </cell>
          <cell r="D227" t="str">
            <v>N/A</v>
          </cell>
          <cell r="E227" t="str">
            <v>N/A</v>
          </cell>
          <cell r="F227" t="str">
            <v>N/A</v>
          </cell>
          <cell r="G227" t="str">
            <v>N/A</v>
          </cell>
          <cell r="H227" t="str">
            <v>N/A</v>
          </cell>
          <cell r="I227" t="str">
            <v>N/A</v>
          </cell>
          <cell r="J227" t="str">
            <v>N/A</v>
          </cell>
          <cell r="K227" t="str">
            <v>N/A</v>
          </cell>
          <cell r="L227" t="str">
            <v>N/A</v>
          </cell>
        </row>
        <row r="228">
          <cell r="A228">
            <v>36691</v>
          </cell>
          <cell r="B228">
            <v>36691</v>
          </cell>
          <cell r="C228" t="str">
            <v>N/A</v>
          </cell>
          <cell r="D228" t="str">
            <v>N/A</v>
          </cell>
          <cell r="E228" t="str">
            <v>N/A</v>
          </cell>
          <cell r="F228" t="str">
            <v>N/A</v>
          </cell>
          <cell r="G228" t="str">
            <v>N/A</v>
          </cell>
          <cell r="H228" t="str">
            <v>N/A</v>
          </cell>
          <cell r="I228" t="str">
            <v>N/A</v>
          </cell>
          <cell r="J228" t="str">
            <v>N/A</v>
          </cell>
          <cell r="K228" t="str">
            <v>N/A</v>
          </cell>
          <cell r="L228" t="str">
            <v>N/A</v>
          </cell>
        </row>
        <row r="229">
          <cell r="A229">
            <v>36692</v>
          </cell>
          <cell r="B229">
            <v>36692</v>
          </cell>
          <cell r="C229" t="str">
            <v>N/A</v>
          </cell>
          <cell r="D229" t="str">
            <v>N/A</v>
          </cell>
          <cell r="E229" t="str">
            <v>N/A</v>
          </cell>
          <cell r="F229" t="str">
            <v>N/A</v>
          </cell>
          <cell r="G229" t="str">
            <v>N/A</v>
          </cell>
          <cell r="H229" t="str">
            <v>N/A</v>
          </cell>
          <cell r="I229" t="str">
            <v>N/A</v>
          </cell>
          <cell r="J229" t="str">
            <v>N/A</v>
          </cell>
          <cell r="K229" t="str">
            <v>N/A</v>
          </cell>
          <cell r="L229" t="str">
            <v>N/A</v>
          </cell>
        </row>
        <row r="230">
          <cell r="A230">
            <v>36693</v>
          </cell>
          <cell r="B230">
            <v>36693</v>
          </cell>
          <cell r="C230" t="str">
            <v>N/A</v>
          </cell>
          <cell r="D230" t="str">
            <v>N/A</v>
          </cell>
          <cell r="E230" t="str">
            <v>N/A</v>
          </cell>
          <cell r="F230" t="str">
            <v>N/A</v>
          </cell>
          <cell r="G230" t="str">
            <v>N/A</v>
          </cell>
          <cell r="H230" t="str">
            <v>N/A</v>
          </cell>
          <cell r="I230" t="str">
            <v>N/A</v>
          </cell>
          <cell r="J230" t="str">
            <v>N/A</v>
          </cell>
          <cell r="K230" t="str">
            <v>N/A</v>
          </cell>
          <cell r="L230" t="str">
            <v>N/A</v>
          </cell>
        </row>
        <row r="231">
          <cell r="A231">
            <v>36694</v>
          </cell>
          <cell r="B231">
            <v>36694</v>
          </cell>
          <cell r="C231" t="str">
            <v>N/A</v>
          </cell>
          <cell r="D231" t="str">
            <v>N/A</v>
          </cell>
          <cell r="E231" t="str">
            <v>N/A</v>
          </cell>
          <cell r="F231" t="str">
            <v>N/A</v>
          </cell>
          <cell r="G231" t="str">
            <v>N/A</v>
          </cell>
          <cell r="H231" t="str">
            <v>N/A</v>
          </cell>
          <cell r="I231" t="str">
            <v>N/A</v>
          </cell>
          <cell r="J231" t="str">
            <v>N/A</v>
          </cell>
          <cell r="K231" t="str">
            <v>N/A</v>
          </cell>
          <cell r="L231" t="str">
            <v>N/A</v>
          </cell>
        </row>
        <row r="232">
          <cell r="A232">
            <v>36695</v>
          </cell>
          <cell r="B232">
            <v>36695</v>
          </cell>
          <cell r="C232" t="str">
            <v>N/A</v>
          </cell>
          <cell r="D232" t="str">
            <v>N/A</v>
          </cell>
          <cell r="E232" t="str">
            <v>N/A</v>
          </cell>
          <cell r="F232" t="str">
            <v>N/A</v>
          </cell>
          <cell r="G232" t="str">
            <v>N/A</v>
          </cell>
          <cell r="H232" t="str">
            <v>N/A</v>
          </cell>
          <cell r="I232" t="str">
            <v>N/A</v>
          </cell>
          <cell r="J232" t="str">
            <v>N/A</v>
          </cell>
          <cell r="K232" t="str">
            <v>N/A</v>
          </cell>
          <cell r="L232" t="str">
            <v>N/A</v>
          </cell>
        </row>
        <row r="233">
          <cell r="A233">
            <v>36696</v>
          </cell>
          <cell r="B233">
            <v>36696</v>
          </cell>
          <cell r="C233" t="str">
            <v>N/A</v>
          </cell>
          <cell r="D233" t="str">
            <v>N/A</v>
          </cell>
          <cell r="E233" t="str">
            <v>N/A</v>
          </cell>
          <cell r="F233" t="str">
            <v>N/A</v>
          </cell>
          <cell r="G233" t="str">
            <v>N/A</v>
          </cell>
          <cell r="H233" t="str">
            <v>N/A</v>
          </cell>
          <cell r="I233" t="str">
            <v>N/A</v>
          </cell>
          <cell r="J233" t="str">
            <v>N/A</v>
          </cell>
          <cell r="K233" t="str">
            <v>N/A</v>
          </cell>
          <cell r="L233" t="str">
            <v>N/A</v>
          </cell>
        </row>
        <row r="234">
          <cell r="A234">
            <v>36697</v>
          </cell>
          <cell r="B234">
            <v>36697</v>
          </cell>
          <cell r="C234" t="str">
            <v>N/A</v>
          </cell>
          <cell r="D234" t="str">
            <v>N/A</v>
          </cell>
          <cell r="E234" t="str">
            <v>N/A</v>
          </cell>
          <cell r="F234" t="str">
            <v>N/A</v>
          </cell>
          <cell r="G234" t="str">
            <v>N/A</v>
          </cell>
          <cell r="H234" t="str">
            <v>N/A</v>
          </cell>
          <cell r="I234" t="str">
            <v>N/A</v>
          </cell>
          <cell r="J234" t="str">
            <v>N/A</v>
          </cell>
          <cell r="K234" t="str">
            <v>N/A</v>
          </cell>
          <cell r="L234" t="str">
            <v>N/A</v>
          </cell>
        </row>
        <row r="235">
          <cell r="A235">
            <v>36698</v>
          </cell>
          <cell r="B235">
            <v>36698</v>
          </cell>
          <cell r="C235" t="str">
            <v>N/A</v>
          </cell>
          <cell r="D235" t="str">
            <v>N/A</v>
          </cell>
          <cell r="E235" t="str">
            <v>N/A</v>
          </cell>
          <cell r="F235" t="str">
            <v>N/A</v>
          </cell>
          <cell r="G235" t="str">
            <v>N/A</v>
          </cell>
          <cell r="H235" t="str">
            <v>N/A</v>
          </cell>
          <cell r="I235" t="str">
            <v>N/A</v>
          </cell>
          <cell r="J235" t="str">
            <v>N/A</v>
          </cell>
          <cell r="K235" t="str">
            <v>N/A</v>
          </cell>
          <cell r="L235" t="str">
            <v>N/A</v>
          </cell>
        </row>
        <row r="236">
          <cell r="A236">
            <v>36699</v>
          </cell>
          <cell r="B236">
            <v>36699</v>
          </cell>
          <cell r="C236" t="str">
            <v>N/A</v>
          </cell>
          <cell r="D236" t="str">
            <v>N/A</v>
          </cell>
          <cell r="E236" t="str">
            <v>N/A</v>
          </cell>
          <cell r="F236" t="str">
            <v>N/A</v>
          </cell>
          <cell r="G236" t="str">
            <v>N/A</v>
          </cell>
          <cell r="H236" t="str">
            <v>N/A</v>
          </cell>
          <cell r="I236" t="str">
            <v>N/A</v>
          </cell>
          <cell r="J236" t="str">
            <v>N/A</v>
          </cell>
          <cell r="K236" t="str">
            <v>N/A</v>
          </cell>
          <cell r="L236" t="str">
            <v>N/A</v>
          </cell>
        </row>
        <row r="237">
          <cell r="A237">
            <v>36700</v>
          </cell>
          <cell r="B237">
            <v>36700</v>
          </cell>
          <cell r="C237" t="str">
            <v>N/A</v>
          </cell>
          <cell r="D237" t="str">
            <v>N/A</v>
          </cell>
          <cell r="E237" t="str">
            <v>N/A</v>
          </cell>
          <cell r="F237" t="str">
            <v>N/A</v>
          </cell>
          <cell r="G237" t="str">
            <v>N/A</v>
          </cell>
          <cell r="H237" t="str">
            <v>N/A</v>
          </cell>
          <cell r="I237" t="str">
            <v>N/A</v>
          </cell>
          <cell r="J237" t="str">
            <v>N/A</v>
          </cell>
          <cell r="K237" t="str">
            <v>N/A</v>
          </cell>
          <cell r="L237" t="str">
            <v>N/A</v>
          </cell>
        </row>
        <row r="238">
          <cell r="A238">
            <v>36701</v>
          </cell>
          <cell r="B238">
            <v>36701</v>
          </cell>
          <cell r="C238" t="str">
            <v>N/A</v>
          </cell>
          <cell r="D238" t="str">
            <v>N/A</v>
          </cell>
          <cell r="E238" t="str">
            <v>N/A</v>
          </cell>
          <cell r="F238" t="str">
            <v>N/A</v>
          </cell>
          <cell r="G238" t="str">
            <v>N/A</v>
          </cell>
          <cell r="H238" t="str">
            <v>N/A</v>
          </cell>
          <cell r="I238" t="str">
            <v>N/A</v>
          </cell>
          <cell r="J238" t="str">
            <v>N/A</v>
          </cell>
          <cell r="K238" t="str">
            <v>N/A</v>
          </cell>
          <cell r="L238" t="str">
            <v>N/A</v>
          </cell>
        </row>
        <row r="239">
          <cell r="A239">
            <v>36702</v>
          </cell>
          <cell r="B239">
            <v>36702</v>
          </cell>
          <cell r="C239" t="str">
            <v>N/A</v>
          </cell>
          <cell r="D239" t="str">
            <v>N/A</v>
          </cell>
          <cell r="E239" t="str">
            <v>N/A</v>
          </cell>
          <cell r="F239" t="str">
            <v>N/A</v>
          </cell>
          <cell r="G239" t="str">
            <v>N/A</v>
          </cell>
          <cell r="H239" t="str">
            <v>N/A</v>
          </cell>
          <cell r="I239" t="str">
            <v>N/A</v>
          </cell>
          <cell r="J239" t="str">
            <v>N/A</v>
          </cell>
          <cell r="K239" t="str">
            <v>N/A</v>
          </cell>
          <cell r="L239" t="str">
            <v>N/A</v>
          </cell>
        </row>
        <row r="240">
          <cell r="A240">
            <v>36703</v>
          </cell>
          <cell r="B240">
            <v>36703</v>
          </cell>
          <cell r="C240" t="str">
            <v>N/A</v>
          </cell>
          <cell r="D240" t="str">
            <v>N/A</v>
          </cell>
          <cell r="E240" t="str">
            <v>N/A</v>
          </cell>
          <cell r="F240" t="str">
            <v>N/A</v>
          </cell>
          <cell r="G240" t="str">
            <v>N/A</v>
          </cell>
          <cell r="H240" t="str">
            <v>N/A</v>
          </cell>
          <cell r="I240" t="str">
            <v>N/A</v>
          </cell>
          <cell r="J240" t="str">
            <v>N/A</v>
          </cell>
          <cell r="K240" t="str">
            <v>N/A</v>
          </cell>
          <cell r="L240" t="str">
            <v>N/A</v>
          </cell>
        </row>
        <row r="241">
          <cell r="A241">
            <v>36704</v>
          </cell>
          <cell r="B241">
            <v>36704</v>
          </cell>
          <cell r="C241" t="str">
            <v>N/A</v>
          </cell>
          <cell r="D241" t="str">
            <v>N/A</v>
          </cell>
          <cell r="E241" t="str">
            <v>N/A</v>
          </cell>
          <cell r="F241" t="str">
            <v>N/A</v>
          </cell>
          <cell r="G241" t="str">
            <v>N/A</v>
          </cell>
          <cell r="H241" t="str">
            <v>N/A</v>
          </cell>
          <cell r="I241" t="str">
            <v>N/A</v>
          </cell>
          <cell r="J241" t="str">
            <v>N/A</v>
          </cell>
          <cell r="K241" t="str">
            <v>N/A</v>
          </cell>
          <cell r="L241" t="str">
            <v>N/A</v>
          </cell>
        </row>
        <row r="242">
          <cell r="A242">
            <v>36705</v>
          </cell>
          <cell r="B242">
            <v>36705</v>
          </cell>
          <cell r="C242" t="str">
            <v>N/A</v>
          </cell>
          <cell r="D242" t="str">
            <v>N/A</v>
          </cell>
          <cell r="E242" t="str">
            <v>N/A</v>
          </cell>
          <cell r="F242" t="str">
            <v>N/A</v>
          </cell>
          <cell r="G242" t="str">
            <v>N/A</v>
          </cell>
          <cell r="H242" t="str">
            <v>N/A</v>
          </cell>
          <cell r="I242" t="str">
            <v>N/A</v>
          </cell>
          <cell r="J242" t="str">
            <v>N/A</v>
          </cell>
          <cell r="K242" t="str">
            <v>N/A</v>
          </cell>
          <cell r="L242" t="str">
            <v>N/A</v>
          </cell>
        </row>
        <row r="243">
          <cell r="A243">
            <v>36706</v>
          </cell>
          <cell r="B243">
            <v>36706</v>
          </cell>
          <cell r="C243" t="str">
            <v>N/A</v>
          </cell>
          <cell r="D243" t="str">
            <v>N/A</v>
          </cell>
          <cell r="E243" t="str">
            <v>N/A</v>
          </cell>
          <cell r="F243" t="str">
            <v>N/A</v>
          </cell>
          <cell r="G243" t="str">
            <v>N/A</v>
          </cell>
          <cell r="H243" t="str">
            <v>N/A</v>
          </cell>
          <cell r="I243" t="str">
            <v>N/A</v>
          </cell>
          <cell r="J243" t="str">
            <v>N/A</v>
          </cell>
          <cell r="K243" t="str">
            <v>N/A</v>
          </cell>
          <cell r="L243" t="str">
            <v>N/A</v>
          </cell>
        </row>
        <row r="244">
          <cell r="A244">
            <v>36707</v>
          </cell>
          <cell r="B244">
            <v>36707</v>
          </cell>
          <cell r="C244" t="str">
            <v>N/A</v>
          </cell>
          <cell r="D244" t="str">
            <v>N/A</v>
          </cell>
          <cell r="E244" t="str">
            <v>N/A</v>
          </cell>
          <cell r="F244" t="str">
            <v>N/A</v>
          </cell>
          <cell r="G244" t="str">
            <v>N/A</v>
          </cell>
          <cell r="H244" t="str">
            <v>N/A</v>
          </cell>
          <cell r="I244" t="str">
            <v>N/A</v>
          </cell>
          <cell r="J244" t="str">
            <v>N/A</v>
          </cell>
          <cell r="K244" t="str">
            <v>N/A</v>
          </cell>
          <cell r="L244" t="str">
            <v>N/A</v>
          </cell>
        </row>
        <row r="245">
          <cell r="A245">
            <v>36708</v>
          </cell>
          <cell r="B245">
            <v>36708</v>
          </cell>
          <cell r="C245" t="str">
            <v>N/A</v>
          </cell>
          <cell r="D245" t="str">
            <v>N/A</v>
          </cell>
          <cell r="E245" t="str">
            <v>N/A</v>
          </cell>
          <cell r="F245" t="str">
            <v>N/A</v>
          </cell>
          <cell r="G245" t="str">
            <v>N/A</v>
          </cell>
          <cell r="H245" t="str">
            <v>N/A</v>
          </cell>
          <cell r="I245" t="str">
            <v>N/A</v>
          </cell>
          <cell r="J245" t="str">
            <v>N/A</v>
          </cell>
          <cell r="K245" t="str">
            <v>N/A</v>
          </cell>
          <cell r="L245" t="str">
            <v>N/A</v>
          </cell>
        </row>
        <row r="246">
          <cell r="A246">
            <v>36709</v>
          </cell>
          <cell r="B246">
            <v>36709</v>
          </cell>
          <cell r="C246" t="str">
            <v>N/A</v>
          </cell>
          <cell r="D246" t="str">
            <v>N/A</v>
          </cell>
          <cell r="E246" t="str">
            <v>N/A</v>
          </cell>
          <cell r="F246" t="str">
            <v>N/A</v>
          </cell>
          <cell r="G246" t="str">
            <v>N/A</v>
          </cell>
          <cell r="H246" t="str">
            <v>N/A</v>
          </cell>
          <cell r="I246" t="str">
            <v>N/A</v>
          </cell>
          <cell r="J246" t="str">
            <v>N/A</v>
          </cell>
          <cell r="K246" t="str">
            <v>N/A</v>
          </cell>
          <cell r="L246" t="str">
            <v>N/A</v>
          </cell>
        </row>
        <row r="247">
          <cell r="A247">
            <v>36710</v>
          </cell>
          <cell r="B247">
            <v>36710</v>
          </cell>
          <cell r="C247" t="str">
            <v>N/A</v>
          </cell>
          <cell r="D247" t="str">
            <v>N/A</v>
          </cell>
          <cell r="E247" t="str">
            <v>N/A</v>
          </cell>
          <cell r="F247" t="str">
            <v>N/A</v>
          </cell>
          <cell r="G247" t="str">
            <v>N/A</v>
          </cell>
          <cell r="H247" t="str">
            <v>N/A</v>
          </cell>
          <cell r="I247" t="str">
            <v>N/A</v>
          </cell>
          <cell r="J247" t="str">
            <v>N/A</v>
          </cell>
          <cell r="K247" t="str">
            <v>N/A</v>
          </cell>
          <cell r="L247" t="str">
            <v>N/A</v>
          </cell>
        </row>
        <row r="248">
          <cell r="A248">
            <v>36711</v>
          </cell>
          <cell r="B248">
            <v>36711</v>
          </cell>
          <cell r="C248" t="str">
            <v>N/A</v>
          </cell>
          <cell r="D248" t="str">
            <v>N/A</v>
          </cell>
          <cell r="E248" t="str">
            <v>N/A</v>
          </cell>
          <cell r="F248" t="str">
            <v>N/A</v>
          </cell>
          <cell r="G248" t="str">
            <v>N/A</v>
          </cell>
          <cell r="H248" t="str">
            <v>N/A</v>
          </cell>
          <cell r="I248" t="str">
            <v>N/A</v>
          </cell>
          <cell r="J248" t="str">
            <v>N/A</v>
          </cell>
          <cell r="K248" t="str">
            <v>N/A</v>
          </cell>
          <cell r="L248" t="str">
            <v>N/A</v>
          </cell>
        </row>
        <row r="249">
          <cell r="A249">
            <v>36712</v>
          </cell>
          <cell r="B249">
            <v>36712</v>
          </cell>
          <cell r="C249" t="str">
            <v>N/A</v>
          </cell>
          <cell r="D249" t="str">
            <v>N/A</v>
          </cell>
          <cell r="E249" t="str">
            <v>N/A</v>
          </cell>
          <cell r="F249" t="str">
            <v>N/A</v>
          </cell>
          <cell r="G249" t="str">
            <v>N/A</v>
          </cell>
          <cell r="H249" t="str">
            <v>N/A</v>
          </cell>
          <cell r="I249" t="str">
            <v>N/A</v>
          </cell>
          <cell r="J249" t="str">
            <v>N/A</v>
          </cell>
          <cell r="K249" t="str">
            <v>N/A</v>
          </cell>
          <cell r="L249" t="str">
            <v>N/A</v>
          </cell>
        </row>
        <row r="250">
          <cell r="A250">
            <v>36713</v>
          </cell>
          <cell r="B250">
            <v>36713</v>
          </cell>
          <cell r="C250" t="str">
            <v>N/A</v>
          </cell>
          <cell r="D250" t="str">
            <v>N/A</v>
          </cell>
          <cell r="E250" t="str">
            <v>N/A</v>
          </cell>
          <cell r="F250" t="str">
            <v>N/A</v>
          </cell>
          <cell r="G250" t="str">
            <v>N/A</v>
          </cell>
          <cell r="H250" t="str">
            <v>N/A</v>
          </cell>
          <cell r="I250" t="str">
            <v>N/A</v>
          </cell>
          <cell r="J250" t="str">
            <v>N/A</v>
          </cell>
          <cell r="K250" t="str">
            <v>N/A</v>
          </cell>
          <cell r="L250" t="str">
            <v>N/A</v>
          </cell>
        </row>
        <row r="251">
          <cell r="A251">
            <v>36714</v>
          </cell>
          <cell r="B251">
            <v>36714</v>
          </cell>
          <cell r="C251" t="str">
            <v>N/A</v>
          </cell>
          <cell r="D251" t="str">
            <v>N/A</v>
          </cell>
          <cell r="E251" t="str">
            <v>N/A</v>
          </cell>
          <cell r="F251" t="str">
            <v>N/A</v>
          </cell>
          <cell r="G251" t="str">
            <v>N/A</v>
          </cell>
          <cell r="H251" t="str">
            <v>N/A</v>
          </cell>
          <cell r="I251" t="str">
            <v>N/A</v>
          </cell>
          <cell r="J251" t="str">
            <v>N/A</v>
          </cell>
          <cell r="K251" t="str">
            <v>N/A</v>
          </cell>
          <cell r="L251" t="str">
            <v>N/A</v>
          </cell>
        </row>
        <row r="252">
          <cell r="A252">
            <v>36715</v>
          </cell>
          <cell r="B252">
            <v>36715</v>
          </cell>
          <cell r="C252" t="str">
            <v>N/A</v>
          </cell>
          <cell r="D252" t="str">
            <v>N/A</v>
          </cell>
          <cell r="E252" t="str">
            <v>N/A</v>
          </cell>
          <cell r="F252" t="str">
            <v>N/A</v>
          </cell>
          <cell r="G252" t="str">
            <v>N/A</v>
          </cell>
          <cell r="H252" t="str">
            <v>N/A</v>
          </cell>
          <cell r="I252" t="str">
            <v>N/A</v>
          </cell>
          <cell r="J252" t="str">
            <v>N/A</v>
          </cell>
          <cell r="K252" t="str">
            <v>N/A</v>
          </cell>
          <cell r="L252" t="str">
            <v>N/A</v>
          </cell>
        </row>
        <row r="253">
          <cell r="A253">
            <v>36716</v>
          </cell>
          <cell r="B253">
            <v>36716</v>
          </cell>
          <cell r="C253" t="str">
            <v>N/A</v>
          </cell>
          <cell r="D253" t="str">
            <v>N/A</v>
          </cell>
          <cell r="E253" t="str">
            <v>N/A</v>
          </cell>
          <cell r="F253" t="str">
            <v>N/A</v>
          </cell>
          <cell r="G253" t="str">
            <v>N/A</v>
          </cell>
          <cell r="H253" t="str">
            <v>N/A</v>
          </cell>
          <cell r="I253" t="str">
            <v>N/A</v>
          </cell>
          <cell r="J253" t="str">
            <v>N/A</v>
          </cell>
          <cell r="K253" t="str">
            <v>N/A</v>
          </cell>
          <cell r="L253" t="str">
            <v>N/A</v>
          </cell>
        </row>
        <row r="254">
          <cell r="A254">
            <v>36717</v>
          </cell>
          <cell r="B254">
            <v>36717</v>
          </cell>
          <cell r="C254" t="str">
            <v>N/A</v>
          </cell>
          <cell r="D254" t="str">
            <v>N/A</v>
          </cell>
          <cell r="E254" t="str">
            <v>N/A</v>
          </cell>
          <cell r="F254" t="str">
            <v>N/A</v>
          </cell>
          <cell r="G254" t="str">
            <v>N/A</v>
          </cell>
          <cell r="H254" t="str">
            <v>N/A</v>
          </cell>
          <cell r="I254" t="str">
            <v>N/A</v>
          </cell>
          <cell r="J254" t="str">
            <v>N/A</v>
          </cell>
          <cell r="K254" t="str">
            <v>N/A</v>
          </cell>
          <cell r="L254" t="str">
            <v>N/A</v>
          </cell>
        </row>
        <row r="255">
          <cell r="A255">
            <v>36718</v>
          </cell>
          <cell r="B255">
            <v>36718</v>
          </cell>
          <cell r="C255" t="str">
            <v>N/A</v>
          </cell>
          <cell r="D255" t="str">
            <v>N/A</v>
          </cell>
          <cell r="E255" t="str">
            <v>N/A</v>
          </cell>
          <cell r="F255" t="str">
            <v>N/A</v>
          </cell>
          <cell r="G255" t="str">
            <v>N/A</v>
          </cell>
          <cell r="H255" t="str">
            <v>N/A</v>
          </cell>
          <cell r="I255" t="str">
            <v>N/A</v>
          </cell>
          <cell r="J255" t="str">
            <v>N/A</v>
          </cell>
          <cell r="K255" t="str">
            <v>N/A</v>
          </cell>
          <cell r="L255" t="str">
            <v>N/A</v>
          </cell>
        </row>
        <row r="256">
          <cell r="A256">
            <v>36719</v>
          </cell>
          <cell r="B256">
            <v>36719</v>
          </cell>
          <cell r="C256" t="str">
            <v>N/A</v>
          </cell>
          <cell r="D256" t="str">
            <v>N/A</v>
          </cell>
          <cell r="E256" t="str">
            <v>N/A</v>
          </cell>
          <cell r="F256" t="str">
            <v>N/A</v>
          </cell>
          <cell r="G256" t="str">
            <v>N/A</v>
          </cell>
          <cell r="H256" t="str">
            <v>N/A</v>
          </cell>
          <cell r="I256" t="str">
            <v>N/A</v>
          </cell>
          <cell r="J256" t="str">
            <v>N/A</v>
          </cell>
          <cell r="K256" t="str">
            <v>N/A</v>
          </cell>
          <cell r="L256" t="str">
            <v>N/A</v>
          </cell>
        </row>
        <row r="257">
          <cell r="A257">
            <v>36720</v>
          </cell>
          <cell r="B257">
            <v>36720</v>
          </cell>
          <cell r="C257" t="str">
            <v>N/A</v>
          </cell>
          <cell r="D257" t="str">
            <v>N/A</v>
          </cell>
          <cell r="E257" t="str">
            <v>N/A</v>
          </cell>
          <cell r="F257" t="str">
            <v>N/A</v>
          </cell>
          <cell r="G257" t="str">
            <v>N/A</v>
          </cell>
          <cell r="H257" t="str">
            <v>N/A</v>
          </cell>
          <cell r="I257" t="str">
            <v>N/A</v>
          </cell>
          <cell r="J257" t="str">
            <v>N/A</v>
          </cell>
          <cell r="K257" t="str">
            <v>N/A</v>
          </cell>
          <cell r="L257" t="str">
            <v>N/A</v>
          </cell>
        </row>
        <row r="258">
          <cell r="A258">
            <v>36721</v>
          </cell>
          <cell r="B258">
            <v>36721</v>
          </cell>
          <cell r="C258" t="str">
            <v>N/A</v>
          </cell>
          <cell r="D258" t="str">
            <v>N/A</v>
          </cell>
          <cell r="E258" t="str">
            <v>N/A</v>
          </cell>
          <cell r="F258" t="str">
            <v>N/A</v>
          </cell>
          <cell r="G258" t="str">
            <v>N/A</v>
          </cell>
          <cell r="H258" t="str">
            <v>N/A</v>
          </cell>
          <cell r="I258" t="str">
            <v>N/A</v>
          </cell>
          <cell r="J258" t="str">
            <v>N/A</v>
          </cell>
          <cell r="K258" t="str">
            <v>N/A</v>
          </cell>
          <cell r="L258" t="str">
            <v>N/A</v>
          </cell>
        </row>
        <row r="259">
          <cell r="A259">
            <v>36722</v>
          </cell>
          <cell r="B259">
            <v>36722</v>
          </cell>
          <cell r="C259" t="str">
            <v>N/A</v>
          </cell>
          <cell r="D259" t="str">
            <v>N/A</v>
          </cell>
          <cell r="E259" t="str">
            <v>N/A</v>
          </cell>
          <cell r="F259" t="str">
            <v>N/A</v>
          </cell>
          <cell r="G259" t="str">
            <v>N/A</v>
          </cell>
          <cell r="H259" t="str">
            <v>N/A</v>
          </cell>
          <cell r="I259" t="str">
            <v>N/A</v>
          </cell>
          <cell r="J259" t="str">
            <v>N/A</v>
          </cell>
          <cell r="K259" t="str">
            <v>N/A</v>
          </cell>
          <cell r="L259" t="str">
            <v>N/A</v>
          </cell>
        </row>
        <row r="260">
          <cell r="A260">
            <v>36723</v>
          </cell>
          <cell r="B260">
            <v>36723</v>
          </cell>
          <cell r="C260" t="str">
            <v>N/A</v>
          </cell>
          <cell r="D260" t="str">
            <v>N/A</v>
          </cell>
          <cell r="E260" t="str">
            <v>N/A</v>
          </cell>
          <cell r="F260" t="str">
            <v>N/A</v>
          </cell>
          <cell r="G260" t="str">
            <v>N/A</v>
          </cell>
          <cell r="H260" t="str">
            <v>N/A</v>
          </cell>
          <cell r="I260" t="str">
            <v>N/A</v>
          </cell>
          <cell r="J260" t="str">
            <v>N/A</v>
          </cell>
          <cell r="K260" t="str">
            <v>N/A</v>
          </cell>
          <cell r="L260" t="str">
            <v>N/A</v>
          </cell>
        </row>
        <row r="261">
          <cell r="A261">
            <v>36724</v>
          </cell>
          <cell r="B261">
            <v>36724</v>
          </cell>
          <cell r="C261" t="str">
            <v>N/A</v>
          </cell>
          <cell r="D261" t="str">
            <v>N/A</v>
          </cell>
          <cell r="E261" t="str">
            <v>N/A</v>
          </cell>
          <cell r="F261" t="str">
            <v>N/A</v>
          </cell>
          <cell r="G261" t="str">
            <v>N/A</v>
          </cell>
          <cell r="H261" t="str">
            <v>N/A</v>
          </cell>
          <cell r="I261" t="str">
            <v>N/A</v>
          </cell>
          <cell r="J261" t="str">
            <v>N/A</v>
          </cell>
          <cell r="K261" t="str">
            <v>N/A</v>
          </cell>
          <cell r="L261" t="str">
            <v>N/A</v>
          </cell>
        </row>
        <row r="262">
          <cell r="A262">
            <v>36725</v>
          </cell>
          <cell r="B262">
            <v>36725</v>
          </cell>
          <cell r="C262" t="str">
            <v>N/A</v>
          </cell>
          <cell r="D262" t="str">
            <v>N/A</v>
          </cell>
          <cell r="E262" t="str">
            <v>N/A</v>
          </cell>
          <cell r="F262" t="str">
            <v>N/A</v>
          </cell>
          <cell r="G262" t="str">
            <v>N/A</v>
          </cell>
          <cell r="H262" t="str">
            <v>N/A</v>
          </cell>
          <cell r="I262" t="str">
            <v>N/A</v>
          </cell>
          <cell r="J262" t="str">
            <v>N/A</v>
          </cell>
          <cell r="K262" t="str">
            <v>N/A</v>
          </cell>
          <cell r="L262" t="str">
            <v>N/A</v>
          </cell>
        </row>
        <row r="263">
          <cell r="A263">
            <v>36726</v>
          </cell>
          <cell r="B263">
            <v>36726</v>
          </cell>
          <cell r="C263" t="str">
            <v>N/A</v>
          </cell>
          <cell r="D263" t="str">
            <v>N/A</v>
          </cell>
          <cell r="E263" t="str">
            <v>N/A</v>
          </cell>
          <cell r="F263" t="str">
            <v>N/A</v>
          </cell>
          <cell r="G263" t="str">
            <v>N/A</v>
          </cell>
          <cell r="H263" t="str">
            <v>N/A</v>
          </cell>
          <cell r="I263" t="str">
            <v>N/A</v>
          </cell>
          <cell r="J263" t="str">
            <v>N/A</v>
          </cell>
          <cell r="K263" t="str">
            <v>N/A</v>
          </cell>
          <cell r="L263" t="str">
            <v>N/A</v>
          </cell>
        </row>
        <row r="264">
          <cell r="A264">
            <v>36727</v>
          </cell>
          <cell r="B264">
            <v>36727</v>
          </cell>
          <cell r="C264" t="str">
            <v>N/A</v>
          </cell>
          <cell r="D264" t="str">
            <v>N/A</v>
          </cell>
          <cell r="E264" t="str">
            <v>N/A</v>
          </cell>
          <cell r="F264" t="str">
            <v>N/A</v>
          </cell>
          <cell r="G264" t="str">
            <v>N/A</v>
          </cell>
          <cell r="H264" t="str">
            <v>N/A</v>
          </cell>
          <cell r="I264" t="str">
            <v>N/A</v>
          </cell>
          <cell r="J264" t="str">
            <v>N/A</v>
          </cell>
          <cell r="K264" t="str">
            <v>N/A</v>
          </cell>
          <cell r="L264" t="str">
            <v>N/A</v>
          </cell>
        </row>
        <row r="265">
          <cell r="A265">
            <v>36728</v>
          </cell>
          <cell r="B265">
            <v>36728</v>
          </cell>
          <cell r="C265" t="str">
            <v>N/A</v>
          </cell>
          <cell r="D265" t="str">
            <v>N/A</v>
          </cell>
          <cell r="E265" t="str">
            <v>N/A</v>
          </cell>
          <cell r="F265" t="str">
            <v>N/A</v>
          </cell>
          <cell r="G265" t="str">
            <v>N/A</v>
          </cell>
          <cell r="H265" t="str">
            <v>N/A</v>
          </cell>
          <cell r="I265" t="str">
            <v>N/A</v>
          </cell>
          <cell r="J265" t="str">
            <v>N/A</v>
          </cell>
          <cell r="K265" t="str">
            <v>N/A</v>
          </cell>
          <cell r="L265" t="str">
            <v>N/A</v>
          </cell>
        </row>
        <row r="266">
          <cell r="A266">
            <v>36729</v>
          </cell>
          <cell r="B266">
            <v>36729</v>
          </cell>
          <cell r="C266" t="str">
            <v>N/A</v>
          </cell>
          <cell r="D266" t="str">
            <v>N/A</v>
          </cell>
          <cell r="E266" t="str">
            <v>N/A</v>
          </cell>
          <cell r="F266" t="str">
            <v>N/A</v>
          </cell>
          <cell r="G266" t="str">
            <v>N/A</v>
          </cell>
          <cell r="H266" t="str">
            <v>N/A</v>
          </cell>
          <cell r="I266" t="str">
            <v>N/A</v>
          </cell>
          <cell r="J266" t="str">
            <v>N/A</v>
          </cell>
          <cell r="K266" t="str">
            <v>N/A</v>
          </cell>
          <cell r="L266" t="str">
            <v>N/A</v>
          </cell>
        </row>
        <row r="267">
          <cell r="A267">
            <v>36730</v>
          </cell>
          <cell r="B267">
            <v>36730</v>
          </cell>
          <cell r="C267" t="str">
            <v>N/A</v>
          </cell>
          <cell r="D267" t="str">
            <v>N/A</v>
          </cell>
          <cell r="E267" t="str">
            <v>N/A</v>
          </cell>
          <cell r="F267" t="str">
            <v>N/A</v>
          </cell>
          <cell r="G267" t="str">
            <v>N/A</v>
          </cell>
          <cell r="H267" t="str">
            <v>N/A</v>
          </cell>
          <cell r="I267" t="str">
            <v>N/A</v>
          </cell>
          <cell r="J267" t="str">
            <v>N/A</v>
          </cell>
          <cell r="K267" t="str">
            <v>N/A</v>
          </cell>
          <cell r="L267" t="str">
            <v>N/A</v>
          </cell>
        </row>
        <row r="268">
          <cell r="A268">
            <v>36731</v>
          </cell>
          <cell r="B268">
            <v>36731</v>
          </cell>
          <cell r="C268" t="str">
            <v>N/A</v>
          </cell>
          <cell r="D268" t="str">
            <v>N/A</v>
          </cell>
          <cell r="E268" t="str">
            <v>N/A</v>
          </cell>
          <cell r="F268" t="str">
            <v>N/A</v>
          </cell>
          <cell r="G268" t="str">
            <v>N/A</v>
          </cell>
          <cell r="H268" t="str">
            <v>N/A</v>
          </cell>
          <cell r="I268" t="str">
            <v>N/A</v>
          </cell>
          <cell r="J268" t="str">
            <v>N/A</v>
          </cell>
          <cell r="K268" t="str">
            <v>N/A</v>
          </cell>
          <cell r="L268" t="str">
            <v>N/A</v>
          </cell>
        </row>
        <row r="269">
          <cell r="A269">
            <v>36732</v>
          </cell>
          <cell r="B269">
            <v>36732</v>
          </cell>
          <cell r="C269" t="str">
            <v>N/A</v>
          </cell>
          <cell r="D269" t="str">
            <v>N/A</v>
          </cell>
          <cell r="E269" t="str">
            <v>N/A</v>
          </cell>
          <cell r="F269" t="str">
            <v>N/A</v>
          </cell>
          <cell r="G269" t="str">
            <v>N/A</v>
          </cell>
          <cell r="H269" t="str">
            <v>N/A</v>
          </cell>
          <cell r="I269" t="str">
            <v>N/A</v>
          </cell>
          <cell r="J269" t="str">
            <v>N/A</v>
          </cell>
          <cell r="K269" t="str">
            <v>N/A</v>
          </cell>
          <cell r="L269" t="str">
            <v>N/A</v>
          </cell>
        </row>
        <row r="270">
          <cell r="A270">
            <v>36733</v>
          </cell>
          <cell r="B270">
            <v>36733</v>
          </cell>
          <cell r="C270" t="str">
            <v>N/A</v>
          </cell>
          <cell r="D270" t="str">
            <v>N/A</v>
          </cell>
          <cell r="E270" t="str">
            <v>N/A</v>
          </cell>
          <cell r="F270" t="str">
            <v>N/A</v>
          </cell>
          <cell r="G270" t="str">
            <v>N/A</v>
          </cell>
          <cell r="H270" t="str">
            <v>N/A</v>
          </cell>
          <cell r="I270" t="str">
            <v>N/A</v>
          </cell>
          <cell r="J270" t="str">
            <v>N/A</v>
          </cell>
          <cell r="K270" t="str">
            <v>N/A</v>
          </cell>
          <cell r="L270" t="str">
            <v>N/A</v>
          </cell>
        </row>
        <row r="271">
          <cell r="A271">
            <v>36734</v>
          </cell>
          <cell r="B271">
            <v>36734</v>
          </cell>
          <cell r="C271" t="str">
            <v>N/A</v>
          </cell>
          <cell r="D271" t="str">
            <v>N/A</v>
          </cell>
          <cell r="E271" t="str">
            <v>N/A</v>
          </cell>
          <cell r="F271" t="str">
            <v>N/A</v>
          </cell>
          <cell r="G271" t="str">
            <v>N/A</v>
          </cell>
          <cell r="H271" t="str">
            <v>N/A</v>
          </cell>
          <cell r="I271" t="str">
            <v>N/A</v>
          </cell>
          <cell r="J271" t="str">
            <v>N/A</v>
          </cell>
          <cell r="K271" t="str">
            <v>N/A</v>
          </cell>
          <cell r="L271" t="str">
            <v>N/A</v>
          </cell>
        </row>
        <row r="272">
          <cell r="A272">
            <v>36735</v>
          </cell>
          <cell r="B272">
            <v>36735</v>
          </cell>
          <cell r="C272" t="str">
            <v>N/A</v>
          </cell>
          <cell r="D272" t="str">
            <v>N/A</v>
          </cell>
          <cell r="E272" t="str">
            <v>N/A</v>
          </cell>
          <cell r="F272" t="str">
            <v>N/A</v>
          </cell>
          <cell r="G272" t="str">
            <v>N/A</v>
          </cell>
          <cell r="H272" t="str">
            <v>N/A</v>
          </cell>
          <cell r="I272" t="str">
            <v>N/A</v>
          </cell>
          <cell r="J272" t="str">
            <v>N/A</v>
          </cell>
          <cell r="K272" t="str">
            <v>N/A</v>
          </cell>
          <cell r="L272" t="str">
            <v>N/A</v>
          </cell>
        </row>
        <row r="273">
          <cell r="A273">
            <v>36736</v>
          </cell>
          <cell r="B273">
            <v>36736</v>
          </cell>
          <cell r="C273" t="str">
            <v>N/A</v>
          </cell>
          <cell r="D273" t="str">
            <v>N/A</v>
          </cell>
          <cell r="E273" t="str">
            <v>N/A</v>
          </cell>
          <cell r="F273" t="str">
            <v>N/A</v>
          </cell>
          <cell r="G273" t="str">
            <v>N/A</v>
          </cell>
          <cell r="H273" t="str">
            <v>N/A</v>
          </cell>
          <cell r="I273" t="str">
            <v>N/A</v>
          </cell>
          <cell r="J273" t="str">
            <v>N/A</v>
          </cell>
          <cell r="K273" t="str">
            <v>N/A</v>
          </cell>
          <cell r="L273" t="str">
            <v>N/A</v>
          </cell>
        </row>
        <row r="274">
          <cell r="A274">
            <v>36737</v>
          </cell>
          <cell r="B274">
            <v>36737</v>
          </cell>
          <cell r="C274" t="str">
            <v>N/A</v>
          </cell>
          <cell r="D274" t="str">
            <v>N/A</v>
          </cell>
          <cell r="E274" t="str">
            <v>N/A</v>
          </cell>
          <cell r="F274" t="str">
            <v>N/A</v>
          </cell>
          <cell r="G274" t="str">
            <v>N/A</v>
          </cell>
          <cell r="H274" t="str">
            <v>N/A</v>
          </cell>
          <cell r="I274" t="str">
            <v>N/A</v>
          </cell>
          <cell r="J274" t="str">
            <v>N/A</v>
          </cell>
          <cell r="K274" t="str">
            <v>N/A</v>
          </cell>
          <cell r="L274" t="str">
            <v>N/A</v>
          </cell>
        </row>
        <row r="275">
          <cell r="A275">
            <v>36738</v>
          </cell>
          <cell r="B275">
            <v>36738</v>
          </cell>
          <cell r="C275" t="str">
            <v>N/A</v>
          </cell>
          <cell r="D275" t="str">
            <v>N/A</v>
          </cell>
          <cell r="E275" t="str">
            <v>N/A</v>
          </cell>
          <cell r="F275" t="str">
            <v>N/A</v>
          </cell>
          <cell r="G275" t="str">
            <v>N/A</v>
          </cell>
          <cell r="H275" t="str">
            <v>N/A</v>
          </cell>
          <cell r="I275" t="str">
            <v>N/A</v>
          </cell>
          <cell r="J275" t="str">
            <v>N/A</v>
          </cell>
          <cell r="K275" t="str">
            <v>N/A</v>
          </cell>
          <cell r="L275" t="str">
            <v>N/A</v>
          </cell>
        </row>
        <row r="276">
          <cell r="A276">
            <v>36739</v>
          </cell>
          <cell r="B276">
            <v>36739</v>
          </cell>
          <cell r="C276" t="str">
            <v>N/A</v>
          </cell>
          <cell r="D276" t="str">
            <v>N/A</v>
          </cell>
          <cell r="E276" t="str">
            <v>N/A</v>
          </cell>
          <cell r="F276" t="str">
            <v>N/A</v>
          </cell>
          <cell r="G276" t="str">
            <v>N/A</v>
          </cell>
          <cell r="H276" t="str">
            <v>N/A</v>
          </cell>
          <cell r="I276" t="str">
            <v>N/A</v>
          </cell>
          <cell r="J276" t="str">
            <v>N/A</v>
          </cell>
          <cell r="K276" t="str">
            <v>N/A</v>
          </cell>
          <cell r="L276" t="str">
            <v>N/A</v>
          </cell>
        </row>
        <row r="277">
          <cell r="A277">
            <v>36740</v>
          </cell>
          <cell r="B277">
            <v>36740</v>
          </cell>
          <cell r="C277" t="str">
            <v>N/A</v>
          </cell>
          <cell r="D277" t="str">
            <v>N/A</v>
          </cell>
          <cell r="E277" t="str">
            <v>N/A</v>
          </cell>
          <cell r="F277" t="str">
            <v>N/A</v>
          </cell>
          <cell r="G277" t="str">
            <v>N/A</v>
          </cell>
          <cell r="H277" t="str">
            <v>N/A</v>
          </cell>
          <cell r="I277" t="str">
            <v>N/A</v>
          </cell>
          <cell r="J277" t="str">
            <v>N/A</v>
          </cell>
          <cell r="K277" t="str">
            <v>N/A</v>
          </cell>
          <cell r="L277" t="str">
            <v>N/A</v>
          </cell>
        </row>
        <row r="278">
          <cell r="A278">
            <v>36741</v>
          </cell>
          <cell r="B278">
            <v>36741</v>
          </cell>
          <cell r="C278" t="str">
            <v>N/A</v>
          </cell>
          <cell r="D278" t="str">
            <v>N/A</v>
          </cell>
          <cell r="E278" t="str">
            <v>N/A</v>
          </cell>
          <cell r="F278" t="str">
            <v>N/A</v>
          </cell>
          <cell r="G278" t="str">
            <v>N/A</v>
          </cell>
          <cell r="H278" t="str">
            <v>N/A</v>
          </cell>
          <cell r="I278" t="str">
            <v>N/A</v>
          </cell>
          <cell r="J278" t="str">
            <v>N/A</v>
          </cell>
          <cell r="K278" t="str">
            <v>N/A</v>
          </cell>
          <cell r="L278" t="str">
            <v>N/A</v>
          </cell>
        </row>
        <row r="279">
          <cell r="A279">
            <v>36742</v>
          </cell>
          <cell r="B279">
            <v>36742</v>
          </cell>
          <cell r="C279" t="str">
            <v>N/A</v>
          </cell>
          <cell r="D279" t="str">
            <v>N/A</v>
          </cell>
          <cell r="E279" t="str">
            <v>N/A</v>
          </cell>
          <cell r="F279" t="str">
            <v>N/A</v>
          </cell>
          <cell r="G279" t="str">
            <v>N/A</v>
          </cell>
          <cell r="H279" t="str">
            <v>N/A</v>
          </cell>
          <cell r="I279" t="str">
            <v>N/A</v>
          </cell>
          <cell r="J279" t="str">
            <v>N/A</v>
          </cell>
          <cell r="K279" t="str">
            <v>N/A</v>
          </cell>
          <cell r="L279" t="str">
            <v>N/A</v>
          </cell>
        </row>
        <row r="280">
          <cell r="A280">
            <v>36743</v>
          </cell>
          <cell r="B280">
            <v>36743</v>
          </cell>
          <cell r="C280" t="str">
            <v>N/A</v>
          </cell>
          <cell r="D280" t="str">
            <v>N/A</v>
          </cell>
          <cell r="E280" t="str">
            <v>N/A</v>
          </cell>
          <cell r="F280" t="str">
            <v>N/A</v>
          </cell>
          <cell r="G280" t="str">
            <v>N/A</v>
          </cell>
          <cell r="H280" t="str">
            <v>N/A</v>
          </cell>
          <cell r="I280" t="str">
            <v>N/A</v>
          </cell>
          <cell r="J280" t="str">
            <v>N/A</v>
          </cell>
          <cell r="K280" t="str">
            <v>N/A</v>
          </cell>
          <cell r="L280" t="str">
            <v>N/A</v>
          </cell>
        </row>
        <row r="281">
          <cell r="A281">
            <v>36744</v>
          </cell>
          <cell r="B281">
            <v>36744</v>
          </cell>
          <cell r="C281" t="str">
            <v>N/A</v>
          </cell>
          <cell r="D281" t="str">
            <v>N/A</v>
          </cell>
          <cell r="E281" t="str">
            <v>N/A</v>
          </cell>
          <cell r="F281" t="str">
            <v>N/A</v>
          </cell>
          <cell r="G281" t="str">
            <v>N/A</v>
          </cell>
          <cell r="H281" t="str">
            <v>N/A</v>
          </cell>
          <cell r="I281" t="str">
            <v>N/A</v>
          </cell>
          <cell r="J281" t="str">
            <v>N/A</v>
          </cell>
          <cell r="K281" t="str">
            <v>N/A</v>
          </cell>
          <cell r="L281" t="str">
            <v>N/A</v>
          </cell>
        </row>
        <row r="282">
          <cell r="A282">
            <v>36745</v>
          </cell>
          <cell r="B282">
            <v>36745</v>
          </cell>
          <cell r="C282" t="str">
            <v>N/A</v>
          </cell>
          <cell r="D282" t="str">
            <v>N/A</v>
          </cell>
          <cell r="E282" t="str">
            <v>N/A</v>
          </cell>
          <cell r="F282" t="str">
            <v>N/A</v>
          </cell>
          <cell r="G282" t="str">
            <v>N/A</v>
          </cell>
          <cell r="H282" t="str">
            <v>N/A</v>
          </cell>
          <cell r="I282" t="str">
            <v>N/A</v>
          </cell>
          <cell r="J282" t="str">
            <v>N/A</v>
          </cell>
          <cell r="K282" t="str">
            <v>N/A</v>
          </cell>
          <cell r="L282" t="str">
            <v>N/A</v>
          </cell>
        </row>
        <row r="283">
          <cell r="A283">
            <v>36746</v>
          </cell>
          <cell r="B283">
            <v>36746</v>
          </cell>
          <cell r="C283" t="str">
            <v>N/A</v>
          </cell>
          <cell r="D283" t="str">
            <v>N/A</v>
          </cell>
          <cell r="E283" t="str">
            <v>N/A</v>
          </cell>
          <cell r="F283" t="str">
            <v>N/A</v>
          </cell>
          <cell r="G283" t="str">
            <v>N/A</v>
          </cell>
          <cell r="H283" t="str">
            <v>N/A</v>
          </cell>
          <cell r="I283" t="str">
            <v>N/A</v>
          </cell>
          <cell r="J283" t="str">
            <v>N/A</v>
          </cell>
          <cell r="K283" t="str">
            <v>N/A</v>
          </cell>
          <cell r="L283" t="str">
            <v>N/A</v>
          </cell>
        </row>
        <row r="284">
          <cell r="A284">
            <v>36747</v>
          </cell>
          <cell r="B284">
            <v>36747</v>
          </cell>
          <cell r="C284" t="str">
            <v>N/A</v>
          </cell>
          <cell r="D284" t="str">
            <v>N/A</v>
          </cell>
          <cell r="E284" t="str">
            <v>N/A</v>
          </cell>
          <cell r="F284" t="str">
            <v>N/A</v>
          </cell>
          <cell r="G284" t="str">
            <v>N/A</v>
          </cell>
          <cell r="H284" t="str">
            <v>N/A</v>
          </cell>
          <cell r="I284" t="str">
            <v>N/A</v>
          </cell>
          <cell r="J284" t="str">
            <v>N/A</v>
          </cell>
          <cell r="K284" t="str">
            <v>N/A</v>
          </cell>
          <cell r="L284" t="str">
            <v>N/A</v>
          </cell>
        </row>
        <row r="285">
          <cell r="A285">
            <v>36748</v>
          </cell>
          <cell r="B285">
            <v>36748</v>
          </cell>
          <cell r="C285" t="str">
            <v>N/A</v>
          </cell>
          <cell r="D285" t="str">
            <v>N/A</v>
          </cell>
          <cell r="E285" t="str">
            <v>N/A</v>
          </cell>
          <cell r="F285" t="str">
            <v>N/A</v>
          </cell>
          <cell r="G285" t="str">
            <v>N/A</v>
          </cell>
          <cell r="H285" t="str">
            <v>N/A</v>
          </cell>
          <cell r="I285" t="str">
            <v>N/A</v>
          </cell>
          <cell r="J285" t="str">
            <v>N/A</v>
          </cell>
          <cell r="K285" t="str">
            <v>N/A</v>
          </cell>
          <cell r="L285" t="str">
            <v>N/A</v>
          </cell>
        </row>
        <row r="286">
          <cell r="A286">
            <v>36749</v>
          </cell>
          <cell r="B286">
            <v>36749</v>
          </cell>
          <cell r="C286" t="str">
            <v>N/A</v>
          </cell>
          <cell r="D286" t="str">
            <v>N/A</v>
          </cell>
          <cell r="E286" t="str">
            <v>N/A</v>
          </cell>
          <cell r="F286" t="str">
            <v>N/A</v>
          </cell>
          <cell r="G286" t="str">
            <v>N/A</v>
          </cell>
          <cell r="H286" t="str">
            <v>N/A</v>
          </cell>
          <cell r="I286" t="str">
            <v>N/A</v>
          </cell>
          <cell r="J286" t="str">
            <v>N/A</v>
          </cell>
          <cell r="K286" t="str">
            <v>N/A</v>
          </cell>
          <cell r="L286" t="str">
            <v>N/A</v>
          </cell>
        </row>
        <row r="287">
          <cell r="A287">
            <v>36750</v>
          </cell>
          <cell r="B287">
            <v>36750</v>
          </cell>
          <cell r="C287" t="str">
            <v>N/A</v>
          </cell>
          <cell r="D287" t="str">
            <v>N/A</v>
          </cell>
          <cell r="E287" t="str">
            <v>N/A</v>
          </cell>
          <cell r="F287" t="str">
            <v>N/A</v>
          </cell>
          <cell r="G287" t="str">
            <v>N/A</v>
          </cell>
          <cell r="H287" t="str">
            <v>N/A</v>
          </cell>
          <cell r="I287" t="str">
            <v>N/A</v>
          </cell>
          <cell r="J287" t="str">
            <v>N/A</v>
          </cell>
          <cell r="K287" t="str">
            <v>N/A</v>
          </cell>
          <cell r="L287" t="str">
            <v>N/A</v>
          </cell>
        </row>
        <row r="288">
          <cell r="A288">
            <v>36751</v>
          </cell>
          <cell r="B288">
            <v>36751</v>
          </cell>
          <cell r="C288" t="str">
            <v>N/A</v>
          </cell>
          <cell r="D288" t="str">
            <v>N/A</v>
          </cell>
          <cell r="E288" t="str">
            <v>N/A</v>
          </cell>
          <cell r="F288" t="str">
            <v>N/A</v>
          </cell>
          <cell r="G288" t="str">
            <v>N/A</v>
          </cell>
          <cell r="H288" t="str">
            <v>N/A</v>
          </cell>
          <cell r="I288" t="str">
            <v>N/A</v>
          </cell>
          <cell r="J288" t="str">
            <v>N/A</v>
          </cell>
          <cell r="K288" t="str">
            <v>N/A</v>
          </cell>
          <cell r="L288" t="str">
            <v>N/A</v>
          </cell>
        </row>
        <row r="289">
          <cell r="A289">
            <v>36752</v>
          </cell>
          <cell r="B289">
            <v>36752</v>
          </cell>
          <cell r="C289" t="str">
            <v>N/A</v>
          </cell>
          <cell r="D289" t="str">
            <v>N/A</v>
          </cell>
          <cell r="E289" t="str">
            <v>N/A</v>
          </cell>
          <cell r="F289" t="str">
            <v>N/A</v>
          </cell>
          <cell r="G289" t="str">
            <v>N/A</v>
          </cell>
          <cell r="H289" t="str">
            <v>N/A</v>
          </cell>
          <cell r="I289" t="str">
            <v>N/A</v>
          </cell>
          <cell r="J289" t="str">
            <v>N/A</v>
          </cell>
          <cell r="K289" t="str">
            <v>N/A</v>
          </cell>
          <cell r="L289" t="str">
            <v>N/A</v>
          </cell>
        </row>
        <row r="290">
          <cell r="A290">
            <v>36753</v>
          </cell>
          <cell r="B290">
            <v>36753</v>
          </cell>
          <cell r="C290" t="str">
            <v>N/A</v>
          </cell>
          <cell r="D290" t="str">
            <v>N/A</v>
          </cell>
          <cell r="E290" t="str">
            <v>N/A</v>
          </cell>
          <cell r="F290" t="str">
            <v>N/A</v>
          </cell>
          <cell r="G290" t="str">
            <v>N/A</v>
          </cell>
          <cell r="H290" t="str">
            <v>N/A</v>
          </cell>
          <cell r="I290" t="str">
            <v>N/A</v>
          </cell>
          <cell r="J290" t="str">
            <v>N/A</v>
          </cell>
          <cell r="K290" t="str">
            <v>N/A</v>
          </cell>
          <cell r="L290" t="str">
            <v>N/A</v>
          </cell>
        </row>
        <row r="291">
          <cell r="A291">
            <v>36754</v>
          </cell>
          <cell r="B291">
            <v>36754</v>
          </cell>
          <cell r="C291" t="str">
            <v>N/A</v>
          </cell>
          <cell r="D291" t="str">
            <v>N/A</v>
          </cell>
          <cell r="E291" t="str">
            <v>N/A</v>
          </cell>
          <cell r="F291" t="str">
            <v>N/A</v>
          </cell>
          <cell r="G291" t="str">
            <v>N/A</v>
          </cell>
          <cell r="H291" t="str">
            <v>N/A</v>
          </cell>
          <cell r="I291" t="str">
            <v>N/A</v>
          </cell>
          <cell r="J291" t="str">
            <v>N/A</v>
          </cell>
          <cell r="K291" t="str">
            <v>N/A</v>
          </cell>
          <cell r="L291" t="str">
            <v>N/A</v>
          </cell>
        </row>
        <row r="292">
          <cell r="A292">
            <v>36755</v>
          </cell>
          <cell r="B292">
            <v>36755</v>
          </cell>
          <cell r="C292" t="str">
            <v>N/A</v>
          </cell>
          <cell r="D292" t="str">
            <v>N/A</v>
          </cell>
          <cell r="E292" t="str">
            <v>N/A</v>
          </cell>
          <cell r="F292" t="str">
            <v>N/A</v>
          </cell>
          <cell r="G292" t="str">
            <v>N/A</v>
          </cell>
          <cell r="H292" t="str">
            <v>N/A</v>
          </cell>
          <cell r="I292" t="str">
            <v>N/A</v>
          </cell>
          <cell r="J292" t="str">
            <v>N/A</v>
          </cell>
          <cell r="K292" t="str">
            <v>N/A</v>
          </cell>
          <cell r="L292" t="str">
            <v>N/A</v>
          </cell>
        </row>
        <row r="293">
          <cell r="A293">
            <v>36756</v>
          </cell>
          <cell r="B293">
            <v>36756</v>
          </cell>
          <cell r="C293" t="str">
            <v>N/A</v>
          </cell>
          <cell r="D293" t="str">
            <v>N/A</v>
          </cell>
          <cell r="E293" t="str">
            <v>N/A</v>
          </cell>
          <cell r="F293" t="str">
            <v>N/A</v>
          </cell>
          <cell r="G293" t="str">
            <v>N/A</v>
          </cell>
          <cell r="H293" t="str">
            <v>N/A</v>
          </cell>
          <cell r="I293" t="str">
            <v>N/A</v>
          </cell>
          <cell r="J293" t="str">
            <v>N/A</v>
          </cell>
          <cell r="K293" t="str">
            <v>N/A</v>
          </cell>
          <cell r="L293" t="str">
            <v>N/A</v>
          </cell>
        </row>
        <row r="294">
          <cell r="A294">
            <v>36757</v>
          </cell>
          <cell r="B294">
            <v>36757</v>
          </cell>
          <cell r="C294" t="str">
            <v>N/A</v>
          </cell>
          <cell r="D294" t="str">
            <v>N/A</v>
          </cell>
          <cell r="E294" t="str">
            <v>N/A</v>
          </cell>
          <cell r="F294" t="str">
            <v>N/A</v>
          </cell>
          <cell r="G294" t="str">
            <v>N/A</v>
          </cell>
          <cell r="H294" t="str">
            <v>N/A</v>
          </cell>
          <cell r="I294" t="str">
            <v>N/A</v>
          </cell>
          <cell r="J294" t="str">
            <v>N/A</v>
          </cell>
          <cell r="K294" t="str">
            <v>N/A</v>
          </cell>
          <cell r="L294" t="str">
            <v>N/A</v>
          </cell>
        </row>
        <row r="295">
          <cell r="A295">
            <v>36758</v>
          </cell>
          <cell r="B295">
            <v>36758</v>
          </cell>
          <cell r="C295" t="str">
            <v>N/A</v>
          </cell>
          <cell r="D295" t="str">
            <v>N/A</v>
          </cell>
          <cell r="E295" t="str">
            <v>N/A</v>
          </cell>
          <cell r="F295" t="str">
            <v>N/A</v>
          </cell>
          <cell r="G295" t="str">
            <v>N/A</v>
          </cell>
          <cell r="H295" t="str">
            <v>N/A</v>
          </cell>
          <cell r="I295" t="str">
            <v>N/A</v>
          </cell>
          <cell r="J295" t="str">
            <v>N/A</v>
          </cell>
          <cell r="K295" t="str">
            <v>N/A</v>
          </cell>
          <cell r="L295" t="str">
            <v>N/A</v>
          </cell>
        </row>
        <row r="296">
          <cell r="A296">
            <v>36759</v>
          </cell>
          <cell r="B296">
            <v>36759</v>
          </cell>
          <cell r="C296" t="str">
            <v>N/A</v>
          </cell>
          <cell r="D296" t="str">
            <v>N/A</v>
          </cell>
          <cell r="E296" t="str">
            <v>N/A</v>
          </cell>
          <cell r="F296" t="str">
            <v>N/A</v>
          </cell>
          <cell r="G296" t="str">
            <v>N/A</v>
          </cell>
          <cell r="H296" t="str">
            <v>N/A</v>
          </cell>
          <cell r="I296" t="str">
            <v>N/A</v>
          </cell>
          <cell r="J296" t="str">
            <v>N/A</v>
          </cell>
          <cell r="K296" t="str">
            <v>N/A</v>
          </cell>
          <cell r="L296" t="str">
            <v>N/A</v>
          </cell>
        </row>
        <row r="297">
          <cell r="A297">
            <v>36760</v>
          </cell>
          <cell r="B297">
            <v>36760</v>
          </cell>
          <cell r="C297" t="str">
            <v>N/A</v>
          </cell>
          <cell r="D297" t="str">
            <v>N/A</v>
          </cell>
          <cell r="E297" t="str">
            <v>N/A</v>
          </cell>
          <cell r="F297" t="str">
            <v>N/A</v>
          </cell>
          <cell r="G297" t="str">
            <v>N/A</v>
          </cell>
          <cell r="H297" t="str">
            <v>N/A</v>
          </cell>
          <cell r="I297" t="str">
            <v>N/A</v>
          </cell>
          <cell r="J297" t="str">
            <v>N/A</v>
          </cell>
          <cell r="K297" t="str">
            <v>N/A</v>
          </cell>
          <cell r="L297" t="str">
            <v>N/A</v>
          </cell>
        </row>
        <row r="298">
          <cell r="A298">
            <v>36761</v>
          </cell>
          <cell r="B298">
            <v>36761</v>
          </cell>
          <cell r="C298" t="str">
            <v>N/A</v>
          </cell>
          <cell r="D298" t="str">
            <v>N/A</v>
          </cell>
          <cell r="E298" t="str">
            <v>N/A</v>
          </cell>
          <cell r="F298" t="str">
            <v>N/A</v>
          </cell>
          <cell r="G298" t="str">
            <v>N/A</v>
          </cell>
          <cell r="H298" t="str">
            <v>N/A</v>
          </cell>
          <cell r="I298" t="str">
            <v>N/A</v>
          </cell>
          <cell r="J298" t="str">
            <v>N/A</v>
          </cell>
          <cell r="K298" t="str">
            <v>N/A</v>
          </cell>
          <cell r="L298" t="str">
            <v>N/A</v>
          </cell>
        </row>
        <row r="299">
          <cell r="A299">
            <v>36762</v>
          </cell>
          <cell r="B299">
            <v>36762</v>
          </cell>
          <cell r="C299" t="str">
            <v>N/A</v>
          </cell>
          <cell r="D299" t="str">
            <v>N/A</v>
          </cell>
          <cell r="E299" t="str">
            <v>N/A</v>
          </cell>
          <cell r="F299" t="str">
            <v>N/A</v>
          </cell>
          <cell r="G299" t="str">
            <v>N/A</v>
          </cell>
          <cell r="H299" t="str">
            <v>N/A</v>
          </cell>
          <cell r="I299" t="str">
            <v>N/A</v>
          </cell>
          <cell r="J299" t="str">
            <v>N/A</v>
          </cell>
          <cell r="K299" t="str">
            <v>N/A</v>
          </cell>
          <cell r="L299" t="str">
            <v>N/A</v>
          </cell>
        </row>
        <row r="300">
          <cell r="A300">
            <v>36763</v>
          </cell>
          <cell r="B300">
            <v>36763</v>
          </cell>
          <cell r="C300" t="str">
            <v>N/A</v>
          </cell>
          <cell r="D300" t="str">
            <v>N/A</v>
          </cell>
          <cell r="E300" t="str">
            <v>N/A</v>
          </cell>
          <cell r="F300" t="str">
            <v>N/A</v>
          </cell>
          <cell r="G300" t="str">
            <v>N/A</v>
          </cell>
          <cell r="H300" t="str">
            <v>N/A</v>
          </cell>
          <cell r="I300" t="str">
            <v>N/A</v>
          </cell>
          <cell r="J300" t="str">
            <v>N/A</v>
          </cell>
          <cell r="K300" t="str">
            <v>N/A</v>
          </cell>
          <cell r="L300" t="str">
            <v>N/A</v>
          </cell>
        </row>
        <row r="301">
          <cell r="A301">
            <v>36764</v>
          </cell>
          <cell r="B301">
            <v>36764</v>
          </cell>
          <cell r="C301" t="str">
            <v>N/A</v>
          </cell>
          <cell r="D301" t="str">
            <v>N/A</v>
          </cell>
          <cell r="E301" t="str">
            <v>N/A</v>
          </cell>
          <cell r="F301" t="str">
            <v>N/A</v>
          </cell>
          <cell r="G301" t="str">
            <v>N/A</v>
          </cell>
          <cell r="H301" t="str">
            <v>N/A</v>
          </cell>
          <cell r="I301" t="str">
            <v>N/A</v>
          </cell>
          <cell r="J301" t="str">
            <v>N/A</v>
          </cell>
          <cell r="K301" t="str">
            <v>N/A</v>
          </cell>
          <cell r="L301" t="str">
            <v>N/A</v>
          </cell>
        </row>
        <row r="302">
          <cell r="A302">
            <v>36765</v>
          </cell>
          <cell r="B302">
            <v>36765</v>
          </cell>
          <cell r="C302" t="str">
            <v>N/A</v>
          </cell>
          <cell r="D302" t="str">
            <v>N/A</v>
          </cell>
          <cell r="E302" t="str">
            <v>N/A</v>
          </cell>
          <cell r="F302" t="str">
            <v>N/A</v>
          </cell>
          <cell r="G302" t="str">
            <v>N/A</v>
          </cell>
          <cell r="H302" t="str">
            <v>N/A</v>
          </cell>
          <cell r="I302" t="str">
            <v>N/A</v>
          </cell>
          <cell r="J302" t="str">
            <v>N/A</v>
          </cell>
          <cell r="K302" t="str">
            <v>N/A</v>
          </cell>
          <cell r="L302" t="str">
            <v>N/A</v>
          </cell>
        </row>
        <row r="303">
          <cell r="A303">
            <v>36766</v>
          </cell>
          <cell r="B303">
            <v>36766</v>
          </cell>
          <cell r="C303" t="str">
            <v>N/A</v>
          </cell>
          <cell r="D303" t="str">
            <v>N/A</v>
          </cell>
          <cell r="E303" t="str">
            <v>N/A</v>
          </cell>
          <cell r="F303" t="str">
            <v>N/A</v>
          </cell>
          <cell r="G303" t="str">
            <v>N/A</v>
          </cell>
          <cell r="H303" t="str">
            <v>N/A</v>
          </cell>
          <cell r="I303" t="str">
            <v>N/A</v>
          </cell>
          <cell r="J303" t="str">
            <v>N/A</v>
          </cell>
          <cell r="K303" t="str">
            <v>N/A</v>
          </cell>
          <cell r="L303" t="str">
            <v>N/A</v>
          </cell>
        </row>
        <row r="304">
          <cell r="A304">
            <v>36767</v>
          </cell>
          <cell r="B304">
            <v>36767</v>
          </cell>
          <cell r="C304" t="str">
            <v>N/A</v>
          </cell>
          <cell r="D304" t="str">
            <v>N/A</v>
          </cell>
          <cell r="E304" t="str">
            <v>N/A</v>
          </cell>
          <cell r="F304" t="str">
            <v>N/A</v>
          </cell>
          <cell r="G304" t="str">
            <v>N/A</v>
          </cell>
          <cell r="H304" t="str">
            <v>N/A</v>
          </cell>
          <cell r="I304" t="str">
            <v>N/A</v>
          </cell>
          <cell r="J304" t="str">
            <v>N/A</v>
          </cell>
          <cell r="K304" t="str">
            <v>N/A</v>
          </cell>
          <cell r="L304" t="str">
            <v>N/A</v>
          </cell>
        </row>
        <row r="305">
          <cell r="A305">
            <v>36768</v>
          </cell>
          <cell r="B305">
            <v>36768</v>
          </cell>
          <cell r="C305" t="str">
            <v>N/A</v>
          </cell>
          <cell r="D305" t="str">
            <v>N/A</v>
          </cell>
          <cell r="E305" t="str">
            <v>N/A</v>
          </cell>
          <cell r="F305" t="str">
            <v>N/A</v>
          </cell>
          <cell r="G305" t="str">
            <v>N/A</v>
          </cell>
          <cell r="H305" t="str">
            <v>N/A</v>
          </cell>
          <cell r="I305" t="str">
            <v>N/A</v>
          </cell>
          <cell r="J305" t="str">
            <v>N/A</v>
          </cell>
          <cell r="K305" t="str">
            <v>N/A</v>
          </cell>
          <cell r="L305" t="str">
            <v>N/A</v>
          </cell>
        </row>
        <row r="306">
          <cell r="A306">
            <v>36769</v>
          </cell>
          <cell r="B306">
            <v>36769</v>
          </cell>
          <cell r="C306" t="str">
            <v>N/A</v>
          </cell>
          <cell r="D306" t="str">
            <v>N/A</v>
          </cell>
          <cell r="E306" t="str">
            <v>N/A</v>
          </cell>
          <cell r="F306" t="str">
            <v>N/A</v>
          </cell>
          <cell r="G306" t="str">
            <v>N/A</v>
          </cell>
          <cell r="H306" t="str">
            <v>N/A</v>
          </cell>
          <cell r="I306" t="str">
            <v>N/A</v>
          </cell>
          <cell r="J306" t="str">
            <v>N/A</v>
          </cell>
          <cell r="K306" t="str">
            <v>N/A</v>
          </cell>
          <cell r="L306" t="str">
            <v>N/A</v>
          </cell>
        </row>
        <row r="307">
          <cell r="A307">
            <v>36770</v>
          </cell>
          <cell r="B307">
            <v>36770</v>
          </cell>
          <cell r="C307" t="str">
            <v>N/A</v>
          </cell>
          <cell r="D307" t="str">
            <v>N/A</v>
          </cell>
          <cell r="E307" t="str">
            <v>N/A</v>
          </cell>
          <cell r="F307" t="str">
            <v>N/A</v>
          </cell>
          <cell r="G307" t="str">
            <v>N/A</v>
          </cell>
          <cell r="H307" t="str">
            <v>N/A</v>
          </cell>
          <cell r="I307" t="str">
            <v>N/A</v>
          </cell>
          <cell r="J307" t="str">
            <v>N/A</v>
          </cell>
          <cell r="K307" t="str">
            <v>N/A</v>
          </cell>
          <cell r="L307" t="str">
            <v>N/A</v>
          </cell>
        </row>
        <row r="308">
          <cell r="A308">
            <v>36771</v>
          </cell>
          <cell r="B308">
            <v>36771</v>
          </cell>
          <cell r="C308" t="str">
            <v>N/A</v>
          </cell>
          <cell r="D308" t="str">
            <v>N/A</v>
          </cell>
          <cell r="E308" t="str">
            <v>N/A</v>
          </cell>
          <cell r="F308" t="str">
            <v>N/A</v>
          </cell>
          <cell r="G308" t="str">
            <v>N/A</v>
          </cell>
          <cell r="H308" t="str">
            <v>N/A</v>
          </cell>
          <cell r="I308" t="str">
            <v>N/A</v>
          </cell>
          <cell r="J308" t="str">
            <v>N/A</v>
          </cell>
          <cell r="K308" t="str">
            <v>N/A</v>
          </cell>
          <cell r="L308" t="str">
            <v>N/A</v>
          </cell>
        </row>
        <row r="309">
          <cell r="A309">
            <v>36772</v>
          </cell>
          <cell r="B309">
            <v>36772</v>
          </cell>
          <cell r="C309" t="str">
            <v>N/A</v>
          </cell>
          <cell r="D309" t="str">
            <v>N/A</v>
          </cell>
          <cell r="E309" t="str">
            <v>N/A</v>
          </cell>
          <cell r="F309" t="str">
            <v>N/A</v>
          </cell>
          <cell r="G309" t="str">
            <v>N/A</v>
          </cell>
          <cell r="H309" t="str">
            <v>N/A</v>
          </cell>
          <cell r="I309" t="str">
            <v>N/A</v>
          </cell>
          <cell r="J309" t="str">
            <v>N/A</v>
          </cell>
          <cell r="K309" t="str">
            <v>N/A</v>
          </cell>
          <cell r="L309" t="str">
            <v>N/A</v>
          </cell>
        </row>
        <row r="310">
          <cell r="A310">
            <v>36773</v>
          </cell>
          <cell r="B310">
            <v>36773</v>
          </cell>
          <cell r="C310" t="str">
            <v>N/A</v>
          </cell>
          <cell r="D310" t="str">
            <v>N/A</v>
          </cell>
          <cell r="E310" t="str">
            <v>N/A</v>
          </cell>
          <cell r="F310" t="str">
            <v>N/A</v>
          </cell>
          <cell r="G310" t="str">
            <v>N/A</v>
          </cell>
          <cell r="H310" t="str">
            <v>N/A</v>
          </cell>
          <cell r="I310" t="str">
            <v>N/A</v>
          </cell>
          <cell r="J310" t="str">
            <v>N/A</v>
          </cell>
          <cell r="K310" t="str">
            <v>N/A</v>
          </cell>
          <cell r="L310" t="str">
            <v>N/A</v>
          </cell>
        </row>
        <row r="311">
          <cell r="A311">
            <v>36774</v>
          </cell>
          <cell r="B311">
            <v>36774</v>
          </cell>
          <cell r="C311" t="str">
            <v>N/A</v>
          </cell>
          <cell r="D311" t="str">
            <v>N/A</v>
          </cell>
          <cell r="E311" t="str">
            <v>N/A</v>
          </cell>
          <cell r="F311" t="str">
            <v>N/A</v>
          </cell>
          <cell r="G311" t="str">
            <v>N/A</v>
          </cell>
          <cell r="H311" t="str">
            <v>N/A</v>
          </cell>
          <cell r="I311" t="str">
            <v>N/A</v>
          </cell>
          <cell r="J311" t="str">
            <v>N/A</v>
          </cell>
          <cell r="K311" t="str">
            <v>N/A</v>
          </cell>
          <cell r="L311" t="str">
            <v>N/A</v>
          </cell>
        </row>
        <row r="312">
          <cell r="A312">
            <v>36775</v>
          </cell>
          <cell r="B312">
            <v>36775</v>
          </cell>
          <cell r="C312" t="str">
            <v>N/A</v>
          </cell>
          <cell r="D312" t="str">
            <v>N/A</v>
          </cell>
          <cell r="E312" t="str">
            <v>N/A</v>
          </cell>
          <cell r="F312" t="str">
            <v>N/A</v>
          </cell>
          <cell r="G312" t="str">
            <v>N/A</v>
          </cell>
          <cell r="H312" t="str">
            <v>N/A</v>
          </cell>
          <cell r="I312" t="str">
            <v>N/A</v>
          </cell>
          <cell r="J312" t="str">
            <v>N/A</v>
          </cell>
          <cell r="K312" t="str">
            <v>N/A</v>
          </cell>
          <cell r="L312" t="str">
            <v>N/A</v>
          </cell>
        </row>
        <row r="313">
          <cell r="A313">
            <v>36776</v>
          </cell>
          <cell r="B313">
            <v>36776</v>
          </cell>
          <cell r="C313" t="str">
            <v>N/A</v>
          </cell>
          <cell r="D313" t="str">
            <v>N/A</v>
          </cell>
          <cell r="E313" t="str">
            <v>N/A</v>
          </cell>
          <cell r="F313" t="str">
            <v>N/A</v>
          </cell>
          <cell r="G313" t="str">
            <v>N/A</v>
          </cell>
          <cell r="H313" t="str">
            <v>N/A</v>
          </cell>
          <cell r="I313" t="str">
            <v>N/A</v>
          </cell>
          <cell r="J313" t="str">
            <v>N/A</v>
          </cell>
          <cell r="K313" t="str">
            <v>N/A</v>
          </cell>
          <cell r="L313" t="str">
            <v>N/A</v>
          </cell>
        </row>
        <row r="314">
          <cell r="A314">
            <v>36777</v>
          </cell>
          <cell r="B314">
            <v>36777</v>
          </cell>
          <cell r="C314" t="str">
            <v>N/A</v>
          </cell>
          <cell r="D314" t="str">
            <v>N/A</v>
          </cell>
          <cell r="E314" t="str">
            <v>N/A</v>
          </cell>
          <cell r="F314" t="str">
            <v>N/A</v>
          </cell>
          <cell r="G314" t="str">
            <v>N/A</v>
          </cell>
          <cell r="H314" t="str">
            <v>N/A</v>
          </cell>
          <cell r="I314" t="str">
            <v>N/A</v>
          </cell>
          <cell r="J314" t="str">
            <v>N/A</v>
          </cell>
          <cell r="K314" t="str">
            <v>N/A</v>
          </cell>
          <cell r="L314" t="str">
            <v>N/A</v>
          </cell>
        </row>
        <row r="315">
          <cell r="A315">
            <v>36778</v>
          </cell>
          <cell r="B315">
            <v>36778</v>
          </cell>
          <cell r="C315" t="str">
            <v>N/A</v>
          </cell>
          <cell r="D315" t="str">
            <v>N/A</v>
          </cell>
          <cell r="E315" t="str">
            <v>N/A</v>
          </cell>
          <cell r="F315" t="str">
            <v>N/A</v>
          </cell>
          <cell r="G315" t="str">
            <v>N/A</v>
          </cell>
          <cell r="H315" t="str">
            <v>N/A</v>
          </cell>
          <cell r="I315" t="str">
            <v>N/A</v>
          </cell>
          <cell r="J315" t="str">
            <v>N/A</v>
          </cell>
          <cell r="K315" t="str">
            <v>N/A</v>
          </cell>
          <cell r="L315" t="str">
            <v>N/A</v>
          </cell>
        </row>
        <row r="316">
          <cell r="A316">
            <v>36779</v>
          </cell>
          <cell r="B316">
            <v>36779</v>
          </cell>
          <cell r="C316" t="str">
            <v>N/A</v>
          </cell>
          <cell r="D316" t="str">
            <v>N/A</v>
          </cell>
          <cell r="E316" t="str">
            <v>N/A</v>
          </cell>
          <cell r="F316" t="str">
            <v>N/A</v>
          </cell>
          <cell r="G316" t="str">
            <v>N/A</v>
          </cell>
          <cell r="H316" t="str">
            <v>N/A</v>
          </cell>
          <cell r="I316" t="str">
            <v>N/A</v>
          </cell>
          <cell r="J316" t="str">
            <v>N/A</v>
          </cell>
          <cell r="K316" t="str">
            <v>N/A</v>
          </cell>
          <cell r="L316" t="str">
            <v>N/A</v>
          </cell>
        </row>
        <row r="317">
          <cell r="A317">
            <v>36780</v>
          </cell>
          <cell r="B317">
            <v>36780</v>
          </cell>
          <cell r="C317" t="str">
            <v>N/A</v>
          </cell>
          <cell r="D317" t="str">
            <v>N/A</v>
          </cell>
          <cell r="E317" t="str">
            <v>N/A</v>
          </cell>
          <cell r="F317" t="str">
            <v>N/A</v>
          </cell>
          <cell r="G317" t="str">
            <v>N/A</v>
          </cell>
          <cell r="H317" t="str">
            <v>N/A</v>
          </cell>
          <cell r="I317" t="str">
            <v>N/A</v>
          </cell>
          <cell r="J317" t="str">
            <v>N/A</v>
          </cell>
          <cell r="K317" t="str">
            <v>N/A</v>
          </cell>
          <cell r="L317" t="str">
            <v>N/A</v>
          </cell>
        </row>
        <row r="318">
          <cell r="A318">
            <v>36781</v>
          </cell>
          <cell r="B318">
            <v>36781</v>
          </cell>
          <cell r="C318" t="str">
            <v>N/A</v>
          </cell>
          <cell r="D318" t="str">
            <v>N/A</v>
          </cell>
          <cell r="E318" t="str">
            <v>N/A</v>
          </cell>
          <cell r="F318" t="str">
            <v>N/A</v>
          </cell>
          <cell r="G318" t="str">
            <v>N/A</v>
          </cell>
          <cell r="H318" t="str">
            <v>N/A</v>
          </cell>
          <cell r="I318" t="str">
            <v>N/A</v>
          </cell>
          <cell r="J318" t="str">
            <v>N/A</v>
          </cell>
          <cell r="K318" t="str">
            <v>N/A</v>
          </cell>
          <cell r="L318" t="str">
            <v>N/A</v>
          </cell>
        </row>
        <row r="319">
          <cell r="A319">
            <v>36782</v>
          </cell>
          <cell r="B319">
            <v>36782</v>
          </cell>
          <cell r="C319" t="str">
            <v>N/A</v>
          </cell>
          <cell r="D319" t="str">
            <v>N/A</v>
          </cell>
          <cell r="E319" t="str">
            <v>N/A</v>
          </cell>
          <cell r="F319" t="str">
            <v>N/A</v>
          </cell>
          <cell r="G319" t="str">
            <v>N/A</v>
          </cell>
          <cell r="H319" t="str">
            <v>N/A</v>
          </cell>
          <cell r="I319" t="str">
            <v>N/A</v>
          </cell>
          <cell r="J319" t="str">
            <v>N/A</v>
          </cell>
          <cell r="K319" t="str">
            <v>N/A</v>
          </cell>
          <cell r="L319" t="str">
            <v>N/A</v>
          </cell>
        </row>
        <row r="320">
          <cell r="A320">
            <v>36783</v>
          </cell>
          <cell r="B320">
            <v>36783</v>
          </cell>
          <cell r="C320" t="str">
            <v>N/A</v>
          </cell>
          <cell r="D320" t="str">
            <v>N/A</v>
          </cell>
          <cell r="E320" t="str">
            <v>N/A</v>
          </cell>
          <cell r="F320" t="str">
            <v>N/A</v>
          </cell>
          <cell r="G320" t="str">
            <v>N/A</v>
          </cell>
          <cell r="H320" t="str">
            <v>N/A</v>
          </cell>
          <cell r="I320" t="str">
            <v>N/A</v>
          </cell>
          <cell r="J320" t="str">
            <v>N/A</v>
          </cell>
          <cell r="K320" t="str">
            <v>N/A</v>
          </cell>
          <cell r="L320" t="str">
            <v>N/A</v>
          </cell>
        </row>
        <row r="321">
          <cell r="A321">
            <v>36784</v>
          </cell>
          <cell r="B321">
            <v>36784</v>
          </cell>
          <cell r="C321" t="str">
            <v>N/A</v>
          </cell>
          <cell r="D321" t="str">
            <v>N/A</v>
          </cell>
          <cell r="E321" t="str">
            <v>N/A</v>
          </cell>
          <cell r="F321" t="str">
            <v>N/A</v>
          </cell>
          <cell r="G321" t="str">
            <v>N/A</v>
          </cell>
          <cell r="H321" t="str">
            <v>N/A</v>
          </cell>
          <cell r="I321" t="str">
            <v>N/A</v>
          </cell>
          <cell r="J321" t="str">
            <v>N/A</v>
          </cell>
          <cell r="K321" t="str">
            <v>N/A</v>
          </cell>
          <cell r="L321" t="str">
            <v>N/A</v>
          </cell>
        </row>
        <row r="322">
          <cell r="A322">
            <v>36785</v>
          </cell>
          <cell r="B322">
            <v>36785</v>
          </cell>
          <cell r="C322" t="str">
            <v>N/A</v>
          </cell>
          <cell r="D322" t="str">
            <v>N/A</v>
          </cell>
          <cell r="E322" t="str">
            <v>N/A</v>
          </cell>
          <cell r="F322" t="str">
            <v>N/A</v>
          </cell>
          <cell r="G322" t="str">
            <v>N/A</v>
          </cell>
          <cell r="H322" t="str">
            <v>N/A</v>
          </cell>
          <cell r="I322" t="str">
            <v>N/A</v>
          </cell>
          <cell r="J322" t="str">
            <v>N/A</v>
          </cell>
          <cell r="K322" t="str">
            <v>N/A</v>
          </cell>
          <cell r="L322" t="str">
            <v>N/A</v>
          </cell>
        </row>
        <row r="323">
          <cell r="A323">
            <v>36786</v>
          </cell>
          <cell r="B323">
            <v>36786</v>
          </cell>
          <cell r="C323" t="str">
            <v>N/A</v>
          </cell>
          <cell r="D323" t="str">
            <v>N/A</v>
          </cell>
          <cell r="E323" t="str">
            <v>N/A</v>
          </cell>
          <cell r="F323" t="str">
            <v>N/A</v>
          </cell>
          <cell r="G323" t="str">
            <v>N/A</v>
          </cell>
          <cell r="H323" t="str">
            <v>N/A</v>
          </cell>
          <cell r="I323" t="str">
            <v>N/A</v>
          </cell>
          <cell r="J323" t="str">
            <v>N/A</v>
          </cell>
          <cell r="K323" t="str">
            <v>N/A</v>
          </cell>
          <cell r="L323" t="str">
            <v>N/A</v>
          </cell>
        </row>
        <row r="324">
          <cell r="A324">
            <v>36787</v>
          </cell>
          <cell r="B324">
            <v>36787</v>
          </cell>
          <cell r="C324" t="str">
            <v>N/A</v>
          </cell>
          <cell r="D324" t="str">
            <v>N/A</v>
          </cell>
          <cell r="E324" t="str">
            <v>N/A</v>
          </cell>
          <cell r="F324" t="str">
            <v>N/A</v>
          </cell>
          <cell r="G324" t="str">
            <v>N/A</v>
          </cell>
          <cell r="H324" t="str">
            <v>N/A</v>
          </cell>
          <cell r="I324" t="str">
            <v>N/A</v>
          </cell>
          <cell r="J324" t="str">
            <v>N/A</v>
          </cell>
          <cell r="K324" t="str">
            <v>N/A</v>
          </cell>
          <cell r="L324" t="str">
            <v>N/A</v>
          </cell>
        </row>
        <row r="325">
          <cell r="A325">
            <v>36788</v>
          </cell>
          <cell r="B325">
            <v>36788</v>
          </cell>
          <cell r="C325" t="str">
            <v>N/A</v>
          </cell>
          <cell r="D325" t="str">
            <v>N/A</v>
          </cell>
          <cell r="E325" t="str">
            <v>N/A</v>
          </cell>
          <cell r="F325" t="str">
            <v>N/A</v>
          </cell>
          <cell r="G325" t="str">
            <v>N/A</v>
          </cell>
          <cell r="H325" t="str">
            <v>N/A</v>
          </cell>
          <cell r="I325" t="str">
            <v>N/A</v>
          </cell>
          <cell r="J325" t="str">
            <v>N/A</v>
          </cell>
          <cell r="K325" t="str">
            <v>N/A</v>
          </cell>
          <cell r="L325" t="str">
            <v>N/A</v>
          </cell>
        </row>
        <row r="326">
          <cell r="A326">
            <v>36789</v>
          </cell>
          <cell r="B326">
            <v>36789</v>
          </cell>
          <cell r="C326" t="str">
            <v>N/A</v>
          </cell>
          <cell r="D326" t="str">
            <v>N/A</v>
          </cell>
          <cell r="E326" t="str">
            <v>N/A</v>
          </cell>
          <cell r="F326" t="str">
            <v>N/A</v>
          </cell>
          <cell r="G326" t="str">
            <v>N/A</v>
          </cell>
          <cell r="H326" t="str">
            <v>N/A</v>
          </cell>
          <cell r="I326" t="str">
            <v>N/A</v>
          </cell>
          <cell r="J326" t="str">
            <v>N/A</v>
          </cell>
          <cell r="K326" t="str">
            <v>N/A</v>
          </cell>
          <cell r="L326" t="str">
            <v>N/A</v>
          </cell>
        </row>
        <row r="327">
          <cell r="A327">
            <v>36790</v>
          </cell>
          <cell r="B327">
            <v>36790</v>
          </cell>
          <cell r="C327" t="str">
            <v>N/A</v>
          </cell>
          <cell r="D327" t="str">
            <v>N/A</v>
          </cell>
          <cell r="E327" t="str">
            <v>N/A</v>
          </cell>
          <cell r="F327" t="str">
            <v>N/A</v>
          </cell>
          <cell r="G327" t="str">
            <v>N/A</v>
          </cell>
          <cell r="H327" t="str">
            <v>N/A</v>
          </cell>
          <cell r="I327" t="str">
            <v>N/A</v>
          </cell>
          <cell r="J327" t="str">
            <v>N/A</v>
          </cell>
          <cell r="K327" t="str">
            <v>N/A</v>
          </cell>
          <cell r="L327" t="str">
            <v>N/A</v>
          </cell>
        </row>
        <row r="328">
          <cell r="A328">
            <v>36791</v>
          </cell>
          <cell r="B328">
            <v>36791</v>
          </cell>
          <cell r="C328" t="str">
            <v>N/A</v>
          </cell>
          <cell r="D328" t="str">
            <v>N/A</v>
          </cell>
          <cell r="E328" t="str">
            <v>N/A</v>
          </cell>
          <cell r="F328" t="str">
            <v>N/A</v>
          </cell>
          <cell r="G328" t="str">
            <v>N/A</v>
          </cell>
          <cell r="H328" t="str">
            <v>N/A</v>
          </cell>
          <cell r="I328" t="str">
            <v>N/A</v>
          </cell>
          <cell r="J328" t="str">
            <v>N/A</v>
          </cell>
          <cell r="K328" t="str">
            <v>N/A</v>
          </cell>
          <cell r="L328" t="str">
            <v>N/A</v>
          </cell>
        </row>
        <row r="329">
          <cell r="A329">
            <v>36792</v>
          </cell>
          <cell r="B329">
            <v>36792</v>
          </cell>
          <cell r="C329" t="str">
            <v>N/A</v>
          </cell>
          <cell r="D329" t="str">
            <v>N/A</v>
          </cell>
          <cell r="E329" t="str">
            <v>N/A</v>
          </cell>
          <cell r="F329" t="str">
            <v>N/A</v>
          </cell>
          <cell r="G329" t="str">
            <v>N/A</v>
          </cell>
          <cell r="H329" t="str">
            <v>N/A</v>
          </cell>
          <cell r="I329" t="str">
            <v>N/A</v>
          </cell>
          <cell r="J329" t="str">
            <v>N/A</v>
          </cell>
          <cell r="K329" t="str">
            <v>N/A</v>
          </cell>
          <cell r="L329" t="str">
            <v>N/A</v>
          </cell>
        </row>
        <row r="330">
          <cell r="A330">
            <v>36793</v>
          </cell>
          <cell r="B330">
            <v>36793</v>
          </cell>
          <cell r="C330" t="str">
            <v>N/A</v>
          </cell>
          <cell r="D330" t="str">
            <v>N/A</v>
          </cell>
          <cell r="E330" t="str">
            <v>N/A</v>
          </cell>
          <cell r="F330" t="str">
            <v>N/A</v>
          </cell>
          <cell r="G330" t="str">
            <v>N/A</v>
          </cell>
          <cell r="H330" t="str">
            <v>N/A</v>
          </cell>
          <cell r="I330" t="str">
            <v>N/A</v>
          </cell>
          <cell r="J330" t="str">
            <v>N/A</v>
          </cell>
          <cell r="K330" t="str">
            <v>N/A</v>
          </cell>
          <cell r="L330" t="str">
            <v>N/A</v>
          </cell>
        </row>
        <row r="331">
          <cell r="A331">
            <v>36794</v>
          </cell>
          <cell r="B331">
            <v>36794</v>
          </cell>
          <cell r="C331" t="str">
            <v>N/A</v>
          </cell>
          <cell r="D331" t="str">
            <v>N/A</v>
          </cell>
          <cell r="E331" t="str">
            <v>N/A</v>
          </cell>
          <cell r="F331" t="str">
            <v>N/A</v>
          </cell>
          <cell r="G331" t="str">
            <v>N/A</v>
          </cell>
          <cell r="H331" t="str">
            <v>N/A</v>
          </cell>
          <cell r="I331" t="str">
            <v>N/A</v>
          </cell>
          <cell r="J331" t="str">
            <v>N/A</v>
          </cell>
          <cell r="K331" t="str">
            <v>N/A</v>
          </cell>
          <cell r="L331" t="str">
            <v>N/A</v>
          </cell>
        </row>
        <row r="332">
          <cell r="A332">
            <v>36795</v>
          </cell>
          <cell r="B332">
            <v>36795</v>
          </cell>
          <cell r="C332" t="str">
            <v>N/A</v>
          </cell>
          <cell r="D332" t="str">
            <v>N/A</v>
          </cell>
          <cell r="E332" t="str">
            <v>N/A</v>
          </cell>
          <cell r="F332" t="str">
            <v>N/A</v>
          </cell>
          <cell r="G332" t="str">
            <v>N/A</v>
          </cell>
          <cell r="H332" t="str">
            <v>N/A</v>
          </cell>
          <cell r="I332" t="str">
            <v>N/A</v>
          </cell>
          <cell r="J332" t="str">
            <v>N/A</v>
          </cell>
          <cell r="K332" t="str">
            <v>N/A</v>
          </cell>
          <cell r="L332" t="str">
            <v>N/A</v>
          </cell>
        </row>
        <row r="333">
          <cell r="A333">
            <v>36796</v>
          </cell>
          <cell r="B333">
            <v>36796</v>
          </cell>
          <cell r="C333" t="str">
            <v>N/A</v>
          </cell>
          <cell r="D333" t="str">
            <v>N/A</v>
          </cell>
          <cell r="E333" t="str">
            <v>N/A</v>
          </cell>
          <cell r="F333" t="str">
            <v>N/A</v>
          </cell>
          <cell r="G333" t="str">
            <v>N/A</v>
          </cell>
          <cell r="H333" t="str">
            <v>N/A</v>
          </cell>
          <cell r="I333" t="str">
            <v>N/A</v>
          </cell>
          <cell r="J333" t="str">
            <v>N/A</v>
          </cell>
          <cell r="K333" t="str">
            <v>N/A</v>
          </cell>
          <cell r="L333" t="str">
            <v>N/A</v>
          </cell>
        </row>
        <row r="334">
          <cell r="A334">
            <v>36797</v>
          </cell>
          <cell r="B334">
            <v>36797</v>
          </cell>
          <cell r="C334" t="str">
            <v>N/A</v>
          </cell>
          <cell r="D334" t="str">
            <v>N/A</v>
          </cell>
          <cell r="E334" t="str">
            <v>N/A</v>
          </cell>
          <cell r="F334" t="str">
            <v>N/A</v>
          </cell>
          <cell r="G334" t="str">
            <v>N/A</v>
          </cell>
          <cell r="H334" t="str">
            <v>N/A</v>
          </cell>
          <cell r="I334" t="str">
            <v>N/A</v>
          </cell>
          <cell r="J334" t="str">
            <v>N/A</v>
          </cell>
          <cell r="K334" t="str">
            <v>N/A</v>
          </cell>
          <cell r="L334" t="str">
            <v>N/A</v>
          </cell>
        </row>
        <row r="335">
          <cell r="A335">
            <v>36798</v>
          </cell>
          <cell r="B335">
            <v>36798</v>
          </cell>
          <cell r="C335" t="str">
            <v>N/A</v>
          </cell>
          <cell r="D335" t="str">
            <v>N/A</v>
          </cell>
          <cell r="E335" t="str">
            <v>N/A</v>
          </cell>
          <cell r="F335" t="str">
            <v>N/A</v>
          </cell>
          <cell r="G335" t="str">
            <v>N/A</v>
          </cell>
          <cell r="H335" t="str">
            <v>N/A</v>
          </cell>
          <cell r="I335" t="str">
            <v>N/A</v>
          </cell>
          <cell r="J335" t="str">
            <v>N/A</v>
          </cell>
          <cell r="K335" t="str">
            <v>N/A</v>
          </cell>
          <cell r="L335" t="str">
            <v>N/A</v>
          </cell>
        </row>
        <row r="336">
          <cell r="A336">
            <v>36799</v>
          </cell>
          <cell r="B336">
            <v>36799</v>
          </cell>
          <cell r="C336" t="str">
            <v>N/A</v>
          </cell>
          <cell r="D336" t="str">
            <v>N/A</v>
          </cell>
          <cell r="E336" t="str">
            <v>N/A</v>
          </cell>
          <cell r="F336" t="str">
            <v>N/A</v>
          </cell>
          <cell r="G336" t="str">
            <v>N/A</v>
          </cell>
          <cell r="H336" t="str">
            <v>N/A</v>
          </cell>
          <cell r="I336" t="str">
            <v>N/A</v>
          </cell>
          <cell r="J336" t="str">
            <v>N/A</v>
          </cell>
          <cell r="K336" t="str">
            <v>N/A</v>
          </cell>
          <cell r="L336" t="str">
            <v>N/A</v>
          </cell>
        </row>
        <row r="337">
          <cell r="A337">
            <v>36800</v>
          </cell>
          <cell r="B337">
            <v>36800</v>
          </cell>
          <cell r="C337" t="str">
            <v>N/A</v>
          </cell>
          <cell r="D337" t="str">
            <v>N/A</v>
          </cell>
          <cell r="E337" t="str">
            <v>N/A</v>
          </cell>
          <cell r="F337" t="str">
            <v>N/A</v>
          </cell>
          <cell r="G337" t="str">
            <v>N/A</v>
          </cell>
          <cell r="H337" t="str">
            <v>N/A</v>
          </cell>
          <cell r="I337" t="str">
            <v>N/A</v>
          </cell>
          <cell r="J337" t="str">
            <v>N/A</v>
          </cell>
          <cell r="K337" t="str">
            <v>N/A</v>
          </cell>
          <cell r="L337" t="str">
            <v>N/A</v>
          </cell>
        </row>
        <row r="338">
          <cell r="A338">
            <v>36801</v>
          </cell>
          <cell r="B338">
            <v>36801</v>
          </cell>
          <cell r="C338" t="str">
            <v>N/A</v>
          </cell>
          <cell r="D338" t="str">
            <v>N/A</v>
          </cell>
          <cell r="E338" t="str">
            <v>N/A</v>
          </cell>
          <cell r="F338" t="str">
            <v>N/A</v>
          </cell>
          <cell r="G338" t="str">
            <v>N/A</v>
          </cell>
          <cell r="H338" t="str">
            <v>N/A</v>
          </cell>
          <cell r="I338" t="str">
            <v>N/A</v>
          </cell>
          <cell r="J338" t="str">
            <v>N/A</v>
          </cell>
          <cell r="K338" t="str">
            <v>N/A</v>
          </cell>
          <cell r="L338" t="str">
            <v>N/A</v>
          </cell>
        </row>
        <row r="339">
          <cell r="A339">
            <v>36802</v>
          </cell>
          <cell r="B339">
            <v>36802</v>
          </cell>
          <cell r="C339" t="str">
            <v>N/A</v>
          </cell>
          <cell r="D339" t="str">
            <v>N/A</v>
          </cell>
          <cell r="E339" t="str">
            <v>N/A</v>
          </cell>
          <cell r="F339" t="str">
            <v>N/A</v>
          </cell>
          <cell r="G339" t="str">
            <v>N/A</v>
          </cell>
          <cell r="H339" t="str">
            <v>N/A</v>
          </cell>
          <cell r="I339" t="str">
            <v>N/A</v>
          </cell>
          <cell r="J339" t="str">
            <v>N/A</v>
          </cell>
          <cell r="K339" t="str">
            <v>N/A</v>
          </cell>
          <cell r="L339" t="str">
            <v>N/A</v>
          </cell>
        </row>
        <row r="340">
          <cell r="A340">
            <v>36803</v>
          </cell>
          <cell r="B340">
            <v>36803</v>
          </cell>
          <cell r="C340" t="str">
            <v>N/A</v>
          </cell>
          <cell r="D340" t="str">
            <v>N/A</v>
          </cell>
          <cell r="E340" t="str">
            <v>N/A</v>
          </cell>
          <cell r="F340" t="str">
            <v>N/A</v>
          </cell>
          <cell r="G340" t="str">
            <v>N/A</v>
          </cell>
          <cell r="H340" t="str">
            <v>N/A</v>
          </cell>
          <cell r="I340" t="str">
            <v>N/A</v>
          </cell>
          <cell r="J340" t="str">
            <v>N/A</v>
          </cell>
          <cell r="K340" t="str">
            <v>N/A</v>
          </cell>
          <cell r="L340" t="str">
            <v>N/A</v>
          </cell>
        </row>
        <row r="341">
          <cell r="A341">
            <v>36804</v>
          </cell>
          <cell r="B341">
            <v>36804</v>
          </cell>
          <cell r="C341" t="str">
            <v>N/A</v>
          </cell>
          <cell r="D341" t="str">
            <v>N/A</v>
          </cell>
          <cell r="E341" t="str">
            <v>N/A</v>
          </cell>
          <cell r="F341" t="str">
            <v>N/A</v>
          </cell>
          <cell r="G341" t="str">
            <v>N/A</v>
          </cell>
          <cell r="H341" t="str">
            <v>N/A</v>
          </cell>
          <cell r="I341" t="str">
            <v>N/A</v>
          </cell>
          <cell r="J341" t="str">
            <v>N/A</v>
          </cell>
          <cell r="K341" t="str">
            <v>N/A</v>
          </cell>
          <cell r="L341" t="str">
            <v>N/A</v>
          </cell>
        </row>
        <row r="342">
          <cell r="A342">
            <v>36805</v>
          </cell>
          <cell r="B342">
            <v>36805</v>
          </cell>
          <cell r="C342" t="str">
            <v>N/A</v>
          </cell>
          <cell r="D342" t="str">
            <v>N/A</v>
          </cell>
          <cell r="E342" t="str">
            <v>N/A</v>
          </cell>
          <cell r="F342" t="str">
            <v>N/A</v>
          </cell>
          <cell r="G342" t="str">
            <v>N/A</v>
          </cell>
          <cell r="H342" t="str">
            <v>N/A</v>
          </cell>
          <cell r="I342" t="str">
            <v>N/A</v>
          </cell>
          <cell r="J342" t="str">
            <v>N/A</v>
          </cell>
          <cell r="K342" t="str">
            <v>N/A</v>
          </cell>
          <cell r="L342" t="str">
            <v>N/A</v>
          </cell>
        </row>
        <row r="343">
          <cell r="A343">
            <v>36806</v>
          </cell>
          <cell r="B343">
            <v>36806</v>
          </cell>
          <cell r="C343" t="str">
            <v>N/A</v>
          </cell>
          <cell r="D343" t="str">
            <v>N/A</v>
          </cell>
          <cell r="E343" t="str">
            <v>N/A</v>
          </cell>
          <cell r="F343" t="str">
            <v>N/A</v>
          </cell>
          <cell r="G343" t="str">
            <v>N/A</v>
          </cell>
          <cell r="H343" t="str">
            <v>N/A</v>
          </cell>
          <cell r="I343" t="str">
            <v>N/A</v>
          </cell>
          <cell r="J343" t="str">
            <v>N/A</v>
          </cell>
          <cell r="K343" t="str">
            <v>N/A</v>
          </cell>
          <cell r="L343" t="str">
            <v>N/A</v>
          </cell>
        </row>
        <row r="344">
          <cell r="A344">
            <v>36807</v>
          </cell>
          <cell r="B344">
            <v>36807</v>
          </cell>
          <cell r="C344" t="str">
            <v>N/A</v>
          </cell>
          <cell r="D344" t="str">
            <v>N/A</v>
          </cell>
          <cell r="E344" t="str">
            <v>N/A</v>
          </cell>
          <cell r="F344" t="str">
            <v>N/A</v>
          </cell>
          <cell r="G344" t="str">
            <v>N/A</v>
          </cell>
          <cell r="H344" t="str">
            <v>N/A</v>
          </cell>
          <cell r="I344" t="str">
            <v>N/A</v>
          </cell>
          <cell r="J344" t="str">
            <v>N/A</v>
          </cell>
          <cell r="K344" t="str">
            <v>N/A</v>
          </cell>
          <cell r="L344" t="str">
            <v>N/A</v>
          </cell>
        </row>
        <row r="345">
          <cell r="A345">
            <v>36808</v>
          </cell>
          <cell r="B345">
            <v>36808</v>
          </cell>
          <cell r="C345" t="str">
            <v>N/A</v>
          </cell>
          <cell r="D345" t="str">
            <v>N/A</v>
          </cell>
          <cell r="E345" t="str">
            <v>N/A</v>
          </cell>
          <cell r="F345" t="str">
            <v>N/A</v>
          </cell>
          <cell r="G345" t="str">
            <v>N/A</v>
          </cell>
          <cell r="H345" t="str">
            <v>N/A</v>
          </cell>
          <cell r="I345" t="str">
            <v>N/A</v>
          </cell>
          <cell r="J345" t="str">
            <v>N/A</v>
          </cell>
          <cell r="K345" t="str">
            <v>N/A</v>
          </cell>
          <cell r="L345" t="str">
            <v>N/A</v>
          </cell>
        </row>
        <row r="346">
          <cell r="A346">
            <v>36809</v>
          </cell>
          <cell r="B346">
            <v>36809</v>
          </cell>
          <cell r="C346" t="str">
            <v>N/A</v>
          </cell>
          <cell r="D346" t="str">
            <v>N/A</v>
          </cell>
          <cell r="E346" t="str">
            <v>N/A</v>
          </cell>
          <cell r="F346" t="str">
            <v>N/A</v>
          </cell>
          <cell r="G346" t="str">
            <v>N/A</v>
          </cell>
          <cell r="H346" t="str">
            <v>N/A</v>
          </cell>
          <cell r="I346" t="str">
            <v>N/A</v>
          </cell>
          <cell r="J346" t="str">
            <v>N/A</v>
          </cell>
          <cell r="K346" t="str">
            <v>N/A</v>
          </cell>
          <cell r="L346" t="str">
            <v>N/A</v>
          </cell>
        </row>
        <row r="347">
          <cell r="A347">
            <v>36810</v>
          </cell>
          <cell r="B347">
            <v>36810</v>
          </cell>
          <cell r="C347" t="str">
            <v>N/A</v>
          </cell>
          <cell r="D347" t="str">
            <v>N/A</v>
          </cell>
          <cell r="E347" t="str">
            <v>N/A</v>
          </cell>
          <cell r="F347" t="str">
            <v>N/A</v>
          </cell>
          <cell r="G347" t="str">
            <v>N/A</v>
          </cell>
          <cell r="H347" t="str">
            <v>N/A</v>
          </cell>
          <cell r="I347" t="str">
            <v>N/A</v>
          </cell>
          <cell r="J347" t="str">
            <v>N/A</v>
          </cell>
          <cell r="K347" t="str">
            <v>N/A</v>
          </cell>
          <cell r="L347" t="str">
            <v>N/A</v>
          </cell>
        </row>
        <row r="348">
          <cell r="A348">
            <v>36811</v>
          </cell>
          <cell r="B348">
            <v>36811</v>
          </cell>
          <cell r="C348" t="str">
            <v>N/A</v>
          </cell>
          <cell r="D348" t="str">
            <v>N/A</v>
          </cell>
          <cell r="E348" t="str">
            <v>N/A</v>
          </cell>
          <cell r="F348" t="str">
            <v>N/A</v>
          </cell>
          <cell r="G348" t="str">
            <v>N/A</v>
          </cell>
          <cell r="H348" t="str">
            <v>N/A</v>
          </cell>
          <cell r="I348" t="str">
            <v>N/A</v>
          </cell>
          <cell r="J348" t="str">
            <v>N/A</v>
          </cell>
          <cell r="K348" t="str">
            <v>N/A</v>
          </cell>
          <cell r="L348" t="str">
            <v>N/A</v>
          </cell>
        </row>
        <row r="349">
          <cell r="A349">
            <v>36812</v>
          </cell>
          <cell r="B349">
            <v>36812</v>
          </cell>
          <cell r="C349" t="str">
            <v>N/A</v>
          </cell>
          <cell r="D349" t="str">
            <v>N/A</v>
          </cell>
          <cell r="E349" t="str">
            <v>N/A</v>
          </cell>
          <cell r="F349" t="str">
            <v>N/A</v>
          </cell>
          <cell r="G349" t="str">
            <v>N/A</v>
          </cell>
          <cell r="H349" t="str">
            <v>N/A</v>
          </cell>
          <cell r="I349" t="str">
            <v>N/A</v>
          </cell>
          <cell r="J349" t="str">
            <v>N/A</v>
          </cell>
          <cell r="K349" t="str">
            <v>N/A</v>
          </cell>
          <cell r="L349" t="str">
            <v>N/A</v>
          </cell>
        </row>
        <row r="350">
          <cell r="A350">
            <v>36813</v>
          </cell>
          <cell r="B350">
            <v>36813</v>
          </cell>
          <cell r="C350" t="str">
            <v>N/A</v>
          </cell>
          <cell r="D350" t="str">
            <v>N/A</v>
          </cell>
          <cell r="E350" t="str">
            <v>N/A</v>
          </cell>
          <cell r="F350" t="str">
            <v>N/A</v>
          </cell>
          <cell r="G350" t="str">
            <v>N/A</v>
          </cell>
          <cell r="H350" t="str">
            <v>N/A</v>
          </cell>
          <cell r="I350" t="str">
            <v>N/A</v>
          </cell>
          <cell r="J350" t="str">
            <v>N/A</v>
          </cell>
          <cell r="K350" t="str">
            <v>N/A</v>
          </cell>
          <cell r="L350" t="str">
            <v>N/A</v>
          </cell>
        </row>
        <row r="351">
          <cell r="A351">
            <v>36814</v>
          </cell>
          <cell r="B351">
            <v>36814</v>
          </cell>
          <cell r="C351" t="str">
            <v>N/A</v>
          </cell>
          <cell r="D351" t="str">
            <v>N/A</v>
          </cell>
          <cell r="E351" t="str">
            <v>N/A</v>
          </cell>
          <cell r="F351" t="str">
            <v>N/A</v>
          </cell>
          <cell r="G351" t="str">
            <v>N/A</v>
          </cell>
          <cell r="H351" t="str">
            <v>N/A</v>
          </cell>
          <cell r="I351" t="str">
            <v>N/A</v>
          </cell>
          <cell r="J351" t="str">
            <v>N/A</v>
          </cell>
          <cell r="K351" t="str">
            <v>N/A</v>
          </cell>
          <cell r="L351" t="str">
            <v>N/A</v>
          </cell>
        </row>
        <row r="352">
          <cell r="A352">
            <v>36815</v>
          </cell>
          <cell r="B352">
            <v>36815</v>
          </cell>
          <cell r="C352" t="str">
            <v>N/A</v>
          </cell>
          <cell r="D352" t="str">
            <v>N/A</v>
          </cell>
          <cell r="E352" t="str">
            <v>N/A</v>
          </cell>
          <cell r="F352" t="str">
            <v>N/A</v>
          </cell>
          <cell r="G352" t="str">
            <v>N/A</v>
          </cell>
          <cell r="H352" t="str">
            <v>N/A</v>
          </cell>
          <cell r="I352" t="str">
            <v>N/A</v>
          </cell>
          <cell r="J352" t="str">
            <v>N/A</v>
          </cell>
          <cell r="K352" t="str">
            <v>N/A</v>
          </cell>
          <cell r="L352" t="str">
            <v>N/A</v>
          </cell>
        </row>
        <row r="353">
          <cell r="A353">
            <v>36816</v>
          </cell>
          <cell r="B353">
            <v>36816</v>
          </cell>
          <cell r="C353" t="str">
            <v>N/A</v>
          </cell>
          <cell r="D353" t="str">
            <v>N/A</v>
          </cell>
          <cell r="E353" t="str">
            <v>N/A</v>
          </cell>
          <cell r="F353" t="str">
            <v>N/A</v>
          </cell>
          <cell r="G353" t="str">
            <v>N/A</v>
          </cell>
          <cell r="H353" t="str">
            <v>N/A</v>
          </cell>
          <cell r="I353" t="str">
            <v>N/A</v>
          </cell>
          <cell r="J353" t="str">
            <v>N/A</v>
          </cell>
          <cell r="K353" t="str">
            <v>N/A</v>
          </cell>
          <cell r="L353" t="str">
            <v>N/A</v>
          </cell>
        </row>
        <row r="354">
          <cell r="A354">
            <v>36817</v>
          </cell>
          <cell r="B354">
            <v>36817</v>
          </cell>
          <cell r="C354" t="str">
            <v>N/A</v>
          </cell>
          <cell r="D354" t="str">
            <v>N/A</v>
          </cell>
          <cell r="E354" t="str">
            <v>N/A</v>
          </cell>
          <cell r="F354" t="str">
            <v>N/A</v>
          </cell>
          <cell r="G354" t="str">
            <v>N/A</v>
          </cell>
          <cell r="H354" t="str">
            <v>N/A</v>
          </cell>
          <cell r="I354" t="str">
            <v>N/A</v>
          </cell>
          <cell r="J354" t="str">
            <v>N/A</v>
          </cell>
          <cell r="K354" t="str">
            <v>N/A</v>
          </cell>
          <cell r="L354" t="str">
            <v>N/A</v>
          </cell>
        </row>
        <row r="355">
          <cell r="A355">
            <v>36818</v>
          </cell>
          <cell r="B355">
            <v>36818</v>
          </cell>
          <cell r="C355" t="str">
            <v>N/A</v>
          </cell>
          <cell r="D355" t="str">
            <v>N/A</v>
          </cell>
          <cell r="E355" t="str">
            <v>N/A</v>
          </cell>
          <cell r="F355" t="str">
            <v>N/A</v>
          </cell>
          <cell r="G355" t="str">
            <v>N/A</v>
          </cell>
          <cell r="H355" t="str">
            <v>N/A</v>
          </cell>
          <cell r="I355" t="str">
            <v>N/A</v>
          </cell>
          <cell r="J355" t="str">
            <v>N/A</v>
          </cell>
          <cell r="K355" t="str">
            <v>N/A</v>
          </cell>
          <cell r="L355" t="str">
            <v>N/A</v>
          </cell>
        </row>
        <row r="356">
          <cell r="A356">
            <v>36819</v>
          </cell>
          <cell r="B356">
            <v>36819</v>
          </cell>
          <cell r="C356" t="str">
            <v>N/A</v>
          </cell>
          <cell r="D356" t="str">
            <v>N/A</v>
          </cell>
          <cell r="E356" t="str">
            <v>N/A</v>
          </cell>
          <cell r="F356" t="str">
            <v>N/A</v>
          </cell>
          <cell r="G356" t="str">
            <v>N/A</v>
          </cell>
          <cell r="H356" t="str">
            <v>N/A</v>
          </cell>
          <cell r="I356" t="str">
            <v>N/A</v>
          </cell>
          <cell r="J356" t="str">
            <v>N/A</v>
          </cell>
          <cell r="K356" t="str">
            <v>N/A</v>
          </cell>
          <cell r="L356" t="str">
            <v>N/A</v>
          </cell>
        </row>
        <row r="357">
          <cell r="A357">
            <v>36820</v>
          </cell>
          <cell r="B357">
            <v>36820</v>
          </cell>
          <cell r="C357" t="str">
            <v>N/A</v>
          </cell>
          <cell r="D357" t="str">
            <v>N/A</v>
          </cell>
          <cell r="E357" t="str">
            <v>N/A</v>
          </cell>
          <cell r="F357" t="str">
            <v>N/A</v>
          </cell>
          <cell r="G357" t="str">
            <v>N/A</v>
          </cell>
          <cell r="H357" t="str">
            <v>N/A</v>
          </cell>
          <cell r="I357" t="str">
            <v>N/A</v>
          </cell>
          <cell r="J357" t="str">
            <v>N/A</v>
          </cell>
          <cell r="K357" t="str">
            <v>N/A</v>
          </cell>
          <cell r="L357" t="str">
            <v>N/A</v>
          </cell>
        </row>
        <row r="358">
          <cell r="A358">
            <v>36821</v>
          </cell>
          <cell r="B358">
            <v>36821</v>
          </cell>
          <cell r="C358" t="str">
            <v>N/A</v>
          </cell>
          <cell r="D358" t="str">
            <v>N/A</v>
          </cell>
          <cell r="E358" t="str">
            <v>N/A</v>
          </cell>
          <cell r="F358" t="str">
            <v>N/A</v>
          </cell>
          <cell r="G358" t="str">
            <v>N/A</v>
          </cell>
          <cell r="H358" t="str">
            <v>N/A</v>
          </cell>
          <cell r="I358" t="str">
            <v>N/A</v>
          </cell>
          <cell r="J358" t="str">
            <v>N/A</v>
          </cell>
          <cell r="K358" t="str">
            <v>N/A</v>
          </cell>
          <cell r="L358" t="str">
            <v>N/A</v>
          </cell>
        </row>
        <row r="359">
          <cell r="A359">
            <v>36822</v>
          </cell>
          <cell r="B359">
            <v>36822</v>
          </cell>
          <cell r="C359" t="str">
            <v>N/A</v>
          </cell>
          <cell r="D359" t="str">
            <v>N/A</v>
          </cell>
          <cell r="E359" t="str">
            <v>N/A</v>
          </cell>
          <cell r="F359" t="str">
            <v>N/A</v>
          </cell>
          <cell r="G359" t="str">
            <v>N/A</v>
          </cell>
          <cell r="H359" t="str">
            <v>N/A</v>
          </cell>
          <cell r="I359" t="str">
            <v>N/A</v>
          </cell>
          <cell r="J359" t="str">
            <v>N/A</v>
          </cell>
          <cell r="K359" t="str">
            <v>N/A</v>
          </cell>
          <cell r="L359" t="str">
            <v>N/A</v>
          </cell>
        </row>
        <row r="360">
          <cell r="A360">
            <v>36823</v>
          </cell>
          <cell r="B360">
            <v>36823</v>
          </cell>
          <cell r="C360" t="str">
            <v>N/A</v>
          </cell>
          <cell r="D360" t="str">
            <v>N/A</v>
          </cell>
          <cell r="E360" t="str">
            <v>N/A</v>
          </cell>
          <cell r="F360" t="str">
            <v>N/A</v>
          </cell>
          <cell r="G360" t="str">
            <v>N/A</v>
          </cell>
          <cell r="H360" t="str">
            <v>N/A</v>
          </cell>
          <cell r="I360" t="str">
            <v>N/A</v>
          </cell>
          <cell r="J360" t="str">
            <v>N/A</v>
          </cell>
          <cell r="K360" t="str">
            <v>N/A</v>
          </cell>
          <cell r="L360" t="str">
            <v>N/A</v>
          </cell>
        </row>
        <row r="361">
          <cell r="A361">
            <v>36824</v>
          </cell>
          <cell r="B361">
            <v>36824</v>
          </cell>
          <cell r="C361" t="str">
            <v>N/A</v>
          </cell>
          <cell r="D361" t="str">
            <v>N/A</v>
          </cell>
          <cell r="E361" t="str">
            <v>N/A</v>
          </cell>
          <cell r="F361" t="str">
            <v>N/A</v>
          </cell>
          <cell r="G361" t="str">
            <v>N/A</v>
          </cell>
          <cell r="H361" t="str">
            <v>N/A</v>
          </cell>
          <cell r="I361" t="str">
            <v>N/A</v>
          </cell>
          <cell r="J361" t="str">
            <v>N/A</v>
          </cell>
          <cell r="K361" t="str">
            <v>N/A</v>
          </cell>
          <cell r="L361" t="str">
            <v>N/A</v>
          </cell>
        </row>
        <row r="362">
          <cell r="A362">
            <v>36825</v>
          </cell>
          <cell r="B362">
            <v>36825</v>
          </cell>
          <cell r="C362" t="str">
            <v>N/A</v>
          </cell>
          <cell r="D362" t="str">
            <v>N/A</v>
          </cell>
          <cell r="E362" t="str">
            <v>N/A</v>
          </cell>
          <cell r="F362" t="str">
            <v>N/A</v>
          </cell>
          <cell r="G362" t="str">
            <v>N/A</v>
          </cell>
          <cell r="H362" t="str">
            <v>N/A</v>
          </cell>
          <cell r="I362" t="str">
            <v>N/A</v>
          </cell>
          <cell r="J362" t="str">
            <v>N/A</v>
          </cell>
          <cell r="K362" t="str">
            <v>N/A</v>
          </cell>
          <cell r="L362" t="str">
            <v>N/A</v>
          </cell>
        </row>
        <row r="363">
          <cell r="A363">
            <v>36826</v>
          </cell>
          <cell r="B363">
            <v>36826</v>
          </cell>
          <cell r="C363" t="str">
            <v>N/A</v>
          </cell>
          <cell r="D363" t="str">
            <v>N/A</v>
          </cell>
          <cell r="E363" t="str">
            <v>N/A</v>
          </cell>
          <cell r="F363" t="str">
            <v>N/A</v>
          </cell>
          <cell r="G363" t="str">
            <v>N/A</v>
          </cell>
          <cell r="H363" t="str">
            <v>N/A</v>
          </cell>
          <cell r="I363" t="str">
            <v>N/A</v>
          </cell>
          <cell r="J363" t="str">
            <v>N/A</v>
          </cell>
          <cell r="K363" t="str">
            <v>N/A</v>
          </cell>
          <cell r="L363" t="str">
            <v>N/A</v>
          </cell>
        </row>
        <row r="364">
          <cell r="A364">
            <v>36827</v>
          </cell>
          <cell r="B364">
            <v>36827</v>
          </cell>
          <cell r="C364" t="str">
            <v>N/A</v>
          </cell>
          <cell r="D364" t="str">
            <v>N/A</v>
          </cell>
          <cell r="E364" t="str">
            <v>N/A</v>
          </cell>
          <cell r="F364" t="str">
            <v>N/A</v>
          </cell>
          <cell r="G364" t="str">
            <v>N/A</v>
          </cell>
          <cell r="H364" t="str">
            <v>N/A</v>
          </cell>
          <cell r="I364" t="str">
            <v>N/A</v>
          </cell>
          <cell r="J364" t="str">
            <v>N/A</v>
          </cell>
          <cell r="K364" t="str">
            <v>N/A</v>
          </cell>
          <cell r="L364" t="str">
            <v>N/A</v>
          </cell>
        </row>
        <row r="365">
          <cell r="A365">
            <v>36828</v>
          </cell>
          <cell r="B365">
            <v>36828</v>
          </cell>
          <cell r="C365" t="str">
            <v>N/A</v>
          </cell>
          <cell r="D365" t="str">
            <v>N/A</v>
          </cell>
          <cell r="E365" t="str">
            <v>N/A</v>
          </cell>
          <cell r="F365" t="str">
            <v>N/A</v>
          </cell>
          <cell r="G365" t="str">
            <v>N/A</v>
          </cell>
          <cell r="H365" t="str">
            <v>N/A</v>
          </cell>
          <cell r="I365" t="str">
            <v>N/A</v>
          </cell>
          <cell r="J365" t="str">
            <v>N/A</v>
          </cell>
          <cell r="K365" t="str">
            <v>N/A</v>
          </cell>
          <cell r="L365" t="str">
            <v>N/A</v>
          </cell>
        </row>
        <row r="366">
          <cell r="A366">
            <v>36829</v>
          </cell>
          <cell r="B366">
            <v>36829</v>
          </cell>
          <cell r="C366" t="str">
            <v>N/A</v>
          </cell>
          <cell r="D366" t="str">
            <v>N/A</v>
          </cell>
          <cell r="E366" t="str">
            <v>N/A</v>
          </cell>
          <cell r="F366" t="str">
            <v>N/A</v>
          </cell>
          <cell r="G366" t="str">
            <v>N/A</v>
          </cell>
          <cell r="H366" t="str">
            <v>N/A</v>
          </cell>
          <cell r="I366" t="str">
            <v>N/A</v>
          </cell>
          <cell r="J366" t="str">
            <v>N/A</v>
          </cell>
          <cell r="K366" t="str">
            <v>N/A</v>
          </cell>
          <cell r="L366" t="str">
            <v>N/A</v>
          </cell>
        </row>
        <row r="367">
          <cell r="A367">
            <v>36830</v>
          </cell>
          <cell r="B367">
            <v>36830</v>
          </cell>
          <cell r="C367" t="str">
            <v>N/A</v>
          </cell>
          <cell r="D367" t="str">
            <v>N/A</v>
          </cell>
          <cell r="E367" t="str">
            <v>N/A</v>
          </cell>
          <cell r="F367" t="str">
            <v>N/A</v>
          </cell>
          <cell r="G367" t="str">
            <v>N/A</v>
          </cell>
          <cell r="H367" t="str">
            <v>N/A</v>
          </cell>
          <cell r="I367" t="str">
            <v>N/A</v>
          </cell>
          <cell r="J367" t="str">
            <v>N/A</v>
          </cell>
          <cell r="K367" t="str">
            <v>N/A</v>
          </cell>
          <cell r="L367" t="str">
            <v>N/A</v>
          </cell>
        </row>
        <row r="368">
          <cell r="A368">
            <v>36831</v>
          </cell>
          <cell r="B368">
            <v>36831</v>
          </cell>
          <cell r="C368" t="str">
            <v>N/A</v>
          </cell>
          <cell r="D368" t="str">
            <v>N/A</v>
          </cell>
          <cell r="E368" t="str">
            <v>N/A</v>
          </cell>
          <cell r="F368" t="str">
            <v>N/A</v>
          </cell>
          <cell r="G368" t="str">
            <v>N/A</v>
          </cell>
          <cell r="H368" t="str">
            <v>N/A</v>
          </cell>
          <cell r="I368" t="str">
            <v>N/A</v>
          </cell>
          <cell r="J368" t="str">
            <v>N/A</v>
          </cell>
          <cell r="K368" t="str">
            <v>N/A</v>
          </cell>
          <cell r="L368" t="str">
            <v>N/A</v>
          </cell>
        </row>
        <row r="369">
          <cell r="A369">
            <v>36832</v>
          </cell>
          <cell r="B369">
            <v>36832</v>
          </cell>
          <cell r="C369" t="str">
            <v>N/A</v>
          </cell>
          <cell r="D369" t="str">
            <v>N/A</v>
          </cell>
          <cell r="E369" t="str">
            <v>N/A</v>
          </cell>
          <cell r="F369" t="str">
            <v>N/A</v>
          </cell>
          <cell r="G369" t="str">
            <v>N/A</v>
          </cell>
          <cell r="H369" t="str">
            <v>N/A</v>
          </cell>
          <cell r="I369" t="str">
            <v>N/A</v>
          </cell>
          <cell r="J369" t="str">
            <v>N/A</v>
          </cell>
          <cell r="K369" t="str">
            <v>N/A</v>
          </cell>
          <cell r="L369" t="str">
            <v>N/A</v>
          </cell>
        </row>
        <row r="370">
          <cell r="A370">
            <v>36833</v>
          </cell>
          <cell r="B370">
            <v>36833</v>
          </cell>
          <cell r="C370" t="str">
            <v>N/A</v>
          </cell>
          <cell r="D370" t="str">
            <v>N/A</v>
          </cell>
          <cell r="E370" t="str">
            <v>N/A</v>
          </cell>
          <cell r="F370" t="str">
            <v>N/A</v>
          </cell>
          <cell r="G370" t="str">
            <v>N/A</v>
          </cell>
          <cell r="H370" t="str">
            <v>N/A</v>
          </cell>
          <cell r="I370" t="str">
            <v>N/A</v>
          </cell>
          <cell r="J370" t="str">
            <v>N/A</v>
          </cell>
          <cell r="K370" t="str">
            <v>N/A</v>
          </cell>
          <cell r="L370" t="str">
            <v>N/A</v>
          </cell>
        </row>
        <row r="371">
          <cell r="A371">
            <v>36834</v>
          </cell>
          <cell r="B371">
            <v>36834</v>
          </cell>
          <cell r="C371" t="str">
            <v>N/A</v>
          </cell>
          <cell r="D371" t="str">
            <v>N/A</v>
          </cell>
          <cell r="E371" t="str">
            <v>N/A</v>
          </cell>
          <cell r="F371" t="str">
            <v>N/A</v>
          </cell>
          <cell r="G371" t="str">
            <v>N/A</v>
          </cell>
          <cell r="H371" t="str">
            <v>N/A</v>
          </cell>
          <cell r="I371" t="str">
            <v>N/A</v>
          </cell>
          <cell r="J371" t="str">
            <v>N/A</v>
          </cell>
          <cell r="K371" t="str">
            <v>N/A</v>
          </cell>
          <cell r="L371" t="str">
            <v>N/A</v>
          </cell>
        </row>
        <row r="372">
          <cell r="A372">
            <v>36835</v>
          </cell>
          <cell r="B372">
            <v>36835</v>
          </cell>
          <cell r="C372" t="str">
            <v>N/A</v>
          </cell>
          <cell r="D372" t="str">
            <v>N/A</v>
          </cell>
          <cell r="E372" t="str">
            <v>N/A</v>
          </cell>
          <cell r="F372" t="str">
            <v>N/A</v>
          </cell>
          <cell r="G372" t="str">
            <v>N/A</v>
          </cell>
          <cell r="H372" t="str">
            <v>N/A</v>
          </cell>
          <cell r="I372" t="str">
            <v>N/A</v>
          </cell>
          <cell r="J372" t="str">
            <v>N/A</v>
          </cell>
          <cell r="K372" t="str">
            <v>N/A</v>
          </cell>
          <cell r="L372" t="str">
            <v>N/A</v>
          </cell>
        </row>
        <row r="373">
          <cell r="A373">
            <v>36836</v>
          </cell>
          <cell r="B373">
            <v>36836</v>
          </cell>
          <cell r="C373" t="str">
            <v>N/A</v>
          </cell>
          <cell r="D373" t="str">
            <v>N/A</v>
          </cell>
          <cell r="E373" t="str">
            <v>N/A</v>
          </cell>
          <cell r="F373" t="str">
            <v>N/A</v>
          </cell>
          <cell r="G373" t="str">
            <v>N/A</v>
          </cell>
          <cell r="H373" t="str">
            <v>N/A</v>
          </cell>
          <cell r="I373" t="str">
            <v>N/A</v>
          </cell>
          <cell r="J373" t="str">
            <v>N/A</v>
          </cell>
          <cell r="K373" t="str">
            <v>N/A</v>
          </cell>
          <cell r="L373" t="str">
            <v>N/A</v>
          </cell>
        </row>
        <row r="374">
          <cell r="A374">
            <v>36837</v>
          </cell>
          <cell r="B374">
            <v>36837</v>
          </cell>
          <cell r="C374" t="str">
            <v>N/A</v>
          </cell>
          <cell r="D374" t="str">
            <v>N/A</v>
          </cell>
          <cell r="E374" t="str">
            <v>N/A</v>
          </cell>
          <cell r="F374" t="str">
            <v>N/A</v>
          </cell>
          <cell r="G374" t="str">
            <v>N/A</v>
          </cell>
          <cell r="H374" t="str">
            <v>N/A</v>
          </cell>
          <cell r="I374" t="str">
            <v>N/A</v>
          </cell>
          <cell r="J374" t="str">
            <v>N/A</v>
          </cell>
          <cell r="K374" t="str">
            <v>N/A</v>
          </cell>
          <cell r="L374" t="str">
            <v>N/A</v>
          </cell>
        </row>
        <row r="375">
          <cell r="A375">
            <v>36838</v>
          </cell>
          <cell r="B375">
            <v>36838</v>
          </cell>
          <cell r="C375" t="str">
            <v>N/A</v>
          </cell>
          <cell r="D375" t="str">
            <v>N/A</v>
          </cell>
          <cell r="E375" t="str">
            <v>N/A</v>
          </cell>
          <cell r="F375" t="str">
            <v>N/A</v>
          </cell>
          <cell r="G375" t="str">
            <v>N/A</v>
          </cell>
          <cell r="H375" t="str">
            <v>N/A</v>
          </cell>
          <cell r="I375" t="str">
            <v>N/A</v>
          </cell>
          <cell r="J375" t="str">
            <v>N/A</v>
          </cell>
          <cell r="K375" t="str">
            <v>N/A</v>
          </cell>
          <cell r="L375" t="str">
            <v>N/A</v>
          </cell>
        </row>
        <row r="376">
          <cell r="A376">
            <v>36839</v>
          </cell>
          <cell r="B376">
            <v>36839</v>
          </cell>
          <cell r="C376" t="str">
            <v>N/A</v>
          </cell>
          <cell r="D376" t="str">
            <v>N/A</v>
          </cell>
          <cell r="E376" t="str">
            <v>N/A</v>
          </cell>
          <cell r="F376" t="str">
            <v>N/A</v>
          </cell>
          <cell r="G376" t="str">
            <v>N/A</v>
          </cell>
          <cell r="H376" t="str">
            <v>N/A</v>
          </cell>
          <cell r="I376" t="str">
            <v>N/A</v>
          </cell>
          <cell r="J376" t="str">
            <v>N/A</v>
          </cell>
          <cell r="K376" t="str">
            <v>N/A</v>
          </cell>
          <cell r="L376" t="str">
            <v>N/A</v>
          </cell>
        </row>
        <row r="377">
          <cell r="A377">
            <v>36840</v>
          </cell>
          <cell r="B377">
            <v>36840</v>
          </cell>
          <cell r="C377" t="str">
            <v>N/A</v>
          </cell>
          <cell r="D377" t="str">
            <v>N/A</v>
          </cell>
          <cell r="E377" t="str">
            <v>N/A</v>
          </cell>
          <cell r="F377" t="str">
            <v>N/A</v>
          </cell>
          <cell r="G377" t="str">
            <v>N/A</v>
          </cell>
          <cell r="H377" t="str">
            <v>N/A</v>
          </cell>
          <cell r="I377" t="str">
            <v>N/A</v>
          </cell>
          <cell r="J377" t="str">
            <v>N/A</v>
          </cell>
          <cell r="K377" t="str">
            <v>N/A</v>
          </cell>
          <cell r="L377" t="str">
            <v>N/A</v>
          </cell>
        </row>
        <row r="378">
          <cell r="A378">
            <v>36841</v>
          </cell>
          <cell r="B378">
            <v>36841</v>
          </cell>
          <cell r="C378" t="str">
            <v>N/A</v>
          </cell>
          <cell r="D378" t="str">
            <v>N/A</v>
          </cell>
          <cell r="E378" t="str">
            <v>N/A</v>
          </cell>
          <cell r="F378" t="str">
            <v>N/A</v>
          </cell>
          <cell r="G378" t="str">
            <v>N/A</v>
          </cell>
          <cell r="H378" t="str">
            <v>N/A</v>
          </cell>
          <cell r="I378" t="str">
            <v>N/A</v>
          </cell>
          <cell r="J378" t="str">
            <v>N/A</v>
          </cell>
          <cell r="K378" t="str">
            <v>N/A</v>
          </cell>
          <cell r="L378" t="str">
            <v>N/A</v>
          </cell>
        </row>
        <row r="379">
          <cell r="A379">
            <v>36842</v>
          </cell>
          <cell r="B379">
            <v>36842</v>
          </cell>
          <cell r="C379" t="str">
            <v>N/A</v>
          </cell>
          <cell r="D379" t="str">
            <v>N/A</v>
          </cell>
          <cell r="E379" t="str">
            <v>N/A</v>
          </cell>
          <cell r="F379" t="str">
            <v>N/A</v>
          </cell>
          <cell r="G379" t="str">
            <v>N/A</v>
          </cell>
          <cell r="H379" t="str">
            <v>N/A</v>
          </cell>
          <cell r="I379" t="str">
            <v>N/A</v>
          </cell>
          <cell r="J379" t="str">
            <v>N/A</v>
          </cell>
          <cell r="K379" t="str">
            <v>N/A</v>
          </cell>
          <cell r="L379" t="str">
            <v>N/A</v>
          </cell>
        </row>
        <row r="380">
          <cell r="A380">
            <v>36843</v>
          </cell>
          <cell r="B380">
            <v>36843</v>
          </cell>
          <cell r="C380" t="str">
            <v>N/A</v>
          </cell>
          <cell r="D380" t="str">
            <v>N/A</v>
          </cell>
          <cell r="E380" t="str">
            <v>N/A</v>
          </cell>
          <cell r="F380" t="str">
            <v>N/A</v>
          </cell>
          <cell r="G380" t="str">
            <v>N/A</v>
          </cell>
          <cell r="H380" t="str">
            <v>N/A</v>
          </cell>
          <cell r="I380" t="str">
            <v>N/A</v>
          </cell>
          <cell r="J380" t="str">
            <v>N/A</v>
          </cell>
          <cell r="K380" t="str">
            <v>N/A</v>
          </cell>
          <cell r="L380" t="str">
            <v>N/A</v>
          </cell>
        </row>
        <row r="381">
          <cell r="A381">
            <v>36844</v>
          </cell>
          <cell r="B381">
            <v>36844</v>
          </cell>
          <cell r="C381" t="str">
            <v>N/A</v>
          </cell>
          <cell r="D381" t="str">
            <v>N/A</v>
          </cell>
          <cell r="E381" t="str">
            <v>N/A</v>
          </cell>
          <cell r="F381" t="str">
            <v>N/A</v>
          </cell>
          <cell r="G381" t="str">
            <v>N/A</v>
          </cell>
          <cell r="H381" t="str">
            <v>N/A</v>
          </cell>
          <cell r="I381" t="str">
            <v>N/A</v>
          </cell>
          <cell r="J381" t="str">
            <v>N/A</v>
          </cell>
          <cell r="K381" t="str">
            <v>N/A</v>
          </cell>
          <cell r="L381" t="str">
            <v>N/A</v>
          </cell>
        </row>
        <row r="382">
          <cell r="A382">
            <v>36845</v>
          </cell>
          <cell r="B382">
            <v>36845</v>
          </cell>
          <cell r="C382" t="str">
            <v>N/A</v>
          </cell>
          <cell r="D382" t="str">
            <v>N/A</v>
          </cell>
          <cell r="E382" t="str">
            <v>N/A</v>
          </cell>
          <cell r="F382" t="str">
            <v>N/A</v>
          </cell>
          <cell r="G382" t="str">
            <v>N/A</v>
          </cell>
          <cell r="H382" t="str">
            <v>N/A</v>
          </cell>
          <cell r="I382" t="str">
            <v>N/A</v>
          </cell>
          <cell r="J382" t="str">
            <v>N/A</v>
          </cell>
          <cell r="K382" t="str">
            <v>N/A</v>
          </cell>
          <cell r="L382" t="str">
            <v>N/A</v>
          </cell>
        </row>
        <row r="383">
          <cell r="A383">
            <v>36846</v>
          </cell>
          <cell r="B383">
            <v>36846</v>
          </cell>
          <cell r="C383" t="str">
            <v>N/A</v>
          </cell>
          <cell r="D383" t="str">
            <v>N/A</v>
          </cell>
          <cell r="E383" t="str">
            <v>N/A</v>
          </cell>
          <cell r="F383" t="str">
            <v>N/A</v>
          </cell>
          <cell r="G383" t="str">
            <v>N/A</v>
          </cell>
          <cell r="H383" t="str">
            <v>N/A</v>
          </cell>
          <cell r="I383" t="str">
            <v>N/A</v>
          </cell>
          <cell r="J383" t="str">
            <v>N/A</v>
          </cell>
          <cell r="K383" t="str">
            <v>N/A</v>
          </cell>
          <cell r="L383" t="str">
            <v>N/A</v>
          </cell>
        </row>
        <row r="384">
          <cell r="A384">
            <v>36847</v>
          </cell>
          <cell r="B384">
            <v>36847</v>
          </cell>
          <cell r="C384" t="str">
            <v>N/A</v>
          </cell>
          <cell r="D384" t="str">
            <v>N/A</v>
          </cell>
          <cell r="E384" t="str">
            <v>N/A</v>
          </cell>
          <cell r="F384" t="str">
            <v>N/A</v>
          </cell>
          <cell r="G384" t="str">
            <v>N/A</v>
          </cell>
          <cell r="H384" t="str">
            <v>N/A</v>
          </cell>
          <cell r="I384" t="str">
            <v>N/A</v>
          </cell>
          <cell r="J384" t="str">
            <v>N/A</v>
          </cell>
          <cell r="K384" t="str">
            <v>N/A</v>
          </cell>
          <cell r="L384" t="str">
            <v>N/A</v>
          </cell>
        </row>
        <row r="385">
          <cell r="A385">
            <v>36848</v>
          </cell>
          <cell r="B385">
            <v>36848</v>
          </cell>
          <cell r="C385" t="str">
            <v>N/A</v>
          </cell>
          <cell r="D385" t="str">
            <v>N/A</v>
          </cell>
          <cell r="E385" t="str">
            <v>N/A</v>
          </cell>
          <cell r="F385" t="str">
            <v>N/A</v>
          </cell>
          <cell r="G385" t="str">
            <v>N/A</v>
          </cell>
          <cell r="H385" t="str">
            <v>N/A</v>
          </cell>
          <cell r="I385" t="str">
            <v>N/A</v>
          </cell>
          <cell r="J385" t="str">
            <v>N/A</v>
          </cell>
          <cell r="K385" t="str">
            <v>N/A</v>
          </cell>
          <cell r="L385" t="str">
            <v>N/A</v>
          </cell>
        </row>
        <row r="386">
          <cell r="A386">
            <v>36849</v>
          </cell>
          <cell r="B386">
            <v>36849</v>
          </cell>
          <cell r="C386" t="str">
            <v>N/A</v>
          </cell>
          <cell r="D386" t="str">
            <v>N/A</v>
          </cell>
          <cell r="E386" t="str">
            <v>N/A</v>
          </cell>
          <cell r="F386" t="str">
            <v>N/A</v>
          </cell>
          <cell r="G386" t="str">
            <v>N/A</v>
          </cell>
          <cell r="H386" t="str">
            <v>N/A</v>
          </cell>
          <cell r="I386" t="str">
            <v>N/A</v>
          </cell>
          <cell r="J386" t="str">
            <v>N/A</v>
          </cell>
          <cell r="K386" t="str">
            <v>N/A</v>
          </cell>
          <cell r="L386" t="str">
            <v>N/A</v>
          </cell>
        </row>
        <row r="387">
          <cell r="A387">
            <v>36850</v>
          </cell>
          <cell r="B387">
            <v>36850</v>
          </cell>
          <cell r="C387" t="str">
            <v>N/A</v>
          </cell>
          <cell r="D387" t="str">
            <v>N/A</v>
          </cell>
          <cell r="E387" t="str">
            <v>N/A</v>
          </cell>
          <cell r="F387" t="str">
            <v>N/A</v>
          </cell>
          <cell r="G387" t="str">
            <v>N/A</v>
          </cell>
          <cell r="H387" t="str">
            <v>N/A</v>
          </cell>
          <cell r="I387" t="str">
            <v>N/A</v>
          </cell>
          <cell r="J387" t="str">
            <v>N/A</v>
          </cell>
          <cell r="K387" t="str">
            <v>N/A</v>
          </cell>
          <cell r="L387" t="str">
            <v>N/A</v>
          </cell>
        </row>
        <row r="388">
          <cell r="A388">
            <v>36851</v>
          </cell>
          <cell r="B388">
            <v>36851</v>
          </cell>
          <cell r="C388" t="str">
            <v>N/A</v>
          </cell>
          <cell r="D388" t="str">
            <v>N/A</v>
          </cell>
          <cell r="E388" t="str">
            <v>N/A</v>
          </cell>
          <cell r="F388" t="str">
            <v>N/A</v>
          </cell>
          <cell r="G388" t="str">
            <v>N/A</v>
          </cell>
          <cell r="H388" t="str">
            <v>N/A</v>
          </cell>
          <cell r="I388" t="str">
            <v>N/A</v>
          </cell>
          <cell r="J388" t="str">
            <v>N/A</v>
          </cell>
          <cell r="K388" t="str">
            <v>N/A</v>
          </cell>
          <cell r="L388" t="str">
            <v>N/A</v>
          </cell>
        </row>
        <row r="389">
          <cell r="A389">
            <v>36852</v>
          </cell>
          <cell r="B389">
            <v>36852</v>
          </cell>
          <cell r="C389" t="str">
            <v>N/A</v>
          </cell>
          <cell r="D389" t="str">
            <v>N/A</v>
          </cell>
          <cell r="E389" t="str">
            <v>N/A</v>
          </cell>
          <cell r="F389" t="str">
            <v>N/A</v>
          </cell>
          <cell r="G389" t="str">
            <v>N/A</v>
          </cell>
          <cell r="H389" t="str">
            <v>N/A</v>
          </cell>
          <cell r="I389" t="str">
            <v>N/A</v>
          </cell>
          <cell r="J389" t="str">
            <v>N/A</v>
          </cell>
          <cell r="K389" t="str">
            <v>N/A</v>
          </cell>
          <cell r="L389" t="str">
            <v>N/A</v>
          </cell>
        </row>
        <row r="390">
          <cell r="A390">
            <v>36853</v>
          </cell>
          <cell r="B390">
            <v>36853</v>
          </cell>
          <cell r="C390" t="str">
            <v>N/A</v>
          </cell>
          <cell r="D390" t="str">
            <v>N/A</v>
          </cell>
          <cell r="E390" t="str">
            <v>N/A</v>
          </cell>
          <cell r="F390" t="str">
            <v>N/A</v>
          </cell>
          <cell r="G390" t="str">
            <v>N/A</v>
          </cell>
          <cell r="H390" t="str">
            <v>N/A</v>
          </cell>
          <cell r="I390" t="str">
            <v>N/A</v>
          </cell>
          <cell r="J390" t="str">
            <v>N/A</v>
          </cell>
          <cell r="K390" t="str">
            <v>N/A</v>
          </cell>
          <cell r="L390" t="str">
            <v>N/A</v>
          </cell>
        </row>
        <row r="391">
          <cell r="A391">
            <v>36854</v>
          </cell>
          <cell r="B391">
            <v>36854</v>
          </cell>
          <cell r="C391" t="str">
            <v>N/A</v>
          </cell>
          <cell r="D391" t="str">
            <v>N/A</v>
          </cell>
          <cell r="E391" t="str">
            <v>N/A</v>
          </cell>
          <cell r="F391" t="str">
            <v>N/A</v>
          </cell>
          <cell r="G391" t="str">
            <v>N/A</v>
          </cell>
          <cell r="H391" t="str">
            <v>N/A</v>
          </cell>
          <cell r="I391" t="str">
            <v>N/A</v>
          </cell>
          <cell r="J391" t="str">
            <v>N/A</v>
          </cell>
          <cell r="K391" t="str">
            <v>N/A</v>
          </cell>
          <cell r="L391" t="str">
            <v>N/A</v>
          </cell>
        </row>
        <row r="392">
          <cell r="A392">
            <v>36855</v>
          </cell>
          <cell r="B392">
            <v>36855</v>
          </cell>
          <cell r="C392" t="str">
            <v>N/A</v>
          </cell>
          <cell r="D392" t="str">
            <v>N/A</v>
          </cell>
          <cell r="E392" t="str">
            <v>N/A</v>
          </cell>
          <cell r="F392" t="str">
            <v>N/A</v>
          </cell>
          <cell r="G392" t="str">
            <v>N/A</v>
          </cell>
          <cell r="H392" t="str">
            <v>N/A</v>
          </cell>
          <cell r="I392" t="str">
            <v>N/A</v>
          </cell>
          <cell r="J392" t="str">
            <v>N/A</v>
          </cell>
          <cell r="K392" t="str">
            <v>N/A</v>
          </cell>
          <cell r="L392" t="str">
            <v>N/A</v>
          </cell>
        </row>
        <row r="393">
          <cell r="A393">
            <v>36856</v>
          </cell>
          <cell r="B393">
            <v>36856</v>
          </cell>
          <cell r="C393" t="str">
            <v>N/A</v>
          </cell>
          <cell r="D393" t="str">
            <v>N/A</v>
          </cell>
          <cell r="E393" t="str">
            <v>N/A</v>
          </cell>
          <cell r="F393" t="str">
            <v>N/A</v>
          </cell>
          <cell r="G393" t="str">
            <v>N/A</v>
          </cell>
          <cell r="H393" t="str">
            <v>N/A</v>
          </cell>
          <cell r="I393" t="str">
            <v>N/A</v>
          </cell>
          <cell r="J393" t="str">
            <v>N/A</v>
          </cell>
          <cell r="K393" t="str">
            <v>N/A</v>
          </cell>
          <cell r="L393" t="str">
            <v>N/A</v>
          </cell>
        </row>
        <row r="394">
          <cell r="A394">
            <v>36857</v>
          </cell>
          <cell r="B394">
            <v>36857</v>
          </cell>
          <cell r="C394" t="str">
            <v>N/A</v>
          </cell>
          <cell r="D394" t="str">
            <v>N/A</v>
          </cell>
          <cell r="E394" t="str">
            <v>N/A</v>
          </cell>
          <cell r="F394" t="str">
            <v>N/A</v>
          </cell>
          <cell r="G394" t="str">
            <v>N/A</v>
          </cell>
          <cell r="H394" t="str">
            <v>N/A</v>
          </cell>
          <cell r="I394" t="str">
            <v>N/A</v>
          </cell>
          <cell r="J394" t="str">
            <v>N/A</v>
          </cell>
          <cell r="K394" t="str">
            <v>N/A</v>
          </cell>
          <cell r="L394" t="str">
            <v>N/A</v>
          </cell>
        </row>
        <row r="395">
          <cell r="A395">
            <v>36858</v>
          </cell>
          <cell r="B395">
            <v>36858</v>
          </cell>
          <cell r="C395" t="str">
            <v>N/A</v>
          </cell>
          <cell r="D395" t="str">
            <v>N/A</v>
          </cell>
          <cell r="E395" t="str">
            <v>N/A</v>
          </cell>
          <cell r="F395" t="str">
            <v>N/A</v>
          </cell>
          <cell r="G395" t="str">
            <v>N/A</v>
          </cell>
          <cell r="H395" t="str">
            <v>N/A</v>
          </cell>
          <cell r="I395" t="str">
            <v>N/A</v>
          </cell>
          <cell r="J395" t="str">
            <v>N/A</v>
          </cell>
          <cell r="K395" t="str">
            <v>N/A</v>
          </cell>
          <cell r="L395" t="str">
            <v>N/A</v>
          </cell>
        </row>
        <row r="396">
          <cell r="A396">
            <v>36859</v>
          </cell>
          <cell r="B396">
            <v>36859</v>
          </cell>
          <cell r="C396" t="str">
            <v>N/A</v>
          </cell>
          <cell r="D396" t="str">
            <v>N/A</v>
          </cell>
          <cell r="E396" t="str">
            <v>N/A</v>
          </cell>
          <cell r="F396" t="str">
            <v>N/A</v>
          </cell>
          <cell r="G396" t="str">
            <v>N/A</v>
          </cell>
          <cell r="H396" t="str">
            <v>N/A</v>
          </cell>
          <cell r="I396" t="str">
            <v>N/A</v>
          </cell>
          <cell r="J396" t="str">
            <v>N/A</v>
          </cell>
          <cell r="K396" t="str">
            <v>N/A</v>
          </cell>
          <cell r="L396" t="str">
            <v>N/A</v>
          </cell>
        </row>
        <row r="397">
          <cell r="A397">
            <v>36860</v>
          </cell>
          <cell r="B397">
            <v>36860</v>
          </cell>
          <cell r="C397" t="str">
            <v>N/A</v>
          </cell>
          <cell r="D397" t="str">
            <v>N/A</v>
          </cell>
          <cell r="E397" t="str">
            <v>N/A</v>
          </cell>
          <cell r="F397" t="str">
            <v>N/A</v>
          </cell>
          <cell r="G397" t="str">
            <v>N/A</v>
          </cell>
          <cell r="H397" t="str">
            <v>N/A</v>
          </cell>
          <cell r="I397" t="str">
            <v>N/A</v>
          </cell>
          <cell r="J397" t="str">
            <v>N/A</v>
          </cell>
          <cell r="K397" t="str">
            <v>N/A</v>
          </cell>
          <cell r="L397" t="str">
            <v>N/A</v>
          </cell>
        </row>
        <row r="398">
          <cell r="A398">
            <v>36861</v>
          </cell>
          <cell r="B398">
            <v>36861</v>
          </cell>
          <cell r="C398" t="str">
            <v>N/A</v>
          </cell>
          <cell r="D398" t="str">
            <v>N/A</v>
          </cell>
          <cell r="E398" t="str">
            <v>N/A</v>
          </cell>
          <cell r="F398" t="str">
            <v>N/A</v>
          </cell>
          <cell r="G398" t="str">
            <v>N/A</v>
          </cell>
          <cell r="H398" t="str">
            <v>N/A</v>
          </cell>
          <cell r="I398" t="str">
            <v>N/A</v>
          </cell>
          <cell r="J398" t="str">
            <v>N/A</v>
          </cell>
          <cell r="K398" t="str">
            <v>N/A</v>
          </cell>
          <cell r="L398" t="str">
            <v>N/A</v>
          </cell>
        </row>
        <row r="399">
          <cell r="A399">
            <v>36862</v>
          </cell>
          <cell r="B399">
            <v>36862</v>
          </cell>
          <cell r="C399" t="str">
            <v>N/A</v>
          </cell>
          <cell r="D399" t="str">
            <v>N/A</v>
          </cell>
          <cell r="E399" t="str">
            <v>N/A</v>
          </cell>
          <cell r="F399" t="str">
            <v>N/A</v>
          </cell>
          <cell r="G399" t="str">
            <v>N/A</v>
          </cell>
          <cell r="H399" t="str">
            <v>N/A</v>
          </cell>
          <cell r="I399" t="str">
            <v>N/A</v>
          </cell>
          <cell r="J399" t="str">
            <v>N/A</v>
          </cell>
          <cell r="K399" t="str">
            <v>N/A</v>
          </cell>
          <cell r="L399" t="str">
            <v>N/A</v>
          </cell>
        </row>
        <row r="400">
          <cell r="A400">
            <v>36863</v>
          </cell>
          <cell r="B400">
            <v>36863</v>
          </cell>
          <cell r="C400" t="str">
            <v>N/A</v>
          </cell>
          <cell r="D400" t="str">
            <v>N/A</v>
          </cell>
          <cell r="E400" t="str">
            <v>N/A</v>
          </cell>
          <cell r="F400" t="str">
            <v>N/A</v>
          </cell>
          <cell r="G400" t="str">
            <v>N/A</v>
          </cell>
          <cell r="H400" t="str">
            <v>N/A</v>
          </cell>
          <cell r="I400" t="str">
            <v>N/A</v>
          </cell>
          <cell r="J400" t="str">
            <v>N/A</v>
          </cell>
          <cell r="K400" t="str">
            <v>N/A</v>
          </cell>
          <cell r="L400" t="str">
            <v>N/A</v>
          </cell>
        </row>
        <row r="401">
          <cell r="A401">
            <v>36864</v>
          </cell>
          <cell r="B401">
            <v>36864</v>
          </cell>
          <cell r="C401" t="str">
            <v>N/A</v>
          </cell>
          <cell r="D401" t="str">
            <v>N/A</v>
          </cell>
          <cell r="E401" t="str">
            <v>N/A</v>
          </cell>
          <cell r="F401" t="str">
            <v>N/A</v>
          </cell>
          <cell r="G401" t="str">
            <v>N/A</v>
          </cell>
          <cell r="H401" t="str">
            <v>N/A</v>
          </cell>
          <cell r="I401" t="str">
            <v>N/A</v>
          </cell>
          <cell r="J401" t="str">
            <v>N/A</v>
          </cell>
          <cell r="K401" t="str">
            <v>N/A</v>
          </cell>
          <cell r="L401" t="str">
            <v>N/A</v>
          </cell>
        </row>
        <row r="402">
          <cell r="A402">
            <v>36865</v>
          </cell>
          <cell r="B402">
            <v>36865</v>
          </cell>
          <cell r="C402" t="str">
            <v>N/A</v>
          </cell>
          <cell r="D402" t="str">
            <v>N/A</v>
          </cell>
          <cell r="E402" t="str">
            <v>N/A</v>
          </cell>
          <cell r="F402" t="str">
            <v>N/A</v>
          </cell>
          <cell r="G402" t="str">
            <v>N/A</v>
          </cell>
          <cell r="H402" t="str">
            <v>N/A</v>
          </cell>
          <cell r="I402" t="str">
            <v>N/A</v>
          </cell>
          <cell r="J402" t="str">
            <v>N/A</v>
          </cell>
          <cell r="K402" t="str">
            <v>N/A</v>
          </cell>
          <cell r="L402" t="str">
            <v>N/A</v>
          </cell>
        </row>
        <row r="403">
          <cell r="A403">
            <v>36866</v>
          </cell>
          <cell r="B403">
            <v>36866</v>
          </cell>
          <cell r="C403" t="str">
            <v>N/A</v>
          </cell>
          <cell r="D403" t="str">
            <v>N/A</v>
          </cell>
          <cell r="E403" t="str">
            <v>N/A</v>
          </cell>
          <cell r="F403" t="str">
            <v>N/A</v>
          </cell>
          <cell r="G403" t="str">
            <v>N/A</v>
          </cell>
          <cell r="H403" t="str">
            <v>N/A</v>
          </cell>
          <cell r="I403" t="str">
            <v>N/A</v>
          </cell>
          <cell r="J403" t="str">
            <v>N/A</v>
          </cell>
          <cell r="K403" t="str">
            <v>N/A</v>
          </cell>
          <cell r="L403" t="str">
            <v>N/A</v>
          </cell>
        </row>
        <row r="404">
          <cell r="A404">
            <v>36867</v>
          </cell>
          <cell r="B404">
            <v>36867</v>
          </cell>
          <cell r="C404" t="str">
            <v>N/A</v>
          </cell>
          <cell r="D404" t="str">
            <v>N/A</v>
          </cell>
          <cell r="E404" t="str">
            <v>N/A</v>
          </cell>
          <cell r="F404" t="str">
            <v>N/A</v>
          </cell>
          <cell r="G404" t="str">
            <v>N/A</v>
          </cell>
          <cell r="H404" t="str">
            <v>N/A</v>
          </cell>
          <cell r="I404" t="str">
            <v>N/A</v>
          </cell>
          <cell r="J404" t="str">
            <v>N/A</v>
          </cell>
          <cell r="K404" t="str">
            <v>N/A</v>
          </cell>
          <cell r="L404" t="str">
            <v>N/A</v>
          </cell>
        </row>
        <row r="405">
          <cell r="A405">
            <v>36868</v>
          </cell>
          <cell r="B405">
            <v>36868</v>
          </cell>
          <cell r="C405" t="str">
            <v>N/A</v>
          </cell>
          <cell r="D405" t="str">
            <v>N/A</v>
          </cell>
          <cell r="E405" t="str">
            <v>N/A</v>
          </cell>
          <cell r="F405" t="str">
            <v>N/A</v>
          </cell>
          <cell r="G405" t="str">
            <v>N/A</v>
          </cell>
          <cell r="H405" t="str">
            <v>N/A</v>
          </cell>
          <cell r="I405" t="str">
            <v>N/A</v>
          </cell>
          <cell r="J405" t="str">
            <v>N/A</v>
          </cell>
          <cell r="K405" t="str">
            <v>N/A</v>
          </cell>
          <cell r="L405" t="str">
            <v>N/A</v>
          </cell>
        </row>
        <row r="406">
          <cell r="A406">
            <v>36869</v>
          </cell>
          <cell r="B406">
            <v>36869</v>
          </cell>
          <cell r="C406" t="str">
            <v>N/A</v>
          </cell>
          <cell r="D406" t="str">
            <v>N/A</v>
          </cell>
          <cell r="E406" t="str">
            <v>N/A</v>
          </cell>
          <cell r="F406" t="str">
            <v>N/A</v>
          </cell>
          <cell r="G406" t="str">
            <v>N/A</v>
          </cell>
          <cell r="H406" t="str">
            <v>N/A</v>
          </cell>
          <cell r="I406" t="str">
            <v>N/A</v>
          </cell>
          <cell r="J406" t="str">
            <v>N/A</v>
          </cell>
          <cell r="K406" t="str">
            <v>N/A</v>
          </cell>
          <cell r="L406" t="str">
            <v>N/A</v>
          </cell>
        </row>
        <row r="407">
          <cell r="A407">
            <v>36870</v>
          </cell>
          <cell r="B407">
            <v>36870</v>
          </cell>
          <cell r="C407" t="str">
            <v>N/A</v>
          </cell>
          <cell r="D407" t="str">
            <v>N/A</v>
          </cell>
          <cell r="E407" t="str">
            <v>N/A</v>
          </cell>
          <cell r="F407" t="str">
            <v>N/A</v>
          </cell>
          <cell r="G407" t="str">
            <v>N/A</v>
          </cell>
          <cell r="H407" t="str">
            <v>N/A</v>
          </cell>
          <cell r="I407" t="str">
            <v>N/A</v>
          </cell>
          <cell r="J407" t="str">
            <v>N/A</v>
          </cell>
          <cell r="K407" t="str">
            <v>N/A</v>
          </cell>
          <cell r="L407" t="str">
            <v>N/A</v>
          </cell>
        </row>
        <row r="408">
          <cell r="A408">
            <v>36871</v>
          </cell>
          <cell r="B408">
            <v>36871</v>
          </cell>
          <cell r="C408" t="str">
            <v>N/A</v>
          </cell>
          <cell r="D408" t="str">
            <v>N/A</v>
          </cell>
          <cell r="E408" t="str">
            <v>N/A</v>
          </cell>
          <cell r="F408" t="str">
            <v>N/A</v>
          </cell>
          <cell r="G408" t="str">
            <v>N/A</v>
          </cell>
          <cell r="H408" t="str">
            <v>N/A</v>
          </cell>
          <cell r="I408" t="str">
            <v>N/A</v>
          </cell>
          <cell r="J408" t="str">
            <v>N/A</v>
          </cell>
          <cell r="K408" t="str">
            <v>N/A</v>
          </cell>
          <cell r="L408" t="str">
            <v>N/A</v>
          </cell>
        </row>
        <row r="409">
          <cell r="A409">
            <v>36872</v>
          </cell>
          <cell r="B409">
            <v>36872</v>
          </cell>
          <cell r="C409" t="str">
            <v>N/A</v>
          </cell>
          <cell r="D409" t="str">
            <v>N/A</v>
          </cell>
          <cell r="E409" t="str">
            <v>N/A</v>
          </cell>
          <cell r="F409" t="str">
            <v>N/A</v>
          </cell>
          <cell r="G409" t="str">
            <v>N/A</v>
          </cell>
          <cell r="H409" t="str">
            <v>N/A</v>
          </cell>
          <cell r="I409" t="str">
            <v>N/A</v>
          </cell>
          <cell r="J409" t="str">
            <v>N/A</v>
          </cell>
          <cell r="K409" t="str">
            <v>N/A</v>
          </cell>
          <cell r="L409" t="str">
            <v>N/A</v>
          </cell>
        </row>
        <row r="410">
          <cell r="A410">
            <v>36873</v>
          </cell>
          <cell r="B410">
            <v>36873</v>
          </cell>
          <cell r="C410" t="str">
            <v>N/A</v>
          </cell>
          <cell r="D410" t="str">
            <v>N/A</v>
          </cell>
          <cell r="E410" t="str">
            <v>N/A</v>
          </cell>
          <cell r="F410" t="str">
            <v>N/A</v>
          </cell>
          <cell r="G410" t="str">
            <v>N/A</v>
          </cell>
          <cell r="H410" t="str">
            <v>N/A</v>
          </cell>
          <cell r="I410" t="str">
            <v>N/A</v>
          </cell>
          <cell r="J410" t="str">
            <v>N/A</v>
          </cell>
          <cell r="K410" t="str">
            <v>N/A</v>
          </cell>
          <cell r="L410" t="str">
            <v>N/A</v>
          </cell>
        </row>
        <row r="411">
          <cell r="A411">
            <v>36874</v>
          </cell>
          <cell r="B411">
            <v>36874</v>
          </cell>
          <cell r="C411" t="str">
            <v>N/A</v>
          </cell>
          <cell r="D411" t="str">
            <v>N/A</v>
          </cell>
          <cell r="E411" t="str">
            <v>N/A</v>
          </cell>
          <cell r="F411" t="str">
            <v>N/A</v>
          </cell>
          <cell r="G411" t="str">
            <v>N/A</v>
          </cell>
          <cell r="H411" t="str">
            <v>N/A</v>
          </cell>
          <cell r="I411" t="str">
            <v>N/A</v>
          </cell>
          <cell r="J411" t="str">
            <v>N/A</v>
          </cell>
          <cell r="K411" t="str">
            <v>N/A</v>
          </cell>
          <cell r="L411" t="str">
            <v>N/A</v>
          </cell>
        </row>
        <row r="412">
          <cell r="A412">
            <v>36875</v>
          </cell>
          <cell r="B412">
            <v>36875</v>
          </cell>
          <cell r="C412" t="str">
            <v>N/A</v>
          </cell>
          <cell r="D412" t="str">
            <v>N/A</v>
          </cell>
          <cell r="E412" t="str">
            <v>N/A</v>
          </cell>
          <cell r="F412" t="str">
            <v>N/A</v>
          </cell>
          <cell r="G412" t="str">
            <v>N/A</v>
          </cell>
          <cell r="H412" t="str">
            <v>N/A</v>
          </cell>
          <cell r="I412" t="str">
            <v>N/A</v>
          </cell>
          <cell r="J412" t="str">
            <v>N/A</v>
          </cell>
          <cell r="K412" t="str">
            <v>N/A</v>
          </cell>
          <cell r="L412" t="str">
            <v>N/A</v>
          </cell>
        </row>
        <row r="413">
          <cell r="A413">
            <v>36876</v>
          </cell>
          <cell r="B413">
            <v>36876</v>
          </cell>
          <cell r="C413" t="str">
            <v>N/A</v>
          </cell>
          <cell r="D413" t="str">
            <v>N/A</v>
          </cell>
          <cell r="E413" t="str">
            <v>N/A</v>
          </cell>
          <cell r="F413" t="str">
            <v>N/A</v>
          </cell>
          <cell r="G413" t="str">
            <v>N/A</v>
          </cell>
          <cell r="H413" t="str">
            <v>N/A</v>
          </cell>
          <cell r="I413" t="str">
            <v>N/A</v>
          </cell>
          <cell r="J413" t="str">
            <v>N/A</v>
          </cell>
          <cell r="K413" t="str">
            <v>N/A</v>
          </cell>
          <cell r="L413" t="str">
            <v>N/A</v>
          </cell>
        </row>
        <row r="414">
          <cell r="A414">
            <v>36877</v>
          </cell>
          <cell r="B414">
            <v>36877</v>
          </cell>
          <cell r="C414" t="str">
            <v>N/A</v>
          </cell>
          <cell r="D414" t="str">
            <v>N/A</v>
          </cell>
          <cell r="E414" t="str">
            <v>N/A</v>
          </cell>
          <cell r="F414" t="str">
            <v>N/A</v>
          </cell>
          <cell r="G414" t="str">
            <v>N/A</v>
          </cell>
          <cell r="H414" t="str">
            <v>N/A</v>
          </cell>
          <cell r="I414" t="str">
            <v>N/A</v>
          </cell>
          <cell r="J414" t="str">
            <v>N/A</v>
          </cell>
          <cell r="K414" t="str">
            <v>N/A</v>
          </cell>
          <cell r="L414" t="str">
            <v>N/A</v>
          </cell>
        </row>
        <row r="415">
          <cell r="A415">
            <v>36878</v>
          </cell>
          <cell r="B415">
            <v>36878</v>
          </cell>
          <cell r="C415" t="str">
            <v>N/A</v>
          </cell>
          <cell r="D415" t="str">
            <v>N/A</v>
          </cell>
          <cell r="E415" t="str">
            <v>N/A</v>
          </cell>
          <cell r="F415" t="str">
            <v>N/A</v>
          </cell>
          <cell r="G415" t="str">
            <v>N/A</v>
          </cell>
          <cell r="H415" t="str">
            <v>N/A</v>
          </cell>
          <cell r="I415" t="str">
            <v>N/A</v>
          </cell>
          <cell r="J415" t="str">
            <v>N/A</v>
          </cell>
          <cell r="K415" t="str">
            <v>N/A</v>
          </cell>
          <cell r="L415" t="str">
            <v>N/A</v>
          </cell>
        </row>
        <row r="416">
          <cell r="A416">
            <v>36879</v>
          </cell>
          <cell r="B416">
            <v>36879</v>
          </cell>
          <cell r="C416" t="str">
            <v>N/A</v>
          </cell>
          <cell r="D416" t="str">
            <v>N/A</v>
          </cell>
          <cell r="E416" t="str">
            <v>N/A</v>
          </cell>
          <cell r="F416" t="str">
            <v>N/A</v>
          </cell>
          <cell r="G416" t="str">
            <v>N/A</v>
          </cell>
          <cell r="H416" t="str">
            <v>N/A</v>
          </cell>
          <cell r="I416" t="str">
            <v>N/A</v>
          </cell>
          <cell r="J416" t="str">
            <v>N/A</v>
          </cell>
          <cell r="K416" t="str">
            <v>N/A</v>
          </cell>
          <cell r="L416" t="str">
            <v>N/A</v>
          </cell>
        </row>
        <row r="417">
          <cell r="A417">
            <v>36880</v>
          </cell>
          <cell r="B417">
            <v>36880</v>
          </cell>
          <cell r="C417" t="str">
            <v>N/A</v>
          </cell>
          <cell r="D417" t="str">
            <v>N/A</v>
          </cell>
          <cell r="E417" t="str">
            <v>N/A</v>
          </cell>
          <cell r="F417" t="str">
            <v>N/A</v>
          </cell>
          <cell r="G417" t="str">
            <v>N/A</v>
          </cell>
          <cell r="H417" t="str">
            <v>N/A</v>
          </cell>
          <cell r="I417" t="str">
            <v>N/A</v>
          </cell>
          <cell r="J417" t="str">
            <v>N/A</v>
          </cell>
          <cell r="K417" t="str">
            <v>N/A</v>
          </cell>
          <cell r="L417" t="str">
            <v>N/A</v>
          </cell>
        </row>
        <row r="418">
          <cell r="A418">
            <v>36881</v>
          </cell>
          <cell r="B418">
            <v>36881</v>
          </cell>
          <cell r="C418" t="str">
            <v>N/A</v>
          </cell>
          <cell r="D418" t="str">
            <v>N/A</v>
          </cell>
          <cell r="E418" t="str">
            <v>N/A</v>
          </cell>
          <cell r="F418" t="str">
            <v>N/A</v>
          </cell>
          <cell r="G418" t="str">
            <v>N/A</v>
          </cell>
          <cell r="H418" t="str">
            <v>N/A</v>
          </cell>
          <cell r="I418" t="str">
            <v>N/A</v>
          </cell>
          <cell r="J418" t="str">
            <v>N/A</v>
          </cell>
          <cell r="K418" t="str">
            <v>N/A</v>
          </cell>
          <cell r="L418" t="str">
            <v>N/A</v>
          </cell>
        </row>
        <row r="419">
          <cell r="A419">
            <v>36882</v>
          </cell>
          <cell r="B419">
            <v>36882</v>
          </cell>
          <cell r="C419" t="str">
            <v>N/A</v>
          </cell>
          <cell r="D419" t="str">
            <v>N/A</v>
          </cell>
          <cell r="E419" t="str">
            <v>N/A</v>
          </cell>
          <cell r="F419" t="str">
            <v>N/A</v>
          </cell>
          <cell r="G419" t="str">
            <v>N/A</v>
          </cell>
          <cell r="H419" t="str">
            <v>N/A</v>
          </cell>
          <cell r="I419" t="str">
            <v>N/A</v>
          </cell>
          <cell r="J419" t="str">
            <v>N/A</v>
          </cell>
          <cell r="K419" t="str">
            <v>N/A</v>
          </cell>
          <cell r="L419" t="str">
            <v>N/A</v>
          </cell>
        </row>
        <row r="420">
          <cell r="A420">
            <v>36883</v>
          </cell>
          <cell r="B420">
            <v>36883</v>
          </cell>
          <cell r="C420" t="str">
            <v>N/A</v>
          </cell>
          <cell r="D420" t="str">
            <v>N/A</v>
          </cell>
          <cell r="E420" t="str">
            <v>N/A</v>
          </cell>
          <cell r="F420" t="str">
            <v>N/A</v>
          </cell>
          <cell r="G420" t="str">
            <v>N/A</v>
          </cell>
          <cell r="H420" t="str">
            <v>N/A</v>
          </cell>
          <cell r="I420" t="str">
            <v>N/A</v>
          </cell>
          <cell r="J420" t="str">
            <v>N/A</v>
          </cell>
          <cell r="K420" t="str">
            <v>N/A</v>
          </cell>
          <cell r="L420" t="str">
            <v>N/A</v>
          </cell>
        </row>
        <row r="421">
          <cell r="A421">
            <v>36884</v>
          </cell>
          <cell r="B421">
            <v>36884</v>
          </cell>
          <cell r="C421" t="str">
            <v>N/A</v>
          </cell>
          <cell r="D421" t="str">
            <v>N/A</v>
          </cell>
          <cell r="E421" t="str">
            <v>N/A</v>
          </cell>
          <cell r="F421" t="str">
            <v>N/A</v>
          </cell>
          <cell r="G421" t="str">
            <v>N/A</v>
          </cell>
          <cell r="H421" t="str">
            <v>N/A</v>
          </cell>
          <cell r="I421" t="str">
            <v>N/A</v>
          </cell>
          <cell r="J421" t="str">
            <v>N/A</v>
          </cell>
          <cell r="K421" t="str">
            <v>N/A</v>
          </cell>
          <cell r="L421" t="str">
            <v>N/A</v>
          </cell>
        </row>
        <row r="422">
          <cell r="A422">
            <v>36885</v>
          </cell>
          <cell r="B422">
            <v>36885</v>
          </cell>
          <cell r="C422" t="str">
            <v>N/A</v>
          </cell>
          <cell r="D422" t="str">
            <v>N/A</v>
          </cell>
          <cell r="E422" t="str">
            <v>N/A</v>
          </cell>
          <cell r="F422" t="str">
            <v>N/A</v>
          </cell>
          <cell r="G422" t="str">
            <v>N/A</v>
          </cell>
          <cell r="H422" t="str">
            <v>N/A</v>
          </cell>
          <cell r="I422" t="str">
            <v>N/A</v>
          </cell>
          <cell r="J422" t="str">
            <v>N/A</v>
          </cell>
          <cell r="K422" t="str">
            <v>N/A</v>
          </cell>
          <cell r="L422" t="str">
            <v>N/A</v>
          </cell>
        </row>
        <row r="423">
          <cell r="A423">
            <v>36886</v>
          </cell>
          <cell r="B423">
            <v>36886</v>
          </cell>
          <cell r="C423" t="str">
            <v>N/A</v>
          </cell>
          <cell r="D423" t="str">
            <v>N/A</v>
          </cell>
          <cell r="E423" t="str">
            <v>N/A</v>
          </cell>
          <cell r="F423" t="str">
            <v>N/A</v>
          </cell>
          <cell r="G423" t="str">
            <v>N/A</v>
          </cell>
          <cell r="H423" t="str">
            <v>N/A</v>
          </cell>
          <cell r="I423" t="str">
            <v>N/A</v>
          </cell>
          <cell r="J423" t="str">
            <v>N/A</v>
          </cell>
          <cell r="K423" t="str">
            <v>N/A</v>
          </cell>
          <cell r="L423" t="str">
            <v>N/A</v>
          </cell>
        </row>
        <row r="424">
          <cell r="A424">
            <v>36887</v>
          </cell>
          <cell r="B424">
            <v>36887</v>
          </cell>
          <cell r="C424" t="str">
            <v>N/A</v>
          </cell>
          <cell r="D424" t="str">
            <v>N/A</v>
          </cell>
          <cell r="E424" t="str">
            <v>N/A</v>
          </cell>
          <cell r="F424" t="str">
            <v>N/A</v>
          </cell>
          <cell r="G424" t="str">
            <v>N/A</v>
          </cell>
          <cell r="H424" t="str">
            <v>N/A</v>
          </cell>
          <cell r="I424" t="str">
            <v>N/A</v>
          </cell>
          <cell r="J424" t="str">
            <v>N/A</v>
          </cell>
          <cell r="K424" t="str">
            <v>N/A</v>
          </cell>
          <cell r="L424" t="str">
            <v>N/A</v>
          </cell>
        </row>
        <row r="425">
          <cell r="A425">
            <v>36888</v>
          </cell>
          <cell r="B425">
            <v>36888</v>
          </cell>
          <cell r="C425" t="str">
            <v>N/A</v>
          </cell>
          <cell r="D425" t="str">
            <v>N/A</v>
          </cell>
          <cell r="E425" t="str">
            <v>N/A</v>
          </cell>
          <cell r="F425" t="str">
            <v>N/A</v>
          </cell>
          <cell r="G425" t="str">
            <v>N/A</v>
          </cell>
          <cell r="H425" t="str">
            <v>N/A</v>
          </cell>
          <cell r="I425" t="str">
            <v>N/A</v>
          </cell>
          <cell r="J425" t="str">
            <v>N/A</v>
          </cell>
          <cell r="K425" t="str">
            <v>N/A</v>
          </cell>
          <cell r="L425" t="str">
            <v>N/A</v>
          </cell>
        </row>
        <row r="426">
          <cell r="A426">
            <v>36889</v>
          </cell>
          <cell r="B426">
            <v>36889</v>
          </cell>
          <cell r="C426" t="str">
            <v>N/A</v>
          </cell>
          <cell r="D426" t="str">
            <v>N/A</v>
          </cell>
          <cell r="E426" t="str">
            <v>N/A</v>
          </cell>
          <cell r="F426" t="str">
            <v>N/A</v>
          </cell>
          <cell r="G426" t="str">
            <v>N/A</v>
          </cell>
          <cell r="H426" t="str">
            <v>N/A</v>
          </cell>
          <cell r="I426" t="str">
            <v>N/A</v>
          </cell>
          <cell r="J426" t="str">
            <v>N/A</v>
          </cell>
          <cell r="K426" t="str">
            <v>N/A</v>
          </cell>
          <cell r="L426" t="str">
            <v>N/A</v>
          </cell>
        </row>
        <row r="427">
          <cell r="A427">
            <v>36890</v>
          </cell>
          <cell r="B427">
            <v>36890</v>
          </cell>
          <cell r="C427" t="str">
            <v>N/A</v>
          </cell>
          <cell r="D427" t="str">
            <v>N/A</v>
          </cell>
          <cell r="E427" t="str">
            <v>N/A</v>
          </cell>
          <cell r="F427" t="str">
            <v>N/A</v>
          </cell>
          <cell r="G427" t="str">
            <v>N/A</v>
          </cell>
          <cell r="H427" t="str">
            <v>N/A</v>
          </cell>
          <cell r="I427" t="str">
            <v>N/A</v>
          </cell>
          <cell r="J427" t="str">
            <v>N/A</v>
          </cell>
          <cell r="K427" t="str">
            <v>N/A</v>
          </cell>
          <cell r="L427" t="str">
            <v>N/A</v>
          </cell>
        </row>
        <row r="428">
          <cell r="A428">
            <v>36891</v>
          </cell>
          <cell r="B428">
            <v>36891</v>
          </cell>
          <cell r="C428" t="str">
            <v>N/A</v>
          </cell>
          <cell r="D428" t="str">
            <v>N/A</v>
          </cell>
          <cell r="E428" t="str">
            <v>N/A</v>
          </cell>
          <cell r="F428" t="str">
            <v>N/A</v>
          </cell>
          <cell r="G428" t="str">
            <v>N/A</v>
          </cell>
          <cell r="H428" t="str">
            <v>N/A</v>
          </cell>
          <cell r="I428" t="str">
            <v>N/A</v>
          </cell>
          <cell r="J428" t="str">
            <v>N/A</v>
          </cell>
          <cell r="K428" t="str">
            <v>N/A</v>
          </cell>
          <cell r="L428" t="str">
            <v>N/A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vmlDrawing" Target="../drawings/vmlDrawing1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IW34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70703125" defaultRowHeight="11.25" customHeight="true" zeroHeight="false" outlineLevelRow="0" outlineLevelCol="0"/>
  <cols>
    <col collapsed="false" customWidth="true" hidden="false" outlineLevel="0" max="1" min="1" style="1" width="25.7"/>
    <col collapsed="false" customWidth="true" hidden="false" outlineLevel="0" max="2" min="2" style="2" width="15.7"/>
    <col collapsed="false" customWidth="true" hidden="false" outlineLevel="0" max="3" min="3" style="1" width="15.7"/>
    <col collapsed="false" customWidth="true" hidden="false" outlineLevel="0" max="4" min="4" style="3" width="15.7"/>
    <col collapsed="false" customWidth="true" hidden="false" outlineLevel="0" max="5" min="5" style="1" width="15.7"/>
    <col collapsed="false" customWidth="true" hidden="false" outlineLevel="0" max="6" min="6" style="3" width="15.7"/>
    <col collapsed="false" customWidth="true" hidden="false" outlineLevel="0" max="7" min="7" style="1" width="15.7"/>
    <col collapsed="false" customWidth="false" hidden="false" outlineLevel="0" max="257" min="8" style="4" width="8.7"/>
  </cols>
  <sheetData>
    <row r="2" customFormat="false" ht="11.25" hidden="false" customHeight="false" outlineLevel="0" collapsed="false">
      <c r="A2" s="5"/>
      <c r="C2" s="1" t="s">
        <v>0</v>
      </c>
      <c r="E2" s="1" t="s">
        <v>0</v>
      </c>
    </row>
    <row r="3" customFormat="false" ht="21.75" hidden="false" customHeight="true" outlineLevel="0" collapsed="false">
      <c r="A3" s="6" t="s">
        <v>1</v>
      </c>
      <c r="B3" s="2" t="s">
        <v>2</v>
      </c>
      <c r="C3" s="7" t="n">
        <f aca="true">TODAY()</f>
        <v>45926</v>
      </c>
      <c r="E3" s="7" t="n">
        <f aca="false">+C3-4</f>
        <v>45922</v>
      </c>
      <c r="G3" s="8" t="s">
        <v>3</v>
      </c>
    </row>
    <row r="4" customFormat="false" ht="11.25" hidden="false" customHeight="false" outlineLevel="0" collapsed="false">
      <c r="A4" s="5"/>
      <c r="C4" s="8" t="s">
        <v>2</v>
      </c>
      <c r="E4" s="8" t="s">
        <v>2</v>
      </c>
    </row>
    <row r="5" customFormat="false" ht="11.25" hidden="false" customHeight="false" outlineLevel="0" collapsed="false">
      <c r="A5" s="5"/>
      <c r="C5" s="1" t="s">
        <v>4</v>
      </c>
      <c r="D5" s="3" t="s">
        <v>5</v>
      </c>
      <c r="E5" s="1" t="s">
        <v>4</v>
      </c>
      <c r="F5" s="3" t="s">
        <v>5</v>
      </c>
      <c r="G5" s="1" t="s">
        <v>4</v>
      </c>
    </row>
    <row r="6" customFormat="false" ht="11.25" hidden="false" customHeight="false" outlineLevel="0" collapsed="false">
      <c r="A6" s="5"/>
      <c r="C6" s="1" t="s">
        <v>6</v>
      </c>
      <c r="D6" s="3" t="s">
        <v>7</v>
      </c>
      <c r="E6" s="1" t="s">
        <v>6</v>
      </c>
      <c r="F6" s="3" t="s">
        <v>7</v>
      </c>
      <c r="G6" s="1" t="s">
        <v>6</v>
      </c>
    </row>
    <row r="7" customFormat="false" ht="12" hidden="false" customHeight="false" outlineLevel="0" collapsed="false">
      <c r="A7" s="9"/>
      <c r="B7" s="10" t="s">
        <v>8</v>
      </c>
      <c r="C7" s="9" t="s">
        <v>9</v>
      </c>
      <c r="D7" s="11" t="s">
        <v>8</v>
      </c>
      <c r="E7" s="9" t="s">
        <v>9</v>
      </c>
      <c r="F7" s="11" t="s">
        <v>8</v>
      </c>
      <c r="G7" s="9" t="s">
        <v>9</v>
      </c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/>
      <c r="CR7" s="12"/>
      <c r="CS7" s="12"/>
      <c r="CT7" s="12"/>
      <c r="CU7" s="12"/>
      <c r="CV7" s="12"/>
      <c r="CW7" s="12"/>
      <c r="CX7" s="12"/>
      <c r="CY7" s="12"/>
      <c r="CZ7" s="12"/>
      <c r="DA7" s="12"/>
      <c r="DB7" s="12"/>
      <c r="DC7" s="12"/>
      <c r="DD7" s="12"/>
      <c r="DE7" s="12"/>
      <c r="DF7" s="12"/>
      <c r="DG7" s="12"/>
      <c r="DH7" s="12"/>
      <c r="DI7" s="12"/>
      <c r="DJ7" s="12"/>
      <c r="DK7" s="12"/>
      <c r="DL7" s="12"/>
      <c r="DM7" s="12"/>
      <c r="DN7" s="12"/>
      <c r="DO7" s="12"/>
      <c r="DP7" s="12"/>
      <c r="DQ7" s="12"/>
      <c r="DR7" s="12"/>
      <c r="DS7" s="12"/>
      <c r="DT7" s="12"/>
      <c r="DU7" s="12"/>
      <c r="DV7" s="12"/>
      <c r="DW7" s="12"/>
      <c r="DX7" s="12"/>
      <c r="DY7" s="12"/>
      <c r="DZ7" s="12"/>
      <c r="EA7" s="12"/>
      <c r="EB7" s="12"/>
      <c r="EC7" s="12"/>
      <c r="ED7" s="12"/>
      <c r="EE7" s="12"/>
      <c r="EF7" s="12"/>
      <c r="EG7" s="12"/>
      <c r="EH7" s="12"/>
      <c r="EI7" s="12"/>
      <c r="EJ7" s="12"/>
      <c r="EK7" s="12"/>
      <c r="EL7" s="12"/>
      <c r="EM7" s="12"/>
      <c r="EN7" s="12"/>
      <c r="EO7" s="12"/>
      <c r="EP7" s="12"/>
      <c r="EQ7" s="12"/>
      <c r="ER7" s="12"/>
      <c r="ES7" s="12"/>
      <c r="ET7" s="12"/>
      <c r="EU7" s="12"/>
      <c r="EV7" s="12"/>
      <c r="EW7" s="12"/>
      <c r="EX7" s="12"/>
      <c r="EY7" s="12"/>
      <c r="EZ7" s="12"/>
      <c r="FA7" s="12"/>
      <c r="FB7" s="12"/>
      <c r="FC7" s="12"/>
      <c r="FD7" s="12"/>
      <c r="FE7" s="12"/>
      <c r="FF7" s="12"/>
      <c r="FG7" s="12"/>
      <c r="FH7" s="12"/>
      <c r="FI7" s="12"/>
      <c r="FJ7" s="12"/>
      <c r="FK7" s="12"/>
      <c r="FL7" s="12"/>
      <c r="FM7" s="12"/>
      <c r="FN7" s="12"/>
      <c r="FO7" s="12"/>
      <c r="FP7" s="12"/>
      <c r="FQ7" s="12"/>
      <c r="FR7" s="12"/>
      <c r="FS7" s="12"/>
      <c r="FT7" s="12"/>
      <c r="FU7" s="12"/>
      <c r="FV7" s="12"/>
      <c r="FW7" s="12"/>
      <c r="FX7" s="12"/>
      <c r="FY7" s="12"/>
      <c r="FZ7" s="12"/>
      <c r="GA7" s="12"/>
      <c r="GB7" s="12"/>
      <c r="GC7" s="12"/>
      <c r="GD7" s="12"/>
      <c r="GE7" s="12"/>
      <c r="GF7" s="12"/>
      <c r="GG7" s="12"/>
      <c r="GH7" s="12"/>
      <c r="GI7" s="12"/>
      <c r="GJ7" s="12"/>
      <c r="GK7" s="12"/>
      <c r="GL7" s="12"/>
      <c r="GM7" s="12"/>
      <c r="GN7" s="12"/>
      <c r="GO7" s="12"/>
      <c r="GP7" s="12"/>
      <c r="GQ7" s="12"/>
      <c r="GR7" s="12"/>
      <c r="GS7" s="12"/>
      <c r="GT7" s="12"/>
      <c r="GU7" s="12"/>
      <c r="GV7" s="12"/>
      <c r="GW7" s="12"/>
      <c r="GX7" s="12"/>
      <c r="GY7" s="12"/>
      <c r="GZ7" s="12"/>
      <c r="HA7" s="12"/>
      <c r="HB7" s="12"/>
      <c r="HC7" s="12"/>
      <c r="HD7" s="12"/>
      <c r="HE7" s="12"/>
      <c r="HF7" s="12"/>
      <c r="HG7" s="12"/>
      <c r="HH7" s="12"/>
      <c r="HI7" s="12"/>
      <c r="HJ7" s="12"/>
      <c r="HK7" s="12"/>
      <c r="HL7" s="12"/>
      <c r="HM7" s="12"/>
      <c r="HN7" s="12"/>
      <c r="HO7" s="12"/>
      <c r="HP7" s="12"/>
      <c r="HQ7" s="12"/>
      <c r="HR7" s="12"/>
      <c r="HS7" s="12"/>
      <c r="HT7" s="12"/>
      <c r="HU7" s="12"/>
      <c r="HV7" s="12"/>
      <c r="HW7" s="12"/>
      <c r="HX7" s="12"/>
      <c r="HY7" s="12"/>
      <c r="HZ7" s="12"/>
      <c r="IA7" s="12"/>
      <c r="IB7" s="12"/>
      <c r="IC7" s="12"/>
      <c r="ID7" s="12"/>
      <c r="IE7" s="12"/>
      <c r="IF7" s="12"/>
      <c r="IG7" s="12"/>
      <c r="IH7" s="12"/>
      <c r="II7" s="12"/>
      <c r="IJ7" s="12"/>
      <c r="IK7" s="12"/>
      <c r="IL7" s="12"/>
      <c r="IM7" s="12"/>
      <c r="IN7" s="12"/>
      <c r="IO7" s="12"/>
      <c r="IP7" s="12"/>
      <c r="IQ7" s="12"/>
      <c r="IR7" s="12"/>
      <c r="IS7" s="12"/>
      <c r="IT7" s="12"/>
      <c r="IU7" s="12"/>
      <c r="IV7" s="12"/>
      <c r="IW7" s="12"/>
    </row>
    <row r="8" customFormat="false" ht="11.25" hidden="false" customHeight="false" outlineLevel="0" collapsed="false">
      <c r="A8" s="8" t="s">
        <v>10</v>
      </c>
    </row>
    <row r="9" customFormat="false" ht="11.25" hidden="false" customHeight="false" outlineLevel="0" collapsed="false">
      <c r="A9" s="1" t="s">
        <v>11</v>
      </c>
      <c r="B9" s="13" t="n">
        <v>500000</v>
      </c>
      <c r="C9" s="14" t="n">
        <f aca="false">VLOOKUP($C$3,'Flow Historicals'!$A$1:$CM$23952,2)</f>
        <v>0</v>
      </c>
      <c r="D9" s="15" t="n">
        <f aca="false">+B9-C9</f>
        <v>500000</v>
      </c>
      <c r="E9" s="14" t="n">
        <f aca="false">VLOOKUP($E$3,'Flow Historicals'!$A$1:$CM$23952,2)</f>
        <v>0</v>
      </c>
      <c r="F9" s="15" t="n">
        <f aca="false">+B9-E9</f>
        <v>500000</v>
      </c>
      <c r="G9" s="14" t="n">
        <f aca="false">+C9-E9</f>
        <v>0</v>
      </c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</row>
    <row r="10" customFormat="false" ht="11.25" hidden="false" customHeight="false" outlineLevel="0" collapsed="false">
      <c r="A10" s="1" t="s">
        <v>12</v>
      </c>
      <c r="B10" s="13" t="n">
        <v>1114000</v>
      </c>
      <c r="C10" s="14" t="n">
        <f aca="false">VLOOKUP($C$3,'Flow Historicals'!$A$1:$CM$23952,3)</f>
        <v>0</v>
      </c>
      <c r="D10" s="15" t="n">
        <f aca="false">+B10-C10</f>
        <v>1114000</v>
      </c>
      <c r="E10" s="14" t="n">
        <f aca="false">VLOOKUP($E$3,'Flow Historicals'!$A$1:$CM$23952,3)</f>
        <v>0</v>
      </c>
      <c r="F10" s="15" t="n">
        <f aca="false">+B10-E10</f>
        <v>1114000</v>
      </c>
      <c r="G10" s="14" t="n">
        <f aca="false">+C10-E10</f>
        <v>0</v>
      </c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</row>
    <row r="11" customFormat="false" ht="11.25" hidden="false" customHeight="false" outlineLevel="0" collapsed="false">
      <c r="A11" s="1" t="s">
        <v>13</v>
      </c>
      <c r="B11" s="13" t="n">
        <v>1410000</v>
      </c>
      <c r="C11" s="14" t="n">
        <f aca="false">VLOOKUP($C$3,'Flow Historicals'!$A$1:$CM$23952,4)</f>
        <v>0</v>
      </c>
      <c r="D11" s="15" t="n">
        <f aca="false">+B11-C11</f>
        <v>1410000</v>
      </c>
      <c r="E11" s="14" t="n">
        <f aca="false">VLOOKUP($E$3,'Flow Historicals'!$A$1:$CM$23952,4)</f>
        <v>0</v>
      </c>
      <c r="F11" s="15" t="n">
        <f aca="false">+B11-E11</f>
        <v>1410000</v>
      </c>
      <c r="G11" s="14" t="n">
        <f aca="false">+C11-E11</f>
        <v>0</v>
      </c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</row>
    <row r="12" customFormat="false" ht="11.25" hidden="false" customHeight="false" outlineLevel="0" collapsed="false">
      <c r="A12" s="1" t="s">
        <v>14</v>
      </c>
      <c r="B12" s="13" t="n">
        <v>545000</v>
      </c>
      <c r="C12" s="14" t="n">
        <f aca="false">VLOOKUP($C$3,'Flow Historicals'!$A$1:$CM$23952,5)</f>
        <v>0</v>
      </c>
      <c r="D12" s="15" t="n">
        <f aca="false">+B12-C12</f>
        <v>545000</v>
      </c>
      <c r="E12" s="14" t="n">
        <f aca="false">VLOOKUP($E$3,'Flow Historicals'!$A$1:$CM$23952,5)</f>
        <v>0</v>
      </c>
      <c r="F12" s="15" t="n">
        <f aca="false">+B12-E12</f>
        <v>545000</v>
      </c>
      <c r="G12" s="14" t="n">
        <f aca="false">+C12-E12</f>
        <v>0</v>
      </c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</row>
    <row r="13" customFormat="false" ht="12" hidden="false" customHeight="false" outlineLevel="0" collapsed="false">
      <c r="A13" s="19" t="s">
        <v>15</v>
      </c>
      <c r="B13" s="20"/>
      <c r="C13" s="21"/>
      <c r="D13" s="22"/>
      <c r="E13" s="21"/>
      <c r="F13" s="22"/>
      <c r="G13" s="21" t="n">
        <f aca="false">SUM(G9:G12)</f>
        <v>0</v>
      </c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  <c r="BX13" s="12"/>
      <c r="BY13" s="12"/>
      <c r="BZ13" s="12"/>
      <c r="CA13" s="12"/>
      <c r="CB13" s="12"/>
      <c r="CC13" s="12"/>
      <c r="CD13" s="12"/>
      <c r="CE13" s="12"/>
      <c r="CF13" s="12"/>
      <c r="CG13" s="12"/>
      <c r="CH13" s="12"/>
      <c r="CI13" s="12"/>
      <c r="CJ13" s="12"/>
      <c r="CK13" s="12"/>
      <c r="CL13" s="12"/>
      <c r="CM13" s="12"/>
      <c r="CN13" s="12"/>
      <c r="CO13" s="12"/>
      <c r="CP13" s="12"/>
      <c r="CQ13" s="12"/>
      <c r="CR13" s="12"/>
      <c r="CS13" s="12"/>
      <c r="CT13" s="12"/>
      <c r="CU13" s="12"/>
      <c r="CV13" s="12"/>
      <c r="CW13" s="12"/>
      <c r="CX13" s="12"/>
      <c r="CY13" s="12"/>
      <c r="CZ13" s="12"/>
      <c r="DA13" s="12"/>
      <c r="DB13" s="12"/>
      <c r="DC13" s="12"/>
      <c r="DD13" s="12"/>
      <c r="DE13" s="12"/>
      <c r="DF13" s="12"/>
      <c r="DG13" s="12"/>
      <c r="DH13" s="12"/>
      <c r="DI13" s="12"/>
      <c r="DJ13" s="12"/>
      <c r="DK13" s="12"/>
      <c r="DL13" s="12"/>
      <c r="DM13" s="12"/>
      <c r="DN13" s="12"/>
      <c r="DO13" s="12"/>
      <c r="DP13" s="12"/>
      <c r="DQ13" s="12"/>
      <c r="DR13" s="12"/>
      <c r="DS13" s="12"/>
      <c r="DT13" s="12"/>
      <c r="DU13" s="12"/>
      <c r="DV13" s="12"/>
      <c r="DW13" s="12"/>
      <c r="DX13" s="12"/>
      <c r="DY13" s="12"/>
      <c r="DZ13" s="12"/>
      <c r="EA13" s="12"/>
      <c r="EB13" s="12"/>
      <c r="EC13" s="12"/>
      <c r="ED13" s="12"/>
      <c r="EE13" s="12"/>
      <c r="EF13" s="12"/>
      <c r="EG13" s="12"/>
      <c r="EH13" s="12"/>
      <c r="EI13" s="12"/>
      <c r="EJ13" s="12"/>
      <c r="EK13" s="12"/>
      <c r="EL13" s="12"/>
      <c r="EM13" s="12"/>
      <c r="EN13" s="12"/>
      <c r="EO13" s="12"/>
      <c r="EP13" s="12"/>
      <c r="EQ13" s="12"/>
      <c r="ER13" s="12"/>
      <c r="ES13" s="12"/>
      <c r="ET13" s="12"/>
      <c r="EU13" s="12"/>
      <c r="EV13" s="12"/>
      <c r="EW13" s="12"/>
      <c r="EX13" s="12"/>
      <c r="EY13" s="12"/>
      <c r="EZ13" s="12"/>
      <c r="FA13" s="12"/>
      <c r="FB13" s="12"/>
      <c r="FC13" s="12"/>
      <c r="FD13" s="12"/>
      <c r="FE13" s="12"/>
      <c r="FF13" s="12"/>
      <c r="FG13" s="12"/>
      <c r="FH13" s="12"/>
      <c r="FI13" s="12"/>
      <c r="FJ13" s="12"/>
      <c r="FK13" s="12"/>
      <c r="FL13" s="12"/>
      <c r="FM13" s="12"/>
      <c r="FN13" s="12"/>
      <c r="FO13" s="12"/>
      <c r="FP13" s="12"/>
      <c r="FQ13" s="12"/>
      <c r="FR13" s="12"/>
      <c r="FS13" s="12"/>
      <c r="FT13" s="12"/>
      <c r="FU13" s="12"/>
      <c r="FV13" s="12"/>
      <c r="FW13" s="12"/>
      <c r="FX13" s="12"/>
      <c r="FY13" s="12"/>
      <c r="FZ13" s="12"/>
      <c r="GA13" s="12"/>
      <c r="GB13" s="12"/>
      <c r="GC13" s="12"/>
      <c r="GD13" s="12"/>
      <c r="GE13" s="12"/>
      <c r="GF13" s="12"/>
      <c r="GG13" s="12"/>
      <c r="GH13" s="12"/>
      <c r="GI13" s="12"/>
      <c r="GJ13" s="12"/>
      <c r="GK13" s="12"/>
      <c r="GL13" s="12"/>
      <c r="GM13" s="12"/>
      <c r="GN13" s="12"/>
      <c r="GO13" s="12"/>
      <c r="GP13" s="12"/>
      <c r="GQ13" s="12"/>
      <c r="GR13" s="12"/>
      <c r="GS13" s="12"/>
      <c r="GT13" s="12"/>
      <c r="GU13" s="12"/>
      <c r="GV13" s="12"/>
      <c r="GW13" s="12"/>
      <c r="GX13" s="12"/>
      <c r="GY13" s="12"/>
      <c r="GZ13" s="12"/>
      <c r="HA13" s="12"/>
      <c r="HB13" s="12"/>
      <c r="HC13" s="12"/>
      <c r="HD13" s="12"/>
      <c r="HE13" s="12"/>
      <c r="HF13" s="12"/>
      <c r="HG13" s="12"/>
      <c r="HH13" s="12"/>
      <c r="HI13" s="12"/>
      <c r="HJ13" s="12"/>
      <c r="HK13" s="12"/>
      <c r="HL13" s="12"/>
      <c r="HM13" s="12"/>
      <c r="HN13" s="12"/>
      <c r="HO13" s="12"/>
      <c r="HP13" s="12"/>
      <c r="HQ13" s="12"/>
      <c r="HR13" s="12"/>
      <c r="HS13" s="12"/>
      <c r="HT13" s="12"/>
      <c r="HU13" s="12"/>
      <c r="HV13" s="12"/>
      <c r="HW13" s="12"/>
      <c r="HX13" s="12"/>
      <c r="HY13" s="12"/>
      <c r="HZ13" s="12"/>
      <c r="IA13" s="12"/>
      <c r="IB13" s="12"/>
      <c r="IC13" s="12"/>
      <c r="ID13" s="12"/>
      <c r="IE13" s="12"/>
      <c r="IF13" s="12"/>
      <c r="IG13" s="12"/>
      <c r="IH13" s="12"/>
      <c r="II13" s="12"/>
      <c r="IJ13" s="12"/>
      <c r="IK13" s="12"/>
      <c r="IL13" s="12"/>
      <c r="IM13" s="12"/>
      <c r="IN13" s="12"/>
      <c r="IO13" s="12"/>
      <c r="IP13" s="12"/>
      <c r="IQ13" s="12"/>
      <c r="IR13" s="12"/>
      <c r="IS13" s="12"/>
      <c r="IT13" s="12"/>
      <c r="IU13" s="12"/>
      <c r="IV13" s="12"/>
      <c r="IW13" s="12"/>
    </row>
    <row r="14" customFormat="false" ht="12" hidden="false" customHeight="false" outlineLevel="0" collapsed="false">
      <c r="A14" s="26"/>
      <c r="B14" s="27" t="s">
        <v>2</v>
      </c>
      <c r="C14" s="28"/>
      <c r="D14" s="29"/>
      <c r="E14" s="28"/>
      <c r="F14" s="29" t="s">
        <v>2</v>
      </c>
      <c r="G14" s="28" t="s">
        <v>2</v>
      </c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32"/>
      <c r="AT14" s="32"/>
      <c r="AU14" s="32"/>
      <c r="AV14" s="32"/>
      <c r="AW14" s="32"/>
      <c r="AX14" s="32"/>
      <c r="AY14" s="32"/>
      <c r="AZ14" s="32"/>
      <c r="BA14" s="32"/>
      <c r="BB14" s="32"/>
      <c r="BC14" s="32"/>
      <c r="BD14" s="32"/>
      <c r="BE14" s="32"/>
      <c r="BF14" s="32"/>
      <c r="BG14" s="32"/>
      <c r="BH14" s="32"/>
      <c r="BI14" s="32"/>
      <c r="BJ14" s="32"/>
      <c r="BK14" s="32"/>
      <c r="BL14" s="32"/>
      <c r="BM14" s="32"/>
      <c r="BN14" s="32"/>
      <c r="BO14" s="32"/>
      <c r="BP14" s="32"/>
      <c r="BQ14" s="32"/>
      <c r="BR14" s="32"/>
      <c r="BS14" s="32"/>
      <c r="BT14" s="32"/>
      <c r="BU14" s="32"/>
      <c r="BV14" s="32"/>
      <c r="BW14" s="32"/>
      <c r="BX14" s="32"/>
      <c r="BY14" s="32"/>
      <c r="BZ14" s="32"/>
      <c r="CA14" s="32"/>
      <c r="CB14" s="32"/>
      <c r="CC14" s="32"/>
      <c r="CD14" s="32"/>
      <c r="CE14" s="32"/>
      <c r="CF14" s="32"/>
      <c r="CG14" s="32"/>
      <c r="CH14" s="32"/>
      <c r="CI14" s="32"/>
      <c r="CJ14" s="32"/>
      <c r="CK14" s="32"/>
      <c r="CL14" s="32"/>
      <c r="CM14" s="32"/>
      <c r="CN14" s="32"/>
      <c r="CO14" s="32"/>
      <c r="CP14" s="32"/>
      <c r="CQ14" s="32"/>
      <c r="CR14" s="32"/>
      <c r="CS14" s="32"/>
      <c r="CT14" s="32"/>
      <c r="CU14" s="32"/>
      <c r="CV14" s="32"/>
      <c r="CW14" s="32"/>
      <c r="CX14" s="32"/>
      <c r="CY14" s="32"/>
      <c r="CZ14" s="32"/>
      <c r="DA14" s="32"/>
      <c r="DB14" s="32"/>
      <c r="DC14" s="32"/>
      <c r="DD14" s="32"/>
      <c r="DE14" s="32"/>
      <c r="DF14" s="32"/>
      <c r="DG14" s="32"/>
      <c r="DH14" s="32"/>
      <c r="DI14" s="32"/>
      <c r="DJ14" s="32"/>
      <c r="DK14" s="32"/>
      <c r="DL14" s="32"/>
      <c r="DM14" s="32"/>
      <c r="DN14" s="32"/>
      <c r="DO14" s="32"/>
      <c r="DP14" s="32"/>
      <c r="DQ14" s="32"/>
      <c r="DR14" s="32"/>
      <c r="DS14" s="32"/>
      <c r="DT14" s="32"/>
      <c r="DU14" s="32"/>
      <c r="DV14" s="32"/>
      <c r="DW14" s="32"/>
      <c r="DX14" s="32"/>
      <c r="DY14" s="32"/>
      <c r="DZ14" s="32"/>
      <c r="EA14" s="32"/>
      <c r="EB14" s="32"/>
      <c r="EC14" s="32"/>
      <c r="ED14" s="32"/>
      <c r="EE14" s="32"/>
      <c r="EF14" s="32"/>
      <c r="EG14" s="32"/>
      <c r="EH14" s="32"/>
      <c r="EI14" s="32"/>
      <c r="EJ14" s="32"/>
      <c r="EK14" s="32"/>
      <c r="EL14" s="32"/>
      <c r="EM14" s="32"/>
      <c r="EN14" s="32"/>
      <c r="EO14" s="32"/>
      <c r="EP14" s="32"/>
      <c r="EQ14" s="32"/>
      <c r="ER14" s="32"/>
      <c r="ES14" s="32"/>
      <c r="ET14" s="32"/>
      <c r="EU14" s="32"/>
      <c r="EV14" s="32"/>
      <c r="EW14" s="32"/>
      <c r="EX14" s="32"/>
      <c r="EY14" s="32"/>
      <c r="EZ14" s="32"/>
      <c r="FA14" s="32"/>
      <c r="FB14" s="32"/>
      <c r="FC14" s="32"/>
      <c r="FD14" s="32"/>
      <c r="FE14" s="32"/>
      <c r="FF14" s="32"/>
      <c r="FG14" s="32"/>
      <c r="FH14" s="32"/>
      <c r="FI14" s="32"/>
      <c r="FJ14" s="32"/>
      <c r="FK14" s="32"/>
      <c r="FL14" s="32"/>
      <c r="FM14" s="32"/>
      <c r="FN14" s="32"/>
      <c r="FO14" s="32"/>
      <c r="FP14" s="32"/>
      <c r="FQ14" s="32"/>
      <c r="FR14" s="32"/>
      <c r="FS14" s="32"/>
      <c r="FT14" s="32"/>
      <c r="FU14" s="32"/>
      <c r="FV14" s="32"/>
      <c r="FW14" s="32"/>
      <c r="FX14" s="32"/>
      <c r="FY14" s="32"/>
      <c r="FZ14" s="32"/>
      <c r="GA14" s="32"/>
      <c r="GB14" s="32"/>
      <c r="GC14" s="32"/>
      <c r="GD14" s="32"/>
      <c r="GE14" s="32"/>
      <c r="GF14" s="32"/>
      <c r="GG14" s="32"/>
      <c r="GH14" s="32"/>
      <c r="GI14" s="32"/>
      <c r="GJ14" s="32"/>
      <c r="GK14" s="32"/>
      <c r="GL14" s="32"/>
      <c r="GM14" s="32"/>
      <c r="GN14" s="32"/>
      <c r="GO14" s="32"/>
      <c r="GP14" s="32"/>
      <c r="GQ14" s="32"/>
      <c r="GR14" s="32"/>
      <c r="GS14" s="32"/>
      <c r="GT14" s="32"/>
      <c r="GU14" s="32"/>
      <c r="GV14" s="32"/>
      <c r="GW14" s="32"/>
      <c r="GX14" s="32"/>
      <c r="GY14" s="32"/>
      <c r="GZ14" s="32"/>
      <c r="HA14" s="32"/>
      <c r="HB14" s="32"/>
      <c r="HC14" s="32"/>
      <c r="HD14" s="32"/>
      <c r="HE14" s="32"/>
      <c r="HF14" s="32"/>
      <c r="HG14" s="32"/>
      <c r="HH14" s="32"/>
      <c r="HI14" s="32"/>
      <c r="HJ14" s="32"/>
      <c r="HK14" s="32"/>
      <c r="HL14" s="32"/>
      <c r="HM14" s="32"/>
      <c r="HN14" s="32"/>
      <c r="HO14" s="32"/>
      <c r="HP14" s="32"/>
      <c r="HQ14" s="32"/>
      <c r="HR14" s="32"/>
      <c r="HS14" s="32"/>
      <c r="HT14" s="32"/>
      <c r="HU14" s="32"/>
      <c r="HV14" s="32"/>
      <c r="HW14" s="32"/>
      <c r="HX14" s="32"/>
      <c r="HY14" s="32"/>
      <c r="HZ14" s="32"/>
      <c r="IA14" s="32"/>
      <c r="IB14" s="32"/>
      <c r="IC14" s="32"/>
      <c r="ID14" s="32"/>
      <c r="IE14" s="32"/>
      <c r="IF14" s="32"/>
      <c r="IG14" s="32"/>
      <c r="IH14" s="32"/>
      <c r="II14" s="32"/>
      <c r="IJ14" s="32"/>
      <c r="IK14" s="32"/>
      <c r="IL14" s="32"/>
      <c r="IM14" s="32"/>
      <c r="IN14" s="32"/>
      <c r="IO14" s="32"/>
      <c r="IP14" s="32"/>
      <c r="IQ14" s="32"/>
      <c r="IR14" s="32"/>
      <c r="IS14" s="32"/>
      <c r="IT14" s="32"/>
      <c r="IU14" s="32"/>
      <c r="IV14" s="32"/>
      <c r="IW14" s="32"/>
    </row>
    <row r="15" customFormat="false" ht="11.25" hidden="false" customHeight="false" outlineLevel="0" collapsed="false">
      <c r="A15" s="8" t="s">
        <v>16</v>
      </c>
      <c r="B15" s="13"/>
      <c r="C15" s="14"/>
      <c r="D15" s="15"/>
      <c r="E15" s="14"/>
      <c r="F15" s="15" t="s">
        <v>2</v>
      </c>
      <c r="G15" s="14" t="s">
        <v>2</v>
      </c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</row>
    <row r="16" customFormat="false" ht="11.25" hidden="false" customHeight="false" outlineLevel="0" collapsed="false">
      <c r="A16" s="1" t="s">
        <v>17</v>
      </c>
      <c r="B16" s="13" t="n">
        <v>700000</v>
      </c>
      <c r="C16" s="14" t="n">
        <f aca="false">VLOOKUP($C$3,'Flow Historicals'!$A$1:$CM$23952,6)</f>
        <v>0</v>
      </c>
      <c r="D16" s="15" t="n">
        <f aca="false">+B16-C16</f>
        <v>700000</v>
      </c>
      <c r="E16" s="14" t="n">
        <f aca="false">VLOOKUP($E$3,'Flow Historicals'!$A$1:$CM$23952,6)</f>
        <v>0</v>
      </c>
      <c r="F16" s="15" t="n">
        <f aca="false">+B16-E16</f>
        <v>700000</v>
      </c>
      <c r="G16" s="14" t="n">
        <f aca="false">+C16-E16</f>
        <v>0</v>
      </c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</row>
    <row r="17" customFormat="false" ht="11.25" hidden="false" customHeight="false" outlineLevel="0" collapsed="false">
      <c r="A17" s="1" t="s">
        <v>18</v>
      </c>
      <c r="B17" s="13" t="n">
        <v>300000</v>
      </c>
      <c r="C17" s="14" t="n">
        <f aca="false">VLOOKUP($C$3,'Flow Historicals'!$A$1:$CM$23952,7)</f>
        <v>0</v>
      </c>
      <c r="D17" s="15" t="n">
        <f aca="false">+B17-C17</f>
        <v>300000</v>
      </c>
      <c r="E17" s="14" t="n">
        <f aca="false">VLOOKUP($E$3,'Flow Historicals'!$A$1:$CM$23952,7)</f>
        <v>0</v>
      </c>
      <c r="F17" s="15" t="n">
        <f aca="false">+B17-E17</f>
        <v>300000</v>
      </c>
      <c r="G17" s="14" t="n">
        <f aca="false">+C17-E17</f>
        <v>0</v>
      </c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</row>
    <row r="18" customFormat="false" ht="11.25" hidden="false" customHeight="false" outlineLevel="0" collapsed="false">
      <c r="A18" s="1" t="s">
        <v>19</v>
      </c>
      <c r="B18" s="13" t="n">
        <v>350000</v>
      </c>
      <c r="C18" s="14" t="n">
        <f aca="false">VLOOKUP($C$3,'Flow Historicals'!$A$1:$CM$23952,8)</f>
        <v>0</v>
      </c>
      <c r="D18" s="15" t="n">
        <f aca="false">+B18-C18</f>
        <v>350000</v>
      </c>
      <c r="E18" s="14" t="n">
        <f aca="false">VLOOKUP($E$3,'Flow Historicals'!$A$1:$CM$23952,8)</f>
        <v>0</v>
      </c>
      <c r="F18" s="15" t="n">
        <f aca="false">+B18-E18</f>
        <v>350000</v>
      </c>
      <c r="G18" s="14" t="n">
        <f aca="false">+C18-E18</f>
        <v>0</v>
      </c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</row>
    <row r="19" customFormat="false" ht="11.25" hidden="false" customHeight="false" outlineLevel="0" collapsed="false">
      <c r="A19" s="1" t="s">
        <v>20</v>
      </c>
      <c r="B19" s="13" t="n">
        <v>64000</v>
      </c>
      <c r="C19" s="14" t="n">
        <f aca="false">VLOOKUP($C$3,'Flow Historicals'!$A$1:$CM$23952,9)</f>
        <v>0</v>
      </c>
      <c r="D19" s="15" t="n">
        <f aca="false">+B19-C19</f>
        <v>64000</v>
      </c>
      <c r="E19" s="14" t="n">
        <f aca="false">VLOOKUP($E$3,'Flow Historicals'!$A$1:$CM$23952,9)</f>
        <v>0</v>
      </c>
      <c r="F19" s="15" t="n">
        <f aca="false">+B19-E19</f>
        <v>64000</v>
      </c>
      <c r="G19" s="14" t="n">
        <f aca="false">+C19-E19</f>
        <v>0</v>
      </c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</row>
    <row r="20" customFormat="false" ht="11.25" hidden="false" customHeight="false" outlineLevel="0" collapsed="false">
      <c r="A20" s="8" t="s">
        <v>21</v>
      </c>
      <c r="B20" s="33" t="n">
        <v>950000</v>
      </c>
      <c r="C20" s="34" t="n">
        <f aca="false">SUM(C16:C19)</f>
        <v>0</v>
      </c>
      <c r="D20" s="35" t="n">
        <f aca="false">+B20-C20</f>
        <v>950000</v>
      </c>
      <c r="E20" s="34" t="n">
        <f aca="false">SUM(E16:E19)</f>
        <v>0</v>
      </c>
      <c r="F20" s="35" t="n">
        <f aca="false">+B20-E20</f>
        <v>950000</v>
      </c>
      <c r="G20" s="34" t="s">
        <v>2</v>
      </c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7"/>
      <c r="X20" s="37"/>
      <c r="Y20" s="37"/>
      <c r="Z20" s="37"/>
      <c r="AA20" s="37"/>
      <c r="AB20" s="37"/>
      <c r="AC20" s="37"/>
      <c r="AD20" s="37"/>
      <c r="AE20" s="37"/>
      <c r="AF20" s="37"/>
      <c r="AG20" s="37"/>
      <c r="AH20" s="38"/>
      <c r="AI20" s="38"/>
      <c r="AJ20" s="38"/>
      <c r="AK20" s="38"/>
      <c r="AL20" s="38"/>
      <c r="AM20" s="38"/>
      <c r="AN20" s="38"/>
      <c r="AO20" s="38"/>
      <c r="AP20" s="38"/>
      <c r="AQ20" s="38"/>
      <c r="AR20" s="38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9"/>
      <c r="BN20" s="39"/>
      <c r="BO20" s="39"/>
      <c r="BP20" s="39"/>
      <c r="BQ20" s="39"/>
      <c r="BR20" s="39"/>
      <c r="BS20" s="39"/>
      <c r="BT20" s="39"/>
      <c r="BU20" s="39"/>
      <c r="BV20" s="39"/>
      <c r="BW20" s="39"/>
      <c r="BX20" s="39"/>
      <c r="BY20" s="39"/>
      <c r="BZ20" s="39"/>
      <c r="CA20" s="39"/>
      <c r="CB20" s="39"/>
      <c r="CC20" s="39"/>
      <c r="CD20" s="39"/>
      <c r="CE20" s="39"/>
      <c r="CF20" s="39"/>
      <c r="CG20" s="39"/>
      <c r="CH20" s="39"/>
      <c r="CI20" s="39"/>
      <c r="CJ20" s="39"/>
      <c r="CK20" s="39"/>
      <c r="CL20" s="39"/>
      <c r="CM20" s="39"/>
      <c r="CN20" s="39"/>
      <c r="CO20" s="39"/>
      <c r="CP20" s="39"/>
      <c r="CQ20" s="39"/>
      <c r="CR20" s="39"/>
      <c r="CS20" s="39"/>
      <c r="CT20" s="39"/>
      <c r="CU20" s="39"/>
      <c r="CV20" s="39"/>
      <c r="CW20" s="39"/>
      <c r="CX20" s="39"/>
      <c r="CY20" s="39"/>
      <c r="CZ20" s="39"/>
      <c r="DA20" s="39"/>
      <c r="DB20" s="39"/>
      <c r="DC20" s="39"/>
      <c r="DD20" s="39"/>
      <c r="DE20" s="39"/>
      <c r="DF20" s="39"/>
      <c r="DG20" s="39"/>
      <c r="DH20" s="39"/>
      <c r="DI20" s="39"/>
      <c r="DJ20" s="39"/>
      <c r="DK20" s="39"/>
      <c r="DL20" s="39"/>
      <c r="DM20" s="39"/>
      <c r="DN20" s="39"/>
      <c r="DO20" s="39"/>
      <c r="DP20" s="39"/>
      <c r="DQ20" s="39"/>
      <c r="DR20" s="39"/>
      <c r="DS20" s="39"/>
      <c r="DT20" s="39"/>
      <c r="DU20" s="39"/>
      <c r="DV20" s="39"/>
      <c r="DW20" s="39"/>
      <c r="DX20" s="39"/>
      <c r="DY20" s="39"/>
      <c r="DZ20" s="39"/>
      <c r="EA20" s="39"/>
      <c r="EB20" s="39"/>
      <c r="EC20" s="39"/>
      <c r="ED20" s="39"/>
      <c r="EE20" s="39"/>
      <c r="EF20" s="39"/>
      <c r="EG20" s="39"/>
      <c r="EH20" s="39"/>
      <c r="EI20" s="39"/>
      <c r="EJ20" s="39"/>
      <c r="EK20" s="39"/>
      <c r="EL20" s="39"/>
      <c r="EM20" s="39"/>
      <c r="EN20" s="39"/>
      <c r="EO20" s="39"/>
      <c r="EP20" s="39"/>
      <c r="EQ20" s="39"/>
      <c r="ER20" s="39"/>
      <c r="ES20" s="39"/>
      <c r="ET20" s="39"/>
      <c r="EU20" s="39"/>
      <c r="EV20" s="39"/>
      <c r="EW20" s="39"/>
      <c r="EX20" s="39"/>
      <c r="EY20" s="39"/>
      <c r="EZ20" s="39"/>
      <c r="FA20" s="39"/>
      <c r="FB20" s="39"/>
      <c r="FC20" s="39"/>
      <c r="FD20" s="39"/>
      <c r="FE20" s="39"/>
      <c r="FF20" s="39"/>
      <c r="FG20" s="39"/>
      <c r="FH20" s="39"/>
      <c r="FI20" s="39"/>
      <c r="FJ20" s="39"/>
      <c r="FK20" s="39"/>
      <c r="FL20" s="39"/>
      <c r="FM20" s="39"/>
      <c r="FN20" s="39"/>
      <c r="FO20" s="39"/>
      <c r="FP20" s="39"/>
      <c r="FQ20" s="39"/>
      <c r="FR20" s="39"/>
      <c r="FS20" s="39"/>
      <c r="FT20" s="39"/>
      <c r="FU20" s="39"/>
      <c r="FV20" s="39"/>
      <c r="FW20" s="39"/>
      <c r="FX20" s="39"/>
      <c r="FY20" s="39"/>
      <c r="FZ20" s="39"/>
      <c r="GA20" s="39"/>
      <c r="GB20" s="39"/>
      <c r="GC20" s="39"/>
      <c r="GD20" s="39"/>
      <c r="GE20" s="39"/>
      <c r="GF20" s="39"/>
      <c r="GG20" s="39"/>
      <c r="GH20" s="39"/>
      <c r="GI20" s="39"/>
      <c r="GJ20" s="39"/>
      <c r="GK20" s="39"/>
      <c r="GL20" s="39"/>
      <c r="GM20" s="39"/>
      <c r="GN20" s="39"/>
      <c r="GO20" s="39"/>
      <c r="GP20" s="39"/>
      <c r="GQ20" s="39"/>
      <c r="GR20" s="39"/>
      <c r="GS20" s="39"/>
      <c r="GT20" s="39"/>
      <c r="GU20" s="39"/>
      <c r="GV20" s="39"/>
      <c r="GW20" s="39"/>
      <c r="GX20" s="39"/>
      <c r="GY20" s="39"/>
      <c r="GZ20" s="39"/>
      <c r="HA20" s="39"/>
      <c r="HB20" s="39"/>
      <c r="HC20" s="39"/>
      <c r="HD20" s="39"/>
      <c r="HE20" s="39"/>
      <c r="HF20" s="39"/>
      <c r="HG20" s="39"/>
      <c r="HH20" s="39"/>
      <c r="HI20" s="39"/>
      <c r="HJ20" s="39"/>
      <c r="HK20" s="39"/>
      <c r="HL20" s="39"/>
      <c r="HM20" s="39"/>
      <c r="HN20" s="39"/>
      <c r="HO20" s="39"/>
      <c r="HP20" s="39"/>
      <c r="HQ20" s="39"/>
      <c r="HR20" s="39"/>
      <c r="HS20" s="39"/>
      <c r="HT20" s="39"/>
      <c r="HU20" s="39"/>
      <c r="HV20" s="39"/>
      <c r="HW20" s="39"/>
      <c r="HX20" s="39"/>
      <c r="HY20" s="39"/>
      <c r="HZ20" s="39"/>
      <c r="IA20" s="39"/>
      <c r="IB20" s="39"/>
      <c r="IC20" s="39"/>
      <c r="ID20" s="39"/>
      <c r="IE20" s="39"/>
      <c r="IF20" s="39"/>
      <c r="IG20" s="39"/>
      <c r="IH20" s="39"/>
      <c r="II20" s="39"/>
      <c r="IJ20" s="39"/>
      <c r="IK20" s="39"/>
      <c r="IL20" s="39"/>
      <c r="IM20" s="39"/>
      <c r="IN20" s="39"/>
      <c r="IO20" s="39"/>
      <c r="IP20" s="39"/>
      <c r="IQ20" s="39"/>
      <c r="IR20" s="39"/>
      <c r="IS20" s="39"/>
      <c r="IT20" s="39"/>
      <c r="IU20" s="39"/>
      <c r="IV20" s="39"/>
      <c r="IW20" s="39"/>
    </row>
    <row r="21" customFormat="false" ht="12" hidden="false" customHeight="false" outlineLevel="0" collapsed="false">
      <c r="A21" s="19" t="s">
        <v>15</v>
      </c>
      <c r="B21" s="20"/>
      <c r="C21" s="21"/>
      <c r="D21" s="22"/>
      <c r="E21" s="21"/>
      <c r="F21" s="22" t="s">
        <v>2</v>
      </c>
      <c r="G21" s="21" t="n">
        <f aca="false">SUM(G16:G19)</f>
        <v>0</v>
      </c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/>
      <c r="BM21" s="12"/>
      <c r="BN21" s="12"/>
      <c r="BO21" s="12"/>
      <c r="BP21" s="12"/>
      <c r="BQ21" s="12"/>
      <c r="BR21" s="12"/>
      <c r="BS21" s="12"/>
      <c r="BT21" s="12"/>
      <c r="BU21" s="12"/>
      <c r="BV21" s="12"/>
      <c r="BW21" s="12"/>
      <c r="BX21" s="12"/>
      <c r="BY21" s="12"/>
      <c r="BZ21" s="12"/>
      <c r="CA21" s="12"/>
      <c r="CB21" s="12"/>
      <c r="CC21" s="12"/>
      <c r="CD21" s="12"/>
      <c r="CE21" s="12"/>
      <c r="CF21" s="12"/>
      <c r="CG21" s="12"/>
      <c r="CH21" s="12"/>
      <c r="CI21" s="12"/>
      <c r="CJ21" s="12"/>
      <c r="CK21" s="12"/>
      <c r="CL21" s="12"/>
      <c r="CM21" s="12"/>
      <c r="CN21" s="12"/>
      <c r="CO21" s="12"/>
      <c r="CP21" s="12"/>
      <c r="CQ21" s="12"/>
      <c r="CR21" s="12"/>
      <c r="CS21" s="12"/>
      <c r="CT21" s="12"/>
      <c r="CU21" s="12"/>
      <c r="CV21" s="12"/>
      <c r="CW21" s="12"/>
      <c r="CX21" s="12"/>
      <c r="CY21" s="12"/>
      <c r="CZ21" s="12"/>
      <c r="DA21" s="12"/>
      <c r="DB21" s="12"/>
      <c r="DC21" s="12"/>
      <c r="DD21" s="12"/>
      <c r="DE21" s="12"/>
      <c r="DF21" s="12"/>
      <c r="DG21" s="12"/>
      <c r="DH21" s="12"/>
      <c r="DI21" s="12"/>
      <c r="DJ21" s="12"/>
      <c r="DK21" s="12"/>
      <c r="DL21" s="12"/>
      <c r="DM21" s="12"/>
      <c r="DN21" s="12"/>
      <c r="DO21" s="12"/>
      <c r="DP21" s="12"/>
      <c r="DQ21" s="12"/>
      <c r="DR21" s="12"/>
      <c r="DS21" s="12"/>
      <c r="DT21" s="12"/>
      <c r="DU21" s="12"/>
      <c r="DV21" s="12"/>
      <c r="DW21" s="12"/>
      <c r="DX21" s="12"/>
      <c r="DY21" s="12"/>
      <c r="DZ21" s="12"/>
      <c r="EA21" s="12"/>
      <c r="EB21" s="12"/>
      <c r="EC21" s="12"/>
      <c r="ED21" s="12"/>
      <c r="EE21" s="12"/>
      <c r="EF21" s="12"/>
      <c r="EG21" s="12"/>
      <c r="EH21" s="12"/>
      <c r="EI21" s="12"/>
      <c r="EJ21" s="12"/>
      <c r="EK21" s="12"/>
      <c r="EL21" s="12"/>
      <c r="EM21" s="12"/>
      <c r="EN21" s="12"/>
      <c r="EO21" s="12"/>
      <c r="EP21" s="12"/>
      <c r="EQ21" s="12"/>
      <c r="ER21" s="12"/>
      <c r="ES21" s="12"/>
      <c r="ET21" s="12"/>
      <c r="EU21" s="12"/>
      <c r="EV21" s="12"/>
      <c r="EW21" s="12"/>
      <c r="EX21" s="12"/>
      <c r="EY21" s="12"/>
      <c r="EZ21" s="12"/>
      <c r="FA21" s="12"/>
      <c r="FB21" s="12"/>
      <c r="FC21" s="12"/>
      <c r="FD21" s="12"/>
      <c r="FE21" s="12"/>
      <c r="FF21" s="12"/>
      <c r="FG21" s="12"/>
      <c r="FH21" s="12"/>
      <c r="FI21" s="12"/>
      <c r="FJ21" s="12"/>
      <c r="FK21" s="12"/>
      <c r="FL21" s="12"/>
      <c r="FM21" s="12"/>
      <c r="FN21" s="12"/>
      <c r="FO21" s="12"/>
      <c r="FP21" s="12"/>
      <c r="FQ21" s="12"/>
      <c r="FR21" s="12"/>
      <c r="FS21" s="12"/>
      <c r="FT21" s="12"/>
      <c r="FU21" s="12"/>
      <c r="FV21" s="12"/>
      <c r="FW21" s="12"/>
      <c r="FX21" s="12"/>
      <c r="FY21" s="12"/>
      <c r="FZ21" s="12"/>
      <c r="GA21" s="12"/>
      <c r="GB21" s="12"/>
      <c r="GC21" s="12"/>
      <c r="GD21" s="12"/>
      <c r="GE21" s="12"/>
      <c r="GF21" s="12"/>
      <c r="GG21" s="12"/>
      <c r="GH21" s="12"/>
      <c r="GI21" s="12"/>
      <c r="GJ21" s="12"/>
      <c r="GK21" s="12"/>
      <c r="GL21" s="12"/>
      <c r="GM21" s="12"/>
      <c r="GN21" s="12"/>
      <c r="GO21" s="12"/>
      <c r="GP21" s="12"/>
      <c r="GQ21" s="12"/>
      <c r="GR21" s="12"/>
      <c r="GS21" s="12"/>
      <c r="GT21" s="12"/>
      <c r="GU21" s="12"/>
      <c r="GV21" s="12"/>
      <c r="GW21" s="12"/>
      <c r="GX21" s="12"/>
      <c r="GY21" s="12"/>
      <c r="GZ21" s="12"/>
      <c r="HA21" s="12"/>
      <c r="HB21" s="12"/>
      <c r="HC21" s="12"/>
      <c r="HD21" s="12"/>
      <c r="HE21" s="12"/>
      <c r="HF21" s="12"/>
      <c r="HG21" s="12"/>
      <c r="HH21" s="12"/>
      <c r="HI21" s="12"/>
      <c r="HJ21" s="12"/>
      <c r="HK21" s="12"/>
      <c r="HL21" s="12"/>
      <c r="HM21" s="12"/>
      <c r="HN21" s="12"/>
      <c r="HO21" s="12"/>
      <c r="HP21" s="12"/>
      <c r="HQ21" s="12"/>
      <c r="HR21" s="12"/>
      <c r="HS21" s="12"/>
      <c r="HT21" s="12"/>
      <c r="HU21" s="12"/>
      <c r="HV21" s="12"/>
      <c r="HW21" s="12"/>
      <c r="HX21" s="12"/>
      <c r="HY21" s="12"/>
      <c r="HZ21" s="12"/>
      <c r="IA21" s="12"/>
      <c r="IB21" s="12"/>
      <c r="IC21" s="12"/>
      <c r="ID21" s="12"/>
      <c r="IE21" s="12"/>
      <c r="IF21" s="12"/>
      <c r="IG21" s="12"/>
      <c r="IH21" s="12"/>
      <c r="II21" s="12"/>
      <c r="IJ21" s="12"/>
      <c r="IK21" s="12"/>
      <c r="IL21" s="12"/>
      <c r="IM21" s="12"/>
      <c r="IN21" s="12"/>
      <c r="IO21" s="12"/>
      <c r="IP21" s="12"/>
      <c r="IQ21" s="12"/>
      <c r="IR21" s="12"/>
      <c r="IS21" s="12"/>
      <c r="IT21" s="12"/>
      <c r="IU21" s="12"/>
      <c r="IV21" s="12"/>
      <c r="IW21" s="12"/>
    </row>
    <row r="22" customFormat="false" ht="12" hidden="false" customHeight="false" outlineLevel="0" collapsed="false">
      <c r="A22" s="26"/>
      <c r="B22" s="27"/>
      <c r="C22" s="28"/>
      <c r="D22" s="29"/>
      <c r="E22" s="28"/>
      <c r="F22" s="29" t="s">
        <v>2</v>
      </c>
      <c r="G22" s="28" t="s">
        <v>2</v>
      </c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30"/>
      <c r="X22" s="30"/>
      <c r="Y22" s="30"/>
      <c r="Z22" s="30"/>
      <c r="AA22" s="30"/>
      <c r="AB22" s="30"/>
      <c r="AC22" s="30"/>
      <c r="AD22" s="30"/>
      <c r="AE22" s="30"/>
      <c r="AF22" s="30"/>
      <c r="AG22" s="30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2"/>
      <c r="AT22" s="32"/>
      <c r="AU22" s="32"/>
      <c r="AV22" s="32"/>
      <c r="AW22" s="32"/>
      <c r="AX22" s="32"/>
      <c r="AY22" s="32"/>
      <c r="AZ22" s="32"/>
      <c r="BA22" s="32"/>
      <c r="BB22" s="32"/>
      <c r="BC22" s="32"/>
      <c r="BD22" s="32"/>
      <c r="BE22" s="32"/>
      <c r="BF22" s="32"/>
      <c r="BG22" s="32"/>
      <c r="BH22" s="32"/>
      <c r="BI22" s="32"/>
      <c r="BJ22" s="32"/>
      <c r="BK22" s="32"/>
      <c r="BL22" s="32"/>
      <c r="BM22" s="32"/>
      <c r="BN22" s="32"/>
      <c r="BO22" s="32"/>
      <c r="BP22" s="32"/>
      <c r="BQ22" s="32"/>
      <c r="BR22" s="32"/>
      <c r="BS22" s="32"/>
      <c r="BT22" s="32"/>
      <c r="BU22" s="32"/>
      <c r="BV22" s="32"/>
      <c r="BW22" s="32"/>
      <c r="BX22" s="32"/>
      <c r="BY22" s="32"/>
      <c r="BZ22" s="32"/>
      <c r="CA22" s="32"/>
      <c r="CB22" s="32"/>
      <c r="CC22" s="32"/>
      <c r="CD22" s="32"/>
      <c r="CE22" s="32"/>
      <c r="CF22" s="32"/>
      <c r="CG22" s="32"/>
      <c r="CH22" s="32"/>
      <c r="CI22" s="32"/>
      <c r="CJ22" s="32"/>
      <c r="CK22" s="32"/>
      <c r="CL22" s="32"/>
      <c r="CM22" s="32"/>
      <c r="CN22" s="32"/>
      <c r="CO22" s="32"/>
      <c r="CP22" s="32"/>
      <c r="CQ22" s="32"/>
      <c r="CR22" s="32"/>
      <c r="CS22" s="32"/>
      <c r="CT22" s="32"/>
      <c r="CU22" s="32"/>
      <c r="CV22" s="32"/>
      <c r="CW22" s="32"/>
      <c r="CX22" s="32"/>
      <c r="CY22" s="32"/>
      <c r="CZ22" s="32"/>
      <c r="DA22" s="32"/>
      <c r="DB22" s="32"/>
      <c r="DC22" s="32"/>
      <c r="DD22" s="32"/>
      <c r="DE22" s="32"/>
      <c r="DF22" s="32"/>
      <c r="DG22" s="32"/>
      <c r="DH22" s="32"/>
      <c r="DI22" s="32"/>
      <c r="DJ22" s="32"/>
      <c r="DK22" s="32"/>
      <c r="DL22" s="32"/>
      <c r="DM22" s="32"/>
      <c r="DN22" s="32"/>
      <c r="DO22" s="32"/>
      <c r="DP22" s="32"/>
      <c r="DQ22" s="32"/>
      <c r="DR22" s="32"/>
      <c r="DS22" s="32"/>
      <c r="DT22" s="32"/>
      <c r="DU22" s="32"/>
      <c r="DV22" s="32"/>
      <c r="DW22" s="32"/>
      <c r="DX22" s="32"/>
      <c r="DY22" s="32"/>
      <c r="DZ22" s="32"/>
      <c r="EA22" s="32"/>
      <c r="EB22" s="32"/>
      <c r="EC22" s="32"/>
      <c r="ED22" s="32"/>
      <c r="EE22" s="32"/>
      <c r="EF22" s="32"/>
      <c r="EG22" s="32"/>
      <c r="EH22" s="32"/>
      <c r="EI22" s="32"/>
      <c r="EJ22" s="32"/>
      <c r="EK22" s="32"/>
      <c r="EL22" s="32"/>
      <c r="EM22" s="32"/>
      <c r="EN22" s="32"/>
      <c r="EO22" s="32"/>
      <c r="EP22" s="32"/>
      <c r="EQ22" s="32"/>
      <c r="ER22" s="32"/>
      <c r="ES22" s="32"/>
      <c r="ET22" s="32"/>
      <c r="EU22" s="32"/>
      <c r="EV22" s="32"/>
      <c r="EW22" s="32"/>
      <c r="EX22" s="32"/>
      <c r="EY22" s="32"/>
      <c r="EZ22" s="32"/>
      <c r="FA22" s="32"/>
      <c r="FB22" s="32"/>
      <c r="FC22" s="32"/>
      <c r="FD22" s="32"/>
      <c r="FE22" s="32"/>
      <c r="FF22" s="32"/>
      <c r="FG22" s="32"/>
      <c r="FH22" s="32"/>
      <c r="FI22" s="32"/>
      <c r="FJ22" s="32"/>
      <c r="FK22" s="32"/>
      <c r="FL22" s="32"/>
      <c r="FM22" s="32"/>
      <c r="FN22" s="32"/>
      <c r="FO22" s="32"/>
      <c r="FP22" s="32"/>
      <c r="FQ22" s="32"/>
      <c r="FR22" s="32"/>
      <c r="FS22" s="32"/>
      <c r="FT22" s="32"/>
      <c r="FU22" s="32"/>
      <c r="FV22" s="32"/>
      <c r="FW22" s="32"/>
      <c r="FX22" s="32"/>
      <c r="FY22" s="32"/>
      <c r="FZ22" s="32"/>
      <c r="GA22" s="32"/>
      <c r="GB22" s="32"/>
      <c r="GC22" s="32"/>
      <c r="GD22" s="32"/>
      <c r="GE22" s="32"/>
      <c r="GF22" s="32"/>
      <c r="GG22" s="32"/>
      <c r="GH22" s="32"/>
      <c r="GI22" s="32"/>
      <c r="GJ22" s="32"/>
      <c r="GK22" s="32"/>
      <c r="GL22" s="32"/>
      <c r="GM22" s="32"/>
      <c r="GN22" s="32"/>
      <c r="GO22" s="32"/>
      <c r="GP22" s="32"/>
      <c r="GQ22" s="32"/>
      <c r="GR22" s="32"/>
      <c r="GS22" s="32"/>
      <c r="GT22" s="32"/>
      <c r="GU22" s="32"/>
      <c r="GV22" s="32"/>
      <c r="GW22" s="32"/>
      <c r="GX22" s="32"/>
      <c r="GY22" s="32"/>
      <c r="GZ22" s="32"/>
      <c r="HA22" s="32"/>
      <c r="HB22" s="32"/>
      <c r="HC22" s="32"/>
      <c r="HD22" s="32"/>
      <c r="HE22" s="32"/>
      <c r="HF22" s="32"/>
      <c r="HG22" s="32"/>
      <c r="HH22" s="32"/>
      <c r="HI22" s="32"/>
      <c r="HJ22" s="32"/>
      <c r="HK22" s="32"/>
      <c r="HL22" s="32"/>
      <c r="HM22" s="32"/>
      <c r="HN22" s="32"/>
      <c r="HO22" s="32"/>
      <c r="HP22" s="32"/>
      <c r="HQ22" s="32"/>
      <c r="HR22" s="32"/>
      <c r="HS22" s="32"/>
      <c r="HT22" s="32"/>
      <c r="HU22" s="32"/>
      <c r="HV22" s="32"/>
      <c r="HW22" s="32"/>
      <c r="HX22" s="32"/>
      <c r="HY22" s="32"/>
      <c r="HZ22" s="32"/>
      <c r="IA22" s="32"/>
      <c r="IB22" s="32"/>
      <c r="IC22" s="32"/>
      <c r="ID22" s="32"/>
      <c r="IE22" s="32"/>
      <c r="IF22" s="32"/>
      <c r="IG22" s="32"/>
      <c r="IH22" s="32"/>
      <c r="II22" s="32"/>
      <c r="IJ22" s="32"/>
      <c r="IK22" s="32"/>
      <c r="IL22" s="32"/>
      <c r="IM22" s="32"/>
      <c r="IN22" s="32"/>
      <c r="IO22" s="32"/>
      <c r="IP22" s="32"/>
      <c r="IQ22" s="32"/>
      <c r="IR22" s="32"/>
      <c r="IS22" s="32"/>
      <c r="IT22" s="32"/>
      <c r="IU22" s="32"/>
      <c r="IV22" s="32"/>
      <c r="IW22" s="32"/>
    </row>
    <row r="23" customFormat="false" ht="11.25" hidden="false" customHeight="false" outlineLevel="0" collapsed="false">
      <c r="A23" s="8" t="s">
        <v>22</v>
      </c>
      <c r="B23" s="13"/>
      <c r="C23" s="14"/>
      <c r="D23" s="15"/>
      <c r="E23" s="14"/>
      <c r="F23" s="15" t="s">
        <v>2</v>
      </c>
      <c r="G23" s="14" t="s">
        <v>2</v>
      </c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</row>
    <row r="24" customFormat="false" ht="11.25" hidden="false" customHeight="false" outlineLevel="0" collapsed="false">
      <c r="A24" s="1" t="s">
        <v>23</v>
      </c>
      <c r="B24" s="13" t="n">
        <v>1870000</v>
      </c>
      <c r="C24" s="14" t="n">
        <f aca="false">VLOOKUP($C$3,'Flow Historicals'!$A$1:$CM$23952,10)</f>
        <v>0</v>
      </c>
      <c r="D24" s="15" t="n">
        <f aca="false">+B24-C24</f>
        <v>1870000</v>
      </c>
      <c r="E24" s="14" t="n">
        <f aca="false">VLOOKUP($E$3,'Flow Historicals'!$A$1:$CM$23952,10)</f>
        <v>0</v>
      </c>
      <c r="F24" s="15" t="n">
        <f aca="false">+B24-E24</f>
        <v>1870000</v>
      </c>
      <c r="G24" s="14" t="n">
        <f aca="false">+C24-E24</f>
        <v>0</v>
      </c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</row>
    <row r="25" customFormat="false" ht="11.25" hidden="false" customHeight="false" outlineLevel="0" collapsed="false">
      <c r="A25" s="1" t="s">
        <v>24</v>
      </c>
      <c r="B25" s="13" t="n">
        <v>113000</v>
      </c>
      <c r="C25" s="14" t="n">
        <f aca="false">VLOOKUP($C$3,'Flow Historicals'!$A$1:$CM$23952,11)</f>
        <v>0</v>
      </c>
      <c r="D25" s="15" t="n">
        <f aca="false">+B25-C25</f>
        <v>113000</v>
      </c>
      <c r="E25" s="14" t="n">
        <f aca="false">VLOOKUP($E$3,'Flow Historicals'!$A$1:$CM$23952,11)</f>
        <v>0</v>
      </c>
      <c r="F25" s="15" t="n">
        <f aca="false">+B25-E25</f>
        <v>113000</v>
      </c>
      <c r="G25" s="14" t="n">
        <f aca="false">+C25-E25</f>
        <v>0</v>
      </c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</row>
    <row r="26" customFormat="false" ht="11.25" hidden="false" customHeight="false" outlineLevel="0" collapsed="false">
      <c r="A26" s="8" t="s">
        <v>15</v>
      </c>
      <c r="B26" s="13"/>
      <c r="C26" s="14"/>
      <c r="D26" s="15"/>
      <c r="E26" s="14"/>
      <c r="F26" s="15"/>
      <c r="G26" s="14" t="n">
        <f aca="false">SUM(G24:G25)</f>
        <v>0</v>
      </c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</row>
    <row r="27" customFormat="false" ht="11.25" hidden="false" customHeight="false" outlineLevel="0" collapsed="false">
      <c r="B27" s="13"/>
      <c r="C27" s="14"/>
      <c r="D27" s="15"/>
      <c r="E27" s="14"/>
      <c r="F27" s="15" t="s">
        <v>2</v>
      </c>
      <c r="G27" s="14" t="s">
        <v>2</v>
      </c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8"/>
      <c r="AI27" s="18"/>
      <c r="AJ27" s="18"/>
      <c r="AK27" s="18"/>
      <c r="AL27" s="18"/>
      <c r="AM27" s="18"/>
      <c r="AN27" s="18"/>
      <c r="AO27" s="18"/>
      <c r="AP27" s="18"/>
      <c r="AQ27" s="18"/>
      <c r="AR27" s="18"/>
    </row>
    <row r="28" customFormat="false" ht="11.25" hidden="false" customHeight="false" outlineLevel="0" collapsed="false">
      <c r="A28" s="8" t="s">
        <v>25</v>
      </c>
      <c r="B28" s="13"/>
      <c r="C28" s="14"/>
      <c r="D28" s="15"/>
      <c r="E28" s="14"/>
      <c r="F28" s="15" t="s">
        <v>2</v>
      </c>
      <c r="G28" s="14" t="s">
        <v>2</v>
      </c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</row>
    <row r="29" customFormat="false" ht="11.25" hidden="false" customHeight="false" outlineLevel="0" collapsed="false">
      <c r="A29" s="1" t="s">
        <v>26</v>
      </c>
      <c r="B29" s="13" t="n">
        <v>700000</v>
      </c>
      <c r="C29" s="14" t="n">
        <v>700000</v>
      </c>
      <c r="D29" s="15" t="n">
        <f aca="false">+B29-C29</f>
        <v>0</v>
      </c>
      <c r="E29" s="14" t="n">
        <v>700000</v>
      </c>
      <c r="F29" s="15" t="n">
        <f aca="false">+B29-C29</f>
        <v>0</v>
      </c>
      <c r="G29" s="14" t="n">
        <f aca="false">+C29-E29</f>
        <v>0</v>
      </c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</row>
    <row r="30" customFormat="false" ht="11.25" hidden="false" customHeight="false" outlineLevel="0" collapsed="false">
      <c r="A30" s="1" t="s">
        <v>27</v>
      </c>
      <c r="B30" s="13" t="n">
        <v>375000</v>
      </c>
      <c r="C30" s="14" t="n">
        <f aca="false">VLOOKUP(C$3,'Flow Historicals'!$A$1:$ET$23952,117)</f>
        <v>0</v>
      </c>
      <c r="D30" s="15" t="n">
        <f aca="false">+B30-C30</f>
        <v>375000</v>
      </c>
      <c r="E30" s="14" t="n">
        <f aca="false">VLOOKUP(E$3,'Flow Historicals'!$A$1:$ET$23952,117)</f>
        <v>0</v>
      </c>
      <c r="F30" s="15" t="n">
        <f aca="false">+B30-C30</f>
        <v>375000</v>
      </c>
      <c r="G30" s="14" t="n">
        <f aca="false">+C30-E30</f>
        <v>0</v>
      </c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</row>
    <row r="31" customFormat="false" ht="12" hidden="false" customHeight="false" outlineLevel="0" collapsed="false">
      <c r="A31" s="9" t="s">
        <v>28</v>
      </c>
      <c r="B31" s="20" t="n">
        <v>300000</v>
      </c>
      <c r="C31" s="21" t="n">
        <f aca="false">VLOOKUP(C$3,'Flow Historicals'!$A$1:$ET$23952,140)</f>
        <v>0</v>
      </c>
      <c r="D31" s="22" t="n">
        <f aca="false">+B31-C31</f>
        <v>300000</v>
      </c>
      <c r="E31" s="21" t="n">
        <f aca="false">VLOOKUP(E$3,'Flow Historicals'!$A$1:$ET$23952,140)</f>
        <v>0</v>
      </c>
      <c r="F31" s="22" t="n">
        <f aca="false">+B31-C31</f>
        <v>300000</v>
      </c>
      <c r="G31" s="21" t="n">
        <f aca="false">+C31-E31</f>
        <v>0</v>
      </c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12"/>
      <c r="AT31" s="12"/>
      <c r="AU31" s="12"/>
      <c r="AV31" s="12"/>
      <c r="AW31" s="12"/>
      <c r="AX31" s="12"/>
      <c r="AY31" s="12"/>
      <c r="AZ31" s="12"/>
      <c r="BA31" s="12"/>
      <c r="BB31" s="12"/>
      <c r="BC31" s="12"/>
      <c r="BD31" s="12"/>
      <c r="BE31" s="12"/>
      <c r="BF31" s="12"/>
      <c r="BG31" s="12"/>
      <c r="BH31" s="12"/>
      <c r="BI31" s="12"/>
      <c r="BJ31" s="12"/>
      <c r="BK31" s="12"/>
      <c r="BL31" s="12"/>
      <c r="BM31" s="12"/>
      <c r="BN31" s="12"/>
      <c r="BO31" s="12"/>
      <c r="BP31" s="12"/>
      <c r="BQ31" s="12"/>
      <c r="BR31" s="12"/>
      <c r="BS31" s="12"/>
      <c r="BT31" s="12"/>
      <c r="BU31" s="12"/>
      <c r="BV31" s="12"/>
      <c r="BW31" s="12"/>
      <c r="BX31" s="12"/>
      <c r="BY31" s="12"/>
      <c r="BZ31" s="12"/>
      <c r="CA31" s="12"/>
      <c r="CB31" s="12"/>
      <c r="CC31" s="12"/>
      <c r="CD31" s="12"/>
      <c r="CE31" s="12"/>
      <c r="CF31" s="12"/>
      <c r="CG31" s="12"/>
      <c r="CH31" s="12"/>
      <c r="CI31" s="12"/>
      <c r="CJ31" s="12"/>
      <c r="CK31" s="12"/>
      <c r="CL31" s="12"/>
      <c r="CM31" s="12"/>
      <c r="CN31" s="12"/>
      <c r="CO31" s="12"/>
      <c r="CP31" s="12"/>
      <c r="CQ31" s="12"/>
      <c r="CR31" s="12"/>
      <c r="CS31" s="12"/>
      <c r="CT31" s="12"/>
      <c r="CU31" s="12"/>
      <c r="CV31" s="12"/>
      <c r="CW31" s="12"/>
      <c r="CX31" s="12"/>
      <c r="CY31" s="12"/>
      <c r="CZ31" s="12"/>
      <c r="DA31" s="12"/>
      <c r="DB31" s="12"/>
      <c r="DC31" s="12"/>
      <c r="DD31" s="12"/>
      <c r="DE31" s="12"/>
      <c r="DF31" s="12"/>
      <c r="DG31" s="12"/>
      <c r="DH31" s="12"/>
      <c r="DI31" s="12"/>
      <c r="DJ31" s="12"/>
      <c r="DK31" s="12"/>
      <c r="DL31" s="12"/>
      <c r="DM31" s="12"/>
      <c r="DN31" s="12"/>
      <c r="DO31" s="12"/>
      <c r="DP31" s="12"/>
      <c r="DQ31" s="12"/>
      <c r="DR31" s="12"/>
      <c r="DS31" s="12"/>
      <c r="DT31" s="12"/>
      <c r="DU31" s="12"/>
      <c r="DV31" s="12"/>
      <c r="DW31" s="12"/>
      <c r="DX31" s="12"/>
      <c r="DY31" s="12"/>
      <c r="DZ31" s="12"/>
      <c r="EA31" s="12"/>
      <c r="EB31" s="12"/>
      <c r="EC31" s="12"/>
      <c r="ED31" s="12"/>
      <c r="EE31" s="12"/>
      <c r="EF31" s="12"/>
      <c r="EG31" s="12"/>
      <c r="EH31" s="12"/>
      <c r="EI31" s="12"/>
      <c r="EJ31" s="12"/>
      <c r="EK31" s="12"/>
      <c r="EL31" s="12"/>
      <c r="EM31" s="12"/>
      <c r="EN31" s="12"/>
      <c r="EO31" s="12"/>
      <c r="EP31" s="12"/>
      <c r="EQ31" s="12"/>
      <c r="ER31" s="12"/>
      <c r="ES31" s="12"/>
      <c r="ET31" s="12"/>
      <c r="EU31" s="12"/>
      <c r="EV31" s="12"/>
      <c r="EW31" s="12"/>
      <c r="EX31" s="12"/>
      <c r="EY31" s="12"/>
      <c r="EZ31" s="12"/>
      <c r="FA31" s="12"/>
      <c r="FB31" s="12"/>
      <c r="FC31" s="12"/>
      <c r="FD31" s="12"/>
      <c r="FE31" s="12"/>
      <c r="FF31" s="12"/>
      <c r="FG31" s="12"/>
      <c r="FH31" s="12"/>
      <c r="FI31" s="12"/>
      <c r="FJ31" s="12"/>
      <c r="FK31" s="12"/>
      <c r="FL31" s="12"/>
      <c r="FM31" s="12"/>
      <c r="FN31" s="12"/>
      <c r="FO31" s="12"/>
      <c r="FP31" s="12"/>
      <c r="FQ31" s="12"/>
      <c r="FR31" s="12"/>
      <c r="FS31" s="12"/>
      <c r="FT31" s="12"/>
      <c r="FU31" s="12"/>
      <c r="FV31" s="12"/>
      <c r="FW31" s="12"/>
      <c r="FX31" s="12"/>
      <c r="FY31" s="12"/>
      <c r="FZ31" s="12"/>
      <c r="GA31" s="12"/>
      <c r="GB31" s="12"/>
      <c r="GC31" s="12"/>
      <c r="GD31" s="12"/>
      <c r="GE31" s="12"/>
      <c r="GF31" s="12"/>
      <c r="GG31" s="12"/>
      <c r="GH31" s="12"/>
      <c r="GI31" s="12"/>
      <c r="GJ31" s="12"/>
      <c r="GK31" s="12"/>
      <c r="GL31" s="12"/>
      <c r="GM31" s="12"/>
      <c r="GN31" s="12"/>
      <c r="GO31" s="12"/>
      <c r="GP31" s="12"/>
      <c r="GQ31" s="12"/>
      <c r="GR31" s="12"/>
      <c r="GS31" s="12"/>
      <c r="GT31" s="12"/>
      <c r="GU31" s="12"/>
      <c r="GV31" s="12"/>
      <c r="GW31" s="12"/>
      <c r="GX31" s="12"/>
      <c r="GY31" s="12"/>
      <c r="GZ31" s="12"/>
      <c r="HA31" s="12"/>
      <c r="HB31" s="12"/>
      <c r="HC31" s="12"/>
      <c r="HD31" s="12"/>
      <c r="HE31" s="12"/>
      <c r="HF31" s="12"/>
      <c r="HG31" s="12"/>
      <c r="HH31" s="12"/>
      <c r="HI31" s="12"/>
      <c r="HJ31" s="12"/>
      <c r="HK31" s="12"/>
      <c r="HL31" s="12"/>
      <c r="HM31" s="12"/>
      <c r="HN31" s="12"/>
      <c r="HO31" s="12"/>
      <c r="HP31" s="12"/>
      <c r="HQ31" s="12"/>
      <c r="HR31" s="12"/>
      <c r="HS31" s="12"/>
      <c r="HT31" s="12"/>
      <c r="HU31" s="12"/>
      <c r="HV31" s="12"/>
      <c r="HW31" s="12"/>
      <c r="HX31" s="12"/>
      <c r="HY31" s="12"/>
      <c r="HZ31" s="12"/>
      <c r="IA31" s="12"/>
      <c r="IB31" s="12"/>
      <c r="IC31" s="12"/>
      <c r="ID31" s="12"/>
      <c r="IE31" s="12"/>
      <c r="IF31" s="12"/>
      <c r="IG31" s="12"/>
      <c r="IH31" s="12"/>
      <c r="II31" s="12"/>
      <c r="IJ31" s="12"/>
      <c r="IK31" s="12"/>
      <c r="IL31" s="12"/>
      <c r="IM31" s="12"/>
      <c r="IN31" s="12"/>
      <c r="IO31" s="12"/>
      <c r="IP31" s="12"/>
      <c r="IQ31" s="12"/>
      <c r="IR31" s="12"/>
      <c r="IS31" s="12"/>
      <c r="IT31" s="12"/>
      <c r="IU31" s="12"/>
      <c r="IV31" s="12"/>
      <c r="IW31" s="12"/>
    </row>
    <row r="32" customFormat="false" ht="11.25" hidden="false" customHeight="false" outlineLevel="0" collapsed="false">
      <c r="B32" s="13"/>
      <c r="C32" s="14"/>
      <c r="D32" s="15"/>
      <c r="E32" s="14"/>
      <c r="F32" s="15"/>
      <c r="G32" s="14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40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  <c r="IV32" s="3"/>
      <c r="IW32" s="3"/>
    </row>
    <row r="33" customFormat="false" ht="12" hidden="false" customHeight="false" outlineLevel="0" collapsed="false">
      <c r="A33" s="9"/>
      <c r="B33" s="20"/>
      <c r="C33" s="21"/>
      <c r="D33" s="22"/>
      <c r="E33" s="21"/>
      <c r="F33" s="22" t="s">
        <v>2</v>
      </c>
      <c r="G33" s="21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42"/>
      <c r="X33" s="42"/>
      <c r="Y33" s="42"/>
      <c r="Z33" s="42"/>
      <c r="AA33" s="42"/>
      <c r="AB33" s="42"/>
      <c r="AC33" s="42"/>
      <c r="AD33" s="42"/>
      <c r="AE33" s="42"/>
      <c r="AF33" s="42"/>
      <c r="AG33" s="42"/>
      <c r="AH33" s="43"/>
      <c r="AI33" s="43"/>
      <c r="AJ33" s="43"/>
      <c r="AK33" s="43"/>
      <c r="AL33" s="43"/>
      <c r="AM33" s="43"/>
      <c r="AN33" s="43"/>
      <c r="AO33" s="43"/>
      <c r="AP33" s="43"/>
      <c r="AQ33" s="43"/>
      <c r="AR33" s="43"/>
      <c r="AS33" s="11"/>
      <c r="AT33" s="11"/>
      <c r="AU33" s="11"/>
      <c r="AV33" s="11"/>
      <c r="AW33" s="11"/>
      <c r="AX33" s="11"/>
      <c r="AY33" s="11"/>
      <c r="AZ33" s="11"/>
      <c r="BA33" s="11"/>
      <c r="BB33" s="11"/>
      <c r="BC33" s="11"/>
      <c r="BD33" s="11"/>
      <c r="BE33" s="11"/>
      <c r="BF33" s="11"/>
      <c r="BG33" s="11"/>
      <c r="BH33" s="11"/>
      <c r="BI33" s="11"/>
      <c r="BJ33" s="11"/>
      <c r="BK33" s="11"/>
      <c r="BL33" s="11"/>
      <c r="BM33" s="11"/>
      <c r="BN33" s="11"/>
      <c r="BO33" s="11"/>
      <c r="BP33" s="11"/>
      <c r="BQ33" s="11"/>
      <c r="BR33" s="11"/>
      <c r="BS33" s="11"/>
      <c r="BT33" s="11"/>
      <c r="BU33" s="11"/>
      <c r="BV33" s="11"/>
      <c r="BW33" s="11"/>
      <c r="BX33" s="11"/>
      <c r="BY33" s="11"/>
      <c r="BZ33" s="11"/>
      <c r="CA33" s="11"/>
      <c r="CB33" s="11"/>
      <c r="CC33" s="11"/>
      <c r="CD33" s="11"/>
      <c r="CE33" s="11"/>
      <c r="CF33" s="11"/>
      <c r="CG33" s="11"/>
      <c r="CH33" s="11"/>
      <c r="CI33" s="11"/>
      <c r="CJ33" s="11"/>
      <c r="CK33" s="11"/>
      <c r="CL33" s="11"/>
      <c r="CM33" s="11"/>
      <c r="CN33" s="11"/>
      <c r="CO33" s="11"/>
      <c r="CP33" s="11"/>
      <c r="CQ33" s="11"/>
      <c r="CR33" s="11"/>
      <c r="CS33" s="11"/>
      <c r="CT33" s="11"/>
      <c r="CU33" s="11"/>
      <c r="CV33" s="11"/>
      <c r="CW33" s="11"/>
      <c r="CX33" s="11"/>
      <c r="CY33" s="11"/>
      <c r="CZ33" s="11"/>
      <c r="DA33" s="11"/>
      <c r="DB33" s="11"/>
      <c r="DC33" s="11"/>
      <c r="DD33" s="11"/>
      <c r="DE33" s="11"/>
      <c r="DF33" s="11"/>
      <c r="DG33" s="11"/>
      <c r="DH33" s="11"/>
      <c r="DI33" s="11"/>
      <c r="DJ33" s="11"/>
      <c r="DK33" s="11"/>
      <c r="DL33" s="11"/>
      <c r="DM33" s="11"/>
      <c r="DN33" s="11"/>
      <c r="DO33" s="11"/>
      <c r="DP33" s="11"/>
      <c r="DQ33" s="11"/>
      <c r="DR33" s="11"/>
      <c r="DS33" s="11"/>
      <c r="DT33" s="11"/>
      <c r="DU33" s="11"/>
      <c r="DV33" s="11"/>
      <c r="DW33" s="11"/>
      <c r="DX33" s="11"/>
      <c r="DY33" s="11"/>
      <c r="DZ33" s="11"/>
      <c r="EA33" s="11"/>
      <c r="EB33" s="11"/>
      <c r="EC33" s="11"/>
      <c r="ED33" s="11"/>
      <c r="EE33" s="11"/>
      <c r="EF33" s="11"/>
      <c r="EG33" s="11"/>
      <c r="EH33" s="11"/>
      <c r="EI33" s="11"/>
      <c r="EJ33" s="11"/>
      <c r="EK33" s="11"/>
      <c r="EL33" s="11"/>
      <c r="EM33" s="11"/>
      <c r="EN33" s="11"/>
      <c r="EO33" s="11"/>
      <c r="EP33" s="11"/>
      <c r="EQ33" s="11"/>
      <c r="ER33" s="11"/>
      <c r="ES33" s="11"/>
      <c r="ET33" s="11"/>
      <c r="EU33" s="11"/>
      <c r="EV33" s="11"/>
      <c r="EW33" s="11"/>
      <c r="EX33" s="11"/>
      <c r="EY33" s="11"/>
      <c r="EZ33" s="11"/>
      <c r="FA33" s="11"/>
      <c r="FB33" s="11"/>
      <c r="FC33" s="11"/>
      <c r="FD33" s="11"/>
      <c r="FE33" s="11"/>
      <c r="FF33" s="11"/>
      <c r="FG33" s="11"/>
      <c r="FH33" s="11"/>
      <c r="FI33" s="11"/>
      <c r="FJ33" s="11"/>
      <c r="FK33" s="11"/>
      <c r="FL33" s="11"/>
      <c r="FM33" s="11"/>
      <c r="FN33" s="11"/>
      <c r="FO33" s="11"/>
      <c r="FP33" s="11"/>
      <c r="FQ33" s="11"/>
      <c r="FR33" s="11"/>
      <c r="FS33" s="11"/>
      <c r="FT33" s="11"/>
      <c r="FU33" s="11"/>
      <c r="FV33" s="11"/>
      <c r="FW33" s="11"/>
      <c r="FX33" s="11"/>
      <c r="FY33" s="11"/>
      <c r="FZ33" s="11"/>
      <c r="GA33" s="11"/>
      <c r="GB33" s="11"/>
      <c r="GC33" s="11"/>
      <c r="GD33" s="11"/>
      <c r="GE33" s="11"/>
      <c r="GF33" s="11"/>
      <c r="GG33" s="11"/>
      <c r="GH33" s="11"/>
      <c r="GI33" s="11"/>
      <c r="GJ33" s="11"/>
      <c r="GK33" s="11"/>
      <c r="GL33" s="11"/>
      <c r="GM33" s="11"/>
      <c r="GN33" s="11"/>
      <c r="GO33" s="11"/>
      <c r="GP33" s="11"/>
      <c r="GQ33" s="11"/>
      <c r="GR33" s="11"/>
      <c r="GS33" s="11"/>
      <c r="GT33" s="11"/>
      <c r="GU33" s="11"/>
      <c r="GV33" s="11"/>
      <c r="GW33" s="11"/>
      <c r="GX33" s="11"/>
      <c r="GY33" s="11"/>
      <c r="GZ33" s="11"/>
      <c r="HA33" s="11"/>
      <c r="HB33" s="11"/>
      <c r="HC33" s="11"/>
      <c r="HD33" s="11"/>
      <c r="HE33" s="11"/>
      <c r="HF33" s="11"/>
      <c r="HG33" s="11"/>
      <c r="HH33" s="11"/>
      <c r="HI33" s="11"/>
      <c r="HJ33" s="11"/>
      <c r="HK33" s="11"/>
      <c r="HL33" s="11"/>
      <c r="HM33" s="11"/>
      <c r="HN33" s="11"/>
      <c r="HO33" s="11"/>
      <c r="HP33" s="11"/>
      <c r="HQ33" s="11"/>
      <c r="HR33" s="11"/>
      <c r="HS33" s="11"/>
      <c r="HT33" s="11"/>
      <c r="HU33" s="11"/>
      <c r="HV33" s="11"/>
      <c r="HW33" s="11"/>
      <c r="HX33" s="11"/>
      <c r="HY33" s="11"/>
      <c r="HZ33" s="11"/>
      <c r="IA33" s="11"/>
      <c r="IB33" s="11"/>
      <c r="IC33" s="11"/>
      <c r="ID33" s="11"/>
      <c r="IE33" s="11"/>
      <c r="IF33" s="11"/>
      <c r="IG33" s="11"/>
      <c r="IH33" s="11"/>
      <c r="II33" s="11"/>
      <c r="IJ33" s="11"/>
      <c r="IK33" s="11"/>
      <c r="IL33" s="11"/>
      <c r="IM33" s="11"/>
      <c r="IN33" s="11"/>
      <c r="IO33" s="11"/>
      <c r="IP33" s="11"/>
      <c r="IQ33" s="11"/>
      <c r="IR33" s="11"/>
      <c r="IS33" s="11"/>
      <c r="IT33" s="11"/>
      <c r="IU33" s="11"/>
      <c r="IV33" s="11"/>
      <c r="IW33" s="11"/>
    </row>
    <row r="34" customFormat="false" ht="11.25" hidden="false" customHeight="false" outlineLevel="0" collapsed="false">
      <c r="A34" s="8" t="s">
        <v>29</v>
      </c>
      <c r="B34" s="13" t="s">
        <v>2</v>
      </c>
      <c r="C34" s="34"/>
      <c r="D34" s="15" t="s">
        <v>2</v>
      </c>
      <c r="E34" s="34"/>
      <c r="F34" s="15" t="s">
        <v>2</v>
      </c>
      <c r="G34" s="34" t="n">
        <f aca="false">+C34-E34</f>
        <v>0</v>
      </c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8"/>
      <c r="AI34" s="18"/>
      <c r="AJ34" s="18"/>
      <c r="AK34" s="18"/>
      <c r="AL34" s="18"/>
      <c r="AM34" s="18"/>
      <c r="AN34" s="18"/>
      <c r="AO34" s="18"/>
      <c r="AP34" s="18"/>
      <c r="AQ34" s="18"/>
      <c r="AR34" s="18"/>
    </row>
    <row r="35" customFormat="false" ht="11.25" hidden="false" customHeight="false" outlineLevel="0" collapsed="false">
      <c r="B35" s="13"/>
      <c r="C35" s="14"/>
      <c r="D35" s="15"/>
      <c r="E35" s="14"/>
      <c r="F35" s="15"/>
      <c r="G35" s="14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</row>
    <row r="36" customFormat="false" ht="11.25" hidden="false" customHeight="false" outlineLevel="0" collapsed="false">
      <c r="A36" s="8" t="s">
        <v>30</v>
      </c>
      <c r="B36" s="13"/>
      <c r="C36" s="14"/>
      <c r="D36" s="15"/>
      <c r="E36" s="14"/>
      <c r="F36" s="15"/>
      <c r="G36" s="14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</row>
    <row r="37" customFormat="false" ht="11.25" hidden="false" customHeight="false" outlineLevel="0" collapsed="false">
      <c r="A37" s="1" t="s">
        <v>31</v>
      </c>
      <c r="B37" s="13" t="n">
        <v>585000</v>
      </c>
      <c r="C37" s="14" t="n">
        <f aca="false">VLOOKUP(C$3,'Flow Historicals'!$A$1:$CT$23952,93)</f>
        <v>0</v>
      </c>
      <c r="D37" s="15" t="n">
        <f aca="false">+B37-C37</f>
        <v>585000</v>
      </c>
      <c r="E37" s="14" t="n">
        <f aca="false">VLOOKUP(E$3,'Flow Historicals'!$A$1:$CT$23952,93)</f>
        <v>0</v>
      </c>
      <c r="F37" s="15" t="n">
        <f aca="false">+B37-E37</f>
        <v>585000</v>
      </c>
      <c r="G37" s="14" t="n">
        <f aca="false">+C37-E37</f>
        <v>0</v>
      </c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</row>
    <row r="38" customFormat="false" ht="11.25" hidden="false" customHeight="false" outlineLevel="0" collapsed="false">
      <c r="A38" s="1" t="s">
        <v>32</v>
      </c>
      <c r="B38" s="13" t="n">
        <v>675000</v>
      </c>
      <c r="C38" s="14" t="n">
        <f aca="false">VLOOKUP(C$3,'Flow Historicals'!$A$1:$CT$23952,94)</f>
        <v>0</v>
      </c>
      <c r="D38" s="15" t="n">
        <f aca="false">+B38-C38</f>
        <v>675000</v>
      </c>
      <c r="E38" s="14" t="n">
        <f aca="false">VLOOKUP(E$3,'Flow Historicals'!$A$1:$CT$23952,94)</f>
        <v>0</v>
      </c>
      <c r="F38" s="15" t="n">
        <f aca="false">+B38-E38</f>
        <v>675000</v>
      </c>
      <c r="G38" s="14" t="n">
        <f aca="false">+C38-E38</f>
        <v>0</v>
      </c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</row>
    <row r="39" customFormat="false" ht="11.25" hidden="false" customHeight="false" outlineLevel="0" collapsed="false">
      <c r="A39" s="1" t="s">
        <v>33</v>
      </c>
      <c r="B39" s="13" t="n">
        <v>2700000</v>
      </c>
      <c r="C39" s="14" t="n">
        <f aca="false">VLOOKUP($C$3,'Flow Historicals'!$A$1:$CM$23952,18)</f>
        <v>0</v>
      </c>
      <c r="D39" s="15" t="n">
        <f aca="false">+B39-C39</f>
        <v>2700000</v>
      </c>
      <c r="E39" s="14" t="n">
        <f aca="false">VLOOKUP($E$3,'Flow Historicals'!$A$1:$CM$23952,18)</f>
        <v>0</v>
      </c>
      <c r="F39" s="15" t="n">
        <f aca="false">+B39-E39</f>
        <v>2700000</v>
      </c>
      <c r="G39" s="14" t="n">
        <f aca="false">+C39-E39</f>
        <v>0</v>
      </c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</row>
    <row r="40" customFormat="false" ht="11.25" hidden="false" customHeight="false" outlineLevel="0" collapsed="false">
      <c r="A40" s="1" t="s">
        <v>34</v>
      </c>
      <c r="B40" s="13" t="n">
        <v>2085000</v>
      </c>
      <c r="C40" s="14" t="e">
        <f aca="false">VLOOKUP(C$3,DailyHistoricals!$A$3:$BD$15000,22,0)</f>
        <v>#N/A</v>
      </c>
      <c r="D40" s="15" t="e">
        <f aca="false">+B40-C40</f>
        <v>#N/A</v>
      </c>
      <c r="E40" s="14" t="e">
        <f aca="false">VLOOKUP(E$3,DailyHistoricals!$A$3:$BD$15000,22,0)</f>
        <v>#N/A</v>
      </c>
      <c r="F40" s="15" t="e">
        <f aca="false">+B40-E40</f>
        <v>#N/A</v>
      </c>
      <c r="G40" s="14" t="e">
        <f aca="false">+C40-E40</f>
        <v>#N/A</v>
      </c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8"/>
      <c r="AI40" s="18"/>
      <c r="AJ40" s="18"/>
      <c r="AK40" s="18"/>
      <c r="AL40" s="18"/>
      <c r="AM40" s="18"/>
      <c r="AN40" s="18"/>
      <c r="AO40" s="18"/>
      <c r="AP40" s="18"/>
      <c r="AQ40" s="18"/>
      <c r="AR40" s="18"/>
    </row>
    <row r="41" customFormat="false" ht="11.25" hidden="false" customHeight="false" outlineLevel="0" collapsed="false">
      <c r="B41" s="13"/>
      <c r="C41" s="14"/>
      <c r="D41" s="15"/>
      <c r="E41" s="14"/>
      <c r="F41" s="15"/>
      <c r="G41" s="14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</row>
    <row r="42" customFormat="false" ht="11.25" hidden="false" customHeight="false" outlineLevel="0" collapsed="false">
      <c r="A42" s="1" t="s">
        <v>35</v>
      </c>
      <c r="B42" s="13" t="n">
        <v>300000</v>
      </c>
      <c r="C42" s="14" t="n">
        <f aca="false">VLOOKUP(C$3,'Flow Historicals'!$A$1:$CT$23952,95)</f>
        <v>0</v>
      </c>
      <c r="D42" s="15" t="n">
        <f aca="false">+B42-C42</f>
        <v>300000</v>
      </c>
      <c r="E42" s="14" t="n">
        <f aca="false">VLOOKUP(E$3,'Flow Historicals'!$A$1:$CT$23952,95)</f>
        <v>0</v>
      </c>
      <c r="F42" s="15" t="n">
        <f aca="false">+B42-E42</f>
        <v>300000</v>
      </c>
      <c r="G42" s="14" t="n">
        <f aca="false">+C42-E42</f>
        <v>0</v>
      </c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8"/>
      <c r="AI42" s="18"/>
      <c r="AJ42" s="18"/>
      <c r="AK42" s="18"/>
      <c r="AL42" s="18"/>
      <c r="AM42" s="18"/>
      <c r="AN42" s="18"/>
      <c r="AO42" s="18"/>
      <c r="AP42" s="18"/>
      <c r="AQ42" s="18"/>
      <c r="AR42" s="18"/>
    </row>
    <row r="43" customFormat="false" ht="12" hidden="false" customHeight="false" outlineLevel="0" collapsed="false">
      <c r="A43" s="9" t="s">
        <v>36</v>
      </c>
      <c r="B43" s="20" t="n">
        <v>200000</v>
      </c>
      <c r="C43" s="21" t="n">
        <f aca="false">VLOOKUP($C$3,'Flow Historicals'!$A$1:$CM$23952,22)</f>
        <v>0</v>
      </c>
      <c r="D43" s="22" t="n">
        <f aca="false">+B43-C43</f>
        <v>200000</v>
      </c>
      <c r="E43" s="21" t="n">
        <f aca="false">VLOOKUP($E$3,'Flow Historicals'!$A$1:$CM$23952,22)</f>
        <v>0</v>
      </c>
      <c r="F43" s="22" t="n">
        <f aca="false">+B43-E43</f>
        <v>200000</v>
      </c>
      <c r="G43" s="21" t="n">
        <f aca="false">+C43-E43</f>
        <v>0</v>
      </c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  <c r="BH43" s="12"/>
      <c r="BI43" s="12"/>
      <c r="BJ43" s="12"/>
      <c r="BK43" s="12"/>
      <c r="BL43" s="12"/>
      <c r="BM43" s="12"/>
      <c r="BN43" s="12"/>
      <c r="BO43" s="12"/>
      <c r="BP43" s="12"/>
      <c r="BQ43" s="12"/>
      <c r="BR43" s="12"/>
      <c r="BS43" s="12"/>
      <c r="BT43" s="12"/>
      <c r="BU43" s="12"/>
      <c r="BV43" s="12"/>
      <c r="BW43" s="12"/>
      <c r="BX43" s="12"/>
      <c r="BY43" s="12"/>
      <c r="BZ43" s="12"/>
      <c r="CA43" s="12"/>
      <c r="CB43" s="12"/>
      <c r="CC43" s="12"/>
      <c r="CD43" s="12"/>
      <c r="CE43" s="12"/>
      <c r="CF43" s="12"/>
      <c r="CG43" s="12"/>
      <c r="CH43" s="12"/>
      <c r="CI43" s="12"/>
      <c r="CJ43" s="12"/>
      <c r="CK43" s="12"/>
      <c r="CL43" s="12"/>
      <c r="CM43" s="12"/>
      <c r="CN43" s="12"/>
      <c r="CO43" s="12"/>
      <c r="CP43" s="12"/>
      <c r="CQ43" s="12"/>
      <c r="CR43" s="12"/>
      <c r="CS43" s="12"/>
      <c r="CT43" s="12"/>
      <c r="CU43" s="12"/>
      <c r="CV43" s="12"/>
      <c r="CW43" s="12"/>
      <c r="CX43" s="12"/>
      <c r="CY43" s="12"/>
      <c r="CZ43" s="12"/>
      <c r="DA43" s="12"/>
      <c r="DB43" s="12"/>
      <c r="DC43" s="12"/>
      <c r="DD43" s="12"/>
      <c r="DE43" s="12"/>
      <c r="DF43" s="12"/>
      <c r="DG43" s="12"/>
      <c r="DH43" s="12"/>
      <c r="DI43" s="12"/>
      <c r="DJ43" s="12"/>
      <c r="DK43" s="12"/>
      <c r="DL43" s="12"/>
      <c r="DM43" s="12"/>
      <c r="DN43" s="12"/>
      <c r="DO43" s="12"/>
      <c r="DP43" s="12"/>
      <c r="DQ43" s="12"/>
      <c r="DR43" s="12"/>
      <c r="DS43" s="12"/>
      <c r="DT43" s="12"/>
      <c r="DU43" s="12"/>
      <c r="DV43" s="12"/>
      <c r="DW43" s="12"/>
      <c r="DX43" s="12"/>
      <c r="DY43" s="12"/>
      <c r="DZ43" s="12"/>
      <c r="EA43" s="12"/>
      <c r="EB43" s="12"/>
      <c r="EC43" s="12"/>
      <c r="ED43" s="12"/>
      <c r="EE43" s="12"/>
      <c r="EF43" s="12"/>
      <c r="EG43" s="12"/>
      <c r="EH43" s="12"/>
      <c r="EI43" s="12"/>
      <c r="EJ43" s="12"/>
      <c r="EK43" s="12"/>
      <c r="EL43" s="12"/>
      <c r="EM43" s="12"/>
      <c r="EN43" s="12"/>
      <c r="EO43" s="12"/>
      <c r="EP43" s="12"/>
      <c r="EQ43" s="12"/>
      <c r="ER43" s="12"/>
      <c r="ES43" s="12"/>
      <c r="ET43" s="12"/>
      <c r="EU43" s="12"/>
      <c r="EV43" s="12"/>
      <c r="EW43" s="12"/>
      <c r="EX43" s="12"/>
      <c r="EY43" s="12"/>
      <c r="EZ43" s="12"/>
      <c r="FA43" s="12"/>
      <c r="FB43" s="12"/>
      <c r="FC43" s="12"/>
      <c r="FD43" s="12"/>
      <c r="FE43" s="12"/>
      <c r="FF43" s="12"/>
      <c r="FG43" s="12"/>
      <c r="FH43" s="12"/>
      <c r="FI43" s="12"/>
      <c r="FJ43" s="12"/>
      <c r="FK43" s="12"/>
      <c r="FL43" s="12"/>
      <c r="FM43" s="12"/>
      <c r="FN43" s="12"/>
      <c r="FO43" s="12"/>
      <c r="FP43" s="12"/>
      <c r="FQ43" s="12"/>
      <c r="FR43" s="12"/>
      <c r="FS43" s="12"/>
      <c r="FT43" s="12"/>
      <c r="FU43" s="12"/>
      <c r="FV43" s="12"/>
      <c r="FW43" s="12"/>
      <c r="FX43" s="12"/>
      <c r="FY43" s="12"/>
      <c r="FZ43" s="12"/>
      <c r="GA43" s="12"/>
      <c r="GB43" s="12"/>
      <c r="GC43" s="12"/>
      <c r="GD43" s="12"/>
      <c r="GE43" s="12"/>
      <c r="GF43" s="12"/>
      <c r="GG43" s="12"/>
      <c r="GH43" s="12"/>
      <c r="GI43" s="12"/>
      <c r="GJ43" s="12"/>
      <c r="GK43" s="12"/>
      <c r="GL43" s="12"/>
      <c r="GM43" s="12"/>
      <c r="GN43" s="12"/>
      <c r="GO43" s="12"/>
      <c r="GP43" s="12"/>
      <c r="GQ43" s="12"/>
      <c r="GR43" s="12"/>
      <c r="GS43" s="12"/>
      <c r="GT43" s="12"/>
      <c r="GU43" s="12"/>
      <c r="GV43" s="12"/>
      <c r="GW43" s="12"/>
      <c r="GX43" s="12"/>
      <c r="GY43" s="12"/>
      <c r="GZ43" s="12"/>
      <c r="HA43" s="12"/>
      <c r="HB43" s="12"/>
      <c r="HC43" s="12"/>
      <c r="HD43" s="12"/>
      <c r="HE43" s="12"/>
      <c r="HF43" s="12"/>
      <c r="HG43" s="12"/>
      <c r="HH43" s="12"/>
      <c r="HI43" s="12"/>
      <c r="HJ43" s="12"/>
      <c r="HK43" s="12"/>
      <c r="HL43" s="12"/>
      <c r="HM43" s="12"/>
      <c r="HN43" s="12"/>
      <c r="HO43" s="12"/>
      <c r="HP43" s="12"/>
      <c r="HQ43" s="12"/>
      <c r="HR43" s="12"/>
      <c r="HS43" s="12"/>
      <c r="HT43" s="12"/>
      <c r="HU43" s="12"/>
      <c r="HV43" s="12"/>
      <c r="HW43" s="12"/>
      <c r="HX43" s="12"/>
      <c r="HY43" s="12"/>
      <c r="HZ43" s="12"/>
      <c r="IA43" s="12"/>
      <c r="IB43" s="12"/>
      <c r="IC43" s="12"/>
      <c r="ID43" s="12"/>
      <c r="IE43" s="12"/>
      <c r="IF43" s="12"/>
      <c r="IG43" s="12"/>
      <c r="IH43" s="12"/>
      <c r="II43" s="12"/>
      <c r="IJ43" s="12"/>
      <c r="IK43" s="12"/>
      <c r="IL43" s="12"/>
      <c r="IM43" s="12"/>
      <c r="IN43" s="12"/>
      <c r="IO43" s="12"/>
      <c r="IP43" s="12"/>
      <c r="IQ43" s="12"/>
      <c r="IR43" s="12"/>
      <c r="IS43" s="12"/>
      <c r="IT43" s="12"/>
      <c r="IU43" s="12"/>
      <c r="IV43" s="12"/>
      <c r="IW43" s="12"/>
    </row>
    <row r="44" customFormat="false" ht="12" hidden="false" customHeight="false" outlineLevel="0" collapsed="false">
      <c r="A44" s="26" t="s">
        <v>2</v>
      </c>
      <c r="B44" s="27"/>
      <c r="C44" s="28"/>
      <c r="D44" s="29"/>
      <c r="E44" s="28"/>
      <c r="F44" s="29"/>
      <c r="G44" s="28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30"/>
      <c r="X44" s="30"/>
      <c r="Y44" s="30"/>
      <c r="Z44" s="30"/>
      <c r="AA44" s="30"/>
      <c r="AB44" s="30"/>
      <c r="AC44" s="30"/>
      <c r="AD44" s="30"/>
      <c r="AE44" s="30"/>
      <c r="AF44" s="30"/>
      <c r="AG44" s="30"/>
      <c r="AH44" s="31"/>
      <c r="AI44" s="31"/>
      <c r="AJ44" s="31"/>
      <c r="AK44" s="31"/>
      <c r="AL44" s="31"/>
      <c r="AM44" s="31"/>
      <c r="AN44" s="31"/>
      <c r="AO44" s="31"/>
      <c r="AP44" s="31"/>
      <c r="AQ44" s="31"/>
      <c r="AR44" s="31"/>
      <c r="AS44" s="32"/>
      <c r="AT44" s="32"/>
      <c r="AU44" s="32"/>
      <c r="AV44" s="32"/>
      <c r="AW44" s="32"/>
      <c r="AX44" s="32"/>
      <c r="AY44" s="32"/>
      <c r="AZ44" s="32"/>
      <c r="BA44" s="32"/>
      <c r="BB44" s="32"/>
      <c r="BC44" s="32"/>
      <c r="BD44" s="32"/>
      <c r="BE44" s="32"/>
      <c r="BF44" s="32"/>
      <c r="BG44" s="32"/>
      <c r="BH44" s="32"/>
      <c r="BI44" s="32"/>
      <c r="BJ44" s="32"/>
      <c r="BK44" s="32"/>
      <c r="BL44" s="32"/>
      <c r="BM44" s="32"/>
      <c r="BN44" s="32"/>
      <c r="BO44" s="32"/>
      <c r="BP44" s="32"/>
      <c r="BQ44" s="32"/>
      <c r="BR44" s="32"/>
      <c r="BS44" s="32"/>
      <c r="BT44" s="32"/>
      <c r="BU44" s="32"/>
      <c r="BV44" s="32"/>
      <c r="BW44" s="32"/>
      <c r="BX44" s="32"/>
      <c r="BY44" s="32"/>
      <c r="BZ44" s="32"/>
      <c r="CA44" s="32"/>
      <c r="CB44" s="32"/>
      <c r="CC44" s="32"/>
      <c r="CD44" s="32"/>
      <c r="CE44" s="32"/>
      <c r="CF44" s="32"/>
      <c r="CG44" s="32"/>
      <c r="CH44" s="32"/>
      <c r="CI44" s="32"/>
      <c r="CJ44" s="32"/>
      <c r="CK44" s="32"/>
      <c r="CL44" s="32"/>
      <c r="CM44" s="32"/>
      <c r="CN44" s="32"/>
      <c r="CO44" s="32"/>
      <c r="CP44" s="32"/>
      <c r="CQ44" s="32"/>
      <c r="CR44" s="32"/>
      <c r="CS44" s="32"/>
      <c r="CT44" s="32"/>
      <c r="CU44" s="32"/>
      <c r="CV44" s="32"/>
      <c r="CW44" s="32"/>
      <c r="CX44" s="32"/>
      <c r="CY44" s="32"/>
      <c r="CZ44" s="32"/>
      <c r="DA44" s="32"/>
      <c r="DB44" s="32"/>
      <c r="DC44" s="32"/>
      <c r="DD44" s="32"/>
      <c r="DE44" s="32"/>
      <c r="DF44" s="32"/>
      <c r="DG44" s="32"/>
      <c r="DH44" s="32"/>
      <c r="DI44" s="32"/>
      <c r="DJ44" s="32"/>
      <c r="DK44" s="32"/>
      <c r="DL44" s="32"/>
      <c r="DM44" s="32"/>
      <c r="DN44" s="32"/>
      <c r="DO44" s="32"/>
      <c r="DP44" s="32"/>
      <c r="DQ44" s="32"/>
      <c r="DR44" s="32"/>
      <c r="DS44" s="32"/>
      <c r="DT44" s="32"/>
      <c r="DU44" s="32"/>
      <c r="DV44" s="32"/>
      <c r="DW44" s="32"/>
      <c r="DX44" s="32"/>
      <c r="DY44" s="32"/>
      <c r="DZ44" s="32"/>
      <c r="EA44" s="32"/>
      <c r="EB44" s="32"/>
      <c r="EC44" s="32"/>
      <c r="ED44" s="32"/>
      <c r="EE44" s="32"/>
      <c r="EF44" s="32"/>
      <c r="EG44" s="32"/>
      <c r="EH44" s="32"/>
      <c r="EI44" s="32"/>
      <c r="EJ44" s="32"/>
      <c r="EK44" s="32"/>
      <c r="EL44" s="32"/>
      <c r="EM44" s="32"/>
      <c r="EN44" s="32"/>
      <c r="EO44" s="32"/>
      <c r="EP44" s="32"/>
      <c r="EQ44" s="32"/>
      <c r="ER44" s="32"/>
      <c r="ES44" s="32"/>
      <c r="ET44" s="32"/>
      <c r="EU44" s="32"/>
      <c r="EV44" s="32"/>
      <c r="EW44" s="32"/>
      <c r="EX44" s="32"/>
      <c r="EY44" s="32"/>
      <c r="EZ44" s="32"/>
      <c r="FA44" s="32"/>
      <c r="FB44" s="32"/>
      <c r="FC44" s="32"/>
      <c r="FD44" s="32"/>
      <c r="FE44" s="32"/>
      <c r="FF44" s="32"/>
      <c r="FG44" s="32"/>
      <c r="FH44" s="32"/>
      <c r="FI44" s="32"/>
      <c r="FJ44" s="32"/>
      <c r="FK44" s="32"/>
      <c r="FL44" s="32"/>
      <c r="FM44" s="32"/>
      <c r="FN44" s="32"/>
      <c r="FO44" s="32"/>
      <c r="FP44" s="32"/>
      <c r="FQ44" s="32"/>
      <c r="FR44" s="32"/>
      <c r="FS44" s="32"/>
      <c r="FT44" s="32"/>
      <c r="FU44" s="32"/>
      <c r="FV44" s="32"/>
      <c r="FW44" s="32"/>
      <c r="FX44" s="32"/>
      <c r="FY44" s="32"/>
      <c r="FZ44" s="32"/>
      <c r="GA44" s="32"/>
      <c r="GB44" s="32"/>
      <c r="GC44" s="32"/>
      <c r="GD44" s="32"/>
      <c r="GE44" s="32"/>
      <c r="GF44" s="32"/>
      <c r="GG44" s="32"/>
      <c r="GH44" s="32"/>
      <c r="GI44" s="32"/>
      <c r="GJ44" s="32"/>
      <c r="GK44" s="32"/>
      <c r="GL44" s="32"/>
      <c r="GM44" s="32"/>
      <c r="GN44" s="32"/>
      <c r="GO44" s="32"/>
      <c r="GP44" s="32"/>
      <c r="GQ44" s="32"/>
      <c r="GR44" s="32"/>
      <c r="GS44" s="32"/>
      <c r="GT44" s="32"/>
      <c r="GU44" s="32"/>
      <c r="GV44" s="32"/>
      <c r="GW44" s="32"/>
      <c r="GX44" s="32"/>
      <c r="GY44" s="32"/>
      <c r="GZ44" s="32"/>
      <c r="HA44" s="32"/>
      <c r="HB44" s="32"/>
      <c r="HC44" s="32"/>
      <c r="HD44" s="32"/>
      <c r="HE44" s="32"/>
      <c r="HF44" s="32"/>
      <c r="HG44" s="32"/>
      <c r="HH44" s="32"/>
      <c r="HI44" s="32"/>
      <c r="HJ44" s="32"/>
      <c r="HK44" s="32"/>
      <c r="HL44" s="32"/>
      <c r="HM44" s="32"/>
      <c r="HN44" s="32"/>
      <c r="HO44" s="32"/>
      <c r="HP44" s="32"/>
      <c r="HQ44" s="32"/>
      <c r="HR44" s="32"/>
      <c r="HS44" s="32"/>
      <c r="HT44" s="32"/>
      <c r="HU44" s="32"/>
      <c r="HV44" s="32"/>
      <c r="HW44" s="32"/>
      <c r="HX44" s="32"/>
      <c r="HY44" s="32"/>
      <c r="HZ44" s="32"/>
      <c r="IA44" s="32"/>
      <c r="IB44" s="32"/>
      <c r="IC44" s="32"/>
      <c r="ID44" s="32"/>
      <c r="IE44" s="32"/>
      <c r="IF44" s="32"/>
      <c r="IG44" s="32"/>
      <c r="IH44" s="32"/>
      <c r="II44" s="32"/>
      <c r="IJ44" s="32"/>
      <c r="IK44" s="32"/>
      <c r="IL44" s="32"/>
      <c r="IM44" s="32"/>
      <c r="IN44" s="32"/>
      <c r="IO44" s="32"/>
      <c r="IP44" s="32"/>
      <c r="IQ44" s="32"/>
      <c r="IR44" s="32"/>
      <c r="IS44" s="32"/>
      <c r="IT44" s="32"/>
      <c r="IU44" s="32"/>
      <c r="IV44" s="32"/>
      <c r="IW44" s="32"/>
    </row>
    <row r="45" customFormat="false" ht="11.25" hidden="false" customHeight="false" outlineLevel="0" collapsed="false">
      <c r="A45" s="8" t="s">
        <v>37</v>
      </c>
      <c r="B45" s="13"/>
      <c r="C45" s="14"/>
      <c r="D45" s="15"/>
      <c r="E45" s="14"/>
      <c r="F45" s="15"/>
      <c r="G45" s="14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8"/>
      <c r="AI45" s="18"/>
      <c r="AJ45" s="18"/>
      <c r="AK45" s="18"/>
      <c r="AL45" s="18"/>
      <c r="AM45" s="18"/>
      <c r="AN45" s="18"/>
      <c r="AO45" s="18"/>
      <c r="AP45" s="18"/>
      <c r="AQ45" s="18"/>
      <c r="AR45" s="18"/>
    </row>
    <row r="46" customFormat="false" ht="11.25" hidden="false" customHeight="false" outlineLevel="0" collapsed="false">
      <c r="A46" s="8" t="s">
        <v>38</v>
      </c>
      <c r="B46" s="13"/>
      <c r="C46" s="14"/>
      <c r="D46" s="15"/>
      <c r="E46" s="14"/>
      <c r="F46" s="15"/>
      <c r="G46" s="14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8"/>
      <c r="AI46" s="18"/>
      <c r="AJ46" s="18"/>
      <c r="AK46" s="18"/>
      <c r="AL46" s="18"/>
      <c r="AM46" s="18"/>
      <c r="AN46" s="18"/>
      <c r="AO46" s="18"/>
      <c r="AP46" s="18"/>
      <c r="AQ46" s="18"/>
      <c r="AR46" s="18"/>
    </row>
    <row r="47" customFormat="false" ht="11.25" hidden="false" customHeight="false" outlineLevel="0" collapsed="false">
      <c r="A47" s="1" t="s">
        <v>39</v>
      </c>
      <c r="B47" s="13" t="n">
        <v>400000</v>
      </c>
      <c r="C47" s="14" t="n">
        <f aca="false">VLOOKUP($C$3,'Flow Historicals'!$A$1:$CM$23952,23)</f>
        <v>0</v>
      </c>
      <c r="D47" s="15" t="n">
        <f aca="false">+B47-C47</f>
        <v>400000</v>
      </c>
      <c r="E47" s="14" t="n">
        <f aca="false">VLOOKUP($E$3,'Flow Historicals'!$A$1:$CM$23952,23)</f>
        <v>0</v>
      </c>
      <c r="F47" s="15" t="n">
        <f aca="false">+B47-E47</f>
        <v>400000</v>
      </c>
      <c r="G47" s="14" t="n">
        <f aca="false">+C47-E47</f>
        <v>0</v>
      </c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8"/>
      <c r="AI47" s="18"/>
      <c r="AJ47" s="18"/>
      <c r="AK47" s="18"/>
      <c r="AL47" s="18"/>
      <c r="AM47" s="18"/>
      <c r="AN47" s="18"/>
      <c r="AO47" s="18"/>
      <c r="AP47" s="18"/>
      <c r="AQ47" s="18"/>
      <c r="AR47" s="18"/>
    </row>
    <row r="48" customFormat="false" ht="11.25" hidden="false" customHeight="false" outlineLevel="0" collapsed="false">
      <c r="A48" s="1" t="s">
        <v>40</v>
      </c>
      <c r="B48" s="13" t="n">
        <v>300000</v>
      </c>
      <c r="C48" s="14" t="n">
        <f aca="false">VLOOKUP($C$3,'Flow Historicals'!$A$1:$CM$23952,24)</f>
        <v>0</v>
      </c>
      <c r="D48" s="15" t="n">
        <f aca="false">+B48-C48</f>
        <v>300000</v>
      </c>
      <c r="E48" s="14" t="n">
        <f aca="false">VLOOKUP($E$3,'Flow Historicals'!$A$1:$CM$23952,24)</f>
        <v>0</v>
      </c>
      <c r="F48" s="15" t="n">
        <f aca="false">+B48-E48</f>
        <v>300000</v>
      </c>
      <c r="G48" s="14" t="n">
        <f aca="false">+C48-E48</f>
        <v>0</v>
      </c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8"/>
      <c r="AI48" s="18"/>
      <c r="AJ48" s="18"/>
      <c r="AK48" s="18"/>
      <c r="AL48" s="18"/>
      <c r="AM48" s="18"/>
      <c r="AN48" s="18"/>
      <c r="AO48" s="18"/>
      <c r="AP48" s="18"/>
      <c r="AQ48" s="18"/>
      <c r="AR48" s="18"/>
    </row>
    <row r="49" customFormat="false" ht="11.25" hidden="false" customHeight="false" outlineLevel="0" collapsed="false">
      <c r="A49" s="1" t="s">
        <v>41</v>
      </c>
      <c r="B49" s="13" t="n">
        <v>410000</v>
      </c>
      <c r="C49" s="14" t="n">
        <f aca="false">VLOOKUP($C$3,'Flow Historicals'!$A$1:$CM$23952,25)</f>
        <v>0</v>
      </c>
      <c r="D49" s="15" t="n">
        <f aca="false">+B49-C49</f>
        <v>410000</v>
      </c>
      <c r="E49" s="14" t="n">
        <f aca="false">VLOOKUP($E$3,'Flow Historicals'!$A$1:$CM$23952,25)</f>
        <v>0</v>
      </c>
      <c r="F49" s="15" t="n">
        <f aca="false">+B49-E49</f>
        <v>410000</v>
      </c>
      <c r="G49" s="14" t="n">
        <f aca="false">+C49-E49</f>
        <v>0</v>
      </c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8"/>
      <c r="AI49" s="18"/>
      <c r="AJ49" s="18"/>
      <c r="AK49" s="18"/>
      <c r="AL49" s="18"/>
      <c r="AM49" s="18"/>
      <c r="AN49" s="18"/>
      <c r="AO49" s="18"/>
      <c r="AP49" s="18"/>
      <c r="AQ49" s="18"/>
      <c r="AR49" s="18"/>
    </row>
    <row r="50" customFormat="false" ht="11.25" hidden="false" customHeight="false" outlineLevel="0" collapsed="false">
      <c r="B50" s="13"/>
      <c r="C50" s="14"/>
      <c r="D50" s="15"/>
      <c r="E50" s="14"/>
      <c r="F50" s="15"/>
      <c r="G50" s="14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8"/>
      <c r="AI50" s="18"/>
      <c r="AJ50" s="18"/>
      <c r="AK50" s="18"/>
      <c r="AL50" s="18"/>
      <c r="AM50" s="18"/>
      <c r="AN50" s="18"/>
      <c r="AO50" s="18"/>
      <c r="AP50" s="18"/>
      <c r="AQ50" s="18"/>
      <c r="AR50" s="18"/>
    </row>
    <row r="51" customFormat="false" ht="11.25" hidden="false" customHeight="false" outlineLevel="0" collapsed="false">
      <c r="A51" s="8" t="s">
        <v>42</v>
      </c>
      <c r="B51" s="13"/>
      <c r="C51" s="14"/>
      <c r="D51" s="15"/>
      <c r="E51" s="14"/>
      <c r="F51" s="15"/>
      <c r="G51" s="14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8"/>
      <c r="AI51" s="18"/>
      <c r="AJ51" s="18"/>
      <c r="AK51" s="18"/>
      <c r="AL51" s="18"/>
      <c r="AM51" s="18"/>
      <c r="AN51" s="18"/>
      <c r="AO51" s="18"/>
      <c r="AP51" s="18"/>
      <c r="AQ51" s="18"/>
      <c r="AR51" s="18"/>
    </row>
    <row r="52" customFormat="false" ht="11.25" hidden="false" customHeight="false" outlineLevel="0" collapsed="false">
      <c r="A52" s="1" t="s">
        <v>43</v>
      </c>
      <c r="B52" s="13" t="n">
        <v>400000</v>
      </c>
      <c r="C52" s="14" t="n">
        <f aca="false">VLOOKUP($C$3,'Flow Historicals'!$A$1:$CM$23952,26)</f>
        <v>0</v>
      </c>
      <c r="D52" s="15" t="n">
        <f aca="false">+B52-C52</f>
        <v>400000</v>
      </c>
      <c r="E52" s="14" t="n">
        <f aca="false">VLOOKUP($E$3,'Flow Historicals'!$A$1:$CM$23952,26)</f>
        <v>0</v>
      </c>
      <c r="F52" s="15" t="n">
        <f aca="false">+B52-E52</f>
        <v>400000</v>
      </c>
      <c r="G52" s="14" t="n">
        <f aca="false">+C52-E52</f>
        <v>0</v>
      </c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8"/>
      <c r="AI52" s="18"/>
      <c r="AJ52" s="18"/>
      <c r="AK52" s="18"/>
      <c r="AL52" s="18"/>
      <c r="AM52" s="18"/>
      <c r="AN52" s="18"/>
      <c r="AO52" s="18"/>
      <c r="AP52" s="18"/>
      <c r="AQ52" s="18"/>
      <c r="AR52" s="18"/>
    </row>
    <row r="53" customFormat="false" ht="12" hidden="false" customHeight="false" outlineLevel="0" collapsed="false">
      <c r="A53" s="9" t="s">
        <v>44</v>
      </c>
      <c r="B53" s="20" t="n">
        <v>560000</v>
      </c>
      <c r="C53" s="21" t="n">
        <f aca="false">VLOOKUP($C$3,'Flow Historicals'!$A$1:$CM$23952,27)</f>
        <v>0</v>
      </c>
      <c r="D53" s="22" t="n">
        <f aca="false">+B53-C53</f>
        <v>560000</v>
      </c>
      <c r="E53" s="21" t="n">
        <f aca="false">VLOOKUP($E$3,'Flow Historicals'!$A$1:$CM$23952,27)</f>
        <v>0</v>
      </c>
      <c r="F53" s="22" t="n">
        <f aca="false">+B53-E53</f>
        <v>560000</v>
      </c>
      <c r="G53" s="21" t="n">
        <f aca="false">+C53-E53</f>
        <v>0</v>
      </c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4"/>
      <c r="X53" s="24"/>
      <c r="Y53" s="24"/>
      <c r="Z53" s="24"/>
      <c r="AA53" s="24"/>
      <c r="AB53" s="24"/>
      <c r="AC53" s="24"/>
      <c r="AD53" s="24"/>
      <c r="AE53" s="24"/>
      <c r="AF53" s="24"/>
      <c r="AG53" s="24"/>
      <c r="AH53" s="25"/>
      <c r="AI53" s="25"/>
      <c r="AJ53" s="25"/>
      <c r="AK53" s="25"/>
      <c r="AL53" s="25"/>
      <c r="AM53" s="25"/>
      <c r="AN53" s="25"/>
      <c r="AO53" s="25"/>
      <c r="AP53" s="25"/>
      <c r="AQ53" s="25"/>
      <c r="AR53" s="25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  <c r="CA53" s="12"/>
      <c r="CB53" s="12"/>
      <c r="CC53" s="12"/>
      <c r="CD53" s="12"/>
      <c r="CE53" s="12"/>
      <c r="CF53" s="12"/>
      <c r="CG53" s="12"/>
      <c r="CH53" s="12"/>
      <c r="CI53" s="12"/>
      <c r="CJ53" s="12"/>
      <c r="CK53" s="12"/>
      <c r="CL53" s="12"/>
      <c r="CM53" s="12"/>
      <c r="CN53" s="12"/>
      <c r="CO53" s="12"/>
      <c r="CP53" s="12"/>
      <c r="CQ53" s="12"/>
      <c r="CR53" s="12"/>
      <c r="CS53" s="12"/>
      <c r="CT53" s="12"/>
      <c r="CU53" s="12"/>
      <c r="CV53" s="12"/>
      <c r="CW53" s="12"/>
      <c r="CX53" s="12"/>
      <c r="CY53" s="12"/>
      <c r="CZ53" s="12"/>
      <c r="DA53" s="12"/>
      <c r="DB53" s="12"/>
      <c r="DC53" s="12"/>
      <c r="DD53" s="12"/>
      <c r="DE53" s="12"/>
      <c r="DF53" s="12"/>
      <c r="DG53" s="12"/>
      <c r="DH53" s="12"/>
      <c r="DI53" s="12"/>
      <c r="DJ53" s="12"/>
      <c r="DK53" s="12"/>
      <c r="DL53" s="12"/>
      <c r="DM53" s="12"/>
      <c r="DN53" s="12"/>
      <c r="DO53" s="12"/>
      <c r="DP53" s="12"/>
      <c r="DQ53" s="12"/>
      <c r="DR53" s="12"/>
      <c r="DS53" s="12"/>
      <c r="DT53" s="12"/>
      <c r="DU53" s="12"/>
      <c r="DV53" s="12"/>
      <c r="DW53" s="12"/>
      <c r="DX53" s="12"/>
      <c r="DY53" s="12"/>
      <c r="DZ53" s="12"/>
      <c r="EA53" s="12"/>
      <c r="EB53" s="12"/>
      <c r="EC53" s="12"/>
      <c r="ED53" s="12"/>
      <c r="EE53" s="12"/>
      <c r="EF53" s="12"/>
      <c r="EG53" s="12"/>
      <c r="EH53" s="12"/>
      <c r="EI53" s="12"/>
      <c r="EJ53" s="12"/>
      <c r="EK53" s="12"/>
      <c r="EL53" s="12"/>
      <c r="EM53" s="12"/>
      <c r="EN53" s="12"/>
      <c r="EO53" s="12"/>
      <c r="EP53" s="12"/>
      <c r="EQ53" s="12"/>
      <c r="ER53" s="12"/>
      <c r="ES53" s="12"/>
      <c r="ET53" s="12"/>
      <c r="EU53" s="12"/>
      <c r="EV53" s="12"/>
      <c r="EW53" s="12"/>
      <c r="EX53" s="12"/>
      <c r="EY53" s="12"/>
      <c r="EZ53" s="12"/>
      <c r="FA53" s="12"/>
      <c r="FB53" s="12"/>
      <c r="FC53" s="12"/>
      <c r="FD53" s="12"/>
      <c r="FE53" s="12"/>
      <c r="FF53" s="12"/>
      <c r="FG53" s="12"/>
      <c r="FH53" s="12"/>
      <c r="FI53" s="12"/>
      <c r="FJ53" s="12"/>
      <c r="FK53" s="12"/>
      <c r="FL53" s="12"/>
      <c r="FM53" s="12"/>
      <c r="FN53" s="12"/>
      <c r="FO53" s="12"/>
      <c r="FP53" s="12"/>
      <c r="FQ53" s="12"/>
      <c r="FR53" s="12"/>
      <c r="FS53" s="12"/>
      <c r="FT53" s="12"/>
      <c r="FU53" s="12"/>
      <c r="FV53" s="12"/>
      <c r="FW53" s="12"/>
      <c r="FX53" s="12"/>
      <c r="FY53" s="12"/>
      <c r="FZ53" s="12"/>
      <c r="GA53" s="12"/>
      <c r="GB53" s="12"/>
      <c r="GC53" s="12"/>
      <c r="GD53" s="12"/>
      <c r="GE53" s="12"/>
      <c r="GF53" s="12"/>
      <c r="GG53" s="12"/>
      <c r="GH53" s="12"/>
      <c r="GI53" s="12"/>
      <c r="GJ53" s="12"/>
      <c r="GK53" s="12"/>
      <c r="GL53" s="12"/>
      <c r="GM53" s="12"/>
      <c r="GN53" s="12"/>
      <c r="GO53" s="12"/>
      <c r="GP53" s="12"/>
      <c r="GQ53" s="12"/>
      <c r="GR53" s="12"/>
      <c r="GS53" s="12"/>
      <c r="GT53" s="12"/>
      <c r="GU53" s="12"/>
      <c r="GV53" s="12"/>
      <c r="GW53" s="12"/>
      <c r="GX53" s="12"/>
      <c r="GY53" s="12"/>
      <c r="GZ53" s="12"/>
      <c r="HA53" s="12"/>
      <c r="HB53" s="12"/>
      <c r="HC53" s="12"/>
      <c r="HD53" s="12"/>
      <c r="HE53" s="12"/>
      <c r="HF53" s="12"/>
      <c r="HG53" s="12"/>
      <c r="HH53" s="12"/>
      <c r="HI53" s="12"/>
      <c r="HJ53" s="12"/>
      <c r="HK53" s="12"/>
      <c r="HL53" s="12"/>
      <c r="HM53" s="12"/>
      <c r="HN53" s="12"/>
      <c r="HO53" s="12"/>
      <c r="HP53" s="12"/>
      <c r="HQ53" s="12"/>
      <c r="HR53" s="12"/>
      <c r="HS53" s="12"/>
      <c r="HT53" s="12"/>
      <c r="HU53" s="12"/>
      <c r="HV53" s="12"/>
      <c r="HW53" s="12"/>
      <c r="HX53" s="12"/>
      <c r="HY53" s="12"/>
      <c r="HZ53" s="12"/>
      <c r="IA53" s="12"/>
      <c r="IB53" s="12"/>
      <c r="IC53" s="12"/>
      <c r="ID53" s="12"/>
      <c r="IE53" s="12"/>
      <c r="IF53" s="12"/>
      <c r="IG53" s="12"/>
      <c r="IH53" s="12"/>
      <c r="II53" s="12"/>
      <c r="IJ53" s="12"/>
      <c r="IK53" s="12"/>
      <c r="IL53" s="12"/>
      <c r="IM53" s="12"/>
      <c r="IN53" s="12"/>
      <c r="IO53" s="12"/>
      <c r="IP53" s="12"/>
      <c r="IQ53" s="12"/>
      <c r="IR53" s="12"/>
      <c r="IS53" s="12"/>
      <c r="IT53" s="12"/>
      <c r="IU53" s="12"/>
      <c r="IV53" s="12"/>
      <c r="IW53" s="12"/>
    </row>
    <row r="54" customFormat="false" ht="12" hidden="false" customHeight="false" outlineLevel="0" collapsed="false">
      <c r="A54" s="26"/>
      <c r="B54" s="27"/>
      <c r="C54" s="28"/>
      <c r="D54" s="29"/>
      <c r="E54" s="28"/>
      <c r="F54" s="29"/>
      <c r="G54" s="28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30"/>
      <c r="X54" s="30"/>
      <c r="Y54" s="30"/>
      <c r="Z54" s="30"/>
      <c r="AA54" s="30"/>
      <c r="AB54" s="30"/>
      <c r="AC54" s="30"/>
      <c r="AD54" s="30"/>
      <c r="AE54" s="30"/>
      <c r="AF54" s="30"/>
      <c r="AG54" s="30"/>
      <c r="AH54" s="31"/>
      <c r="AI54" s="31"/>
      <c r="AJ54" s="31"/>
      <c r="AK54" s="31"/>
      <c r="AL54" s="31"/>
      <c r="AM54" s="31"/>
      <c r="AN54" s="31"/>
      <c r="AO54" s="31"/>
      <c r="AP54" s="31"/>
      <c r="AQ54" s="31"/>
      <c r="AR54" s="31"/>
      <c r="AS54" s="32"/>
      <c r="AT54" s="32"/>
      <c r="AU54" s="32"/>
      <c r="AV54" s="32"/>
      <c r="AW54" s="32"/>
      <c r="AX54" s="32"/>
      <c r="AY54" s="32"/>
      <c r="AZ54" s="32"/>
      <c r="BA54" s="32"/>
      <c r="BB54" s="32"/>
      <c r="BC54" s="32"/>
      <c r="BD54" s="32"/>
      <c r="BE54" s="32"/>
      <c r="BF54" s="32"/>
      <c r="BG54" s="32"/>
      <c r="BH54" s="32"/>
      <c r="BI54" s="32"/>
      <c r="BJ54" s="32"/>
      <c r="BK54" s="32"/>
      <c r="BL54" s="32"/>
      <c r="BM54" s="32"/>
      <c r="BN54" s="32"/>
      <c r="BO54" s="32"/>
      <c r="BP54" s="32"/>
      <c r="BQ54" s="32"/>
      <c r="BR54" s="32"/>
      <c r="BS54" s="32"/>
      <c r="BT54" s="32"/>
      <c r="BU54" s="32"/>
      <c r="BV54" s="32"/>
      <c r="BW54" s="32"/>
      <c r="BX54" s="32"/>
      <c r="BY54" s="32"/>
      <c r="BZ54" s="32"/>
      <c r="CA54" s="32"/>
      <c r="CB54" s="32"/>
      <c r="CC54" s="32"/>
      <c r="CD54" s="32"/>
      <c r="CE54" s="32"/>
      <c r="CF54" s="32"/>
      <c r="CG54" s="32"/>
      <c r="CH54" s="32"/>
      <c r="CI54" s="32"/>
      <c r="CJ54" s="32"/>
      <c r="CK54" s="32"/>
      <c r="CL54" s="32"/>
      <c r="CM54" s="32"/>
      <c r="CN54" s="32"/>
      <c r="CO54" s="32"/>
      <c r="CP54" s="32"/>
      <c r="CQ54" s="32"/>
      <c r="CR54" s="32"/>
      <c r="CS54" s="32"/>
      <c r="CT54" s="32"/>
      <c r="CU54" s="32"/>
      <c r="CV54" s="32"/>
      <c r="CW54" s="32"/>
      <c r="CX54" s="32"/>
      <c r="CY54" s="32"/>
      <c r="CZ54" s="32"/>
      <c r="DA54" s="32"/>
      <c r="DB54" s="32"/>
      <c r="DC54" s="32"/>
      <c r="DD54" s="32"/>
      <c r="DE54" s="32"/>
      <c r="DF54" s="32"/>
      <c r="DG54" s="32"/>
      <c r="DH54" s="32"/>
      <c r="DI54" s="32"/>
      <c r="DJ54" s="32"/>
      <c r="DK54" s="32"/>
      <c r="DL54" s="32"/>
      <c r="DM54" s="32"/>
      <c r="DN54" s="32"/>
      <c r="DO54" s="32"/>
      <c r="DP54" s="32"/>
      <c r="DQ54" s="32"/>
      <c r="DR54" s="32"/>
      <c r="DS54" s="32"/>
      <c r="DT54" s="32"/>
      <c r="DU54" s="32"/>
      <c r="DV54" s="32"/>
      <c r="DW54" s="32"/>
      <c r="DX54" s="32"/>
      <c r="DY54" s="32"/>
      <c r="DZ54" s="32"/>
      <c r="EA54" s="32"/>
      <c r="EB54" s="32"/>
      <c r="EC54" s="32"/>
      <c r="ED54" s="32"/>
      <c r="EE54" s="32"/>
      <c r="EF54" s="32"/>
      <c r="EG54" s="32"/>
      <c r="EH54" s="32"/>
      <c r="EI54" s="32"/>
      <c r="EJ54" s="32"/>
      <c r="EK54" s="32"/>
      <c r="EL54" s="32"/>
      <c r="EM54" s="32"/>
      <c r="EN54" s="32"/>
      <c r="EO54" s="32"/>
      <c r="EP54" s="32"/>
      <c r="EQ54" s="32"/>
      <c r="ER54" s="32"/>
      <c r="ES54" s="32"/>
      <c r="ET54" s="32"/>
      <c r="EU54" s="32"/>
      <c r="EV54" s="32"/>
      <c r="EW54" s="32"/>
      <c r="EX54" s="32"/>
      <c r="EY54" s="32"/>
      <c r="EZ54" s="32"/>
      <c r="FA54" s="32"/>
      <c r="FB54" s="32"/>
      <c r="FC54" s="32"/>
      <c r="FD54" s="32"/>
      <c r="FE54" s="32"/>
      <c r="FF54" s="32"/>
      <c r="FG54" s="32"/>
      <c r="FH54" s="32"/>
      <c r="FI54" s="32"/>
      <c r="FJ54" s="32"/>
      <c r="FK54" s="32"/>
      <c r="FL54" s="32"/>
      <c r="FM54" s="32"/>
      <c r="FN54" s="32"/>
      <c r="FO54" s="32"/>
      <c r="FP54" s="32"/>
      <c r="FQ54" s="32"/>
      <c r="FR54" s="32"/>
      <c r="FS54" s="32"/>
      <c r="FT54" s="32"/>
      <c r="FU54" s="32"/>
      <c r="FV54" s="32"/>
      <c r="FW54" s="32"/>
      <c r="FX54" s="32"/>
      <c r="FY54" s="32"/>
      <c r="FZ54" s="32"/>
      <c r="GA54" s="32"/>
      <c r="GB54" s="32"/>
      <c r="GC54" s="32"/>
      <c r="GD54" s="32"/>
      <c r="GE54" s="32"/>
      <c r="GF54" s="32"/>
      <c r="GG54" s="32"/>
      <c r="GH54" s="32"/>
      <c r="GI54" s="32"/>
      <c r="GJ54" s="32"/>
      <c r="GK54" s="32"/>
      <c r="GL54" s="32"/>
      <c r="GM54" s="32"/>
      <c r="GN54" s="32"/>
      <c r="GO54" s="32"/>
      <c r="GP54" s="32"/>
      <c r="GQ54" s="32"/>
      <c r="GR54" s="32"/>
      <c r="GS54" s="32"/>
      <c r="GT54" s="32"/>
      <c r="GU54" s="32"/>
      <c r="GV54" s="32"/>
      <c r="GW54" s="32"/>
      <c r="GX54" s="32"/>
      <c r="GY54" s="32"/>
      <c r="GZ54" s="32"/>
      <c r="HA54" s="32"/>
      <c r="HB54" s="32"/>
      <c r="HC54" s="32"/>
      <c r="HD54" s="32"/>
      <c r="HE54" s="32"/>
      <c r="HF54" s="32"/>
      <c r="HG54" s="32"/>
      <c r="HH54" s="32"/>
      <c r="HI54" s="32"/>
      <c r="HJ54" s="32"/>
      <c r="HK54" s="32"/>
      <c r="HL54" s="32"/>
      <c r="HM54" s="32"/>
      <c r="HN54" s="32"/>
      <c r="HO54" s="32"/>
      <c r="HP54" s="32"/>
      <c r="HQ54" s="32"/>
      <c r="HR54" s="32"/>
      <c r="HS54" s="32"/>
      <c r="HT54" s="32"/>
      <c r="HU54" s="32"/>
      <c r="HV54" s="32"/>
      <c r="HW54" s="32"/>
      <c r="HX54" s="32"/>
      <c r="HY54" s="32"/>
      <c r="HZ54" s="32"/>
      <c r="IA54" s="32"/>
      <c r="IB54" s="32"/>
      <c r="IC54" s="32"/>
      <c r="ID54" s="32"/>
      <c r="IE54" s="32"/>
      <c r="IF54" s="32"/>
      <c r="IG54" s="32"/>
      <c r="IH54" s="32"/>
      <c r="II54" s="32"/>
      <c r="IJ54" s="32"/>
      <c r="IK54" s="32"/>
      <c r="IL54" s="32"/>
      <c r="IM54" s="32"/>
      <c r="IN54" s="32"/>
      <c r="IO54" s="32"/>
      <c r="IP54" s="32"/>
      <c r="IQ54" s="32"/>
      <c r="IR54" s="32"/>
      <c r="IS54" s="32"/>
      <c r="IT54" s="32"/>
      <c r="IU54" s="32"/>
      <c r="IV54" s="32"/>
      <c r="IW54" s="32"/>
    </row>
    <row r="55" customFormat="false" ht="11.25" hidden="false" customHeight="false" outlineLevel="0" collapsed="false">
      <c r="A55" s="8" t="s">
        <v>45</v>
      </c>
      <c r="B55" s="13"/>
      <c r="C55" s="14"/>
      <c r="D55" s="15"/>
      <c r="E55" s="14"/>
      <c r="F55" s="15"/>
      <c r="G55" s="14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8"/>
      <c r="AI55" s="18"/>
      <c r="AJ55" s="18"/>
      <c r="AK55" s="18"/>
      <c r="AL55" s="18"/>
      <c r="AM55" s="18"/>
      <c r="AN55" s="18"/>
      <c r="AO55" s="18"/>
      <c r="AP55" s="18"/>
      <c r="AQ55" s="18"/>
      <c r="AR55" s="18"/>
    </row>
    <row r="56" customFormat="false" ht="11.25" hidden="false" customHeight="false" outlineLevel="0" collapsed="false">
      <c r="A56" s="1" t="s">
        <v>46</v>
      </c>
      <c r="B56" s="13" t="n">
        <v>165000</v>
      </c>
      <c r="C56" s="14" t="n">
        <f aca="false">VLOOKUP($C$3,'Flow Historicals'!$A$1:$CM$23952,28)</f>
        <v>0</v>
      </c>
      <c r="D56" s="15" t="n">
        <f aca="false">+B56-C56</f>
        <v>165000</v>
      </c>
      <c r="E56" s="14" t="n">
        <f aca="false">VLOOKUP($E$3,'Flow Historicals'!$A$1:$CM$23952,28)</f>
        <v>0</v>
      </c>
      <c r="F56" s="15" t="n">
        <f aca="false">+B56-E56</f>
        <v>165000</v>
      </c>
      <c r="G56" s="14" t="n">
        <f aca="false">+C56-E56</f>
        <v>0</v>
      </c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8"/>
      <c r="AI56" s="18"/>
      <c r="AJ56" s="18"/>
      <c r="AK56" s="18"/>
      <c r="AL56" s="18"/>
      <c r="AM56" s="18"/>
      <c r="AN56" s="18"/>
      <c r="AO56" s="18"/>
      <c r="AP56" s="18"/>
      <c r="AQ56" s="18"/>
      <c r="AR56" s="18"/>
    </row>
    <row r="57" customFormat="false" ht="12" hidden="false" customHeight="false" outlineLevel="0" collapsed="false">
      <c r="A57" s="9" t="s">
        <v>47</v>
      </c>
      <c r="B57" s="20" t="n">
        <v>250000</v>
      </c>
      <c r="C57" s="21" t="n">
        <f aca="false">VLOOKUP($C$3,'Flow Historicals'!$A$1:$CM$23952,29)</f>
        <v>0</v>
      </c>
      <c r="D57" s="22" t="n">
        <f aca="false">+B57-C57</f>
        <v>250000</v>
      </c>
      <c r="E57" s="21" t="n">
        <f aca="false">VLOOKUP($E$3,'Flow Historicals'!$A$1:$CM$23952,29)</f>
        <v>0</v>
      </c>
      <c r="F57" s="22" t="n">
        <f aca="false">+B57-E57</f>
        <v>250000</v>
      </c>
      <c r="G57" s="21" t="n">
        <f aca="false">+C57-E57</f>
        <v>0</v>
      </c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4"/>
      <c r="X57" s="24"/>
      <c r="Y57" s="24"/>
      <c r="Z57" s="24"/>
      <c r="AA57" s="24"/>
      <c r="AB57" s="24"/>
      <c r="AC57" s="24"/>
      <c r="AD57" s="24"/>
      <c r="AE57" s="24"/>
      <c r="AF57" s="24"/>
      <c r="AG57" s="24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  <c r="BG57" s="12"/>
      <c r="BH57" s="12"/>
      <c r="BI57" s="12"/>
      <c r="BJ57" s="12"/>
      <c r="BK57" s="12"/>
      <c r="BL57" s="12"/>
      <c r="BM57" s="12"/>
      <c r="BN57" s="12"/>
      <c r="BO57" s="12"/>
      <c r="BP57" s="12"/>
      <c r="BQ57" s="12"/>
      <c r="BR57" s="12"/>
      <c r="BS57" s="12"/>
      <c r="BT57" s="12"/>
      <c r="BU57" s="12"/>
      <c r="BV57" s="12"/>
      <c r="BW57" s="12"/>
      <c r="BX57" s="12"/>
      <c r="BY57" s="12"/>
      <c r="BZ57" s="12"/>
      <c r="CA57" s="12"/>
      <c r="CB57" s="12"/>
      <c r="CC57" s="12"/>
      <c r="CD57" s="12"/>
      <c r="CE57" s="12"/>
      <c r="CF57" s="12"/>
      <c r="CG57" s="12"/>
      <c r="CH57" s="12"/>
      <c r="CI57" s="12"/>
      <c r="CJ57" s="12"/>
      <c r="CK57" s="12"/>
      <c r="CL57" s="12"/>
      <c r="CM57" s="12"/>
      <c r="CN57" s="12"/>
      <c r="CO57" s="12"/>
      <c r="CP57" s="12"/>
      <c r="CQ57" s="12"/>
      <c r="CR57" s="12"/>
      <c r="CS57" s="12"/>
      <c r="CT57" s="12"/>
      <c r="CU57" s="12"/>
      <c r="CV57" s="12"/>
      <c r="CW57" s="12"/>
      <c r="CX57" s="12"/>
      <c r="CY57" s="12"/>
      <c r="CZ57" s="12"/>
      <c r="DA57" s="12"/>
      <c r="DB57" s="12"/>
      <c r="DC57" s="12"/>
      <c r="DD57" s="12"/>
      <c r="DE57" s="12"/>
      <c r="DF57" s="12"/>
      <c r="DG57" s="12"/>
      <c r="DH57" s="12"/>
      <c r="DI57" s="12"/>
      <c r="DJ57" s="12"/>
      <c r="DK57" s="12"/>
      <c r="DL57" s="12"/>
      <c r="DM57" s="12"/>
      <c r="DN57" s="12"/>
      <c r="DO57" s="12"/>
      <c r="DP57" s="12"/>
      <c r="DQ57" s="12"/>
      <c r="DR57" s="12"/>
      <c r="DS57" s="12"/>
      <c r="DT57" s="12"/>
      <c r="DU57" s="12"/>
      <c r="DV57" s="12"/>
      <c r="DW57" s="12"/>
      <c r="DX57" s="12"/>
      <c r="DY57" s="12"/>
      <c r="DZ57" s="12"/>
      <c r="EA57" s="12"/>
      <c r="EB57" s="12"/>
      <c r="EC57" s="12"/>
      <c r="ED57" s="12"/>
      <c r="EE57" s="12"/>
      <c r="EF57" s="12"/>
      <c r="EG57" s="12"/>
      <c r="EH57" s="12"/>
      <c r="EI57" s="12"/>
      <c r="EJ57" s="12"/>
      <c r="EK57" s="12"/>
      <c r="EL57" s="12"/>
      <c r="EM57" s="12"/>
      <c r="EN57" s="12"/>
      <c r="EO57" s="12"/>
      <c r="EP57" s="12"/>
      <c r="EQ57" s="12"/>
      <c r="ER57" s="12"/>
      <c r="ES57" s="12"/>
      <c r="ET57" s="12"/>
      <c r="EU57" s="12"/>
      <c r="EV57" s="12"/>
      <c r="EW57" s="12"/>
      <c r="EX57" s="12"/>
      <c r="EY57" s="12"/>
      <c r="EZ57" s="12"/>
      <c r="FA57" s="12"/>
      <c r="FB57" s="12"/>
      <c r="FC57" s="12"/>
      <c r="FD57" s="12"/>
      <c r="FE57" s="12"/>
      <c r="FF57" s="12"/>
      <c r="FG57" s="12"/>
      <c r="FH57" s="12"/>
      <c r="FI57" s="12"/>
      <c r="FJ57" s="12"/>
      <c r="FK57" s="12"/>
      <c r="FL57" s="12"/>
      <c r="FM57" s="12"/>
      <c r="FN57" s="12"/>
      <c r="FO57" s="12"/>
      <c r="FP57" s="12"/>
      <c r="FQ57" s="12"/>
      <c r="FR57" s="12"/>
      <c r="FS57" s="12"/>
      <c r="FT57" s="12"/>
      <c r="FU57" s="12"/>
      <c r="FV57" s="12"/>
      <c r="FW57" s="12"/>
      <c r="FX57" s="12"/>
      <c r="FY57" s="12"/>
      <c r="FZ57" s="12"/>
      <c r="GA57" s="12"/>
      <c r="GB57" s="12"/>
      <c r="GC57" s="12"/>
      <c r="GD57" s="12"/>
      <c r="GE57" s="12"/>
      <c r="GF57" s="12"/>
      <c r="GG57" s="12"/>
      <c r="GH57" s="12"/>
      <c r="GI57" s="12"/>
      <c r="GJ57" s="12"/>
      <c r="GK57" s="12"/>
      <c r="GL57" s="12"/>
      <c r="GM57" s="12"/>
      <c r="GN57" s="12"/>
      <c r="GO57" s="12"/>
      <c r="GP57" s="12"/>
      <c r="GQ57" s="12"/>
      <c r="GR57" s="12"/>
      <c r="GS57" s="12"/>
      <c r="GT57" s="12"/>
      <c r="GU57" s="12"/>
      <c r="GV57" s="12"/>
      <c r="GW57" s="12"/>
      <c r="GX57" s="12"/>
      <c r="GY57" s="12"/>
      <c r="GZ57" s="12"/>
      <c r="HA57" s="12"/>
      <c r="HB57" s="12"/>
      <c r="HC57" s="12"/>
      <c r="HD57" s="12"/>
      <c r="HE57" s="12"/>
      <c r="HF57" s="12"/>
      <c r="HG57" s="12"/>
      <c r="HH57" s="12"/>
      <c r="HI57" s="12"/>
      <c r="HJ57" s="12"/>
      <c r="HK57" s="12"/>
      <c r="HL57" s="12"/>
      <c r="HM57" s="12"/>
      <c r="HN57" s="12"/>
      <c r="HO57" s="12"/>
      <c r="HP57" s="12"/>
      <c r="HQ57" s="12"/>
      <c r="HR57" s="12"/>
      <c r="HS57" s="12"/>
      <c r="HT57" s="12"/>
      <c r="HU57" s="12"/>
      <c r="HV57" s="12"/>
      <c r="HW57" s="12"/>
      <c r="HX57" s="12"/>
      <c r="HY57" s="12"/>
      <c r="HZ57" s="12"/>
      <c r="IA57" s="12"/>
      <c r="IB57" s="12"/>
      <c r="IC57" s="12"/>
      <c r="ID57" s="12"/>
      <c r="IE57" s="12"/>
      <c r="IF57" s="12"/>
      <c r="IG57" s="12"/>
      <c r="IH57" s="12"/>
      <c r="II57" s="12"/>
      <c r="IJ57" s="12"/>
      <c r="IK57" s="12"/>
      <c r="IL57" s="12"/>
      <c r="IM57" s="12"/>
      <c r="IN57" s="12"/>
      <c r="IO57" s="12"/>
      <c r="IP57" s="12"/>
      <c r="IQ57" s="12"/>
      <c r="IR57" s="12"/>
      <c r="IS57" s="12"/>
      <c r="IT57" s="12"/>
      <c r="IU57" s="12"/>
      <c r="IV57" s="12"/>
      <c r="IW57" s="12"/>
    </row>
    <row r="58" customFormat="false" ht="10.5" hidden="false" customHeight="true" outlineLevel="0" collapsed="false">
      <c r="A58" s="26" t="s">
        <v>2</v>
      </c>
      <c r="B58" s="27"/>
      <c r="C58" s="28"/>
      <c r="D58" s="29"/>
      <c r="E58" s="28"/>
      <c r="F58" s="29"/>
      <c r="G58" s="28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30"/>
      <c r="X58" s="30"/>
      <c r="Y58" s="30"/>
      <c r="Z58" s="30"/>
      <c r="AA58" s="30"/>
      <c r="AB58" s="30"/>
      <c r="AC58" s="30"/>
      <c r="AD58" s="30"/>
      <c r="AE58" s="30"/>
      <c r="AF58" s="30"/>
      <c r="AG58" s="30"/>
      <c r="AH58" s="31"/>
      <c r="AI58" s="31"/>
      <c r="AJ58" s="31"/>
      <c r="AK58" s="31"/>
      <c r="AL58" s="31"/>
      <c r="AM58" s="31"/>
      <c r="AN58" s="31"/>
      <c r="AO58" s="31"/>
      <c r="AP58" s="31"/>
      <c r="AQ58" s="31"/>
      <c r="AR58" s="31"/>
      <c r="AS58" s="32"/>
      <c r="AT58" s="32"/>
      <c r="AU58" s="32"/>
      <c r="AV58" s="32"/>
      <c r="AW58" s="32"/>
      <c r="AX58" s="32"/>
      <c r="AY58" s="32"/>
      <c r="AZ58" s="32"/>
      <c r="BA58" s="32"/>
      <c r="BB58" s="32"/>
      <c r="BC58" s="32"/>
      <c r="BD58" s="32"/>
      <c r="BE58" s="32"/>
      <c r="BF58" s="32"/>
      <c r="BG58" s="32"/>
      <c r="BH58" s="32"/>
      <c r="BI58" s="32"/>
      <c r="BJ58" s="32"/>
      <c r="BK58" s="32"/>
      <c r="BL58" s="32"/>
      <c r="BM58" s="32"/>
      <c r="BN58" s="32"/>
      <c r="BO58" s="32"/>
      <c r="BP58" s="32"/>
      <c r="BQ58" s="32"/>
      <c r="BR58" s="32"/>
      <c r="BS58" s="32"/>
      <c r="BT58" s="32"/>
      <c r="BU58" s="32"/>
      <c r="BV58" s="32"/>
      <c r="BW58" s="32"/>
      <c r="BX58" s="32"/>
      <c r="BY58" s="32"/>
      <c r="BZ58" s="32"/>
      <c r="CA58" s="32"/>
      <c r="CB58" s="32"/>
      <c r="CC58" s="32"/>
      <c r="CD58" s="32"/>
      <c r="CE58" s="32"/>
      <c r="CF58" s="32"/>
      <c r="CG58" s="32"/>
      <c r="CH58" s="32"/>
      <c r="CI58" s="32"/>
      <c r="CJ58" s="32"/>
      <c r="CK58" s="32"/>
      <c r="CL58" s="32"/>
      <c r="CM58" s="32"/>
      <c r="CN58" s="32"/>
      <c r="CO58" s="32"/>
      <c r="CP58" s="32"/>
      <c r="CQ58" s="32"/>
      <c r="CR58" s="32"/>
      <c r="CS58" s="32"/>
      <c r="CT58" s="32"/>
      <c r="CU58" s="32"/>
      <c r="CV58" s="32"/>
      <c r="CW58" s="32"/>
      <c r="CX58" s="32"/>
      <c r="CY58" s="32"/>
      <c r="CZ58" s="32"/>
      <c r="DA58" s="32"/>
      <c r="DB58" s="32"/>
      <c r="DC58" s="32"/>
      <c r="DD58" s="32"/>
      <c r="DE58" s="32"/>
      <c r="DF58" s="32"/>
      <c r="DG58" s="32"/>
      <c r="DH58" s="32"/>
      <c r="DI58" s="32"/>
      <c r="DJ58" s="32"/>
      <c r="DK58" s="32"/>
      <c r="DL58" s="32"/>
      <c r="DM58" s="32"/>
      <c r="DN58" s="32"/>
      <c r="DO58" s="32"/>
      <c r="DP58" s="32"/>
      <c r="DQ58" s="32"/>
      <c r="DR58" s="32"/>
      <c r="DS58" s="32"/>
      <c r="DT58" s="32"/>
      <c r="DU58" s="32"/>
      <c r="DV58" s="32"/>
      <c r="DW58" s="32"/>
      <c r="DX58" s="32"/>
      <c r="DY58" s="32"/>
      <c r="DZ58" s="32"/>
      <c r="EA58" s="32"/>
      <c r="EB58" s="32"/>
      <c r="EC58" s="32"/>
      <c r="ED58" s="32"/>
      <c r="EE58" s="32"/>
      <c r="EF58" s="32"/>
      <c r="EG58" s="32"/>
      <c r="EH58" s="32"/>
      <c r="EI58" s="32"/>
      <c r="EJ58" s="32"/>
      <c r="EK58" s="32"/>
      <c r="EL58" s="32"/>
      <c r="EM58" s="32"/>
      <c r="EN58" s="32"/>
      <c r="EO58" s="32"/>
      <c r="EP58" s="32"/>
      <c r="EQ58" s="32"/>
      <c r="ER58" s="32"/>
      <c r="ES58" s="32"/>
      <c r="ET58" s="32"/>
      <c r="EU58" s="32"/>
      <c r="EV58" s="32"/>
      <c r="EW58" s="32"/>
      <c r="EX58" s="32"/>
      <c r="EY58" s="32"/>
      <c r="EZ58" s="32"/>
      <c r="FA58" s="32"/>
      <c r="FB58" s="32"/>
      <c r="FC58" s="32"/>
      <c r="FD58" s="32"/>
      <c r="FE58" s="32"/>
      <c r="FF58" s="32"/>
      <c r="FG58" s="32"/>
      <c r="FH58" s="32"/>
      <c r="FI58" s="32"/>
      <c r="FJ58" s="32"/>
      <c r="FK58" s="32"/>
      <c r="FL58" s="32"/>
      <c r="FM58" s="32"/>
      <c r="FN58" s="32"/>
      <c r="FO58" s="32"/>
      <c r="FP58" s="32"/>
      <c r="FQ58" s="32"/>
      <c r="FR58" s="32"/>
      <c r="FS58" s="32"/>
      <c r="FT58" s="32"/>
      <c r="FU58" s="32"/>
      <c r="FV58" s="32"/>
      <c r="FW58" s="32"/>
      <c r="FX58" s="32"/>
      <c r="FY58" s="32"/>
      <c r="FZ58" s="32"/>
      <c r="GA58" s="32"/>
      <c r="GB58" s="32"/>
      <c r="GC58" s="32"/>
      <c r="GD58" s="32"/>
      <c r="GE58" s="32"/>
      <c r="GF58" s="32"/>
      <c r="GG58" s="32"/>
      <c r="GH58" s="32"/>
      <c r="GI58" s="32"/>
      <c r="GJ58" s="32"/>
      <c r="GK58" s="32"/>
      <c r="GL58" s="32"/>
      <c r="GM58" s="32"/>
      <c r="GN58" s="32"/>
      <c r="GO58" s="32"/>
      <c r="GP58" s="32"/>
      <c r="GQ58" s="32"/>
      <c r="GR58" s="32"/>
      <c r="GS58" s="32"/>
      <c r="GT58" s="32"/>
      <c r="GU58" s="32"/>
      <c r="GV58" s="32"/>
      <c r="GW58" s="32"/>
      <c r="GX58" s="32"/>
      <c r="GY58" s="32"/>
      <c r="GZ58" s="32"/>
      <c r="HA58" s="32"/>
      <c r="HB58" s="32"/>
      <c r="HC58" s="32"/>
      <c r="HD58" s="32"/>
      <c r="HE58" s="32"/>
      <c r="HF58" s="32"/>
      <c r="HG58" s="32"/>
      <c r="HH58" s="32"/>
      <c r="HI58" s="32"/>
      <c r="HJ58" s="32"/>
      <c r="HK58" s="32"/>
      <c r="HL58" s="32"/>
      <c r="HM58" s="32"/>
      <c r="HN58" s="32"/>
      <c r="HO58" s="32"/>
      <c r="HP58" s="32"/>
      <c r="HQ58" s="32"/>
      <c r="HR58" s="32"/>
      <c r="HS58" s="32"/>
      <c r="HT58" s="32"/>
      <c r="HU58" s="32"/>
      <c r="HV58" s="32"/>
      <c r="HW58" s="32"/>
      <c r="HX58" s="32"/>
      <c r="HY58" s="32"/>
      <c r="HZ58" s="32"/>
      <c r="IA58" s="32"/>
      <c r="IB58" s="32"/>
      <c r="IC58" s="32"/>
      <c r="ID58" s="32"/>
      <c r="IE58" s="32"/>
      <c r="IF58" s="32"/>
      <c r="IG58" s="32"/>
      <c r="IH58" s="32"/>
      <c r="II58" s="32"/>
      <c r="IJ58" s="32"/>
      <c r="IK58" s="32"/>
      <c r="IL58" s="32"/>
      <c r="IM58" s="32"/>
      <c r="IN58" s="32"/>
      <c r="IO58" s="32"/>
      <c r="IP58" s="32"/>
      <c r="IQ58" s="32"/>
      <c r="IR58" s="32"/>
      <c r="IS58" s="32"/>
      <c r="IT58" s="32"/>
      <c r="IU58" s="32"/>
      <c r="IV58" s="32"/>
      <c r="IW58" s="32"/>
    </row>
    <row r="59" customFormat="false" ht="11.25" hidden="false" customHeight="false" outlineLevel="0" collapsed="false">
      <c r="A59" s="8" t="s">
        <v>48</v>
      </c>
      <c r="B59" s="13"/>
      <c r="C59" s="14"/>
      <c r="D59" s="15"/>
      <c r="E59" s="14"/>
      <c r="F59" s="15"/>
      <c r="G59" s="14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8"/>
      <c r="AI59" s="18"/>
      <c r="AJ59" s="18"/>
      <c r="AK59" s="18"/>
      <c r="AL59" s="18"/>
      <c r="AM59" s="18"/>
      <c r="AN59" s="18"/>
      <c r="AO59" s="18"/>
      <c r="AP59" s="18"/>
      <c r="AQ59" s="18"/>
      <c r="AR59" s="18"/>
    </row>
    <row r="60" customFormat="false" ht="11.25" hidden="false" customHeight="false" outlineLevel="0" collapsed="false">
      <c r="A60" s="1" t="s">
        <v>49</v>
      </c>
      <c r="B60" s="13" t="n">
        <v>250000</v>
      </c>
      <c r="C60" s="14" t="n">
        <f aca="false">VLOOKUP($C$3,'Flow Historicals'!$A$1:$CM$23952,30)</f>
        <v>0</v>
      </c>
      <c r="D60" s="15" t="n">
        <f aca="false">+B60-C60</f>
        <v>250000</v>
      </c>
      <c r="E60" s="14" t="n">
        <f aca="false">VLOOKUP($E$3,'Flow Historicals'!$A$1:$CM$23952,30)</f>
        <v>0</v>
      </c>
      <c r="F60" s="15" t="n">
        <f aca="false">+B60-E60</f>
        <v>250000</v>
      </c>
      <c r="G60" s="14" t="n">
        <f aca="false">+C60-E60</f>
        <v>0</v>
      </c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8"/>
      <c r="AI60" s="18"/>
      <c r="AJ60" s="18"/>
      <c r="AK60" s="18"/>
      <c r="AL60" s="18"/>
      <c r="AM60" s="18"/>
      <c r="AN60" s="18"/>
      <c r="AO60" s="18"/>
      <c r="AP60" s="18"/>
      <c r="AQ60" s="18"/>
      <c r="AR60" s="18"/>
    </row>
    <row r="61" customFormat="false" ht="12" hidden="false" customHeight="false" outlineLevel="0" collapsed="false">
      <c r="A61" s="9" t="s">
        <v>50</v>
      </c>
      <c r="B61" s="20" t="n">
        <v>200000</v>
      </c>
      <c r="C61" s="21" t="n">
        <f aca="false">VLOOKUP($C$3,'Flow Historicals'!$A$1:$CM$23952,31)</f>
        <v>0</v>
      </c>
      <c r="D61" s="22" t="n">
        <f aca="false">+B61-C61</f>
        <v>200000</v>
      </c>
      <c r="E61" s="21" t="n">
        <f aca="false">VLOOKUP($E$3,'Flow Historicals'!$A$1:$CM$23952,31)</f>
        <v>0</v>
      </c>
      <c r="F61" s="22" t="n">
        <f aca="false">+B61-E61</f>
        <v>200000</v>
      </c>
      <c r="G61" s="21" t="n">
        <f aca="false">+C61-E61</f>
        <v>0</v>
      </c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4"/>
      <c r="X61" s="24"/>
      <c r="Y61" s="24"/>
      <c r="Z61" s="24"/>
      <c r="AA61" s="24"/>
      <c r="AB61" s="24"/>
      <c r="AC61" s="24"/>
      <c r="AD61" s="24"/>
      <c r="AE61" s="24"/>
      <c r="AF61" s="24"/>
      <c r="AG61" s="24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  <c r="AS61" s="12"/>
      <c r="AT61" s="12"/>
      <c r="AU61" s="12"/>
      <c r="AV61" s="12"/>
      <c r="AW61" s="12"/>
      <c r="AX61" s="12"/>
      <c r="AY61" s="12"/>
      <c r="AZ61" s="12"/>
      <c r="BA61" s="12"/>
      <c r="BB61" s="12"/>
      <c r="BC61" s="12"/>
      <c r="BD61" s="12"/>
      <c r="BE61" s="12"/>
      <c r="BF61" s="12"/>
      <c r="BG61" s="12"/>
      <c r="BH61" s="12"/>
      <c r="BI61" s="12"/>
      <c r="BJ61" s="12"/>
      <c r="BK61" s="12"/>
      <c r="BL61" s="12"/>
      <c r="BM61" s="12"/>
      <c r="BN61" s="12"/>
      <c r="BO61" s="12"/>
      <c r="BP61" s="12"/>
      <c r="BQ61" s="12"/>
      <c r="BR61" s="12"/>
      <c r="BS61" s="12"/>
      <c r="BT61" s="12"/>
      <c r="BU61" s="12"/>
      <c r="BV61" s="12"/>
      <c r="BW61" s="12"/>
      <c r="BX61" s="12"/>
      <c r="BY61" s="12"/>
      <c r="BZ61" s="12"/>
      <c r="CA61" s="12"/>
      <c r="CB61" s="12"/>
      <c r="CC61" s="12"/>
      <c r="CD61" s="12"/>
      <c r="CE61" s="12"/>
      <c r="CF61" s="12"/>
      <c r="CG61" s="12"/>
      <c r="CH61" s="12"/>
      <c r="CI61" s="12"/>
      <c r="CJ61" s="12"/>
      <c r="CK61" s="12"/>
      <c r="CL61" s="12"/>
      <c r="CM61" s="12"/>
      <c r="CN61" s="12"/>
      <c r="CO61" s="12"/>
      <c r="CP61" s="12"/>
      <c r="CQ61" s="12"/>
      <c r="CR61" s="12"/>
      <c r="CS61" s="12"/>
      <c r="CT61" s="12"/>
      <c r="CU61" s="12"/>
      <c r="CV61" s="12"/>
      <c r="CW61" s="12"/>
      <c r="CX61" s="12"/>
      <c r="CY61" s="12"/>
      <c r="CZ61" s="12"/>
      <c r="DA61" s="12"/>
      <c r="DB61" s="12"/>
      <c r="DC61" s="12"/>
      <c r="DD61" s="12"/>
      <c r="DE61" s="12"/>
      <c r="DF61" s="12"/>
      <c r="DG61" s="12"/>
      <c r="DH61" s="12"/>
      <c r="DI61" s="12"/>
      <c r="DJ61" s="12"/>
      <c r="DK61" s="12"/>
      <c r="DL61" s="12"/>
      <c r="DM61" s="12"/>
      <c r="DN61" s="12"/>
      <c r="DO61" s="12"/>
      <c r="DP61" s="12"/>
      <c r="DQ61" s="12"/>
      <c r="DR61" s="12"/>
      <c r="DS61" s="12"/>
      <c r="DT61" s="12"/>
      <c r="DU61" s="12"/>
      <c r="DV61" s="12"/>
      <c r="DW61" s="12"/>
      <c r="DX61" s="12"/>
      <c r="DY61" s="12"/>
      <c r="DZ61" s="12"/>
      <c r="EA61" s="12"/>
      <c r="EB61" s="12"/>
      <c r="EC61" s="12"/>
      <c r="ED61" s="12"/>
      <c r="EE61" s="12"/>
      <c r="EF61" s="12"/>
      <c r="EG61" s="12"/>
      <c r="EH61" s="12"/>
      <c r="EI61" s="12"/>
      <c r="EJ61" s="12"/>
      <c r="EK61" s="12"/>
      <c r="EL61" s="12"/>
      <c r="EM61" s="12"/>
      <c r="EN61" s="12"/>
      <c r="EO61" s="12"/>
      <c r="EP61" s="12"/>
      <c r="EQ61" s="12"/>
      <c r="ER61" s="12"/>
      <c r="ES61" s="12"/>
      <c r="ET61" s="12"/>
      <c r="EU61" s="12"/>
      <c r="EV61" s="12"/>
      <c r="EW61" s="12"/>
      <c r="EX61" s="12"/>
      <c r="EY61" s="12"/>
      <c r="EZ61" s="12"/>
      <c r="FA61" s="12"/>
      <c r="FB61" s="12"/>
      <c r="FC61" s="12"/>
      <c r="FD61" s="12"/>
      <c r="FE61" s="12"/>
      <c r="FF61" s="12"/>
      <c r="FG61" s="12"/>
      <c r="FH61" s="12"/>
      <c r="FI61" s="12"/>
      <c r="FJ61" s="12"/>
      <c r="FK61" s="12"/>
      <c r="FL61" s="12"/>
      <c r="FM61" s="12"/>
      <c r="FN61" s="12"/>
      <c r="FO61" s="12"/>
      <c r="FP61" s="12"/>
      <c r="FQ61" s="12"/>
      <c r="FR61" s="12"/>
      <c r="FS61" s="12"/>
      <c r="FT61" s="12"/>
      <c r="FU61" s="12"/>
      <c r="FV61" s="12"/>
      <c r="FW61" s="12"/>
      <c r="FX61" s="12"/>
      <c r="FY61" s="12"/>
      <c r="FZ61" s="12"/>
      <c r="GA61" s="12"/>
      <c r="GB61" s="12"/>
      <c r="GC61" s="12"/>
      <c r="GD61" s="12"/>
      <c r="GE61" s="12"/>
      <c r="GF61" s="12"/>
      <c r="GG61" s="12"/>
      <c r="GH61" s="12"/>
      <c r="GI61" s="12"/>
      <c r="GJ61" s="12"/>
      <c r="GK61" s="12"/>
      <c r="GL61" s="12"/>
      <c r="GM61" s="12"/>
      <c r="GN61" s="12"/>
      <c r="GO61" s="12"/>
      <c r="GP61" s="12"/>
      <c r="GQ61" s="12"/>
      <c r="GR61" s="12"/>
      <c r="GS61" s="12"/>
      <c r="GT61" s="12"/>
      <c r="GU61" s="12"/>
      <c r="GV61" s="12"/>
      <c r="GW61" s="12"/>
      <c r="GX61" s="12"/>
      <c r="GY61" s="12"/>
      <c r="GZ61" s="12"/>
      <c r="HA61" s="12"/>
      <c r="HB61" s="12"/>
      <c r="HC61" s="12"/>
      <c r="HD61" s="12"/>
      <c r="HE61" s="12"/>
      <c r="HF61" s="12"/>
      <c r="HG61" s="12"/>
      <c r="HH61" s="12"/>
      <c r="HI61" s="12"/>
      <c r="HJ61" s="12"/>
      <c r="HK61" s="12"/>
      <c r="HL61" s="12"/>
      <c r="HM61" s="12"/>
      <c r="HN61" s="12"/>
      <c r="HO61" s="12"/>
      <c r="HP61" s="12"/>
      <c r="HQ61" s="12"/>
      <c r="HR61" s="12"/>
      <c r="HS61" s="12"/>
      <c r="HT61" s="12"/>
      <c r="HU61" s="12"/>
      <c r="HV61" s="12"/>
      <c r="HW61" s="12"/>
      <c r="HX61" s="12"/>
      <c r="HY61" s="12"/>
      <c r="HZ61" s="12"/>
      <c r="IA61" s="12"/>
      <c r="IB61" s="12"/>
      <c r="IC61" s="12"/>
      <c r="ID61" s="12"/>
      <c r="IE61" s="12"/>
      <c r="IF61" s="12"/>
      <c r="IG61" s="12"/>
      <c r="IH61" s="12"/>
      <c r="II61" s="12"/>
      <c r="IJ61" s="12"/>
      <c r="IK61" s="12"/>
      <c r="IL61" s="12"/>
      <c r="IM61" s="12"/>
      <c r="IN61" s="12"/>
      <c r="IO61" s="12"/>
      <c r="IP61" s="12"/>
      <c r="IQ61" s="12"/>
      <c r="IR61" s="12"/>
      <c r="IS61" s="12"/>
      <c r="IT61" s="12"/>
      <c r="IU61" s="12"/>
      <c r="IV61" s="12"/>
      <c r="IW61" s="12"/>
    </row>
    <row r="62" customFormat="false" ht="12" hidden="false" customHeight="false" outlineLevel="0" collapsed="false">
      <c r="A62" s="26"/>
      <c r="B62" s="27"/>
      <c r="C62" s="28"/>
      <c r="D62" s="29"/>
      <c r="E62" s="28"/>
      <c r="F62" s="29"/>
      <c r="G62" s="28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30"/>
      <c r="X62" s="30"/>
      <c r="Y62" s="30"/>
      <c r="Z62" s="30"/>
      <c r="AA62" s="30"/>
      <c r="AB62" s="30"/>
      <c r="AC62" s="30"/>
      <c r="AD62" s="30"/>
      <c r="AE62" s="30"/>
      <c r="AF62" s="30"/>
      <c r="AG62" s="30"/>
      <c r="AH62" s="31"/>
      <c r="AI62" s="31"/>
      <c r="AJ62" s="31"/>
      <c r="AK62" s="31"/>
      <c r="AL62" s="31"/>
      <c r="AM62" s="31"/>
      <c r="AN62" s="31"/>
      <c r="AO62" s="31"/>
      <c r="AP62" s="31"/>
      <c r="AQ62" s="31"/>
      <c r="AR62" s="31"/>
      <c r="AS62" s="32"/>
      <c r="AT62" s="32"/>
      <c r="AU62" s="32"/>
      <c r="AV62" s="32"/>
      <c r="AW62" s="32"/>
      <c r="AX62" s="32"/>
      <c r="AY62" s="32"/>
      <c r="AZ62" s="32"/>
      <c r="BA62" s="32"/>
      <c r="BB62" s="32"/>
      <c r="BC62" s="32"/>
      <c r="BD62" s="32"/>
      <c r="BE62" s="32"/>
      <c r="BF62" s="32"/>
      <c r="BG62" s="32"/>
      <c r="BH62" s="32"/>
      <c r="BI62" s="32"/>
      <c r="BJ62" s="32"/>
      <c r="BK62" s="32"/>
      <c r="BL62" s="32"/>
      <c r="BM62" s="32"/>
      <c r="BN62" s="32"/>
      <c r="BO62" s="32"/>
      <c r="BP62" s="32"/>
      <c r="BQ62" s="32"/>
      <c r="BR62" s="32"/>
      <c r="BS62" s="32"/>
      <c r="BT62" s="32"/>
      <c r="BU62" s="32"/>
      <c r="BV62" s="32"/>
      <c r="BW62" s="32"/>
      <c r="BX62" s="32"/>
      <c r="BY62" s="32"/>
      <c r="BZ62" s="32"/>
      <c r="CA62" s="32"/>
      <c r="CB62" s="32"/>
      <c r="CC62" s="32"/>
      <c r="CD62" s="32"/>
      <c r="CE62" s="32"/>
      <c r="CF62" s="32"/>
      <c r="CG62" s="32"/>
      <c r="CH62" s="32"/>
      <c r="CI62" s="32"/>
      <c r="CJ62" s="32"/>
      <c r="CK62" s="32"/>
      <c r="CL62" s="32"/>
      <c r="CM62" s="32"/>
      <c r="CN62" s="32"/>
      <c r="CO62" s="32"/>
      <c r="CP62" s="32"/>
      <c r="CQ62" s="32"/>
      <c r="CR62" s="32"/>
      <c r="CS62" s="32"/>
      <c r="CT62" s="32"/>
      <c r="CU62" s="32"/>
      <c r="CV62" s="32"/>
      <c r="CW62" s="32"/>
      <c r="CX62" s="32"/>
      <c r="CY62" s="32"/>
      <c r="CZ62" s="32"/>
      <c r="DA62" s="32"/>
      <c r="DB62" s="32"/>
      <c r="DC62" s="32"/>
      <c r="DD62" s="32"/>
      <c r="DE62" s="32"/>
      <c r="DF62" s="32"/>
      <c r="DG62" s="32"/>
      <c r="DH62" s="32"/>
      <c r="DI62" s="32"/>
      <c r="DJ62" s="32"/>
      <c r="DK62" s="32"/>
      <c r="DL62" s="32"/>
      <c r="DM62" s="32"/>
      <c r="DN62" s="32"/>
      <c r="DO62" s="32"/>
      <c r="DP62" s="32"/>
      <c r="DQ62" s="32"/>
      <c r="DR62" s="32"/>
      <c r="DS62" s="32"/>
      <c r="DT62" s="32"/>
      <c r="DU62" s="32"/>
      <c r="DV62" s="32"/>
      <c r="DW62" s="32"/>
      <c r="DX62" s="32"/>
      <c r="DY62" s="32"/>
      <c r="DZ62" s="32"/>
      <c r="EA62" s="32"/>
      <c r="EB62" s="32"/>
      <c r="EC62" s="32"/>
      <c r="ED62" s="32"/>
      <c r="EE62" s="32"/>
      <c r="EF62" s="32"/>
      <c r="EG62" s="32"/>
      <c r="EH62" s="32"/>
      <c r="EI62" s="32"/>
      <c r="EJ62" s="32"/>
      <c r="EK62" s="32"/>
      <c r="EL62" s="32"/>
      <c r="EM62" s="32"/>
      <c r="EN62" s="32"/>
      <c r="EO62" s="32"/>
      <c r="EP62" s="32"/>
      <c r="EQ62" s="32"/>
      <c r="ER62" s="32"/>
      <c r="ES62" s="32"/>
      <c r="ET62" s="32"/>
      <c r="EU62" s="32"/>
      <c r="EV62" s="32"/>
      <c r="EW62" s="32"/>
      <c r="EX62" s="32"/>
      <c r="EY62" s="32"/>
      <c r="EZ62" s="32"/>
      <c r="FA62" s="32"/>
      <c r="FB62" s="32"/>
      <c r="FC62" s="32"/>
      <c r="FD62" s="32"/>
      <c r="FE62" s="32"/>
      <c r="FF62" s="32"/>
      <c r="FG62" s="32"/>
      <c r="FH62" s="32"/>
      <c r="FI62" s="32"/>
      <c r="FJ62" s="32"/>
      <c r="FK62" s="32"/>
      <c r="FL62" s="32"/>
      <c r="FM62" s="32"/>
      <c r="FN62" s="32"/>
      <c r="FO62" s="32"/>
      <c r="FP62" s="32"/>
      <c r="FQ62" s="32"/>
      <c r="FR62" s="32"/>
      <c r="FS62" s="32"/>
      <c r="FT62" s="32"/>
      <c r="FU62" s="32"/>
      <c r="FV62" s="32"/>
      <c r="FW62" s="32"/>
      <c r="FX62" s="32"/>
      <c r="FY62" s="32"/>
      <c r="FZ62" s="32"/>
      <c r="GA62" s="32"/>
      <c r="GB62" s="32"/>
      <c r="GC62" s="32"/>
      <c r="GD62" s="32"/>
      <c r="GE62" s="32"/>
      <c r="GF62" s="32"/>
      <c r="GG62" s="32"/>
      <c r="GH62" s="32"/>
      <c r="GI62" s="32"/>
      <c r="GJ62" s="32"/>
      <c r="GK62" s="32"/>
      <c r="GL62" s="32"/>
      <c r="GM62" s="32"/>
      <c r="GN62" s="32"/>
      <c r="GO62" s="32"/>
      <c r="GP62" s="32"/>
      <c r="GQ62" s="32"/>
      <c r="GR62" s="32"/>
      <c r="GS62" s="32"/>
      <c r="GT62" s="32"/>
      <c r="GU62" s="32"/>
      <c r="GV62" s="32"/>
      <c r="GW62" s="32"/>
      <c r="GX62" s="32"/>
      <c r="GY62" s="32"/>
      <c r="GZ62" s="32"/>
      <c r="HA62" s="32"/>
      <c r="HB62" s="32"/>
      <c r="HC62" s="32"/>
      <c r="HD62" s="32"/>
      <c r="HE62" s="32"/>
      <c r="HF62" s="32"/>
      <c r="HG62" s="32"/>
      <c r="HH62" s="32"/>
      <c r="HI62" s="32"/>
      <c r="HJ62" s="32"/>
      <c r="HK62" s="32"/>
      <c r="HL62" s="32"/>
      <c r="HM62" s="32"/>
      <c r="HN62" s="32"/>
      <c r="HO62" s="32"/>
      <c r="HP62" s="32"/>
      <c r="HQ62" s="32"/>
      <c r="HR62" s="32"/>
      <c r="HS62" s="32"/>
      <c r="HT62" s="32"/>
      <c r="HU62" s="32"/>
      <c r="HV62" s="32"/>
      <c r="HW62" s="32"/>
      <c r="HX62" s="32"/>
      <c r="HY62" s="32"/>
      <c r="HZ62" s="32"/>
      <c r="IA62" s="32"/>
      <c r="IB62" s="32"/>
      <c r="IC62" s="32"/>
      <c r="ID62" s="32"/>
      <c r="IE62" s="32"/>
      <c r="IF62" s="32"/>
      <c r="IG62" s="32"/>
      <c r="IH62" s="32"/>
      <c r="II62" s="32"/>
      <c r="IJ62" s="32"/>
      <c r="IK62" s="32"/>
      <c r="IL62" s="32"/>
      <c r="IM62" s="32"/>
      <c r="IN62" s="32"/>
      <c r="IO62" s="32"/>
      <c r="IP62" s="32"/>
      <c r="IQ62" s="32"/>
      <c r="IR62" s="32"/>
      <c r="IS62" s="32"/>
      <c r="IT62" s="32"/>
      <c r="IU62" s="32"/>
      <c r="IV62" s="32"/>
      <c r="IW62" s="32"/>
    </row>
    <row r="63" customFormat="false" ht="11.25" hidden="false" customHeight="false" outlineLevel="0" collapsed="false">
      <c r="A63" s="8" t="s">
        <v>51</v>
      </c>
      <c r="B63" s="13"/>
      <c r="C63" s="14"/>
      <c r="D63" s="15"/>
      <c r="E63" s="14"/>
      <c r="F63" s="15"/>
      <c r="G63" s="14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8"/>
      <c r="AI63" s="18"/>
      <c r="AJ63" s="18"/>
      <c r="AK63" s="18"/>
      <c r="AL63" s="18"/>
      <c r="AM63" s="18"/>
      <c r="AN63" s="18"/>
      <c r="AO63" s="18"/>
      <c r="AP63" s="18"/>
      <c r="AQ63" s="18"/>
      <c r="AR63" s="18"/>
    </row>
    <row r="64" customFormat="false" ht="11.25" hidden="false" customHeight="false" outlineLevel="0" collapsed="false">
      <c r="A64" s="1" t="s">
        <v>52</v>
      </c>
      <c r="B64" s="13" t="n">
        <v>200000</v>
      </c>
      <c r="C64" s="14" t="n">
        <f aca="false">VLOOKUP($C$3,'Flow Historicals'!$A$1:$CM$23952,32)</f>
        <v>0</v>
      </c>
      <c r="D64" s="15" t="n">
        <f aca="false">+B64-C64</f>
        <v>200000</v>
      </c>
      <c r="E64" s="14" t="n">
        <f aca="false">VLOOKUP($E$3,'Flow Historicals'!$A$1:$CM$23952,32)</f>
        <v>0</v>
      </c>
      <c r="F64" s="15" t="n">
        <f aca="false">+B64-E64</f>
        <v>200000</v>
      </c>
      <c r="G64" s="14" t="n">
        <f aca="false">+C64-E64</f>
        <v>0</v>
      </c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8"/>
      <c r="AI64" s="18"/>
      <c r="AJ64" s="18"/>
      <c r="AK64" s="18"/>
      <c r="AL64" s="18"/>
      <c r="AM64" s="18"/>
      <c r="AN64" s="18"/>
      <c r="AO64" s="18"/>
      <c r="AP64" s="18"/>
      <c r="AQ64" s="18"/>
      <c r="AR64" s="18"/>
    </row>
    <row r="65" customFormat="false" ht="12" hidden="false" customHeight="false" outlineLevel="0" collapsed="false">
      <c r="A65" s="9" t="s">
        <v>53</v>
      </c>
      <c r="B65" s="20" t="n">
        <v>190000</v>
      </c>
      <c r="C65" s="21" t="n">
        <f aca="false">VLOOKUP($C$3,'Flow Historicals'!$A$1:$CM$23952,33)</f>
        <v>0</v>
      </c>
      <c r="D65" s="22" t="n">
        <f aca="false">+B65-C65</f>
        <v>190000</v>
      </c>
      <c r="E65" s="21" t="n">
        <f aca="false">VLOOKUP($E$3,'Flow Historicals'!$A$1:$CM$23952,33)</f>
        <v>0</v>
      </c>
      <c r="F65" s="22" t="n">
        <f aca="false">+B65-E65</f>
        <v>190000</v>
      </c>
      <c r="G65" s="21" t="n">
        <f aca="false">+C65-E65</f>
        <v>0</v>
      </c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4"/>
      <c r="X65" s="24"/>
      <c r="Y65" s="24"/>
      <c r="Z65" s="24"/>
      <c r="AA65" s="24"/>
      <c r="AB65" s="24"/>
      <c r="AC65" s="24"/>
      <c r="AD65" s="24"/>
      <c r="AE65" s="24"/>
      <c r="AF65" s="24"/>
      <c r="AG65" s="24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  <c r="AS65" s="12"/>
      <c r="AT65" s="12"/>
      <c r="AU65" s="12"/>
      <c r="AV65" s="12"/>
      <c r="AW65" s="12"/>
      <c r="AX65" s="12"/>
      <c r="AY65" s="12"/>
      <c r="AZ65" s="12"/>
      <c r="BA65" s="12"/>
      <c r="BB65" s="12"/>
      <c r="BC65" s="12"/>
      <c r="BD65" s="12"/>
      <c r="BE65" s="12"/>
      <c r="BF65" s="12"/>
      <c r="BG65" s="12"/>
      <c r="BH65" s="12"/>
      <c r="BI65" s="12"/>
      <c r="BJ65" s="12"/>
      <c r="BK65" s="12"/>
      <c r="BL65" s="12"/>
      <c r="BM65" s="12"/>
      <c r="BN65" s="12"/>
      <c r="BO65" s="12"/>
      <c r="BP65" s="12"/>
      <c r="BQ65" s="12"/>
      <c r="BR65" s="12"/>
      <c r="BS65" s="12"/>
      <c r="BT65" s="12"/>
      <c r="BU65" s="12"/>
      <c r="BV65" s="12"/>
      <c r="BW65" s="12"/>
      <c r="BX65" s="12"/>
      <c r="BY65" s="12"/>
      <c r="BZ65" s="12"/>
      <c r="CA65" s="12"/>
      <c r="CB65" s="12"/>
      <c r="CC65" s="12"/>
      <c r="CD65" s="12"/>
      <c r="CE65" s="12"/>
      <c r="CF65" s="12"/>
      <c r="CG65" s="12"/>
      <c r="CH65" s="12"/>
      <c r="CI65" s="12"/>
      <c r="CJ65" s="12"/>
      <c r="CK65" s="12"/>
      <c r="CL65" s="12"/>
      <c r="CM65" s="12"/>
      <c r="CN65" s="12"/>
      <c r="CO65" s="12"/>
      <c r="CP65" s="12"/>
      <c r="CQ65" s="12"/>
      <c r="CR65" s="12"/>
      <c r="CS65" s="12"/>
      <c r="CT65" s="12"/>
      <c r="CU65" s="12"/>
      <c r="CV65" s="12"/>
      <c r="CW65" s="12"/>
      <c r="CX65" s="12"/>
      <c r="CY65" s="12"/>
      <c r="CZ65" s="12"/>
      <c r="DA65" s="12"/>
      <c r="DB65" s="12"/>
      <c r="DC65" s="12"/>
      <c r="DD65" s="12"/>
      <c r="DE65" s="12"/>
      <c r="DF65" s="12"/>
      <c r="DG65" s="12"/>
      <c r="DH65" s="12"/>
      <c r="DI65" s="12"/>
      <c r="DJ65" s="12"/>
      <c r="DK65" s="12"/>
      <c r="DL65" s="12"/>
      <c r="DM65" s="12"/>
      <c r="DN65" s="12"/>
      <c r="DO65" s="12"/>
      <c r="DP65" s="12"/>
      <c r="DQ65" s="12"/>
      <c r="DR65" s="12"/>
      <c r="DS65" s="12"/>
      <c r="DT65" s="12"/>
      <c r="DU65" s="12"/>
      <c r="DV65" s="12"/>
      <c r="DW65" s="12"/>
      <c r="DX65" s="12"/>
      <c r="DY65" s="12"/>
      <c r="DZ65" s="12"/>
      <c r="EA65" s="12"/>
      <c r="EB65" s="12"/>
      <c r="EC65" s="12"/>
      <c r="ED65" s="12"/>
      <c r="EE65" s="12"/>
      <c r="EF65" s="12"/>
      <c r="EG65" s="12"/>
      <c r="EH65" s="12"/>
      <c r="EI65" s="12"/>
      <c r="EJ65" s="12"/>
      <c r="EK65" s="12"/>
      <c r="EL65" s="12"/>
      <c r="EM65" s="12"/>
      <c r="EN65" s="12"/>
      <c r="EO65" s="12"/>
      <c r="EP65" s="12"/>
      <c r="EQ65" s="12"/>
      <c r="ER65" s="12"/>
      <c r="ES65" s="12"/>
      <c r="ET65" s="12"/>
      <c r="EU65" s="12"/>
      <c r="EV65" s="12"/>
      <c r="EW65" s="12"/>
      <c r="EX65" s="12"/>
      <c r="EY65" s="12"/>
      <c r="EZ65" s="12"/>
      <c r="FA65" s="12"/>
      <c r="FB65" s="12"/>
      <c r="FC65" s="12"/>
      <c r="FD65" s="12"/>
      <c r="FE65" s="12"/>
      <c r="FF65" s="12"/>
      <c r="FG65" s="12"/>
      <c r="FH65" s="12"/>
      <c r="FI65" s="12"/>
      <c r="FJ65" s="12"/>
      <c r="FK65" s="12"/>
      <c r="FL65" s="12"/>
      <c r="FM65" s="12"/>
      <c r="FN65" s="12"/>
      <c r="FO65" s="12"/>
      <c r="FP65" s="12"/>
      <c r="FQ65" s="12"/>
      <c r="FR65" s="12"/>
      <c r="FS65" s="12"/>
      <c r="FT65" s="12"/>
      <c r="FU65" s="12"/>
      <c r="FV65" s="12"/>
      <c r="FW65" s="12"/>
      <c r="FX65" s="12"/>
      <c r="FY65" s="12"/>
      <c r="FZ65" s="12"/>
      <c r="GA65" s="12"/>
      <c r="GB65" s="12"/>
      <c r="GC65" s="12"/>
      <c r="GD65" s="12"/>
      <c r="GE65" s="12"/>
      <c r="GF65" s="12"/>
      <c r="GG65" s="12"/>
      <c r="GH65" s="12"/>
      <c r="GI65" s="12"/>
      <c r="GJ65" s="12"/>
      <c r="GK65" s="12"/>
      <c r="GL65" s="12"/>
      <c r="GM65" s="12"/>
      <c r="GN65" s="12"/>
      <c r="GO65" s="12"/>
      <c r="GP65" s="12"/>
      <c r="GQ65" s="12"/>
      <c r="GR65" s="12"/>
      <c r="GS65" s="12"/>
      <c r="GT65" s="12"/>
      <c r="GU65" s="12"/>
      <c r="GV65" s="12"/>
      <c r="GW65" s="12"/>
      <c r="GX65" s="12"/>
      <c r="GY65" s="12"/>
      <c r="GZ65" s="12"/>
      <c r="HA65" s="12"/>
      <c r="HB65" s="12"/>
      <c r="HC65" s="12"/>
      <c r="HD65" s="12"/>
      <c r="HE65" s="12"/>
      <c r="HF65" s="12"/>
      <c r="HG65" s="12"/>
      <c r="HH65" s="12"/>
      <c r="HI65" s="12"/>
      <c r="HJ65" s="12"/>
      <c r="HK65" s="12"/>
      <c r="HL65" s="12"/>
      <c r="HM65" s="12"/>
      <c r="HN65" s="12"/>
      <c r="HO65" s="12"/>
      <c r="HP65" s="12"/>
      <c r="HQ65" s="12"/>
      <c r="HR65" s="12"/>
      <c r="HS65" s="12"/>
      <c r="HT65" s="12"/>
      <c r="HU65" s="12"/>
      <c r="HV65" s="12"/>
      <c r="HW65" s="12"/>
      <c r="HX65" s="12"/>
      <c r="HY65" s="12"/>
      <c r="HZ65" s="12"/>
      <c r="IA65" s="12"/>
      <c r="IB65" s="12"/>
      <c r="IC65" s="12"/>
      <c r="ID65" s="12"/>
      <c r="IE65" s="12"/>
      <c r="IF65" s="12"/>
      <c r="IG65" s="12"/>
      <c r="IH65" s="12"/>
      <c r="II65" s="12"/>
      <c r="IJ65" s="12"/>
      <c r="IK65" s="12"/>
      <c r="IL65" s="12"/>
      <c r="IM65" s="12"/>
      <c r="IN65" s="12"/>
      <c r="IO65" s="12"/>
      <c r="IP65" s="12"/>
      <c r="IQ65" s="12"/>
      <c r="IR65" s="12"/>
      <c r="IS65" s="12"/>
      <c r="IT65" s="12"/>
      <c r="IU65" s="12"/>
      <c r="IV65" s="12"/>
      <c r="IW65" s="12"/>
    </row>
    <row r="66" customFormat="false" ht="12" hidden="false" customHeight="false" outlineLevel="0" collapsed="false">
      <c r="A66" s="26"/>
      <c r="B66" s="27"/>
      <c r="C66" s="28"/>
      <c r="D66" s="29"/>
      <c r="E66" s="28"/>
      <c r="F66" s="29"/>
      <c r="G66" s="28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5"/>
      <c r="X66" s="45"/>
      <c r="Y66" s="45"/>
      <c r="Z66" s="45"/>
      <c r="AA66" s="45"/>
      <c r="AB66" s="45"/>
      <c r="AC66" s="45"/>
      <c r="AD66" s="45"/>
      <c r="AE66" s="45"/>
      <c r="AF66" s="45"/>
      <c r="AG66" s="45"/>
      <c r="AH66" s="46"/>
      <c r="AI66" s="46"/>
      <c r="AJ66" s="46"/>
      <c r="AK66" s="46"/>
      <c r="AL66" s="46"/>
      <c r="AM66" s="46"/>
      <c r="AN66" s="46"/>
      <c r="AO66" s="46"/>
      <c r="AP66" s="46"/>
      <c r="AQ66" s="46"/>
      <c r="AR66" s="46"/>
      <c r="AS66" s="47"/>
      <c r="AT66" s="47"/>
      <c r="AU66" s="47"/>
      <c r="AV66" s="47"/>
      <c r="AW66" s="47"/>
      <c r="AX66" s="47"/>
      <c r="AY66" s="47"/>
      <c r="AZ66" s="47"/>
      <c r="BA66" s="47"/>
      <c r="BB66" s="47"/>
      <c r="BC66" s="47"/>
      <c r="BD66" s="47"/>
      <c r="BE66" s="47"/>
      <c r="BF66" s="47"/>
      <c r="BG66" s="47"/>
      <c r="BH66" s="47"/>
      <c r="BI66" s="47"/>
      <c r="BJ66" s="47"/>
      <c r="BK66" s="47"/>
      <c r="BL66" s="47"/>
      <c r="BM66" s="47"/>
      <c r="BN66" s="47"/>
      <c r="BO66" s="47"/>
      <c r="BP66" s="47"/>
      <c r="BQ66" s="47"/>
      <c r="BR66" s="47"/>
      <c r="BS66" s="47"/>
      <c r="BT66" s="47"/>
      <c r="BU66" s="47"/>
      <c r="BV66" s="47"/>
      <c r="BW66" s="47"/>
      <c r="BX66" s="47"/>
      <c r="BY66" s="47"/>
      <c r="BZ66" s="47"/>
      <c r="CA66" s="47"/>
      <c r="CB66" s="47"/>
      <c r="CC66" s="47"/>
      <c r="CD66" s="47"/>
      <c r="CE66" s="47"/>
      <c r="CF66" s="47"/>
      <c r="CG66" s="47"/>
      <c r="CH66" s="47"/>
      <c r="CI66" s="47"/>
      <c r="CJ66" s="47"/>
      <c r="CK66" s="47"/>
      <c r="CL66" s="47"/>
      <c r="CM66" s="47"/>
      <c r="CN66" s="47"/>
      <c r="CO66" s="47"/>
      <c r="CP66" s="47"/>
      <c r="CQ66" s="47"/>
      <c r="CR66" s="47"/>
      <c r="CS66" s="47"/>
      <c r="CT66" s="47"/>
      <c r="CU66" s="47"/>
      <c r="CV66" s="47"/>
      <c r="CW66" s="47"/>
      <c r="CX66" s="47"/>
      <c r="CY66" s="47"/>
      <c r="CZ66" s="47"/>
      <c r="DA66" s="47"/>
      <c r="DB66" s="47"/>
      <c r="DC66" s="47"/>
      <c r="DD66" s="47"/>
      <c r="DE66" s="47"/>
      <c r="DF66" s="47"/>
      <c r="DG66" s="47"/>
      <c r="DH66" s="47"/>
      <c r="DI66" s="47"/>
      <c r="DJ66" s="47"/>
      <c r="DK66" s="47"/>
      <c r="DL66" s="47"/>
      <c r="DM66" s="47"/>
      <c r="DN66" s="47"/>
      <c r="DO66" s="47"/>
      <c r="DP66" s="47"/>
      <c r="DQ66" s="47"/>
      <c r="DR66" s="47"/>
      <c r="DS66" s="47"/>
      <c r="DT66" s="47"/>
      <c r="DU66" s="47"/>
      <c r="DV66" s="47"/>
      <c r="DW66" s="47"/>
      <c r="DX66" s="47"/>
      <c r="DY66" s="47"/>
      <c r="DZ66" s="47"/>
      <c r="EA66" s="47"/>
      <c r="EB66" s="47"/>
      <c r="EC66" s="47"/>
      <c r="ED66" s="47"/>
      <c r="EE66" s="47"/>
      <c r="EF66" s="47"/>
      <c r="EG66" s="47"/>
      <c r="EH66" s="47"/>
      <c r="EI66" s="47"/>
      <c r="EJ66" s="47"/>
      <c r="EK66" s="47"/>
      <c r="EL66" s="47"/>
      <c r="EM66" s="47"/>
      <c r="EN66" s="47"/>
      <c r="EO66" s="47"/>
      <c r="EP66" s="47"/>
      <c r="EQ66" s="47"/>
      <c r="ER66" s="47"/>
      <c r="ES66" s="47"/>
      <c r="ET66" s="47"/>
      <c r="EU66" s="47"/>
      <c r="EV66" s="47"/>
      <c r="EW66" s="47"/>
      <c r="EX66" s="47"/>
      <c r="EY66" s="47"/>
      <c r="EZ66" s="47"/>
      <c r="FA66" s="47"/>
      <c r="FB66" s="47"/>
      <c r="FC66" s="47"/>
      <c r="FD66" s="47"/>
      <c r="FE66" s="47"/>
      <c r="FF66" s="47"/>
      <c r="FG66" s="47"/>
      <c r="FH66" s="47"/>
      <c r="FI66" s="47"/>
      <c r="FJ66" s="47"/>
      <c r="FK66" s="47"/>
      <c r="FL66" s="47"/>
      <c r="FM66" s="47"/>
      <c r="FN66" s="47"/>
      <c r="FO66" s="47"/>
      <c r="FP66" s="47"/>
      <c r="FQ66" s="47"/>
      <c r="FR66" s="47"/>
      <c r="FS66" s="47"/>
      <c r="FT66" s="47"/>
      <c r="FU66" s="47"/>
      <c r="FV66" s="47"/>
      <c r="FW66" s="47"/>
      <c r="FX66" s="47"/>
      <c r="FY66" s="47"/>
      <c r="FZ66" s="47"/>
      <c r="GA66" s="47"/>
      <c r="GB66" s="47"/>
      <c r="GC66" s="47"/>
      <c r="GD66" s="47"/>
      <c r="GE66" s="47"/>
      <c r="GF66" s="47"/>
      <c r="GG66" s="47"/>
      <c r="GH66" s="47"/>
      <c r="GI66" s="47"/>
      <c r="GJ66" s="47"/>
      <c r="GK66" s="47"/>
      <c r="GL66" s="47"/>
      <c r="GM66" s="47"/>
      <c r="GN66" s="47"/>
      <c r="GO66" s="47"/>
      <c r="GP66" s="47"/>
      <c r="GQ66" s="47"/>
      <c r="GR66" s="47"/>
      <c r="GS66" s="47"/>
      <c r="GT66" s="47"/>
      <c r="GU66" s="47"/>
      <c r="GV66" s="47"/>
      <c r="GW66" s="47"/>
      <c r="GX66" s="47"/>
      <c r="GY66" s="47"/>
      <c r="GZ66" s="47"/>
      <c r="HA66" s="47"/>
      <c r="HB66" s="47"/>
      <c r="HC66" s="47"/>
      <c r="HD66" s="47"/>
      <c r="HE66" s="47"/>
      <c r="HF66" s="47"/>
      <c r="HG66" s="47"/>
      <c r="HH66" s="47"/>
      <c r="HI66" s="47"/>
      <c r="HJ66" s="47"/>
      <c r="HK66" s="47"/>
      <c r="HL66" s="47"/>
      <c r="HM66" s="47"/>
      <c r="HN66" s="47"/>
      <c r="HO66" s="47"/>
      <c r="HP66" s="47"/>
      <c r="HQ66" s="47"/>
      <c r="HR66" s="47"/>
      <c r="HS66" s="47"/>
      <c r="HT66" s="47"/>
      <c r="HU66" s="47"/>
      <c r="HV66" s="47"/>
      <c r="HW66" s="47"/>
      <c r="HX66" s="47"/>
      <c r="HY66" s="47"/>
      <c r="HZ66" s="47"/>
      <c r="IA66" s="47"/>
      <c r="IB66" s="47"/>
      <c r="IC66" s="47"/>
      <c r="ID66" s="47"/>
      <c r="IE66" s="47"/>
      <c r="IF66" s="47"/>
      <c r="IG66" s="47"/>
      <c r="IH66" s="47"/>
      <c r="II66" s="47"/>
      <c r="IJ66" s="47"/>
      <c r="IK66" s="47"/>
      <c r="IL66" s="47"/>
      <c r="IM66" s="47"/>
      <c r="IN66" s="47"/>
      <c r="IO66" s="47"/>
      <c r="IP66" s="47"/>
      <c r="IQ66" s="47"/>
      <c r="IR66" s="47"/>
      <c r="IS66" s="47"/>
      <c r="IT66" s="47"/>
      <c r="IU66" s="47"/>
      <c r="IV66" s="47"/>
      <c r="IW66" s="47"/>
    </row>
    <row r="67" customFormat="false" ht="11.25" hidden="false" customHeight="false" outlineLevel="0" collapsed="false">
      <c r="A67" s="8" t="s">
        <v>54</v>
      </c>
      <c r="B67" s="13"/>
      <c r="C67" s="14"/>
      <c r="D67" s="15"/>
      <c r="E67" s="14"/>
      <c r="F67" s="15"/>
      <c r="G67" s="14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8"/>
      <c r="AI67" s="18"/>
      <c r="AJ67" s="18"/>
      <c r="AK67" s="18"/>
      <c r="AL67" s="18"/>
      <c r="AM67" s="18"/>
      <c r="AN67" s="18"/>
      <c r="AO67" s="18"/>
      <c r="AP67" s="18"/>
      <c r="AQ67" s="18"/>
      <c r="AR67" s="18"/>
    </row>
    <row r="68" customFormat="false" ht="11.25" hidden="false" customHeight="false" outlineLevel="0" collapsed="false">
      <c r="A68" s="1" t="s">
        <v>55</v>
      </c>
      <c r="B68" s="13" t="n">
        <v>250000</v>
      </c>
      <c r="C68" s="14" t="n">
        <f aca="false">VLOOKUP($C$3,'Flow Historicals'!$A$1:$CM$23952,34)</f>
        <v>0</v>
      </c>
      <c r="D68" s="15" t="n">
        <f aca="false">+B68-C68</f>
        <v>250000</v>
      </c>
      <c r="E68" s="14" t="n">
        <f aca="false">VLOOKUP($E$3,'Flow Historicals'!$A$1:$CM$23952,34)</f>
        <v>0</v>
      </c>
      <c r="F68" s="15" t="n">
        <f aca="false">+B68-E68</f>
        <v>250000</v>
      </c>
      <c r="G68" s="14" t="n">
        <f aca="false">+C68-E68</f>
        <v>0</v>
      </c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8"/>
      <c r="AI68" s="18"/>
      <c r="AJ68" s="18"/>
      <c r="AK68" s="18"/>
      <c r="AL68" s="18"/>
      <c r="AM68" s="18"/>
      <c r="AN68" s="18"/>
      <c r="AO68" s="18"/>
      <c r="AP68" s="18"/>
      <c r="AQ68" s="18"/>
      <c r="AR68" s="18"/>
    </row>
    <row r="69" customFormat="false" ht="12" hidden="false" customHeight="false" outlineLevel="0" collapsed="false">
      <c r="A69" s="9" t="s">
        <v>56</v>
      </c>
      <c r="B69" s="20" t="n">
        <v>700000</v>
      </c>
      <c r="C69" s="21" t="n">
        <f aca="false">VLOOKUP($C$3,'Flow Historicals'!$A$1:$CM$23952,35)</f>
        <v>0</v>
      </c>
      <c r="D69" s="22" t="n">
        <f aca="false">+B69-C69</f>
        <v>700000</v>
      </c>
      <c r="E69" s="21" t="n">
        <f aca="false">VLOOKUP($E$3,'Flow Historicals'!$A$1:$CM$23952,35)</f>
        <v>0</v>
      </c>
      <c r="F69" s="22" t="n">
        <f aca="false">+B69-E69</f>
        <v>700000</v>
      </c>
      <c r="G69" s="21" t="n">
        <f aca="false">+C69-E69</f>
        <v>0</v>
      </c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4"/>
      <c r="X69" s="24"/>
      <c r="Y69" s="24"/>
      <c r="Z69" s="24"/>
      <c r="AA69" s="24"/>
      <c r="AB69" s="24"/>
      <c r="AC69" s="24"/>
      <c r="AD69" s="24"/>
      <c r="AE69" s="24"/>
      <c r="AF69" s="24"/>
      <c r="AG69" s="24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  <c r="AS69" s="12"/>
      <c r="AT69" s="12"/>
      <c r="AU69" s="12"/>
      <c r="AV69" s="12"/>
      <c r="AW69" s="12"/>
      <c r="AX69" s="12"/>
      <c r="AY69" s="12"/>
      <c r="AZ69" s="12"/>
      <c r="BA69" s="12"/>
      <c r="BB69" s="12"/>
      <c r="BC69" s="12"/>
      <c r="BD69" s="12"/>
      <c r="BE69" s="12"/>
      <c r="BF69" s="12"/>
      <c r="BG69" s="12"/>
      <c r="BH69" s="12"/>
      <c r="BI69" s="12"/>
      <c r="BJ69" s="12"/>
      <c r="BK69" s="12"/>
      <c r="BL69" s="12"/>
      <c r="BM69" s="12"/>
      <c r="BN69" s="12"/>
      <c r="BO69" s="12"/>
      <c r="BP69" s="12"/>
      <c r="BQ69" s="12"/>
      <c r="BR69" s="12"/>
      <c r="BS69" s="12"/>
      <c r="BT69" s="12"/>
      <c r="BU69" s="12"/>
      <c r="BV69" s="12"/>
      <c r="BW69" s="12"/>
      <c r="BX69" s="12"/>
      <c r="BY69" s="12"/>
      <c r="BZ69" s="12"/>
      <c r="CA69" s="12"/>
      <c r="CB69" s="12"/>
      <c r="CC69" s="12"/>
      <c r="CD69" s="12"/>
      <c r="CE69" s="12"/>
      <c r="CF69" s="12"/>
      <c r="CG69" s="12"/>
      <c r="CH69" s="12"/>
      <c r="CI69" s="12"/>
      <c r="CJ69" s="12"/>
      <c r="CK69" s="12"/>
      <c r="CL69" s="12"/>
      <c r="CM69" s="12"/>
      <c r="CN69" s="12"/>
      <c r="CO69" s="12"/>
      <c r="CP69" s="12"/>
      <c r="CQ69" s="12"/>
      <c r="CR69" s="12"/>
      <c r="CS69" s="12"/>
      <c r="CT69" s="12"/>
      <c r="CU69" s="12"/>
      <c r="CV69" s="12"/>
      <c r="CW69" s="12"/>
      <c r="CX69" s="12"/>
      <c r="CY69" s="12"/>
      <c r="CZ69" s="12"/>
      <c r="DA69" s="12"/>
      <c r="DB69" s="12"/>
      <c r="DC69" s="12"/>
      <c r="DD69" s="12"/>
      <c r="DE69" s="12"/>
      <c r="DF69" s="12"/>
      <c r="DG69" s="12"/>
      <c r="DH69" s="12"/>
      <c r="DI69" s="12"/>
      <c r="DJ69" s="12"/>
      <c r="DK69" s="12"/>
      <c r="DL69" s="12"/>
      <c r="DM69" s="12"/>
      <c r="DN69" s="12"/>
      <c r="DO69" s="12"/>
      <c r="DP69" s="12"/>
      <c r="DQ69" s="12"/>
      <c r="DR69" s="12"/>
      <c r="DS69" s="12"/>
      <c r="DT69" s="12"/>
      <c r="DU69" s="12"/>
      <c r="DV69" s="12"/>
      <c r="DW69" s="12"/>
      <c r="DX69" s="12"/>
      <c r="DY69" s="12"/>
      <c r="DZ69" s="12"/>
      <c r="EA69" s="12"/>
      <c r="EB69" s="12"/>
      <c r="EC69" s="12"/>
      <c r="ED69" s="12"/>
      <c r="EE69" s="12"/>
      <c r="EF69" s="12"/>
      <c r="EG69" s="12"/>
      <c r="EH69" s="12"/>
      <c r="EI69" s="12"/>
      <c r="EJ69" s="12"/>
      <c r="EK69" s="12"/>
      <c r="EL69" s="12"/>
      <c r="EM69" s="12"/>
      <c r="EN69" s="12"/>
      <c r="EO69" s="12"/>
      <c r="EP69" s="12"/>
      <c r="EQ69" s="12"/>
      <c r="ER69" s="12"/>
      <c r="ES69" s="12"/>
      <c r="ET69" s="12"/>
      <c r="EU69" s="12"/>
      <c r="EV69" s="12"/>
      <c r="EW69" s="12"/>
      <c r="EX69" s="12"/>
      <c r="EY69" s="12"/>
      <c r="EZ69" s="12"/>
      <c r="FA69" s="12"/>
      <c r="FB69" s="12"/>
      <c r="FC69" s="12"/>
      <c r="FD69" s="12"/>
      <c r="FE69" s="12"/>
      <c r="FF69" s="12"/>
      <c r="FG69" s="12"/>
      <c r="FH69" s="12"/>
      <c r="FI69" s="12"/>
      <c r="FJ69" s="12"/>
      <c r="FK69" s="12"/>
      <c r="FL69" s="12"/>
      <c r="FM69" s="12"/>
      <c r="FN69" s="12"/>
      <c r="FO69" s="12"/>
      <c r="FP69" s="12"/>
      <c r="FQ69" s="12"/>
      <c r="FR69" s="12"/>
      <c r="FS69" s="12"/>
      <c r="FT69" s="12"/>
      <c r="FU69" s="12"/>
      <c r="FV69" s="12"/>
      <c r="FW69" s="12"/>
      <c r="FX69" s="12"/>
      <c r="FY69" s="12"/>
      <c r="FZ69" s="12"/>
      <c r="GA69" s="12"/>
      <c r="GB69" s="12"/>
      <c r="GC69" s="12"/>
      <c r="GD69" s="12"/>
      <c r="GE69" s="12"/>
      <c r="GF69" s="12"/>
      <c r="GG69" s="12"/>
      <c r="GH69" s="12"/>
      <c r="GI69" s="12"/>
      <c r="GJ69" s="12"/>
      <c r="GK69" s="12"/>
      <c r="GL69" s="12"/>
      <c r="GM69" s="12"/>
      <c r="GN69" s="12"/>
      <c r="GO69" s="12"/>
      <c r="GP69" s="12"/>
      <c r="GQ69" s="12"/>
      <c r="GR69" s="12"/>
      <c r="GS69" s="12"/>
      <c r="GT69" s="12"/>
      <c r="GU69" s="12"/>
      <c r="GV69" s="12"/>
      <c r="GW69" s="12"/>
      <c r="GX69" s="12"/>
      <c r="GY69" s="12"/>
      <c r="GZ69" s="12"/>
      <c r="HA69" s="12"/>
      <c r="HB69" s="12"/>
      <c r="HC69" s="12"/>
      <c r="HD69" s="12"/>
      <c r="HE69" s="12"/>
      <c r="HF69" s="12"/>
      <c r="HG69" s="12"/>
      <c r="HH69" s="12"/>
      <c r="HI69" s="12"/>
      <c r="HJ69" s="12"/>
      <c r="HK69" s="12"/>
      <c r="HL69" s="12"/>
      <c r="HM69" s="12"/>
      <c r="HN69" s="12"/>
      <c r="HO69" s="12"/>
      <c r="HP69" s="12"/>
      <c r="HQ69" s="12"/>
      <c r="HR69" s="12"/>
      <c r="HS69" s="12"/>
      <c r="HT69" s="12"/>
      <c r="HU69" s="12"/>
      <c r="HV69" s="12"/>
      <c r="HW69" s="12"/>
      <c r="HX69" s="12"/>
      <c r="HY69" s="12"/>
      <c r="HZ69" s="12"/>
      <c r="IA69" s="12"/>
      <c r="IB69" s="12"/>
      <c r="IC69" s="12"/>
      <c r="ID69" s="12"/>
      <c r="IE69" s="12"/>
      <c r="IF69" s="12"/>
      <c r="IG69" s="12"/>
      <c r="IH69" s="12"/>
      <c r="II69" s="12"/>
      <c r="IJ69" s="12"/>
      <c r="IK69" s="12"/>
      <c r="IL69" s="12"/>
      <c r="IM69" s="12"/>
      <c r="IN69" s="12"/>
      <c r="IO69" s="12"/>
      <c r="IP69" s="12"/>
      <c r="IQ69" s="12"/>
      <c r="IR69" s="12"/>
      <c r="IS69" s="12"/>
      <c r="IT69" s="12"/>
      <c r="IU69" s="12"/>
      <c r="IV69" s="12"/>
      <c r="IW69" s="12"/>
    </row>
    <row r="70" customFormat="false" ht="12" hidden="false" customHeight="false" outlineLevel="0" collapsed="false">
      <c r="A70" s="26"/>
      <c r="B70" s="27"/>
      <c r="C70" s="28"/>
      <c r="D70" s="29"/>
      <c r="E70" s="28"/>
      <c r="F70" s="29"/>
      <c r="G70" s="28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5"/>
      <c r="X70" s="45"/>
      <c r="Y70" s="45"/>
      <c r="Z70" s="45"/>
      <c r="AA70" s="45"/>
      <c r="AB70" s="45"/>
      <c r="AC70" s="45"/>
      <c r="AD70" s="45"/>
      <c r="AE70" s="45"/>
      <c r="AF70" s="45"/>
      <c r="AG70" s="45"/>
      <c r="AH70" s="46"/>
      <c r="AI70" s="46"/>
      <c r="AJ70" s="46"/>
      <c r="AK70" s="46"/>
      <c r="AL70" s="46"/>
      <c r="AM70" s="46"/>
      <c r="AN70" s="46"/>
      <c r="AO70" s="46"/>
      <c r="AP70" s="46"/>
      <c r="AQ70" s="46"/>
      <c r="AR70" s="46"/>
      <c r="AS70" s="47"/>
      <c r="AT70" s="47"/>
      <c r="AU70" s="47"/>
      <c r="AV70" s="47"/>
      <c r="AW70" s="47"/>
      <c r="AX70" s="47"/>
      <c r="AY70" s="47"/>
      <c r="AZ70" s="47"/>
      <c r="BA70" s="47"/>
      <c r="BB70" s="47"/>
      <c r="BC70" s="47"/>
      <c r="BD70" s="47"/>
      <c r="BE70" s="47"/>
      <c r="BF70" s="47"/>
      <c r="BG70" s="47"/>
      <c r="BH70" s="47"/>
      <c r="BI70" s="47"/>
      <c r="BJ70" s="47"/>
      <c r="BK70" s="47"/>
      <c r="BL70" s="47"/>
      <c r="BM70" s="47"/>
      <c r="BN70" s="47"/>
      <c r="BO70" s="47"/>
      <c r="BP70" s="47"/>
      <c r="BQ70" s="47"/>
      <c r="BR70" s="47"/>
      <c r="BS70" s="47"/>
      <c r="BT70" s="47"/>
      <c r="BU70" s="47"/>
      <c r="BV70" s="47"/>
      <c r="BW70" s="47"/>
      <c r="BX70" s="47"/>
      <c r="BY70" s="47"/>
      <c r="BZ70" s="47"/>
      <c r="CA70" s="47"/>
      <c r="CB70" s="47"/>
      <c r="CC70" s="47"/>
      <c r="CD70" s="47"/>
      <c r="CE70" s="47"/>
      <c r="CF70" s="47"/>
      <c r="CG70" s="47"/>
      <c r="CH70" s="47"/>
      <c r="CI70" s="47"/>
      <c r="CJ70" s="47"/>
      <c r="CK70" s="47"/>
      <c r="CL70" s="47"/>
      <c r="CM70" s="47"/>
      <c r="CN70" s="47"/>
      <c r="CO70" s="47"/>
      <c r="CP70" s="47"/>
      <c r="CQ70" s="47"/>
      <c r="CR70" s="47"/>
      <c r="CS70" s="47"/>
      <c r="CT70" s="47"/>
      <c r="CU70" s="47"/>
      <c r="CV70" s="47"/>
      <c r="CW70" s="47"/>
      <c r="CX70" s="47"/>
      <c r="CY70" s="47"/>
      <c r="CZ70" s="47"/>
      <c r="DA70" s="47"/>
      <c r="DB70" s="47"/>
      <c r="DC70" s="47"/>
      <c r="DD70" s="47"/>
      <c r="DE70" s="47"/>
      <c r="DF70" s="47"/>
      <c r="DG70" s="47"/>
      <c r="DH70" s="47"/>
      <c r="DI70" s="47"/>
      <c r="DJ70" s="47"/>
      <c r="DK70" s="47"/>
      <c r="DL70" s="47"/>
      <c r="DM70" s="47"/>
      <c r="DN70" s="47"/>
      <c r="DO70" s="47"/>
      <c r="DP70" s="47"/>
      <c r="DQ70" s="47"/>
      <c r="DR70" s="47"/>
      <c r="DS70" s="47"/>
      <c r="DT70" s="47"/>
      <c r="DU70" s="47"/>
      <c r="DV70" s="47"/>
      <c r="DW70" s="47"/>
      <c r="DX70" s="47"/>
      <c r="DY70" s="47"/>
      <c r="DZ70" s="47"/>
      <c r="EA70" s="47"/>
      <c r="EB70" s="47"/>
      <c r="EC70" s="47"/>
      <c r="ED70" s="47"/>
      <c r="EE70" s="47"/>
      <c r="EF70" s="47"/>
      <c r="EG70" s="47"/>
      <c r="EH70" s="47"/>
      <c r="EI70" s="47"/>
      <c r="EJ70" s="47"/>
      <c r="EK70" s="47"/>
      <c r="EL70" s="47"/>
      <c r="EM70" s="47"/>
      <c r="EN70" s="47"/>
      <c r="EO70" s="47"/>
      <c r="EP70" s="47"/>
      <c r="EQ70" s="47"/>
      <c r="ER70" s="47"/>
      <c r="ES70" s="47"/>
      <c r="ET70" s="47"/>
      <c r="EU70" s="47"/>
      <c r="EV70" s="47"/>
      <c r="EW70" s="47"/>
      <c r="EX70" s="47"/>
      <c r="EY70" s="47"/>
      <c r="EZ70" s="47"/>
      <c r="FA70" s="47"/>
      <c r="FB70" s="47"/>
      <c r="FC70" s="47"/>
      <c r="FD70" s="47"/>
      <c r="FE70" s="47"/>
      <c r="FF70" s="47"/>
      <c r="FG70" s="47"/>
      <c r="FH70" s="47"/>
      <c r="FI70" s="47"/>
      <c r="FJ70" s="47"/>
      <c r="FK70" s="47"/>
      <c r="FL70" s="47"/>
      <c r="FM70" s="47"/>
      <c r="FN70" s="47"/>
      <c r="FO70" s="47"/>
      <c r="FP70" s="47"/>
      <c r="FQ70" s="47"/>
      <c r="FR70" s="47"/>
      <c r="FS70" s="47"/>
      <c r="FT70" s="47"/>
      <c r="FU70" s="47"/>
      <c r="FV70" s="47"/>
      <c r="FW70" s="47"/>
      <c r="FX70" s="47"/>
      <c r="FY70" s="47"/>
      <c r="FZ70" s="47"/>
      <c r="GA70" s="47"/>
      <c r="GB70" s="47"/>
      <c r="GC70" s="47"/>
      <c r="GD70" s="47"/>
      <c r="GE70" s="47"/>
      <c r="GF70" s="47"/>
      <c r="GG70" s="47"/>
      <c r="GH70" s="47"/>
      <c r="GI70" s="47"/>
      <c r="GJ70" s="47"/>
      <c r="GK70" s="47"/>
      <c r="GL70" s="47"/>
      <c r="GM70" s="47"/>
      <c r="GN70" s="47"/>
      <c r="GO70" s="47"/>
      <c r="GP70" s="47"/>
      <c r="GQ70" s="47"/>
      <c r="GR70" s="47"/>
      <c r="GS70" s="47"/>
      <c r="GT70" s="47"/>
      <c r="GU70" s="47"/>
      <c r="GV70" s="47"/>
      <c r="GW70" s="47"/>
      <c r="GX70" s="47"/>
      <c r="GY70" s="47"/>
      <c r="GZ70" s="47"/>
      <c r="HA70" s="47"/>
      <c r="HB70" s="47"/>
      <c r="HC70" s="47"/>
      <c r="HD70" s="47"/>
      <c r="HE70" s="47"/>
      <c r="HF70" s="47"/>
      <c r="HG70" s="47"/>
      <c r="HH70" s="47"/>
      <c r="HI70" s="47"/>
      <c r="HJ70" s="47"/>
      <c r="HK70" s="47"/>
      <c r="HL70" s="47"/>
      <c r="HM70" s="47"/>
      <c r="HN70" s="47"/>
      <c r="HO70" s="47"/>
      <c r="HP70" s="47"/>
      <c r="HQ70" s="47"/>
      <c r="HR70" s="47"/>
      <c r="HS70" s="47"/>
      <c r="HT70" s="47"/>
      <c r="HU70" s="47"/>
      <c r="HV70" s="47"/>
      <c r="HW70" s="47"/>
      <c r="HX70" s="47"/>
      <c r="HY70" s="47"/>
      <c r="HZ70" s="47"/>
      <c r="IA70" s="47"/>
      <c r="IB70" s="47"/>
      <c r="IC70" s="47"/>
      <c r="ID70" s="47"/>
      <c r="IE70" s="47"/>
      <c r="IF70" s="47"/>
      <c r="IG70" s="47"/>
      <c r="IH70" s="47"/>
      <c r="II70" s="47"/>
      <c r="IJ70" s="47"/>
      <c r="IK70" s="47"/>
      <c r="IL70" s="47"/>
      <c r="IM70" s="47"/>
      <c r="IN70" s="47"/>
      <c r="IO70" s="47"/>
      <c r="IP70" s="47"/>
      <c r="IQ70" s="47"/>
      <c r="IR70" s="47"/>
      <c r="IS70" s="47"/>
      <c r="IT70" s="47"/>
      <c r="IU70" s="47"/>
      <c r="IV70" s="47"/>
      <c r="IW70" s="47"/>
    </row>
    <row r="71" customFormat="false" ht="11.25" hidden="false" customHeight="false" outlineLevel="0" collapsed="false">
      <c r="A71" s="8" t="s">
        <v>57</v>
      </c>
      <c r="B71" s="13"/>
      <c r="C71" s="14"/>
      <c r="D71" s="15"/>
      <c r="E71" s="14"/>
      <c r="F71" s="15"/>
      <c r="G71" s="14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8"/>
      <c r="AI71" s="18"/>
      <c r="AJ71" s="18"/>
      <c r="AK71" s="18"/>
      <c r="AL71" s="18"/>
      <c r="AM71" s="18"/>
      <c r="AN71" s="18"/>
      <c r="AO71" s="18"/>
      <c r="AP71" s="18"/>
      <c r="AQ71" s="18"/>
      <c r="AR71" s="18"/>
    </row>
    <row r="72" customFormat="false" ht="11.25" hidden="false" customHeight="false" outlineLevel="0" collapsed="false">
      <c r="A72" s="1" t="s">
        <v>58</v>
      </c>
      <c r="B72" s="13" t="n">
        <v>200000</v>
      </c>
      <c r="C72" s="14" t="n">
        <f aca="false">VLOOKUP($C$3,'Flow Historicals'!$A$1:$CM$23952,36)</f>
        <v>0</v>
      </c>
      <c r="D72" s="15" t="n">
        <f aca="false">+B72-C72</f>
        <v>200000</v>
      </c>
      <c r="E72" s="14" t="n">
        <f aca="false">VLOOKUP($E$3,'Flow Historicals'!$A$1:$CM$23952,36)</f>
        <v>0</v>
      </c>
      <c r="F72" s="15" t="n">
        <f aca="false">+B72-E72</f>
        <v>200000</v>
      </c>
      <c r="G72" s="14" t="n">
        <f aca="false">+C72-E72</f>
        <v>0</v>
      </c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8"/>
      <c r="AI72" s="18"/>
      <c r="AJ72" s="18"/>
      <c r="AK72" s="18"/>
      <c r="AL72" s="18"/>
      <c r="AM72" s="18"/>
      <c r="AN72" s="18"/>
      <c r="AO72" s="18"/>
      <c r="AP72" s="18"/>
      <c r="AQ72" s="18"/>
      <c r="AR72" s="18"/>
    </row>
    <row r="73" customFormat="false" ht="12" hidden="false" customHeight="false" outlineLevel="0" collapsed="false">
      <c r="A73" s="9" t="s">
        <v>59</v>
      </c>
      <c r="B73" s="20" t="n">
        <v>200000</v>
      </c>
      <c r="C73" s="21" t="n">
        <f aca="false">VLOOKUP($C$3,'Flow Historicals'!$A$1:$CM$23952,37)</f>
        <v>0</v>
      </c>
      <c r="D73" s="22" t="n">
        <f aca="false">+B73-C73</f>
        <v>200000</v>
      </c>
      <c r="E73" s="21" t="n">
        <f aca="false">VLOOKUP($E$3,'Flow Historicals'!$A$1:$CM$23952,37)</f>
        <v>0</v>
      </c>
      <c r="F73" s="22" t="n">
        <f aca="false">+B73-E73</f>
        <v>200000</v>
      </c>
      <c r="G73" s="21" t="n">
        <f aca="false">+C73-E73</f>
        <v>0</v>
      </c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4"/>
      <c r="X73" s="24"/>
      <c r="Y73" s="24"/>
      <c r="Z73" s="24"/>
      <c r="AA73" s="24"/>
      <c r="AB73" s="24"/>
      <c r="AC73" s="24"/>
      <c r="AD73" s="24"/>
      <c r="AE73" s="24"/>
      <c r="AF73" s="24"/>
      <c r="AG73" s="24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  <c r="AS73" s="12"/>
      <c r="AT73" s="12"/>
      <c r="AU73" s="12"/>
      <c r="AV73" s="12"/>
      <c r="AW73" s="12"/>
      <c r="AX73" s="12"/>
      <c r="AY73" s="12"/>
      <c r="AZ73" s="12"/>
      <c r="BA73" s="12"/>
      <c r="BB73" s="12"/>
      <c r="BC73" s="12"/>
      <c r="BD73" s="12"/>
      <c r="BE73" s="12"/>
      <c r="BF73" s="12"/>
      <c r="BG73" s="12"/>
      <c r="BH73" s="12"/>
      <c r="BI73" s="12"/>
      <c r="BJ73" s="12"/>
      <c r="BK73" s="12"/>
      <c r="BL73" s="12"/>
      <c r="BM73" s="12"/>
      <c r="BN73" s="12"/>
      <c r="BO73" s="12"/>
      <c r="BP73" s="12"/>
      <c r="BQ73" s="12"/>
      <c r="BR73" s="12"/>
      <c r="BS73" s="12"/>
      <c r="BT73" s="12"/>
      <c r="BU73" s="12"/>
      <c r="BV73" s="12"/>
      <c r="BW73" s="12"/>
      <c r="BX73" s="12"/>
      <c r="BY73" s="12"/>
      <c r="BZ73" s="12"/>
      <c r="CA73" s="12"/>
      <c r="CB73" s="12"/>
      <c r="CC73" s="12"/>
      <c r="CD73" s="12"/>
      <c r="CE73" s="12"/>
      <c r="CF73" s="12"/>
      <c r="CG73" s="12"/>
      <c r="CH73" s="12"/>
      <c r="CI73" s="12"/>
      <c r="CJ73" s="12"/>
      <c r="CK73" s="12"/>
      <c r="CL73" s="12"/>
      <c r="CM73" s="12"/>
      <c r="CN73" s="12"/>
      <c r="CO73" s="12"/>
      <c r="CP73" s="12"/>
      <c r="CQ73" s="12"/>
      <c r="CR73" s="12"/>
      <c r="CS73" s="12"/>
      <c r="CT73" s="12"/>
      <c r="CU73" s="12"/>
      <c r="CV73" s="12"/>
      <c r="CW73" s="12"/>
      <c r="CX73" s="12"/>
      <c r="CY73" s="12"/>
      <c r="CZ73" s="12"/>
      <c r="DA73" s="12"/>
      <c r="DB73" s="12"/>
      <c r="DC73" s="12"/>
      <c r="DD73" s="12"/>
      <c r="DE73" s="12"/>
      <c r="DF73" s="12"/>
      <c r="DG73" s="12"/>
      <c r="DH73" s="12"/>
      <c r="DI73" s="12"/>
      <c r="DJ73" s="12"/>
      <c r="DK73" s="12"/>
      <c r="DL73" s="12"/>
      <c r="DM73" s="12"/>
      <c r="DN73" s="12"/>
      <c r="DO73" s="12"/>
      <c r="DP73" s="12"/>
      <c r="DQ73" s="12"/>
      <c r="DR73" s="12"/>
      <c r="DS73" s="12"/>
      <c r="DT73" s="12"/>
      <c r="DU73" s="12"/>
      <c r="DV73" s="12"/>
      <c r="DW73" s="12"/>
      <c r="DX73" s="12"/>
      <c r="DY73" s="12"/>
      <c r="DZ73" s="12"/>
      <c r="EA73" s="12"/>
      <c r="EB73" s="12"/>
      <c r="EC73" s="12"/>
      <c r="ED73" s="12"/>
      <c r="EE73" s="12"/>
      <c r="EF73" s="12"/>
      <c r="EG73" s="12"/>
      <c r="EH73" s="12"/>
      <c r="EI73" s="12"/>
      <c r="EJ73" s="12"/>
      <c r="EK73" s="12"/>
      <c r="EL73" s="12"/>
      <c r="EM73" s="12"/>
      <c r="EN73" s="12"/>
      <c r="EO73" s="12"/>
      <c r="EP73" s="12"/>
      <c r="EQ73" s="12"/>
      <c r="ER73" s="12"/>
      <c r="ES73" s="12"/>
      <c r="ET73" s="12"/>
      <c r="EU73" s="12"/>
      <c r="EV73" s="12"/>
      <c r="EW73" s="12"/>
      <c r="EX73" s="12"/>
      <c r="EY73" s="12"/>
      <c r="EZ73" s="12"/>
      <c r="FA73" s="12"/>
      <c r="FB73" s="12"/>
      <c r="FC73" s="12"/>
      <c r="FD73" s="12"/>
      <c r="FE73" s="12"/>
      <c r="FF73" s="12"/>
      <c r="FG73" s="12"/>
      <c r="FH73" s="12"/>
      <c r="FI73" s="12"/>
      <c r="FJ73" s="12"/>
      <c r="FK73" s="12"/>
      <c r="FL73" s="12"/>
      <c r="FM73" s="12"/>
      <c r="FN73" s="12"/>
      <c r="FO73" s="12"/>
      <c r="FP73" s="12"/>
      <c r="FQ73" s="12"/>
      <c r="FR73" s="12"/>
      <c r="FS73" s="12"/>
      <c r="FT73" s="12"/>
      <c r="FU73" s="12"/>
      <c r="FV73" s="12"/>
      <c r="FW73" s="12"/>
      <c r="FX73" s="12"/>
      <c r="FY73" s="12"/>
      <c r="FZ73" s="12"/>
      <c r="GA73" s="12"/>
      <c r="GB73" s="12"/>
      <c r="GC73" s="12"/>
      <c r="GD73" s="12"/>
      <c r="GE73" s="12"/>
      <c r="GF73" s="12"/>
      <c r="GG73" s="12"/>
      <c r="GH73" s="12"/>
      <c r="GI73" s="12"/>
      <c r="GJ73" s="12"/>
      <c r="GK73" s="12"/>
      <c r="GL73" s="12"/>
      <c r="GM73" s="12"/>
      <c r="GN73" s="12"/>
      <c r="GO73" s="12"/>
      <c r="GP73" s="12"/>
      <c r="GQ73" s="12"/>
      <c r="GR73" s="12"/>
      <c r="GS73" s="12"/>
      <c r="GT73" s="12"/>
      <c r="GU73" s="12"/>
      <c r="GV73" s="12"/>
      <c r="GW73" s="12"/>
      <c r="GX73" s="12"/>
      <c r="GY73" s="12"/>
      <c r="GZ73" s="12"/>
      <c r="HA73" s="12"/>
      <c r="HB73" s="12"/>
      <c r="HC73" s="12"/>
      <c r="HD73" s="12"/>
      <c r="HE73" s="12"/>
      <c r="HF73" s="12"/>
      <c r="HG73" s="12"/>
      <c r="HH73" s="12"/>
      <c r="HI73" s="12"/>
      <c r="HJ73" s="12"/>
      <c r="HK73" s="12"/>
      <c r="HL73" s="12"/>
      <c r="HM73" s="12"/>
      <c r="HN73" s="12"/>
      <c r="HO73" s="12"/>
      <c r="HP73" s="12"/>
      <c r="HQ73" s="12"/>
      <c r="HR73" s="12"/>
      <c r="HS73" s="12"/>
      <c r="HT73" s="12"/>
      <c r="HU73" s="12"/>
      <c r="HV73" s="12"/>
      <c r="HW73" s="12"/>
      <c r="HX73" s="12"/>
      <c r="HY73" s="12"/>
      <c r="HZ73" s="12"/>
      <c r="IA73" s="12"/>
      <c r="IB73" s="12"/>
      <c r="IC73" s="12"/>
      <c r="ID73" s="12"/>
      <c r="IE73" s="12"/>
      <c r="IF73" s="12"/>
      <c r="IG73" s="12"/>
      <c r="IH73" s="12"/>
      <c r="II73" s="12"/>
      <c r="IJ73" s="12"/>
      <c r="IK73" s="12"/>
      <c r="IL73" s="12"/>
      <c r="IM73" s="12"/>
      <c r="IN73" s="12"/>
      <c r="IO73" s="12"/>
      <c r="IP73" s="12"/>
      <c r="IQ73" s="12"/>
      <c r="IR73" s="12"/>
      <c r="IS73" s="12"/>
      <c r="IT73" s="12"/>
      <c r="IU73" s="12"/>
      <c r="IV73" s="12"/>
      <c r="IW73" s="12"/>
    </row>
    <row r="74" customFormat="false" ht="12" hidden="false" customHeight="false" outlineLevel="0" collapsed="false">
      <c r="A74" s="26"/>
      <c r="B74" s="27"/>
      <c r="C74" s="28"/>
      <c r="D74" s="29"/>
      <c r="E74" s="28"/>
      <c r="F74" s="29"/>
      <c r="G74" s="28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5"/>
      <c r="X74" s="45"/>
      <c r="Y74" s="45"/>
      <c r="Z74" s="45"/>
      <c r="AA74" s="45"/>
      <c r="AB74" s="45"/>
      <c r="AC74" s="45"/>
      <c r="AD74" s="45"/>
      <c r="AE74" s="45"/>
      <c r="AF74" s="45"/>
      <c r="AG74" s="45"/>
      <c r="AH74" s="46"/>
      <c r="AI74" s="46"/>
      <c r="AJ74" s="46"/>
      <c r="AK74" s="46"/>
      <c r="AL74" s="46"/>
      <c r="AM74" s="46"/>
      <c r="AN74" s="46"/>
      <c r="AO74" s="46"/>
      <c r="AP74" s="46"/>
      <c r="AQ74" s="46"/>
      <c r="AR74" s="46"/>
      <c r="AS74" s="47"/>
      <c r="AT74" s="47"/>
      <c r="AU74" s="47"/>
      <c r="AV74" s="47"/>
      <c r="AW74" s="47"/>
      <c r="AX74" s="47"/>
      <c r="AY74" s="47"/>
      <c r="AZ74" s="47"/>
      <c r="BA74" s="47"/>
      <c r="BB74" s="47"/>
      <c r="BC74" s="47"/>
      <c r="BD74" s="47"/>
      <c r="BE74" s="47"/>
      <c r="BF74" s="47"/>
      <c r="BG74" s="47"/>
      <c r="BH74" s="47"/>
      <c r="BI74" s="47"/>
      <c r="BJ74" s="47"/>
      <c r="BK74" s="47"/>
      <c r="BL74" s="47"/>
      <c r="BM74" s="47"/>
      <c r="BN74" s="47"/>
      <c r="BO74" s="47"/>
      <c r="BP74" s="47"/>
      <c r="BQ74" s="47"/>
      <c r="BR74" s="47"/>
      <c r="BS74" s="47"/>
      <c r="BT74" s="47"/>
      <c r="BU74" s="47"/>
      <c r="BV74" s="47"/>
      <c r="BW74" s="47"/>
      <c r="BX74" s="47"/>
      <c r="BY74" s="47"/>
      <c r="BZ74" s="47"/>
      <c r="CA74" s="47"/>
      <c r="CB74" s="47"/>
      <c r="CC74" s="47"/>
      <c r="CD74" s="47"/>
      <c r="CE74" s="47"/>
      <c r="CF74" s="47"/>
      <c r="CG74" s="47"/>
      <c r="CH74" s="47"/>
      <c r="CI74" s="47"/>
      <c r="CJ74" s="47"/>
      <c r="CK74" s="47"/>
      <c r="CL74" s="47"/>
      <c r="CM74" s="47"/>
      <c r="CN74" s="47"/>
      <c r="CO74" s="47"/>
      <c r="CP74" s="47"/>
      <c r="CQ74" s="47"/>
      <c r="CR74" s="47"/>
      <c r="CS74" s="47"/>
      <c r="CT74" s="47"/>
      <c r="CU74" s="47"/>
      <c r="CV74" s="47"/>
      <c r="CW74" s="47"/>
      <c r="CX74" s="47"/>
      <c r="CY74" s="47"/>
      <c r="CZ74" s="47"/>
      <c r="DA74" s="47"/>
      <c r="DB74" s="47"/>
      <c r="DC74" s="47"/>
      <c r="DD74" s="47"/>
      <c r="DE74" s="47"/>
      <c r="DF74" s="47"/>
      <c r="DG74" s="47"/>
      <c r="DH74" s="47"/>
      <c r="DI74" s="47"/>
      <c r="DJ74" s="47"/>
      <c r="DK74" s="47"/>
      <c r="DL74" s="47"/>
      <c r="DM74" s="47"/>
      <c r="DN74" s="47"/>
      <c r="DO74" s="47"/>
      <c r="DP74" s="47"/>
      <c r="DQ74" s="47"/>
      <c r="DR74" s="47"/>
      <c r="DS74" s="47"/>
      <c r="DT74" s="47"/>
      <c r="DU74" s="47"/>
      <c r="DV74" s="47"/>
      <c r="DW74" s="47"/>
      <c r="DX74" s="47"/>
      <c r="DY74" s="47"/>
      <c r="DZ74" s="47"/>
      <c r="EA74" s="47"/>
      <c r="EB74" s="47"/>
      <c r="EC74" s="47"/>
      <c r="ED74" s="47"/>
      <c r="EE74" s="47"/>
      <c r="EF74" s="47"/>
      <c r="EG74" s="47"/>
      <c r="EH74" s="47"/>
      <c r="EI74" s="47"/>
      <c r="EJ74" s="47"/>
      <c r="EK74" s="47"/>
      <c r="EL74" s="47"/>
      <c r="EM74" s="47"/>
      <c r="EN74" s="47"/>
      <c r="EO74" s="47"/>
      <c r="EP74" s="47"/>
      <c r="EQ74" s="47"/>
      <c r="ER74" s="47"/>
      <c r="ES74" s="47"/>
      <c r="ET74" s="47"/>
      <c r="EU74" s="47"/>
      <c r="EV74" s="47"/>
      <c r="EW74" s="47"/>
      <c r="EX74" s="47"/>
      <c r="EY74" s="47"/>
      <c r="EZ74" s="47"/>
      <c r="FA74" s="47"/>
      <c r="FB74" s="47"/>
      <c r="FC74" s="47"/>
      <c r="FD74" s="47"/>
      <c r="FE74" s="47"/>
      <c r="FF74" s="47"/>
      <c r="FG74" s="47"/>
      <c r="FH74" s="47"/>
      <c r="FI74" s="47"/>
      <c r="FJ74" s="47"/>
      <c r="FK74" s="47"/>
      <c r="FL74" s="47"/>
      <c r="FM74" s="47"/>
      <c r="FN74" s="47"/>
      <c r="FO74" s="47"/>
      <c r="FP74" s="47"/>
      <c r="FQ74" s="47"/>
      <c r="FR74" s="47"/>
      <c r="FS74" s="47"/>
      <c r="FT74" s="47"/>
      <c r="FU74" s="47"/>
      <c r="FV74" s="47"/>
      <c r="FW74" s="47"/>
      <c r="FX74" s="47"/>
      <c r="FY74" s="47"/>
      <c r="FZ74" s="47"/>
      <c r="GA74" s="47"/>
      <c r="GB74" s="47"/>
      <c r="GC74" s="47"/>
      <c r="GD74" s="47"/>
      <c r="GE74" s="47"/>
      <c r="GF74" s="47"/>
      <c r="GG74" s="47"/>
      <c r="GH74" s="47"/>
      <c r="GI74" s="47"/>
      <c r="GJ74" s="47"/>
      <c r="GK74" s="47"/>
      <c r="GL74" s="47"/>
      <c r="GM74" s="47"/>
      <c r="GN74" s="47"/>
      <c r="GO74" s="47"/>
      <c r="GP74" s="47"/>
      <c r="GQ74" s="47"/>
      <c r="GR74" s="47"/>
      <c r="GS74" s="47"/>
      <c r="GT74" s="47"/>
      <c r="GU74" s="47"/>
      <c r="GV74" s="47"/>
      <c r="GW74" s="47"/>
      <c r="GX74" s="47"/>
      <c r="GY74" s="47"/>
      <c r="GZ74" s="47"/>
      <c r="HA74" s="47"/>
      <c r="HB74" s="47"/>
      <c r="HC74" s="47"/>
      <c r="HD74" s="47"/>
      <c r="HE74" s="47"/>
      <c r="HF74" s="47"/>
      <c r="HG74" s="47"/>
      <c r="HH74" s="47"/>
      <c r="HI74" s="47"/>
      <c r="HJ74" s="47"/>
      <c r="HK74" s="47"/>
      <c r="HL74" s="47"/>
      <c r="HM74" s="47"/>
      <c r="HN74" s="47"/>
      <c r="HO74" s="47"/>
      <c r="HP74" s="47"/>
      <c r="HQ74" s="47"/>
      <c r="HR74" s="47"/>
      <c r="HS74" s="47"/>
      <c r="HT74" s="47"/>
      <c r="HU74" s="47"/>
      <c r="HV74" s="47"/>
      <c r="HW74" s="47"/>
      <c r="HX74" s="47"/>
      <c r="HY74" s="47"/>
      <c r="HZ74" s="47"/>
      <c r="IA74" s="47"/>
      <c r="IB74" s="47"/>
      <c r="IC74" s="47"/>
      <c r="ID74" s="47"/>
      <c r="IE74" s="47"/>
      <c r="IF74" s="47"/>
      <c r="IG74" s="47"/>
      <c r="IH74" s="47"/>
      <c r="II74" s="47"/>
      <c r="IJ74" s="47"/>
      <c r="IK74" s="47"/>
      <c r="IL74" s="47"/>
      <c r="IM74" s="47"/>
      <c r="IN74" s="47"/>
      <c r="IO74" s="47"/>
      <c r="IP74" s="47"/>
      <c r="IQ74" s="47"/>
      <c r="IR74" s="47"/>
      <c r="IS74" s="47"/>
      <c r="IT74" s="47"/>
      <c r="IU74" s="47"/>
      <c r="IV74" s="47"/>
      <c r="IW74" s="47"/>
    </row>
    <row r="75" customFormat="false" ht="11.25" hidden="false" customHeight="false" outlineLevel="0" collapsed="false">
      <c r="A75" s="8" t="s">
        <v>60</v>
      </c>
      <c r="B75" s="13" t="n">
        <v>900000</v>
      </c>
      <c r="C75" s="14" t="n">
        <f aca="false">VLOOKUP($C$3,'Flow Historicals'!$A$1:$CM$23952,38)</f>
        <v>0</v>
      </c>
      <c r="D75" s="15" t="n">
        <f aca="false">+B75-C75</f>
        <v>900000</v>
      </c>
      <c r="E75" s="14" t="n">
        <f aca="false">VLOOKUP($E$3,'Flow Historicals'!$A$1:$CM$23952,38)</f>
        <v>0</v>
      </c>
      <c r="F75" s="15" t="n">
        <f aca="false">+B75-E75</f>
        <v>900000</v>
      </c>
      <c r="G75" s="14" t="n">
        <f aca="false">+C75-E75</f>
        <v>0</v>
      </c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8"/>
      <c r="AI75" s="18"/>
      <c r="AJ75" s="18"/>
      <c r="AK75" s="18"/>
      <c r="AL75" s="18"/>
      <c r="AM75" s="18"/>
      <c r="AN75" s="18"/>
      <c r="AO75" s="18"/>
      <c r="AP75" s="18"/>
      <c r="AQ75" s="18"/>
      <c r="AR75" s="18"/>
    </row>
    <row r="76" customFormat="false" ht="11.25" hidden="false" customHeight="false" outlineLevel="0" collapsed="false">
      <c r="B76" s="13"/>
      <c r="C76" s="14"/>
      <c r="D76" s="15"/>
      <c r="E76" s="14"/>
      <c r="F76" s="15"/>
      <c r="G76" s="14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8"/>
      <c r="AI76" s="18"/>
      <c r="AJ76" s="18"/>
      <c r="AK76" s="18"/>
      <c r="AL76" s="18"/>
      <c r="AM76" s="18"/>
      <c r="AN76" s="18"/>
      <c r="AO76" s="18"/>
      <c r="AP76" s="18"/>
      <c r="AQ76" s="18"/>
      <c r="AR76" s="18"/>
    </row>
    <row r="77" customFormat="false" ht="11.25" hidden="false" customHeight="false" outlineLevel="0" collapsed="false">
      <c r="A77" s="1" t="s">
        <v>61</v>
      </c>
      <c r="B77" s="13" t="n">
        <v>343000</v>
      </c>
      <c r="C77" s="14" t="n">
        <f aca="false">VLOOKUP($C$3,'Flow Historicals'!$A$1:$CM$23952,39)</f>
        <v>0</v>
      </c>
      <c r="D77" s="15" t="n">
        <f aca="false">+B77-C77</f>
        <v>343000</v>
      </c>
      <c r="E77" s="14" t="n">
        <f aca="false">VLOOKUP($E$3,'Flow Historicals'!$A$1:$CM$23952,39)</f>
        <v>0</v>
      </c>
      <c r="F77" s="15" t="n">
        <f aca="false">+B77-E77</f>
        <v>343000</v>
      </c>
      <c r="G77" s="14" t="n">
        <f aca="false">+C77-E77</f>
        <v>0</v>
      </c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8"/>
      <c r="AI77" s="18"/>
      <c r="AJ77" s="18"/>
      <c r="AK77" s="18"/>
      <c r="AL77" s="18"/>
      <c r="AM77" s="18"/>
      <c r="AN77" s="18"/>
      <c r="AO77" s="18"/>
      <c r="AP77" s="18"/>
      <c r="AQ77" s="18"/>
      <c r="AR77" s="18"/>
    </row>
    <row r="78" customFormat="false" ht="11.25" hidden="false" customHeight="false" outlineLevel="0" collapsed="false">
      <c r="A78" s="1" t="s">
        <v>62</v>
      </c>
      <c r="B78" s="13" t="n">
        <v>112000</v>
      </c>
      <c r="C78" s="14" t="e">
        <f aca="false">VLOOKUP(C$3,'Flow Historicals'!A1:$DH$15000,108,0)</f>
        <v>#N/A</v>
      </c>
      <c r="D78" s="15" t="e">
        <f aca="false">+B78-C78</f>
        <v>#N/A</v>
      </c>
      <c r="E78" s="14" t="e">
        <f aca="false">VLOOKUP($E$3,'Flow Historicals'!$A$2:$DH$15000,108,0)</f>
        <v>#N/A</v>
      </c>
      <c r="F78" s="15" t="e">
        <f aca="false">+B78-E78</f>
        <v>#N/A</v>
      </c>
      <c r="G78" s="14" t="e">
        <f aca="false">+C78-E78</f>
        <v>#N/A</v>
      </c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8"/>
      <c r="AI78" s="18"/>
      <c r="AJ78" s="18"/>
      <c r="AK78" s="18"/>
      <c r="AL78" s="18"/>
      <c r="AM78" s="18"/>
      <c r="AN78" s="18"/>
      <c r="AO78" s="18"/>
      <c r="AP78" s="18"/>
      <c r="AQ78" s="18"/>
      <c r="AR78" s="18"/>
    </row>
    <row r="79" customFormat="false" ht="11.25" hidden="false" customHeight="false" outlineLevel="0" collapsed="false">
      <c r="A79" s="1" t="s">
        <v>63</v>
      </c>
      <c r="B79" s="13" t="n">
        <v>400000</v>
      </c>
      <c r="C79" s="14" t="e">
        <f aca="false">VLOOKUP(C$3,'Flow Historicals'!A2:$DH$15000,109,0)</f>
        <v>#N/A</v>
      </c>
      <c r="D79" s="15" t="e">
        <f aca="false">+B79-C79</f>
        <v>#N/A</v>
      </c>
      <c r="E79" s="14" t="e">
        <f aca="false">VLOOKUP($E$3,'Flow Historicals'!$A$2:$DH$15000,109,0)</f>
        <v>#N/A</v>
      </c>
      <c r="F79" s="15" t="e">
        <f aca="false">+B79-E79</f>
        <v>#N/A</v>
      </c>
      <c r="G79" s="14" t="e">
        <f aca="false">+C79-E79</f>
        <v>#N/A</v>
      </c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8"/>
      <c r="AI79" s="18"/>
      <c r="AJ79" s="18"/>
      <c r="AK79" s="18"/>
      <c r="AL79" s="18"/>
      <c r="AM79" s="18"/>
      <c r="AN79" s="18"/>
      <c r="AO79" s="18"/>
      <c r="AP79" s="18"/>
      <c r="AQ79" s="18"/>
      <c r="AR79" s="18"/>
    </row>
    <row r="80" customFormat="false" ht="11.25" hidden="false" customHeight="false" outlineLevel="0" collapsed="false">
      <c r="A80" s="1" t="s">
        <v>64</v>
      </c>
      <c r="B80" s="13" t="n">
        <v>400000</v>
      </c>
      <c r="C80" s="14" t="e">
        <f aca="false">VLOOKUP(C$3,'Flow Historicals'!A3:$DH$15000,110,0)</f>
        <v>#N/A</v>
      </c>
      <c r="D80" s="15" t="e">
        <f aca="false">+B80-C80</f>
        <v>#N/A</v>
      </c>
      <c r="E80" s="14" t="e">
        <f aca="false">VLOOKUP($E$3,'Flow Historicals'!$A$2:$DH$15000,110,0)</f>
        <v>#N/A</v>
      </c>
      <c r="F80" s="15" t="e">
        <f aca="false">+B80-E80</f>
        <v>#N/A</v>
      </c>
      <c r="G80" s="14" t="e">
        <f aca="false">+C80-E80</f>
        <v>#N/A</v>
      </c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8"/>
      <c r="AI80" s="18"/>
      <c r="AJ80" s="18"/>
      <c r="AK80" s="18"/>
      <c r="AL80" s="18"/>
      <c r="AM80" s="18"/>
      <c r="AN80" s="18"/>
      <c r="AO80" s="18"/>
      <c r="AP80" s="18"/>
      <c r="AQ80" s="18"/>
      <c r="AR80" s="18"/>
    </row>
    <row r="81" customFormat="false" ht="11.25" hidden="false" customHeight="false" outlineLevel="0" collapsed="false">
      <c r="A81" s="1" t="s">
        <v>65</v>
      </c>
      <c r="B81" s="13" t="n">
        <v>400000</v>
      </c>
      <c r="C81" s="14" t="e">
        <f aca="false">VLOOKUP(C$3,'Flow Historicals'!A4:$DH$15000,111,0)</f>
        <v>#N/A</v>
      </c>
      <c r="D81" s="15" t="e">
        <f aca="false">+B81-C81</f>
        <v>#N/A</v>
      </c>
      <c r="E81" s="14" t="e">
        <f aca="false">VLOOKUP($E$3,'Flow Historicals'!$A$2:$DH$15000,111,0)</f>
        <v>#N/A</v>
      </c>
      <c r="F81" s="15" t="e">
        <f aca="false">+B81-E81</f>
        <v>#N/A</v>
      </c>
      <c r="G81" s="14" t="e">
        <f aca="false">+C81-E81</f>
        <v>#N/A</v>
      </c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8"/>
      <c r="AI81" s="18"/>
      <c r="AJ81" s="18"/>
      <c r="AK81" s="18"/>
      <c r="AL81" s="18"/>
      <c r="AM81" s="18"/>
      <c r="AN81" s="18"/>
      <c r="AO81" s="18"/>
      <c r="AP81" s="18"/>
      <c r="AQ81" s="18"/>
      <c r="AR81" s="18"/>
    </row>
    <row r="82" customFormat="false" ht="12" hidden="false" customHeight="false" outlineLevel="0" collapsed="false">
      <c r="A82" s="9" t="s">
        <v>66</v>
      </c>
      <c r="B82" s="20" t="n">
        <v>300000</v>
      </c>
      <c r="C82" s="21" t="e">
        <f aca="false">VLOOKUP(C$3,'Flow Historicals'!A5:$DH$15000,112,0)</f>
        <v>#N/A</v>
      </c>
      <c r="D82" s="22" t="e">
        <f aca="false">+B82-C82</f>
        <v>#N/A</v>
      </c>
      <c r="E82" s="21" t="e">
        <f aca="false">VLOOKUP($E$3,'Flow Historicals'!$A$2:$DH$15000,112,0)</f>
        <v>#N/A</v>
      </c>
      <c r="F82" s="22" t="e">
        <f aca="false">+B82-E82</f>
        <v>#N/A</v>
      </c>
      <c r="G82" s="21" t="e">
        <f aca="false">+C82-E82</f>
        <v>#N/A</v>
      </c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4"/>
      <c r="X82" s="24"/>
      <c r="Y82" s="24"/>
      <c r="Z82" s="24"/>
      <c r="AA82" s="24"/>
      <c r="AB82" s="24"/>
      <c r="AC82" s="24"/>
      <c r="AD82" s="24"/>
      <c r="AE82" s="24"/>
      <c r="AF82" s="24"/>
      <c r="AG82" s="24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  <c r="AS82" s="12"/>
      <c r="AT82" s="12"/>
      <c r="AU82" s="12"/>
      <c r="AV82" s="12"/>
      <c r="AW82" s="12"/>
      <c r="AX82" s="12"/>
      <c r="AY82" s="12"/>
      <c r="AZ82" s="12"/>
      <c r="BA82" s="12"/>
      <c r="BB82" s="12"/>
      <c r="BC82" s="12"/>
      <c r="BD82" s="12"/>
      <c r="BE82" s="12"/>
      <c r="BF82" s="12"/>
      <c r="BG82" s="12"/>
      <c r="BH82" s="12"/>
      <c r="BI82" s="12"/>
      <c r="BJ82" s="12"/>
      <c r="BK82" s="12"/>
      <c r="BL82" s="12"/>
      <c r="BM82" s="12"/>
      <c r="BN82" s="12"/>
      <c r="BO82" s="12"/>
      <c r="BP82" s="12"/>
      <c r="BQ82" s="12"/>
      <c r="BR82" s="12"/>
      <c r="BS82" s="12"/>
      <c r="BT82" s="12"/>
      <c r="BU82" s="12"/>
      <c r="BV82" s="12"/>
      <c r="BW82" s="12"/>
      <c r="BX82" s="12"/>
      <c r="BY82" s="12"/>
      <c r="BZ82" s="12"/>
      <c r="CA82" s="12"/>
      <c r="CB82" s="12"/>
      <c r="CC82" s="12"/>
      <c r="CD82" s="12"/>
      <c r="CE82" s="12"/>
      <c r="CF82" s="12"/>
      <c r="CG82" s="12"/>
      <c r="CH82" s="12"/>
      <c r="CI82" s="12"/>
      <c r="CJ82" s="12"/>
      <c r="CK82" s="12"/>
      <c r="CL82" s="12"/>
      <c r="CM82" s="12"/>
      <c r="CN82" s="12"/>
      <c r="CO82" s="12"/>
      <c r="CP82" s="12"/>
      <c r="CQ82" s="12"/>
      <c r="CR82" s="12"/>
      <c r="CS82" s="12"/>
      <c r="CT82" s="12"/>
      <c r="CU82" s="12"/>
      <c r="CV82" s="12"/>
      <c r="CW82" s="12"/>
      <c r="CX82" s="12"/>
      <c r="CY82" s="12"/>
      <c r="CZ82" s="12"/>
      <c r="DA82" s="12"/>
      <c r="DB82" s="12"/>
      <c r="DC82" s="12"/>
      <c r="DD82" s="12"/>
      <c r="DE82" s="12"/>
      <c r="DF82" s="12"/>
      <c r="DG82" s="12"/>
      <c r="DH82" s="12"/>
      <c r="DI82" s="12"/>
      <c r="DJ82" s="12"/>
      <c r="DK82" s="12"/>
      <c r="DL82" s="12"/>
      <c r="DM82" s="12"/>
      <c r="DN82" s="12"/>
      <c r="DO82" s="12"/>
      <c r="DP82" s="12"/>
      <c r="DQ82" s="12"/>
      <c r="DR82" s="12"/>
      <c r="DS82" s="12"/>
      <c r="DT82" s="12"/>
      <c r="DU82" s="12"/>
      <c r="DV82" s="12"/>
      <c r="DW82" s="12"/>
      <c r="DX82" s="12"/>
      <c r="DY82" s="12"/>
      <c r="DZ82" s="12"/>
      <c r="EA82" s="12"/>
      <c r="EB82" s="12"/>
      <c r="EC82" s="12"/>
      <c r="ED82" s="12"/>
      <c r="EE82" s="12"/>
      <c r="EF82" s="12"/>
      <c r="EG82" s="12"/>
      <c r="EH82" s="12"/>
      <c r="EI82" s="12"/>
      <c r="EJ82" s="12"/>
      <c r="EK82" s="12"/>
      <c r="EL82" s="12"/>
      <c r="EM82" s="12"/>
      <c r="EN82" s="12"/>
      <c r="EO82" s="12"/>
      <c r="EP82" s="12"/>
      <c r="EQ82" s="12"/>
      <c r="ER82" s="12"/>
      <c r="ES82" s="12"/>
      <c r="ET82" s="12"/>
      <c r="EU82" s="12"/>
      <c r="EV82" s="12"/>
      <c r="EW82" s="12"/>
      <c r="EX82" s="12"/>
      <c r="EY82" s="12"/>
      <c r="EZ82" s="12"/>
      <c r="FA82" s="12"/>
      <c r="FB82" s="12"/>
      <c r="FC82" s="12"/>
      <c r="FD82" s="12"/>
      <c r="FE82" s="12"/>
      <c r="FF82" s="12"/>
      <c r="FG82" s="12"/>
      <c r="FH82" s="12"/>
      <c r="FI82" s="12"/>
      <c r="FJ82" s="12"/>
      <c r="FK82" s="12"/>
      <c r="FL82" s="12"/>
      <c r="FM82" s="12"/>
      <c r="FN82" s="12"/>
      <c r="FO82" s="12"/>
      <c r="FP82" s="12"/>
      <c r="FQ82" s="12"/>
      <c r="FR82" s="12"/>
      <c r="FS82" s="12"/>
      <c r="FT82" s="12"/>
      <c r="FU82" s="12"/>
      <c r="FV82" s="12"/>
      <c r="FW82" s="12"/>
      <c r="FX82" s="12"/>
      <c r="FY82" s="12"/>
      <c r="FZ82" s="12"/>
      <c r="GA82" s="12"/>
      <c r="GB82" s="12"/>
      <c r="GC82" s="12"/>
      <c r="GD82" s="12"/>
      <c r="GE82" s="12"/>
      <c r="GF82" s="12"/>
      <c r="GG82" s="12"/>
      <c r="GH82" s="12"/>
      <c r="GI82" s="12"/>
      <c r="GJ82" s="12"/>
      <c r="GK82" s="12"/>
      <c r="GL82" s="12"/>
      <c r="GM82" s="12"/>
      <c r="GN82" s="12"/>
      <c r="GO82" s="12"/>
      <c r="GP82" s="12"/>
      <c r="GQ82" s="12"/>
      <c r="GR82" s="12"/>
      <c r="GS82" s="12"/>
      <c r="GT82" s="12"/>
      <c r="GU82" s="12"/>
      <c r="GV82" s="12"/>
      <c r="GW82" s="12"/>
      <c r="GX82" s="12"/>
      <c r="GY82" s="12"/>
      <c r="GZ82" s="12"/>
      <c r="HA82" s="12"/>
      <c r="HB82" s="12"/>
      <c r="HC82" s="12"/>
      <c r="HD82" s="12"/>
      <c r="HE82" s="12"/>
      <c r="HF82" s="12"/>
      <c r="HG82" s="12"/>
      <c r="HH82" s="12"/>
      <c r="HI82" s="12"/>
      <c r="HJ82" s="12"/>
      <c r="HK82" s="12"/>
      <c r="HL82" s="12"/>
      <c r="HM82" s="12"/>
      <c r="HN82" s="12"/>
      <c r="HO82" s="12"/>
      <c r="HP82" s="12"/>
      <c r="HQ82" s="12"/>
      <c r="HR82" s="12"/>
      <c r="HS82" s="12"/>
      <c r="HT82" s="12"/>
      <c r="HU82" s="12"/>
      <c r="HV82" s="12"/>
      <c r="HW82" s="12"/>
      <c r="HX82" s="12"/>
      <c r="HY82" s="12"/>
      <c r="HZ82" s="12"/>
      <c r="IA82" s="12"/>
      <c r="IB82" s="12"/>
      <c r="IC82" s="12"/>
      <c r="ID82" s="12"/>
      <c r="IE82" s="12"/>
      <c r="IF82" s="12"/>
      <c r="IG82" s="12"/>
      <c r="IH82" s="12"/>
      <c r="II82" s="12"/>
      <c r="IJ82" s="12"/>
      <c r="IK82" s="12"/>
      <c r="IL82" s="12"/>
      <c r="IM82" s="12"/>
      <c r="IN82" s="12"/>
      <c r="IO82" s="12"/>
      <c r="IP82" s="12"/>
      <c r="IQ82" s="12"/>
      <c r="IR82" s="12"/>
      <c r="IS82" s="12"/>
      <c r="IT82" s="12"/>
      <c r="IU82" s="12"/>
      <c r="IV82" s="12"/>
      <c r="IW82" s="12"/>
    </row>
    <row r="83" customFormat="false" ht="11.25" hidden="false" customHeight="false" outlineLevel="0" collapsed="false">
      <c r="B83" s="13"/>
      <c r="C83" s="14"/>
      <c r="D83" s="15"/>
      <c r="E83" s="14"/>
      <c r="F83" s="15"/>
      <c r="G83" s="14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8"/>
      <c r="AI83" s="18"/>
      <c r="AJ83" s="18"/>
      <c r="AK83" s="18"/>
      <c r="AL83" s="18"/>
      <c r="AM83" s="18"/>
      <c r="AN83" s="18"/>
      <c r="AO83" s="18"/>
      <c r="AP83" s="18"/>
      <c r="AQ83" s="18"/>
      <c r="AR83" s="18"/>
    </row>
    <row r="84" customFormat="false" ht="11.25" hidden="false" customHeight="false" outlineLevel="0" collapsed="false">
      <c r="B84" s="13"/>
      <c r="C84" s="14"/>
      <c r="D84" s="15"/>
      <c r="E84" s="14"/>
      <c r="F84" s="15"/>
      <c r="G84" s="14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8"/>
      <c r="AI84" s="18"/>
      <c r="AJ84" s="18"/>
      <c r="AK84" s="18"/>
      <c r="AL84" s="18"/>
      <c r="AM84" s="18"/>
      <c r="AN84" s="18"/>
      <c r="AO84" s="18"/>
      <c r="AP84" s="18"/>
      <c r="AQ84" s="18"/>
      <c r="AR84" s="18"/>
    </row>
    <row r="85" customFormat="false" ht="11.25" hidden="false" customHeight="false" outlineLevel="0" collapsed="false">
      <c r="B85" s="13"/>
      <c r="C85" s="14"/>
      <c r="D85" s="15"/>
      <c r="E85" s="14"/>
      <c r="F85" s="15"/>
      <c r="G85" s="14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8"/>
      <c r="AI85" s="18"/>
      <c r="AJ85" s="18"/>
      <c r="AK85" s="18"/>
      <c r="AL85" s="18"/>
      <c r="AM85" s="18"/>
      <c r="AN85" s="18"/>
      <c r="AO85" s="18"/>
      <c r="AP85" s="18"/>
      <c r="AQ85" s="18"/>
      <c r="AR85" s="18"/>
    </row>
    <row r="86" customFormat="false" ht="11.25" hidden="false" customHeight="false" outlineLevel="0" collapsed="false">
      <c r="B86" s="13"/>
      <c r="C86" s="14"/>
      <c r="D86" s="15"/>
      <c r="E86" s="14"/>
      <c r="F86" s="15"/>
      <c r="G86" s="14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8"/>
      <c r="AI86" s="18"/>
      <c r="AJ86" s="18"/>
      <c r="AK86" s="18"/>
      <c r="AL86" s="18"/>
      <c r="AM86" s="18"/>
      <c r="AN86" s="18"/>
      <c r="AO86" s="18"/>
      <c r="AP86" s="18"/>
      <c r="AQ86" s="18"/>
      <c r="AR86" s="18"/>
    </row>
    <row r="87" customFormat="false" ht="11.25" hidden="false" customHeight="false" outlineLevel="0" collapsed="false">
      <c r="B87" s="13"/>
      <c r="C87" s="14"/>
      <c r="D87" s="15"/>
      <c r="E87" s="14"/>
      <c r="F87" s="15"/>
      <c r="G87" s="14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8"/>
      <c r="AI87" s="18"/>
      <c r="AJ87" s="18"/>
      <c r="AK87" s="18"/>
      <c r="AL87" s="18"/>
      <c r="AM87" s="18"/>
      <c r="AN87" s="18"/>
      <c r="AO87" s="18"/>
      <c r="AP87" s="18"/>
      <c r="AQ87" s="18"/>
      <c r="AR87" s="18"/>
    </row>
    <row r="88" customFormat="false" ht="11.25" hidden="false" customHeight="false" outlineLevel="0" collapsed="false">
      <c r="A88" s="48"/>
      <c r="B88" s="49"/>
      <c r="C88" s="50"/>
      <c r="D88" s="51"/>
      <c r="E88" s="50"/>
      <c r="F88" s="51"/>
      <c r="G88" s="50"/>
      <c r="H88" s="52"/>
      <c r="I88" s="52"/>
      <c r="J88" s="52"/>
      <c r="K88" s="52"/>
      <c r="L88" s="52"/>
      <c r="M88" s="52"/>
      <c r="N88" s="52"/>
      <c r="O88" s="52"/>
      <c r="P88" s="52"/>
      <c r="Q88" s="52"/>
      <c r="R88" s="52"/>
      <c r="S88" s="52"/>
      <c r="T88" s="52"/>
      <c r="U88" s="52"/>
      <c r="V88" s="52"/>
      <c r="W88" s="53"/>
      <c r="X88" s="53"/>
      <c r="Y88" s="53"/>
      <c r="Z88" s="53"/>
      <c r="AA88" s="53"/>
      <c r="AB88" s="53"/>
      <c r="AC88" s="53"/>
      <c r="AD88" s="53"/>
      <c r="AE88" s="53"/>
      <c r="AF88" s="53"/>
      <c r="AG88" s="53"/>
      <c r="AH88" s="54"/>
      <c r="AI88" s="54"/>
      <c r="AJ88" s="54"/>
      <c r="AK88" s="54"/>
      <c r="AL88" s="54"/>
      <c r="AM88" s="54"/>
      <c r="AN88" s="54"/>
      <c r="AO88" s="54"/>
      <c r="AP88" s="54"/>
      <c r="AQ88" s="54"/>
      <c r="AR88" s="54"/>
      <c r="AS88" s="55"/>
      <c r="AT88" s="55"/>
      <c r="AU88" s="55"/>
      <c r="AV88" s="55"/>
      <c r="AW88" s="55"/>
      <c r="AX88" s="55"/>
      <c r="AY88" s="55"/>
      <c r="AZ88" s="55"/>
      <c r="BA88" s="55"/>
      <c r="BB88" s="55"/>
      <c r="BC88" s="55"/>
      <c r="BD88" s="55"/>
      <c r="BE88" s="55"/>
      <c r="BF88" s="55"/>
      <c r="BG88" s="55"/>
      <c r="BH88" s="55"/>
      <c r="BI88" s="55"/>
      <c r="BJ88" s="55"/>
      <c r="BK88" s="55"/>
      <c r="BL88" s="55"/>
      <c r="BM88" s="55"/>
      <c r="BN88" s="55"/>
      <c r="BO88" s="55"/>
      <c r="BP88" s="55"/>
      <c r="BQ88" s="55"/>
      <c r="BR88" s="55"/>
      <c r="BS88" s="55"/>
      <c r="BT88" s="55"/>
      <c r="BU88" s="55"/>
      <c r="BV88" s="55"/>
      <c r="BW88" s="55"/>
      <c r="BX88" s="55"/>
      <c r="BY88" s="55"/>
      <c r="BZ88" s="55"/>
      <c r="CA88" s="55"/>
      <c r="CB88" s="55"/>
      <c r="CC88" s="55"/>
      <c r="CD88" s="55"/>
      <c r="CE88" s="55"/>
      <c r="CF88" s="55"/>
      <c r="CG88" s="55"/>
      <c r="CH88" s="55"/>
      <c r="CI88" s="55"/>
      <c r="CJ88" s="55"/>
      <c r="CK88" s="55"/>
      <c r="CL88" s="55"/>
      <c r="CM88" s="55"/>
      <c r="CN88" s="55"/>
      <c r="CO88" s="55"/>
      <c r="CP88" s="55"/>
      <c r="CQ88" s="55"/>
      <c r="CR88" s="55"/>
      <c r="CS88" s="55"/>
      <c r="CT88" s="55"/>
      <c r="CU88" s="55"/>
      <c r="CV88" s="55"/>
      <c r="CW88" s="55"/>
      <c r="CX88" s="55"/>
      <c r="CY88" s="55"/>
      <c r="CZ88" s="55"/>
      <c r="DA88" s="55"/>
      <c r="DB88" s="55"/>
      <c r="DC88" s="55"/>
      <c r="DD88" s="55"/>
      <c r="DE88" s="55"/>
      <c r="DF88" s="55"/>
      <c r="DG88" s="55"/>
      <c r="DH88" s="55"/>
      <c r="DI88" s="55"/>
      <c r="DJ88" s="55"/>
      <c r="DK88" s="55"/>
      <c r="DL88" s="55"/>
      <c r="DM88" s="55"/>
      <c r="DN88" s="55"/>
      <c r="DO88" s="55"/>
      <c r="DP88" s="55"/>
      <c r="DQ88" s="55"/>
      <c r="DR88" s="55"/>
      <c r="DS88" s="55"/>
      <c r="DT88" s="55"/>
      <c r="DU88" s="55"/>
      <c r="DV88" s="55"/>
      <c r="DW88" s="55"/>
      <c r="DX88" s="55"/>
      <c r="DY88" s="55"/>
      <c r="DZ88" s="55"/>
      <c r="EA88" s="55"/>
      <c r="EB88" s="55"/>
      <c r="EC88" s="55"/>
      <c r="ED88" s="55"/>
      <c r="EE88" s="55"/>
      <c r="EF88" s="55"/>
      <c r="EG88" s="55"/>
      <c r="EH88" s="55"/>
      <c r="EI88" s="55"/>
      <c r="EJ88" s="55"/>
      <c r="EK88" s="55"/>
      <c r="EL88" s="55"/>
      <c r="EM88" s="55"/>
      <c r="EN88" s="55"/>
      <c r="EO88" s="55"/>
      <c r="EP88" s="55"/>
      <c r="EQ88" s="55"/>
      <c r="ER88" s="55"/>
      <c r="ES88" s="55"/>
      <c r="ET88" s="55"/>
      <c r="EU88" s="55"/>
      <c r="EV88" s="55"/>
      <c r="EW88" s="55"/>
      <c r="EX88" s="55"/>
      <c r="EY88" s="55"/>
      <c r="EZ88" s="55"/>
      <c r="FA88" s="55"/>
      <c r="FB88" s="55"/>
      <c r="FC88" s="55"/>
      <c r="FD88" s="55"/>
      <c r="FE88" s="55"/>
      <c r="FF88" s="55"/>
      <c r="FG88" s="55"/>
      <c r="FH88" s="55"/>
      <c r="FI88" s="55"/>
      <c r="FJ88" s="55"/>
      <c r="FK88" s="55"/>
      <c r="FL88" s="55"/>
      <c r="FM88" s="55"/>
      <c r="FN88" s="55"/>
      <c r="FO88" s="55"/>
      <c r="FP88" s="55"/>
      <c r="FQ88" s="55"/>
      <c r="FR88" s="55"/>
      <c r="FS88" s="55"/>
      <c r="FT88" s="55"/>
      <c r="FU88" s="55"/>
      <c r="FV88" s="55"/>
      <c r="FW88" s="55"/>
      <c r="FX88" s="55"/>
      <c r="FY88" s="55"/>
      <c r="FZ88" s="55"/>
      <c r="GA88" s="55"/>
      <c r="GB88" s="55"/>
      <c r="GC88" s="55"/>
      <c r="GD88" s="55"/>
      <c r="GE88" s="55"/>
      <c r="GF88" s="55"/>
      <c r="GG88" s="55"/>
      <c r="GH88" s="55"/>
      <c r="GI88" s="55"/>
      <c r="GJ88" s="55"/>
      <c r="GK88" s="55"/>
      <c r="GL88" s="55"/>
      <c r="GM88" s="55"/>
      <c r="GN88" s="55"/>
      <c r="GO88" s="55"/>
      <c r="GP88" s="55"/>
      <c r="GQ88" s="55"/>
      <c r="GR88" s="55"/>
      <c r="GS88" s="55"/>
      <c r="GT88" s="55"/>
      <c r="GU88" s="55"/>
      <c r="GV88" s="55"/>
      <c r="GW88" s="55"/>
      <c r="GX88" s="55"/>
      <c r="GY88" s="55"/>
      <c r="GZ88" s="55"/>
      <c r="HA88" s="55"/>
      <c r="HB88" s="55"/>
      <c r="HC88" s="55"/>
      <c r="HD88" s="55"/>
      <c r="HE88" s="55"/>
      <c r="HF88" s="55"/>
      <c r="HG88" s="55"/>
      <c r="HH88" s="55"/>
      <c r="HI88" s="55"/>
      <c r="HJ88" s="55"/>
      <c r="HK88" s="55"/>
      <c r="HL88" s="55"/>
      <c r="HM88" s="55"/>
      <c r="HN88" s="55"/>
      <c r="HO88" s="55"/>
      <c r="HP88" s="55"/>
      <c r="HQ88" s="55"/>
      <c r="HR88" s="55"/>
      <c r="HS88" s="55"/>
      <c r="HT88" s="55"/>
      <c r="HU88" s="55"/>
      <c r="HV88" s="55"/>
      <c r="HW88" s="55"/>
      <c r="HX88" s="55"/>
      <c r="HY88" s="55"/>
      <c r="HZ88" s="55"/>
      <c r="IA88" s="55"/>
      <c r="IB88" s="55"/>
      <c r="IC88" s="55"/>
      <c r="ID88" s="55"/>
      <c r="IE88" s="55"/>
      <c r="IF88" s="55"/>
      <c r="IG88" s="55"/>
      <c r="IH88" s="55"/>
      <c r="II88" s="55"/>
      <c r="IJ88" s="55"/>
      <c r="IK88" s="55"/>
      <c r="IL88" s="55"/>
      <c r="IM88" s="55"/>
      <c r="IN88" s="55"/>
      <c r="IO88" s="55"/>
      <c r="IP88" s="55"/>
      <c r="IQ88" s="55"/>
      <c r="IR88" s="55"/>
      <c r="IS88" s="55"/>
      <c r="IT88" s="55"/>
      <c r="IU88" s="55"/>
      <c r="IV88" s="55"/>
      <c r="IW88" s="55"/>
    </row>
    <row r="89" customFormat="false" ht="11.25" hidden="false" customHeight="false" outlineLevel="0" collapsed="false">
      <c r="A89" s="56" t="s">
        <v>67</v>
      </c>
      <c r="B89" s="49"/>
      <c r="C89" s="50"/>
      <c r="D89" s="51"/>
      <c r="E89" s="50"/>
      <c r="F89" s="51"/>
      <c r="G89" s="50"/>
      <c r="H89" s="52"/>
      <c r="I89" s="52"/>
      <c r="J89" s="52"/>
      <c r="K89" s="52"/>
      <c r="L89" s="52"/>
      <c r="M89" s="52"/>
      <c r="N89" s="52"/>
      <c r="O89" s="52"/>
      <c r="P89" s="52"/>
      <c r="Q89" s="52"/>
      <c r="R89" s="52"/>
      <c r="S89" s="52"/>
      <c r="T89" s="52"/>
      <c r="U89" s="52"/>
      <c r="V89" s="52"/>
      <c r="W89" s="53"/>
      <c r="X89" s="53"/>
      <c r="Y89" s="53"/>
      <c r="Z89" s="53"/>
      <c r="AA89" s="53"/>
      <c r="AB89" s="53"/>
      <c r="AC89" s="53"/>
      <c r="AD89" s="53"/>
      <c r="AE89" s="53"/>
      <c r="AF89" s="53"/>
      <c r="AG89" s="53"/>
      <c r="AH89" s="54"/>
      <c r="AI89" s="54"/>
      <c r="AJ89" s="54"/>
      <c r="AK89" s="54"/>
      <c r="AL89" s="54"/>
      <c r="AM89" s="54"/>
      <c r="AN89" s="54"/>
      <c r="AO89" s="54"/>
      <c r="AP89" s="54"/>
      <c r="AQ89" s="54"/>
      <c r="AR89" s="54"/>
      <c r="AS89" s="55"/>
      <c r="AT89" s="55"/>
      <c r="AU89" s="55"/>
      <c r="AV89" s="55"/>
      <c r="AW89" s="55"/>
      <c r="AX89" s="55"/>
      <c r="AY89" s="55"/>
      <c r="AZ89" s="55"/>
      <c r="BA89" s="55"/>
      <c r="BB89" s="55"/>
      <c r="BC89" s="55"/>
      <c r="BD89" s="55"/>
      <c r="BE89" s="55"/>
      <c r="BF89" s="55"/>
      <c r="BG89" s="55"/>
      <c r="BH89" s="55"/>
      <c r="BI89" s="55"/>
      <c r="BJ89" s="55"/>
      <c r="BK89" s="55"/>
      <c r="BL89" s="55"/>
      <c r="BM89" s="55"/>
      <c r="BN89" s="55"/>
      <c r="BO89" s="55"/>
      <c r="BP89" s="55"/>
      <c r="BQ89" s="55"/>
      <c r="BR89" s="55"/>
      <c r="BS89" s="55"/>
      <c r="BT89" s="55"/>
      <c r="BU89" s="55"/>
      <c r="BV89" s="55"/>
      <c r="BW89" s="55"/>
      <c r="BX89" s="55"/>
      <c r="BY89" s="55"/>
      <c r="BZ89" s="55"/>
      <c r="CA89" s="55"/>
      <c r="CB89" s="55"/>
      <c r="CC89" s="55"/>
      <c r="CD89" s="55"/>
      <c r="CE89" s="55"/>
      <c r="CF89" s="55"/>
      <c r="CG89" s="55"/>
      <c r="CH89" s="55"/>
      <c r="CI89" s="55"/>
      <c r="CJ89" s="55"/>
      <c r="CK89" s="55"/>
      <c r="CL89" s="55"/>
      <c r="CM89" s="55"/>
      <c r="CN89" s="55"/>
      <c r="CO89" s="55"/>
      <c r="CP89" s="55"/>
      <c r="CQ89" s="55"/>
      <c r="CR89" s="55"/>
      <c r="CS89" s="55"/>
      <c r="CT89" s="55"/>
      <c r="CU89" s="55"/>
      <c r="CV89" s="55"/>
      <c r="CW89" s="55"/>
      <c r="CX89" s="55"/>
      <c r="CY89" s="55"/>
      <c r="CZ89" s="55"/>
      <c r="DA89" s="55"/>
      <c r="DB89" s="55"/>
      <c r="DC89" s="55"/>
      <c r="DD89" s="55"/>
      <c r="DE89" s="55"/>
      <c r="DF89" s="55"/>
      <c r="DG89" s="55"/>
      <c r="DH89" s="55"/>
      <c r="DI89" s="55"/>
      <c r="DJ89" s="55"/>
      <c r="DK89" s="55"/>
      <c r="DL89" s="55"/>
      <c r="DM89" s="55"/>
      <c r="DN89" s="55"/>
      <c r="DO89" s="55"/>
      <c r="DP89" s="55"/>
      <c r="DQ89" s="55"/>
      <c r="DR89" s="55"/>
      <c r="DS89" s="55"/>
      <c r="DT89" s="55"/>
      <c r="DU89" s="55"/>
      <c r="DV89" s="55"/>
      <c r="DW89" s="55"/>
      <c r="DX89" s="55"/>
      <c r="DY89" s="55"/>
      <c r="DZ89" s="55"/>
      <c r="EA89" s="55"/>
      <c r="EB89" s="55"/>
      <c r="EC89" s="55"/>
      <c r="ED89" s="55"/>
      <c r="EE89" s="55"/>
      <c r="EF89" s="55"/>
      <c r="EG89" s="55"/>
      <c r="EH89" s="55"/>
      <c r="EI89" s="55"/>
      <c r="EJ89" s="55"/>
      <c r="EK89" s="55"/>
      <c r="EL89" s="55"/>
      <c r="EM89" s="55"/>
      <c r="EN89" s="55"/>
      <c r="EO89" s="55"/>
      <c r="EP89" s="55"/>
      <c r="EQ89" s="55"/>
      <c r="ER89" s="55"/>
      <c r="ES89" s="55"/>
      <c r="ET89" s="55"/>
      <c r="EU89" s="55"/>
      <c r="EV89" s="55"/>
      <c r="EW89" s="55"/>
      <c r="EX89" s="55"/>
      <c r="EY89" s="55"/>
      <c r="EZ89" s="55"/>
      <c r="FA89" s="55"/>
      <c r="FB89" s="55"/>
      <c r="FC89" s="55"/>
      <c r="FD89" s="55"/>
      <c r="FE89" s="55"/>
      <c r="FF89" s="55"/>
      <c r="FG89" s="55"/>
      <c r="FH89" s="55"/>
      <c r="FI89" s="55"/>
      <c r="FJ89" s="55"/>
      <c r="FK89" s="55"/>
      <c r="FL89" s="55"/>
      <c r="FM89" s="55"/>
      <c r="FN89" s="55"/>
      <c r="FO89" s="55"/>
      <c r="FP89" s="55"/>
      <c r="FQ89" s="55"/>
      <c r="FR89" s="55"/>
      <c r="FS89" s="55"/>
      <c r="FT89" s="55"/>
      <c r="FU89" s="55"/>
      <c r="FV89" s="55"/>
      <c r="FW89" s="55"/>
      <c r="FX89" s="55"/>
      <c r="FY89" s="55"/>
      <c r="FZ89" s="55"/>
      <c r="GA89" s="55"/>
      <c r="GB89" s="55"/>
      <c r="GC89" s="55"/>
      <c r="GD89" s="55"/>
      <c r="GE89" s="55"/>
      <c r="GF89" s="55"/>
      <c r="GG89" s="55"/>
      <c r="GH89" s="55"/>
      <c r="GI89" s="55"/>
      <c r="GJ89" s="55"/>
      <c r="GK89" s="55"/>
      <c r="GL89" s="55"/>
      <c r="GM89" s="55"/>
      <c r="GN89" s="55"/>
      <c r="GO89" s="55"/>
      <c r="GP89" s="55"/>
      <c r="GQ89" s="55"/>
      <c r="GR89" s="55"/>
      <c r="GS89" s="55"/>
      <c r="GT89" s="55"/>
      <c r="GU89" s="55"/>
      <c r="GV89" s="55"/>
      <c r="GW89" s="55"/>
      <c r="GX89" s="55"/>
      <c r="GY89" s="55"/>
      <c r="GZ89" s="55"/>
      <c r="HA89" s="55"/>
      <c r="HB89" s="55"/>
      <c r="HC89" s="55"/>
      <c r="HD89" s="55"/>
      <c r="HE89" s="55"/>
      <c r="HF89" s="55"/>
      <c r="HG89" s="55"/>
      <c r="HH89" s="55"/>
      <c r="HI89" s="55"/>
      <c r="HJ89" s="55"/>
      <c r="HK89" s="55"/>
      <c r="HL89" s="55"/>
      <c r="HM89" s="55"/>
      <c r="HN89" s="55"/>
      <c r="HO89" s="55"/>
      <c r="HP89" s="55"/>
      <c r="HQ89" s="55"/>
      <c r="HR89" s="55"/>
      <c r="HS89" s="55"/>
      <c r="HT89" s="55"/>
      <c r="HU89" s="55"/>
      <c r="HV89" s="55"/>
      <c r="HW89" s="55"/>
      <c r="HX89" s="55"/>
      <c r="HY89" s="55"/>
      <c r="HZ89" s="55"/>
      <c r="IA89" s="55"/>
      <c r="IB89" s="55"/>
      <c r="IC89" s="55"/>
      <c r="ID89" s="55"/>
      <c r="IE89" s="55"/>
      <c r="IF89" s="55"/>
      <c r="IG89" s="55"/>
      <c r="IH89" s="55"/>
      <c r="II89" s="55"/>
      <c r="IJ89" s="55"/>
      <c r="IK89" s="55"/>
      <c r="IL89" s="55"/>
      <c r="IM89" s="55"/>
      <c r="IN89" s="55"/>
      <c r="IO89" s="55"/>
      <c r="IP89" s="55"/>
      <c r="IQ89" s="55"/>
      <c r="IR89" s="55"/>
      <c r="IS89" s="55"/>
      <c r="IT89" s="55"/>
      <c r="IU89" s="55"/>
      <c r="IV89" s="55"/>
      <c r="IW89" s="55"/>
    </row>
    <row r="90" customFormat="false" ht="11.25" hidden="false" customHeight="false" outlineLevel="0" collapsed="false">
      <c r="A90" s="48" t="s">
        <v>68</v>
      </c>
      <c r="B90" s="49" t="n">
        <v>-100000</v>
      </c>
      <c r="C90" s="50" t="n">
        <f aca="false">VLOOKUP(C$3,'Flow Historicals'!$A$1:$DC$23952,99)</f>
        <v>0</v>
      </c>
      <c r="D90" s="51" t="n">
        <f aca="false">+B90-C90</f>
        <v>-100000</v>
      </c>
      <c r="E90" s="50" t="n">
        <f aca="false">VLOOKUP(E$3,'Flow Historicals'!$A$1:$DC$23952,99)</f>
        <v>0</v>
      </c>
      <c r="F90" s="51" t="n">
        <f aca="false">+B90-E90</f>
        <v>-100000</v>
      </c>
      <c r="G90" s="50" t="n">
        <f aca="false">+C90-E90</f>
        <v>0</v>
      </c>
      <c r="H90" s="52"/>
      <c r="I90" s="52"/>
      <c r="J90" s="52"/>
      <c r="K90" s="52"/>
      <c r="L90" s="52"/>
      <c r="M90" s="52"/>
      <c r="N90" s="52"/>
      <c r="O90" s="52"/>
      <c r="P90" s="52"/>
      <c r="Q90" s="52"/>
      <c r="R90" s="52"/>
      <c r="S90" s="52"/>
      <c r="T90" s="52"/>
      <c r="U90" s="52"/>
      <c r="V90" s="52"/>
      <c r="W90" s="53"/>
      <c r="X90" s="53"/>
      <c r="Y90" s="53"/>
      <c r="Z90" s="53"/>
      <c r="AA90" s="53"/>
      <c r="AB90" s="53"/>
      <c r="AC90" s="53"/>
      <c r="AD90" s="53"/>
      <c r="AE90" s="53"/>
      <c r="AF90" s="53"/>
      <c r="AG90" s="53"/>
      <c r="AH90" s="54"/>
      <c r="AI90" s="54"/>
      <c r="AJ90" s="54"/>
      <c r="AK90" s="54"/>
      <c r="AL90" s="54"/>
      <c r="AM90" s="54"/>
      <c r="AN90" s="54"/>
      <c r="AO90" s="54"/>
      <c r="AP90" s="54"/>
      <c r="AQ90" s="54"/>
      <c r="AR90" s="54"/>
      <c r="AS90" s="55"/>
      <c r="AT90" s="55"/>
      <c r="AU90" s="55"/>
      <c r="AV90" s="55"/>
      <c r="AW90" s="55"/>
      <c r="AX90" s="55"/>
      <c r="AY90" s="55"/>
      <c r="AZ90" s="55"/>
      <c r="BA90" s="55"/>
      <c r="BB90" s="55"/>
      <c r="BC90" s="55"/>
      <c r="BD90" s="55"/>
      <c r="BE90" s="55"/>
      <c r="BF90" s="55"/>
      <c r="BG90" s="55"/>
      <c r="BH90" s="55"/>
      <c r="BI90" s="55"/>
      <c r="BJ90" s="55"/>
      <c r="BK90" s="55"/>
      <c r="BL90" s="55"/>
      <c r="BM90" s="55"/>
      <c r="BN90" s="55"/>
      <c r="BO90" s="55"/>
      <c r="BP90" s="55"/>
      <c r="BQ90" s="55"/>
      <c r="BR90" s="55"/>
      <c r="BS90" s="55"/>
      <c r="BT90" s="55"/>
      <c r="BU90" s="55"/>
      <c r="BV90" s="55"/>
      <c r="BW90" s="55"/>
      <c r="BX90" s="55"/>
      <c r="BY90" s="55"/>
      <c r="BZ90" s="55"/>
      <c r="CA90" s="55"/>
      <c r="CB90" s="55"/>
      <c r="CC90" s="55"/>
      <c r="CD90" s="55"/>
      <c r="CE90" s="55"/>
      <c r="CF90" s="55"/>
      <c r="CG90" s="55"/>
      <c r="CH90" s="55"/>
      <c r="CI90" s="55"/>
      <c r="CJ90" s="55"/>
      <c r="CK90" s="55"/>
      <c r="CL90" s="55"/>
      <c r="CM90" s="55"/>
      <c r="CN90" s="55"/>
      <c r="CO90" s="55"/>
      <c r="CP90" s="55"/>
      <c r="CQ90" s="55"/>
      <c r="CR90" s="55"/>
      <c r="CS90" s="55"/>
      <c r="CT90" s="55"/>
      <c r="CU90" s="55"/>
      <c r="CV90" s="55"/>
      <c r="CW90" s="55"/>
      <c r="CX90" s="55"/>
      <c r="CY90" s="55"/>
      <c r="CZ90" s="55"/>
      <c r="DA90" s="55"/>
      <c r="DB90" s="55"/>
      <c r="DC90" s="55"/>
      <c r="DD90" s="55"/>
      <c r="DE90" s="55"/>
      <c r="DF90" s="55"/>
      <c r="DG90" s="55"/>
      <c r="DH90" s="55"/>
      <c r="DI90" s="55"/>
      <c r="DJ90" s="55"/>
      <c r="DK90" s="55"/>
      <c r="DL90" s="55"/>
      <c r="DM90" s="55"/>
      <c r="DN90" s="55"/>
      <c r="DO90" s="55"/>
      <c r="DP90" s="55"/>
      <c r="DQ90" s="55"/>
      <c r="DR90" s="55"/>
      <c r="DS90" s="55"/>
      <c r="DT90" s="55"/>
      <c r="DU90" s="55"/>
      <c r="DV90" s="55"/>
      <c r="DW90" s="55"/>
      <c r="DX90" s="55"/>
      <c r="DY90" s="55"/>
      <c r="DZ90" s="55"/>
      <c r="EA90" s="55"/>
      <c r="EB90" s="55"/>
      <c r="EC90" s="55"/>
      <c r="ED90" s="55"/>
      <c r="EE90" s="55"/>
      <c r="EF90" s="55"/>
      <c r="EG90" s="55"/>
      <c r="EH90" s="55"/>
      <c r="EI90" s="55"/>
      <c r="EJ90" s="55"/>
      <c r="EK90" s="55"/>
      <c r="EL90" s="55"/>
      <c r="EM90" s="55"/>
      <c r="EN90" s="55"/>
      <c r="EO90" s="55"/>
      <c r="EP90" s="55"/>
      <c r="EQ90" s="55"/>
      <c r="ER90" s="55"/>
      <c r="ES90" s="55"/>
      <c r="ET90" s="55"/>
      <c r="EU90" s="55"/>
      <c r="EV90" s="55"/>
      <c r="EW90" s="55"/>
      <c r="EX90" s="55"/>
      <c r="EY90" s="55"/>
      <c r="EZ90" s="55"/>
      <c r="FA90" s="55"/>
      <c r="FB90" s="55"/>
      <c r="FC90" s="55"/>
      <c r="FD90" s="55"/>
      <c r="FE90" s="55"/>
      <c r="FF90" s="55"/>
      <c r="FG90" s="55"/>
      <c r="FH90" s="55"/>
      <c r="FI90" s="55"/>
      <c r="FJ90" s="55"/>
      <c r="FK90" s="55"/>
      <c r="FL90" s="55"/>
      <c r="FM90" s="55"/>
      <c r="FN90" s="55"/>
      <c r="FO90" s="55"/>
      <c r="FP90" s="55"/>
      <c r="FQ90" s="55"/>
      <c r="FR90" s="55"/>
      <c r="FS90" s="55"/>
      <c r="FT90" s="55"/>
      <c r="FU90" s="55"/>
      <c r="FV90" s="55"/>
      <c r="FW90" s="55"/>
      <c r="FX90" s="55"/>
      <c r="FY90" s="55"/>
      <c r="FZ90" s="55"/>
      <c r="GA90" s="55"/>
      <c r="GB90" s="55"/>
      <c r="GC90" s="55"/>
      <c r="GD90" s="55"/>
      <c r="GE90" s="55"/>
      <c r="GF90" s="55"/>
      <c r="GG90" s="55"/>
      <c r="GH90" s="55"/>
      <c r="GI90" s="55"/>
      <c r="GJ90" s="55"/>
      <c r="GK90" s="55"/>
      <c r="GL90" s="55"/>
      <c r="GM90" s="55"/>
      <c r="GN90" s="55"/>
      <c r="GO90" s="55"/>
      <c r="GP90" s="55"/>
      <c r="GQ90" s="55"/>
      <c r="GR90" s="55"/>
      <c r="GS90" s="55"/>
      <c r="GT90" s="55"/>
      <c r="GU90" s="55"/>
      <c r="GV90" s="55"/>
      <c r="GW90" s="55"/>
      <c r="GX90" s="55"/>
      <c r="GY90" s="55"/>
      <c r="GZ90" s="55"/>
      <c r="HA90" s="55"/>
      <c r="HB90" s="55"/>
      <c r="HC90" s="55"/>
      <c r="HD90" s="55"/>
      <c r="HE90" s="55"/>
      <c r="HF90" s="55"/>
      <c r="HG90" s="55"/>
      <c r="HH90" s="55"/>
      <c r="HI90" s="55"/>
      <c r="HJ90" s="55"/>
      <c r="HK90" s="55"/>
      <c r="HL90" s="55"/>
      <c r="HM90" s="55"/>
      <c r="HN90" s="55"/>
      <c r="HO90" s="55"/>
      <c r="HP90" s="55"/>
      <c r="HQ90" s="55"/>
      <c r="HR90" s="55"/>
      <c r="HS90" s="55"/>
      <c r="HT90" s="55"/>
      <c r="HU90" s="55"/>
      <c r="HV90" s="55"/>
      <c r="HW90" s="55"/>
      <c r="HX90" s="55"/>
      <c r="HY90" s="55"/>
      <c r="HZ90" s="55"/>
      <c r="IA90" s="55"/>
      <c r="IB90" s="55"/>
      <c r="IC90" s="55"/>
      <c r="ID90" s="55"/>
      <c r="IE90" s="55"/>
      <c r="IF90" s="55"/>
      <c r="IG90" s="55"/>
      <c r="IH90" s="55"/>
      <c r="II90" s="55"/>
      <c r="IJ90" s="55"/>
      <c r="IK90" s="55"/>
      <c r="IL90" s="55"/>
      <c r="IM90" s="55"/>
      <c r="IN90" s="55"/>
      <c r="IO90" s="55"/>
      <c r="IP90" s="55"/>
      <c r="IQ90" s="55"/>
      <c r="IR90" s="55"/>
      <c r="IS90" s="55"/>
      <c r="IT90" s="55"/>
      <c r="IU90" s="55"/>
      <c r="IV90" s="55"/>
      <c r="IW90" s="55"/>
    </row>
    <row r="91" customFormat="false" ht="11.25" hidden="false" customHeight="false" outlineLevel="0" collapsed="false">
      <c r="A91" s="48" t="s">
        <v>69</v>
      </c>
      <c r="B91" s="49" t="n">
        <v>-120000</v>
      </c>
      <c r="C91" s="50" t="n">
        <f aca="false">VLOOKUP(C$3,'Flow Historicals'!$A$1:$DC$23952,100)</f>
        <v>0</v>
      </c>
      <c r="D91" s="51" t="n">
        <f aca="false">+B91-C91</f>
        <v>-120000</v>
      </c>
      <c r="E91" s="50" t="n">
        <f aca="false">VLOOKUP(E$3,'Flow Historicals'!$A$1:$DC$23952,100)</f>
        <v>0</v>
      </c>
      <c r="F91" s="51" t="n">
        <f aca="false">+B91-E91</f>
        <v>-120000</v>
      </c>
      <c r="G91" s="50" t="n">
        <f aca="false">+C91-E91</f>
        <v>0</v>
      </c>
      <c r="H91" s="52"/>
      <c r="I91" s="52"/>
      <c r="J91" s="52"/>
      <c r="K91" s="52"/>
      <c r="L91" s="52"/>
      <c r="M91" s="52"/>
      <c r="N91" s="52"/>
      <c r="O91" s="52"/>
      <c r="P91" s="52"/>
      <c r="Q91" s="52"/>
      <c r="R91" s="52"/>
      <c r="S91" s="52"/>
      <c r="T91" s="52"/>
      <c r="U91" s="52"/>
      <c r="V91" s="52"/>
      <c r="W91" s="53"/>
      <c r="X91" s="53"/>
      <c r="Y91" s="53"/>
      <c r="Z91" s="53"/>
      <c r="AA91" s="53"/>
      <c r="AB91" s="53"/>
      <c r="AC91" s="53"/>
      <c r="AD91" s="53"/>
      <c r="AE91" s="53"/>
      <c r="AF91" s="53"/>
      <c r="AG91" s="53"/>
      <c r="AH91" s="54"/>
      <c r="AI91" s="54"/>
      <c r="AJ91" s="54"/>
      <c r="AK91" s="54"/>
      <c r="AL91" s="54"/>
      <c r="AM91" s="54"/>
      <c r="AN91" s="54"/>
      <c r="AO91" s="54"/>
      <c r="AP91" s="54"/>
      <c r="AQ91" s="54"/>
      <c r="AR91" s="54"/>
      <c r="AS91" s="55"/>
      <c r="AT91" s="55"/>
      <c r="AU91" s="55"/>
      <c r="AV91" s="55"/>
      <c r="AW91" s="55"/>
      <c r="AX91" s="55"/>
      <c r="AY91" s="55"/>
      <c r="AZ91" s="55"/>
      <c r="BA91" s="55"/>
      <c r="BB91" s="55"/>
      <c r="BC91" s="55"/>
      <c r="BD91" s="55"/>
      <c r="BE91" s="55"/>
      <c r="BF91" s="55"/>
      <c r="BG91" s="55"/>
      <c r="BH91" s="55"/>
      <c r="BI91" s="55"/>
      <c r="BJ91" s="55"/>
      <c r="BK91" s="55"/>
      <c r="BL91" s="55"/>
      <c r="BM91" s="55"/>
      <c r="BN91" s="55"/>
      <c r="BO91" s="55"/>
      <c r="BP91" s="55"/>
      <c r="BQ91" s="55"/>
      <c r="BR91" s="55"/>
      <c r="BS91" s="55"/>
      <c r="BT91" s="55"/>
      <c r="BU91" s="55"/>
      <c r="BV91" s="55"/>
      <c r="BW91" s="55"/>
      <c r="BX91" s="55"/>
      <c r="BY91" s="55"/>
      <c r="BZ91" s="55"/>
      <c r="CA91" s="55"/>
      <c r="CB91" s="55"/>
      <c r="CC91" s="55"/>
      <c r="CD91" s="55"/>
      <c r="CE91" s="55"/>
      <c r="CF91" s="55"/>
      <c r="CG91" s="55"/>
      <c r="CH91" s="55"/>
      <c r="CI91" s="55"/>
      <c r="CJ91" s="55"/>
      <c r="CK91" s="55"/>
      <c r="CL91" s="55"/>
      <c r="CM91" s="55"/>
      <c r="CN91" s="55"/>
      <c r="CO91" s="55"/>
      <c r="CP91" s="55"/>
      <c r="CQ91" s="55"/>
      <c r="CR91" s="55"/>
      <c r="CS91" s="55"/>
      <c r="CT91" s="55"/>
      <c r="CU91" s="55"/>
      <c r="CV91" s="55"/>
      <c r="CW91" s="55"/>
      <c r="CX91" s="55"/>
      <c r="CY91" s="55"/>
      <c r="CZ91" s="55"/>
      <c r="DA91" s="55"/>
      <c r="DB91" s="55"/>
      <c r="DC91" s="55"/>
      <c r="DD91" s="55"/>
      <c r="DE91" s="55"/>
      <c r="DF91" s="55"/>
      <c r="DG91" s="55"/>
      <c r="DH91" s="55"/>
      <c r="DI91" s="55"/>
      <c r="DJ91" s="55"/>
      <c r="DK91" s="55"/>
      <c r="DL91" s="55"/>
      <c r="DM91" s="55"/>
      <c r="DN91" s="55"/>
      <c r="DO91" s="55"/>
      <c r="DP91" s="55"/>
      <c r="DQ91" s="55"/>
      <c r="DR91" s="55"/>
      <c r="DS91" s="55"/>
      <c r="DT91" s="55"/>
      <c r="DU91" s="55"/>
      <c r="DV91" s="55"/>
      <c r="DW91" s="55"/>
      <c r="DX91" s="55"/>
      <c r="DY91" s="55"/>
      <c r="DZ91" s="55"/>
      <c r="EA91" s="55"/>
      <c r="EB91" s="55"/>
      <c r="EC91" s="55"/>
      <c r="ED91" s="55"/>
      <c r="EE91" s="55"/>
      <c r="EF91" s="55"/>
      <c r="EG91" s="55"/>
      <c r="EH91" s="55"/>
      <c r="EI91" s="55"/>
      <c r="EJ91" s="55"/>
      <c r="EK91" s="55"/>
      <c r="EL91" s="55"/>
      <c r="EM91" s="55"/>
      <c r="EN91" s="55"/>
      <c r="EO91" s="55"/>
      <c r="EP91" s="55"/>
      <c r="EQ91" s="55"/>
      <c r="ER91" s="55"/>
      <c r="ES91" s="55"/>
      <c r="ET91" s="55"/>
      <c r="EU91" s="55"/>
      <c r="EV91" s="55"/>
      <c r="EW91" s="55"/>
      <c r="EX91" s="55"/>
      <c r="EY91" s="55"/>
      <c r="EZ91" s="55"/>
      <c r="FA91" s="55"/>
      <c r="FB91" s="55"/>
      <c r="FC91" s="55"/>
      <c r="FD91" s="55"/>
      <c r="FE91" s="55"/>
      <c r="FF91" s="55"/>
      <c r="FG91" s="55"/>
      <c r="FH91" s="55"/>
      <c r="FI91" s="55"/>
      <c r="FJ91" s="55"/>
      <c r="FK91" s="55"/>
      <c r="FL91" s="55"/>
      <c r="FM91" s="55"/>
      <c r="FN91" s="55"/>
      <c r="FO91" s="55"/>
      <c r="FP91" s="55"/>
      <c r="FQ91" s="55"/>
      <c r="FR91" s="55"/>
      <c r="FS91" s="55"/>
      <c r="FT91" s="55"/>
      <c r="FU91" s="55"/>
      <c r="FV91" s="55"/>
      <c r="FW91" s="55"/>
      <c r="FX91" s="55"/>
      <c r="FY91" s="55"/>
      <c r="FZ91" s="55"/>
      <c r="GA91" s="55"/>
      <c r="GB91" s="55"/>
      <c r="GC91" s="55"/>
      <c r="GD91" s="55"/>
      <c r="GE91" s="55"/>
      <c r="GF91" s="55"/>
      <c r="GG91" s="55"/>
      <c r="GH91" s="55"/>
      <c r="GI91" s="55"/>
      <c r="GJ91" s="55"/>
      <c r="GK91" s="55"/>
      <c r="GL91" s="55"/>
      <c r="GM91" s="55"/>
      <c r="GN91" s="55"/>
      <c r="GO91" s="55"/>
      <c r="GP91" s="55"/>
      <c r="GQ91" s="55"/>
      <c r="GR91" s="55"/>
      <c r="GS91" s="55"/>
      <c r="GT91" s="55"/>
      <c r="GU91" s="55"/>
      <c r="GV91" s="55"/>
      <c r="GW91" s="55"/>
      <c r="GX91" s="55"/>
      <c r="GY91" s="55"/>
      <c r="GZ91" s="55"/>
      <c r="HA91" s="55"/>
      <c r="HB91" s="55"/>
      <c r="HC91" s="55"/>
      <c r="HD91" s="55"/>
      <c r="HE91" s="55"/>
      <c r="HF91" s="55"/>
      <c r="HG91" s="55"/>
      <c r="HH91" s="55"/>
      <c r="HI91" s="55"/>
      <c r="HJ91" s="55"/>
      <c r="HK91" s="55"/>
      <c r="HL91" s="55"/>
      <c r="HM91" s="55"/>
      <c r="HN91" s="55"/>
      <c r="HO91" s="55"/>
      <c r="HP91" s="55"/>
      <c r="HQ91" s="55"/>
      <c r="HR91" s="55"/>
      <c r="HS91" s="55"/>
      <c r="HT91" s="55"/>
      <c r="HU91" s="55"/>
      <c r="HV91" s="55"/>
      <c r="HW91" s="55"/>
      <c r="HX91" s="55"/>
      <c r="HY91" s="55"/>
      <c r="HZ91" s="55"/>
      <c r="IA91" s="55"/>
      <c r="IB91" s="55"/>
      <c r="IC91" s="55"/>
      <c r="ID91" s="55"/>
      <c r="IE91" s="55"/>
      <c r="IF91" s="55"/>
      <c r="IG91" s="55"/>
      <c r="IH91" s="55"/>
      <c r="II91" s="55"/>
      <c r="IJ91" s="55"/>
      <c r="IK91" s="55"/>
      <c r="IL91" s="55"/>
      <c r="IM91" s="55"/>
      <c r="IN91" s="55"/>
      <c r="IO91" s="55"/>
      <c r="IP91" s="55"/>
      <c r="IQ91" s="55"/>
      <c r="IR91" s="55"/>
      <c r="IS91" s="55"/>
      <c r="IT91" s="55"/>
      <c r="IU91" s="55"/>
      <c r="IV91" s="55"/>
      <c r="IW91" s="55"/>
    </row>
    <row r="92" customFormat="false" ht="11.25" hidden="false" customHeight="false" outlineLevel="0" collapsed="false">
      <c r="A92" s="48" t="s">
        <v>70</v>
      </c>
      <c r="B92" s="49" t="n">
        <v>-305000</v>
      </c>
      <c r="C92" s="50" t="n">
        <f aca="false">VLOOKUP(C$3,'Flow Historicals'!$A$1:$DC$23952,101)</f>
        <v>0</v>
      </c>
      <c r="D92" s="51" t="n">
        <f aca="false">+B92-C92</f>
        <v>-305000</v>
      </c>
      <c r="E92" s="50" t="n">
        <f aca="false">VLOOKUP(E$3,'Flow Historicals'!$A$1:$DC$23952,101)</f>
        <v>0</v>
      </c>
      <c r="F92" s="51" t="n">
        <f aca="false">+B92-E92</f>
        <v>-305000</v>
      </c>
      <c r="G92" s="50" t="n">
        <f aca="false">+C92-E92</f>
        <v>0</v>
      </c>
      <c r="H92" s="52"/>
      <c r="I92" s="52"/>
      <c r="J92" s="52"/>
      <c r="K92" s="52"/>
      <c r="L92" s="52"/>
      <c r="M92" s="52"/>
      <c r="N92" s="52"/>
      <c r="O92" s="52"/>
      <c r="P92" s="52"/>
      <c r="Q92" s="52"/>
      <c r="R92" s="52"/>
      <c r="S92" s="52"/>
      <c r="T92" s="52"/>
      <c r="U92" s="52"/>
      <c r="V92" s="52"/>
      <c r="W92" s="53"/>
      <c r="X92" s="53"/>
      <c r="Y92" s="53"/>
      <c r="Z92" s="53"/>
      <c r="AA92" s="53"/>
      <c r="AB92" s="53"/>
      <c r="AC92" s="53"/>
      <c r="AD92" s="53"/>
      <c r="AE92" s="53"/>
      <c r="AF92" s="53"/>
      <c r="AG92" s="53"/>
      <c r="AH92" s="54"/>
      <c r="AI92" s="54"/>
      <c r="AJ92" s="54"/>
      <c r="AK92" s="54"/>
      <c r="AL92" s="54"/>
      <c r="AM92" s="54"/>
      <c r="AN92" s="54"/>
      <c r="AO92" s="54"/>
      <c r="AP92" s="54"/>
      <c r="AQ92" s="54"/>
      <c r="AR92" s="54"/>
      <c r="AS92" s="55"/>
      <c r="AT92" s="55"/>
      <c r="AU92" s="55"/>
      <c r="AV92" s="55"/>
      <c r="AW92" s="55"/>
      <c r="AX92" s="55"/>
      <c r="AY92" s="55"/>
      <c r="AZ92" s="55"/>
      <c r="BA92" s="55"/>
      <c r="BB92" s="55"/>
      <c r="BC92" s="55"/>
      <c r="BD92" s="55"/>
      <c r="BE92" s="55"/>
      <c r="BF92" s="55"/>
      <c r="BG92" s="55"/>
      <c r="BH92" s="55"/>
      <c r="BI92" s="55"/>
      <c r="BJ92" s="55"/>
      <c r="BK92" s="55"/>
      <c r="BL92" s="55"/>
      <c r="BM92" s="55"/>
      <c r="BN92" s="55"/>
      <c r="BO92" s="55"/>
      <c r="BP92" s="55"/>
      <c r="BQ92" s="55"/>
      <c r="BR92" s="55"/>
      <c r="BS92" s="55"/>
      <c r="BT92" s="55"/>
      <c r="BU92" s="55"/>
      <c r="BV92" s="55"/>
      <c r="BW92" s="55"/>
      <c r="BX92" s="55"/>
      <c r="BY92" s="55"/>
      <c r="BZ92" s="55"/>
      <c r="CA92" s="55"/>
      <c r="CB92" s="55"/>
      <c r="CC92" s="55"/>
      <c r="CD92" s="55"/>
      <c r="CE92" s="55"/>
      <c r="CF92" s="55"/>
      <c r="CG92" s="55"/>
      <c r="CH92" s="55"/>
      <c r="CI92" s="55"/>
      <c r="CJ92" s="55"/>
      <c r="CK92" s="55"/>
      <c r="CL92" s="55"/>
      <c r="CM92" s="55"/>
      <c r="CN92" s="55"/>
      <c r="CO92" s="55"/>
      <c r="CP92" s="55"/>
      <c r="CQ92" s="55"/>
      <c r="CR92" s="55"/>
      <c r="CS92" s="55"/>
      <c r="CT92" s="55"/>
      <c r="CU92" s="55"/>
      <c r="CV92" s="55"/>
      <c r="CW92" s="55"/>
      <c r="CX92" s="55"/>
      <c r="CY92" s="55"/>
      <c r="CZ92" s="55"/>
      <c r="DA92" s="55"/>
      <c r="DB92" s="55"/>
      <c r="DC92" s="55"/>
      <c r="DD92" s="55"/>
      <c r="DE92" s="55"/>
      <c r="DF92" s="55"/>
      <c r="DG92" s="55"/>
      <c r="DH92" s="55"/>
      <c r="DI92" s="55"/>
      <c r="DJ92" s="55"/>
      <c r="DK92" s="55"/>
      <c r="DL92" s="55"/>
      <c r="DM92" s="55"/>
      <c r="DN92" s="55"/>
      <c r="DO92" s="55"/>
      <c r="DP92" s="55"/>
      <c r="DQ92" s="55"/>
      <c r="DR92" s="55"/>
      <c r="DS92" s="55"/>
      <c r="DT92" s="55"/>
      <c r="DU92" s="55"/>
      <c r="DV92" s="55"/>
      <c r="DW92" s="55"/>
      <c r="DX92" s="55"/>
      <c r="DY92" s="55"/>
      <c r="DZ92" s="55"/>
      <c r="EA92" s="55"/>
      <c r="EB92" s="55"/>
      <c r="EC92" s="55"/>
      <c r="ED92" s="55"/>
      <c r="EE92" s="55"/>
      <c r="EF92" s="55"/>
      <c r="EG92" s="55"/>
      <c r="EH92" s="55"/>
      <c r="EI92" s="55"/>
      <c r="EJ92" s="55"/>
      <c r="EK92" s="55"/>
      <c r="EL92" s="55"/>
      <c r="EM92" s="55"/>
      <c r="EN92" s="55"/>
      <c r="EO92" s="55"/>
      <c r="EP92" s="55"/>
      <c r="EQ92" s="55"/>
      <c r="ER92" s="55"/>
      <c r="ES92" s="55"/>
      <c r="ET92" s="55"/>
      <c r="EU92" s="55"/>
      <c r="EV92" s="55"/>
      <c r="EW92" s="55"/>
      <c r="EX92" s="55"/>
      <c r="EY92" s="55"/>
      <c r="EZ92" s="55"/>
      <c r="FA92" s="55"/>
      <c r="FB92" s="55"/>
      <c r="FC92" s="55"/>
      <c r="FD92" s="55"/>
      <c r="FE92" s="55"/>
      <c r="FF92" s="55"/>
      <c r="FG92" s="55"/>
      <c r="FH92" s="55"/>
      <c r="FI92" s="55"/>
      <c r="FJ92" s="55"/>
      <c r="FK92" s="55"/>
      <c r="FL92" s="55"/>
      <c r="FM92" s="55"/>
      <c r="FN92" s="55"/>
      <c r="FO92" s="55"/>
      <c r="FP92" s="55"/>
      <c r="FQ92" s="55"/>
      <c r="FR92" s="55"/>
      <c r="FS92" s="55"/>
      <c r="FT92" s="55"/>
      <c r="FU92" s="55"/>
      <c r="FV92" s="55"/>
      <c r="FW92" s="55"/>
      <c r="FX92" s="55"/>
      <c r="FY92" s="55"/>
      <c r="FZ92" s="55"/>
      <c r="GA92" s="55"/>
      <c r="GB92" s="55"/>
      <c r="GC92" s="55"/>
      <c r="GD92" s="55"/>
      <c r="GE92" s="55"/>
      <c r="GF92" s="55"/>
      <c r="GG92" s="55"/>
      <c r="GH92" s="55"/>
      <c r="GI92" s="55"/>
      <c r="GJ92" s="55"/>
      <c r="GK92" s="55"/>
      <c r="GL92" s="55"/>
      <c r="GM92" s="55"/>
      <c r="GN92" s="55"/>
      <c r="GO92" s="55"/>
      <c r="GP92" s="55"/>
      <c r="GQ92" s="55"/>
      <c r="GR92" s="55"/>
      <c r="GS92" s="55"/>
      <c r="GT92" s="55"/>
      <c r="GU92" s="55"/>
      <c r="GV92" s="55"/>
      <c r="GW92" s="55"/>
      <c r="GX92" s="55"/>
      <c r="GY92" s="55"/>
      <c r="GZ92" s="55"/>
      <c r="HA92" s="55"/>
      <c r="HB92" s="55"/>
      <c r="HC92" s="55"/>
      <c r="HD92" s="55"/>
      <c r="HE92" s="55"/>
      <c r="HF92" s="55"/>
      <c r="HG92" s="55"/>
      <c r="HH92" s="55"/>
      <c r="HI92" s="55"/>
      <c r="HJ92" s="55"/>
      <c r="HK92" s="55"/>
      <c r="HL92" s="55"/>
      <c r="HM92" s="55"/>
      <c r="HN92" s="55"/>
      <c r="HO92" s="55"/>
      <c r="HP92" s="55"/>
      <c r="HQ92" s="55"/>
      <c r="HR92" s="55"/>
      <c r="HS92" s="55"/>
      <c r="HT92" s="55"/>
      <c r="HU92" s="55"/>
      <c r="HV92" s="55"/>
      <c r="HW92" s="55"/>
      <c r="HX92" s="55"/>
      <c r="HY92" s="55"/>
      <c r="HZ92" s="55"/>
      <c r="IA92" s="55"/>
      <c r="IB92" s="55"/>
      <c r="IC92" s="55"/>
      <c r="ID92" s="55"/>
      <c r="IE92" s="55"/>
      <c r="IF92" s="55"/>
      <c r="IG92" s="55"/>
      <c r="IH92" s="55"/>
      <c r="II92" s="55"/>
      <c r="IJ92" s="55"/>
      <c r="IK92" s="55"/>
      <c r="IL92" s="55"/>
      <c r="IM92" s="55"/>
      <c r="IN92" s="55"/>
      <c r="IO92" s="55"/>
      <c r="IP92" s="55"/>
      <c r="IQ92" s="55"/>
      <c r="IR92" s="55"/>
      <c r="IS92" s="55"/>
      <c r="IT92" s="55"/>
      <c r="IU92" s="55"/>
      <c r="IV92" s="55"/>
      <c r="IW92" s="55"/>
    </row>
    <row r="93" customFormat="false" ht="11.25" hidden="false" customHeight="false" outlineLevel="0" collapsed="false">
      <c r="A93" s="48" t="s">
        <v>71</v>
      </c>
      <c r="B93" s="49" t="n">
        <v>-45000</v>
      </c>
      <c r="C93" s="50" t="n">
        <f aca="false">VLOOKUP(C$3,'Flow Historicals'!$A$1:$DC$23952,102)</f>
        <v>0</v>
      </c>
      <c r="D93" s="51" t="n">
        <f aca="false">+B93-C93</f>
        <v>-45000</v>
      </c>
      <c r="E93" s="50" t="n">
        <f aca="false">VLOOKUP(E$3,'Flow Historicals'!$A$1:$DC$23952,102)</f>
        <v>0</v>
      </c>
      <c r="F93" s="51" t="n">
        <f aca="false">+B93-E93</f>
        <v>-45000</v>
      </c>
      <c r="G93" s="50" t="n">
        <f aca="false">+C93-E93</f>
        <v>0</v>
      </c>
      <c r="H93" s="52"/>
      <c r="I93" s="52"/>
      <c r="J93" s="52"/>
      <c r="K93" s="52"/>
      <c r="L93" s="52"/>
      <c r="M93" s="52"/>
      <c r="N93" s="52"/>
      <c r="O93" s="52"/>
      <c r="P93" s="52"/>
      <c r="Q93" s="52"/>
      <c r="R93" s="52"/>
      <c r="S93" s="52"/>
      <c r="T93" s="52"/>
      <c r="U93" s="52"/>
      <c r="V93" s="52"/>
      <c r="W93" s="53"/>
      <c r="X93" s="53"/>
      <c r="Y93" s="53"/>
      <c r="Z93" s="53"/>
      <c r="AA93" s="53"/>
      <c r="AB93" s="53"/>
      <c r="AC93" s="53"/>
      <c r="AD93" s="53"/>
      <c r="AE93" s="53"/>
      <c r="AF93" s="53"/>
      <c r="AG93" s="53"/>
      <c r="AH93" s="54"/>
      <c r="AI93" s="54"/>
      <c r="AJ93" s="54"/>
      <c r="AK93" s="54"/>
      <c r="AL93" s="54"/>
      <c r="AM93" s="54"/>
      <c r="AN93" s="54"/>
      <c r="AO93" s="54"/>
      <c r="AP93" s="54"/>
      <c r="AQ93" s="54"/>
      <c r="AR93" s="54"/>
      <c r="AS93" s="55"/>
      <c r="AT93" s="55"/>
      <c r="AU93" s="55"/>
      <c r="AV93" s="55"/>
      <c r="AW93" s="55"/>
      <c r="AX93" s="55"/>
      <c r="AY93" s="55"/>
      <c r="AZ93" s="55"/>
      <c r="BA93" s="55"/>
      <c r="BB93" s="55"/>
      <c r="BC93" s="55"/>
      <c r="BD93" s="55"/>
      <c r="BE93" s="55"/>
      <c r="BF93" s="55"/>
      <c r="BG93" s="55"/>
      <c r="BH93" s="55"/>
      <c r="BI93" s="55"/>
      <c r="BJ93" s="55"/>
      <c r="BK93" s="55"/>
      <c r="BL93" s="55"/>
      <c r="BM93" s="55"/>
      <c r="BN93" s="55"/>
      <c r="BO93" s="55"/>
      <c r="BP93" s="55"/>
      <c r="BQ93" s="55"/>
      <c r="BR93" s="55"/>
      <c r="BS93" s="55"/>
      <c r="BT93" s="55"/>
      <c r="BU93" s="55"/>
      <c r="BV93" s="55"/>
      <c r="BW93" s="55"/>
      <c r="BX93" s="55"/>
      <c r="BY93" s="55"/>
      <c r="BZ93" s="55"/>
      <c r="CA93" s="55"/>
      <c r="CB93" s="55"/>
      <c r="CC93" s="55"/>
      <c r="CD93" s="55"/>
      <c r="CE93" s="55"/>
      <c r="CF93" s="55"/>
      <c r="CG93" s="55"/>
      <c r="CH93" s="55"/>
      <c r="CI93" s="55"/>
      <c r="CJ93" s="55"/>
      <c r="CK93" s="55"/>
      <c r="CL93" s="55"/>
      <c r="CM93" s="55"/>
      <c r="CN93" s="55"/>
      <c r="CO93" s="55"/>
      <c r="CP93" s="55"/>
      <c r="CQ93" s="55"/>
      <c r="CR93" s="55"/>
      <c r="CS93" s="55"/>
      <c r="CT93" s="55"/>
      <c r="CU93" s="55"/>
      <c r="CV93" s="55"/>
      <c r="CW93" s="55"/>
      <c r="CX93" s="55"/>
      <c r="CY93" s="55"/>
      <c r="CZ93" s="55"/>
      <c r="DA93" s="55"/>
      <c r="DB93" s="55"/>
      <c r="DC93" s="55"/>
      <c r="DD93" s="55"/>
      <c r="DE93" s="55"/>
      <c r="DF93" s="55"/>
      <c r="DG93" s="55"/>
      <c r="DH93" s="55"/>
      <c r="DI93" s="55"/>
      <c r="DJ93" s="55"/>
      <c r="DK93" s="55"/>
      <c r="DL93" s="55"/>
      <c r="DM93" s="55"/>
      <c r="DN93" s="55"/>
      <c r="DO93" s="55"/>
      <c r="DP93" s="55"/>
      <c r="DQ93" s="55"/>
      <c r="DR93" s="55"/>
      <c r="DS93" s="55"/>
      <c r="DT93" s="55"/>
      <c r="DU93" s="55"/>
      <c r="DV93" s="55"/>
      <c r="DW93" s="55"/>
      <c r="DX93" s="55"/>
      <c r="DY93" s="55"/>
      <c r="DZ93" s="55"/>
      <c r="EA93" s="55"/>
      <c r="EB93" s="55"/>
      <c r="EC93" s="55"/>
      <c r="ED93" s="55"/>
      <c r="EE93" s="55"/>
      <c r="EF93" s="55"/>
      <c r="EG93" s="55"/>
      <c r="EH93" s="55"/>
      <c r="EI93" s="55"/>
      <c r="EJ93" s="55"/>
      <c r="EK93" s="55"/>
      <c r="EL93" s="55"/>
      <c r="EM93" s="55"/>
      <c r="EN93" s="55"/>
      <c r="EO93" s="55"/>
      <c r="EP93" s="55"/>
      <c r="EQ93" s="55"/>
      <c r="ER93" s="55"/>
      <c r="ES93" s="55"/>
      <c r="ET93" s="55"/>
      <c r="EU93" s="55"/>
      <c r="EV93" s="55"/>
      <c r="EW93" s="55"/>
      <c r="EX93" s="55"/>
      <c r="EY93" s="55"/>
      <c r="EZ93" s="55"/>
      <c r="FA93" s="55"/>
      <c r="FB93" s="55"/>
      <c r="FC93" s="55"/>
      <c r="FD93" s="55"/>
      <c r="FE93" s="55"/>
      <c r="FF93" s="55"/>
      <c r="FG93" s="55"/>
      <c r="FH93" s="55"/>
      <c r="FI93" s="55"/>
      <c r="FJ93" s="55"/>
      <c r="FK93" s="55"/>
      <c r="FL93" s="55"/>
      <c r="FM93" s="55"/>
      <c r="FN93" s="55"/>
      <c r="FO93" s="55"/>
      <c r="FP93" s="55"/>
      <c r="FQ93" s="55"/>
      <c r="FR93" s="55"/>
      <c r="FS93" s="55"/>
      <c r="FT93" s="55"/>
      <c r="FU93" s="55"/>
      <c r="FV93" s="55"/>
      <c r="FW93" s="55"/>
      <c r="FX93" s="55"/>
      <c r="FY93" s="55"/>
      <c r="FZ93" s="55"/>
      <c r="GA93" s="55"/>
      <c r="GB93" s="55"/>
      <c r="GC93" s="55"/>
      <c r="GD93" s="55"/>
      <c r="GE93" s="55"/>
      <c r="GF93" s="55"/>
      <c r="GG93" s="55"/>
      <c r="GH93" s="55"/>
      <c r="GI93" s="55"/>
      <c r="GJ93" s="55"/>
      <c r="GK93" s="55"/>
      <c r="GL93" s="55"/>
      <c r="GM93" s="55"/>
      <c r="GN93" s="55"/>
      <c r="GO93" s="55"/>
      <c r="GP93" s="55"/>
      <c r="GQ93" s="55"/>
      <c r="GR93" s="55"/>
      <c r="GS93" s="55"/>
      <c r="GT93" s="55"/>
      <c r="GU93" s="55"/>
      <c r="GV93" s="55"/>
      <c r="GW93" s="55"/>
      <c r="GX93" s="55"/>
      <c r="GY93" s="55"/>
      <c r="GZ93" s="55"/>
      <c r="HA93" s="55"/>
      <c r="HB93" s="55"/>
      <c r="HC93" s="55"/>
      <c r="HD93" s="55"/>
      <c r="HE93" s="55"/>
      <c r="HF93" s="55"/>
      <c r="HG93" s="55"/>
      <c r="HH93" s="55"/>
      <c r="HI93" s="55"/>
      <c r="HJ93" s="55"/>
      <c r="HK93" s="55"/>
      <c r="HL93" s="55"/>
      <c r="HM93" s="55"/>
      <c r="HN93" s="55"/>
      <c r="HO93" s="55"/>
      <c r="HP93" s="55"/>
      <c r="HQ93" s="55"/>
      <c r="HR93" s="55"/>
      <c r="HS93" s="55"/>
      <c r="HT93" s="55"/>
      <c r="HU93" s="55"/>
      <c r="HV93" s="55"/>
      <c r="HW93" s="55"/>
      <c r="HX93" s="55"/>
      <c r="HY93" s="55"/>
      <c r="HZ93" s="55"/>
      <c r="IA93" s="55"/>
      <c r="IB93" s="55"/>
      <c r="IC93" s="55"/>
      <c r="ID93" s="55"/>
      <c r="IE93" s="55"/>
      <c r="IF93" s="55"/>
      <c r="IG93" s="55"/>
      <c r="IH93" s="55"/>
      <c r="II93" s="55"/>
      <c r="IJ93" s="55"/>
      <c r="IK93" s="55"/>
      <c r="IL93" s="55"/>
      <c r="IM93" s="55"/>
      <c r="IN93" s="55"/>
      <c r="IO93" s="55"/>
      <c r="IP93" s="55"/>
      <c r="IQ93" s="55"/>
      <c r="IR93" s="55"/>
      <c r="IS93" s="55"/>
      <c r="IT93" s="55"/>
      <c r="IU93" s="55"/>
      <c r="IV93" s="55"/>
      <c r="IW93" s="55"/>
    </row>
    <row r="94" customFormat="false" ht="11.25" hidden="false" customHeight="false" outlineLevel="0" collapsed="false">
      <c r="A94" s="48" t="s">
        <v>72</v>
      </c>
      <c r="B94" s="49" t="n">
        <v>-70000</v>
      </c>
      <c r="C94" s="50" t="n">
        <f aca="false">VLOOKUP(C$3,'Flow Historicals'!$A$1:$DC$23952,103)</f>
        <v>0</v>
      </c>
      <c r="D94" s="51" t="n">
        <f aca="false">+B94-C94</f>
        <v>-70000</v>
      </c>
      <c r="E94" s="50" t="n">
        <f aca="false">VLOOKUP(E$3,'Flow Historicals'!$A$1:$DC$23952,103)</f>
        <v>0</v>
      </c>
      <c r="F94" s="51" t="n">
        <f aca="false">+B94-E94</f>
        <v>-70000</v>
      </c>
      <c r="G94" s="50" t="n">
        <f aca="false">+C94-E94</f>
        <v>0</v>
      </c>
      <c r="H94" s="52"/>
      <c r="I94" s="52"/>
      <c r="J94" s="52"/>
      <c r="K94" s="52"/>
      <c r="L94" s="52"/>
      <c r="M94" s="52"/>
      <c r="N94" s="52"/>
      <c r="O94" s="52"/>
      <c r="P94" s="52"/>
      <c r="Q94" s="52"/>
      <c r="R94" s="52"/>
      <c r="S94" s="52"/>
      <c r="T94" s="52"/>
      <c r="U94" s="52"/>
      <c r="V94" s="52"/>
      <c r="W94" s="53"/>
      <c r="X94" s="53"/>
      <c r="Y94" s="53"/>
      <c r="Z94" s="53"/>
      <c r="AA94" s="53"/>
      <c r="AB94" s="53"/>
      <c r="AC94" s="53"/>
      <c r="AD94" s="53"/>
      <c r="AE94" s="53"/>
      <c r="AF94" s="53"/>
      <c r="AG94" s="53"/>
      <c r="AH94" s="54"/>
      <c r="AI94" s="54"/>
      <c r="AJ94" s="54"/>
      <c r="AK94" s="54"/>
      <c r="AL94" s="54"/>
      <c r="AM94" s="54"/>
      <c r="AN94" s="54"/>
      <c r="AO94" s="54"/>
      <c r="AP94" s="54"/>
      <c r="AQ94" s="54"/>
      <c r="AR94" s="54"/>
      <c r="AS94" s="55"/>
      <c r="AT94" s="55"/>
      <c r="AU94" s="55"/>
      <c r="AV94" s="55"/>
      <c r="AW94" s="55"/>
      <c r="AX94" s="55"/>
      <c r="AY94" s="55"/>
      <c r="AZ94" s="55"/>
      <c r="BA94" s="55"/>
      <c r="BB94" s="55"/>
      <c r="BC94" s="55"/>
      <c r="BD94" s="55"/>
      <c r="BE94" s="55"/>
      <c r="BF94" s="55"/>
      <c r="BG94" s="55"/>
      <c r="BH94" s="55"/>
      <c r="BI94" s="55"/>
      <c r="BJ94" s="55"/>
      <c r="BK94" s="55"/>
      <c r="BL94" s="55"/>
      <c r="BM94" s="55"/>
      <c r="BN94" s="55"/>
      <c r="BO94" s="55"/>
      <c r="BP94" s="55"/>
      <c r="BQ94" s="55"/>
      <c r="BR94" s="55"/>
      <c r="BS94" s="55"/>
      <c r="BT94" s="55"/>
      <c r="BU94" s="55"/>
      <c r="BV94" s="55"/>
      <c r="BW94" s="55"/>
      <c r="BX94" s="55"/>
      <c r="BY94" s="55"/>
      <c r="BZ94" s="55"/>
      <c r="CA94" s="55"/>
      <c r="CB94" s="55"/>
      <c r="CC94" s="55"/>
      <c r="CD94" s="55"/>
      <c r="CE94" s="55"/>
      <c r="CF94" s="55"/>
      <c r="CG94" s="55"/>
      <c r="CH94" s="55"/>
      <c r="CI94" s="55"/>
      <c r="CJ94" s="55"/>
      <c r="CK94" s="55"/>
      <c r="CL94" s="55"/>
      <c r="CM94" s="55"/>
      <c r="CN94" s="55"/>
      <c r="CO94" s="55"/>
      <c r="CP94" s="55"/>
      <c r="CQ94" s="55"/>
      <c r="CR94" s="55"/>
      <c r="CS94" s="55"/>
      <c r="CT94" s="55"/>
      <c r="CU94" s="55"/>
      <c r="CV94" s="55"/>
      <c r="CW94" s="55"/>
      <c r="CX94" s="55"/>
      <c r="CY94" s="55"/>
      <c r="CZ94" s="55"/>
      <c r="DA94" s="55"/>
      <c r="DB94" s="55"/>
      <c r="DC94" s="55"/>
      <c r="DD94" s="55"/>
      <c r="DE94" s="55"/>
      <c r="DF94" s="55"/>
      <c r="DG94" s="55"/>
      <c r="DH94" s="55"/>
      <c r="DI94" s="55"/>
      <c r="DJ94" s="55"/>
      <c r="DK94" s="55"/>
      <c r="DL94" s="55"/>
      <c r="DM94" s="55"/>
      <c r="DN94" s="55"/>
      <c r="DO94" s="55"/>
      <c r="DP94" s="55"/>
      <c r="DQ94" s="55"/>
      <c r="DR94" s="55"/>
      <c r="DS94" s="55"/>
      <c r="DT94" s="55"/>
      <c r="DU94" s="55"/>
      <c r="DV94" s="55"/>
      <c r="DW94" s="55"/>
      <c r="DX94" s="55"/>
      <c r="DY94" s="55"/>
      <c r="DZ94" s="55"/>
      <c r="EA94" s="55"/>
      <c r="EB94" s="55"/>
      <c r="EC94" s="55"/>
      <c r="ED94" s="55"/>
      <c r="EE94" s="55"/>
      <c r="EF94" s="55"/>
      <c r="EG94" s="55"/>
      <c r="EH94" s="55"/>
      <c r="EI94" s="55"/>
      <c r="EJ94" s="55"/>
      <c r="EK94" s="55"/>
      <c r="EL94" s="55"/>
      <c r="EM94" s="55"/>
      <c r="EN94" s="55"/>
      <c r="EO94" s="55"/>
      <c r="EP94" s="55"/>
      <c r="EQ94" s="55"/>
      <c r="ER94" s="55"/>
      <c r="ES94" s="55"/>
      <c r="ET94" s="55"/>
      <c r="EU94" s="55"/>
      <c r="EV94" s="55"/>
      <c r="EW94" s="55"/>
      <c r="EX94" s="55"/>
      <c r="EY94" s="55"/>
      <c r="EZ94" s="55"/>
      <c r="FA94" s="55"/>
      <c r="FB94" s="55"/>
      <c r="FC94" s="55"/>
      <c r="FD94" s="55"/>
      <c r="FE94" s="55"/>
      <c r="FF94" s="55"/>
      <c r="FG94" s="55"/>
      <c r="FH94" s="55"/>
      <c r="FI94" s="55"/>
      <c r="FJ94" s="55"/>
      <c r="FK94" s="55"/>
      <c r="FL94" s="55"/>
      <c r="FM94" s="55"/>
      <c r="FN94" s="55"/>
      <c r="FO94" s="55"/>
      <c r="FP94" s="55"/>
      <c r="FQ94" s="55"/>
      <c r="FR94" s="55"/>
      <c r="FS94" s="55"/>
      <c r="FT94" s="55"/>
      <c r="FU94" s="55"/>
      <c r="FV94" s="55"/>
      <c r="FW94" s="55"/>
      <c r="FX94" s="55"/>
      <c r="FY94" s="55"/>
      <c r="FZ94" s="55"/>
      <c r="GA94" s="55"/>
      <c r="GB94" s="55"/>
      <c r="GC94" s="55"/>
      <c r="GD94" s="55"/>
      <c r="GE94" s="55"/>
      <c r="GF94" s="55"/>
      <c r="GG94" s="55"/>
      <c r="GH94" s="55"/>
      <c r="GI94" s="55"/>
      <c r="GJ94" s="55"/>
      <c r="GK94" s="55"/>
      <c r="GL94" s="55"/>
      <c r="GM94" s="55"/>
      <c r="GN94" s="55"/>
      <c r="GO94" s="55"/>
      <c r="GP94" s="55"/>
      <c r="GQ94" s="55"/>
      <c r="GR94" s="55"/>
      <c r="GS94" s="55"/>
      <c r="GT94" s="55"/>
      <c r="GU94" s="55"/>
      <c r="GV94" s="55"/>
      <c r="GW94" s="55"/>
      <c r="GX94" s="55"/>
      <c r="GY94" s="55"/>
      <c r="GZ94" s="55"/>
      <c r="HA94" s="55"/>
      <c r="HB94" s="55"/>
      <c r="HC94" s="55"/>
      <c r="HD94" s="55"/>
      <c r="HE94" s="55"/>
      <c r="HF94" s="55"/>
      <c r="HG94" s="55"/>
      <c r="HH94" s="55"/>
      <c r="HI94" s="55"/>
      <c r="HJ94" s="55"/>
      <c r="HK94" s="55"/>
      <c r="HL94" s="55"/>
      <c r="HM94" s="55"/>
      <c r="HN94" s="55"/>
      <c r="HO94" s="55"/>
      <c r="HP94" s="55"/>
      <c r="HQ94" s="55"/>
      <c r="HR94" s="55"/>
      <c r="HS94" s="55"/>
      <c r="HT94" s="55"/>
      <c r="HU94" s="55"/>
      <c r="HV94" s="55"/>
      <c r="HW94" s="55"/>
      <c r="HX94" s="55"/>
      <c r="HY94" s="55"/>
      <c r="HZ94" s="55"/>
      <c r="IA94" s="55"/>
      <c r="IB94" s="55"/>
      <c r="IC94" s="55"/>
      <c r="ID94" s="55"/>
      <c r="IE94" s="55"/>
      <c r="IF94" s="55"/>
      <c r="IG94" s="55"/>
      <c r="IH94" s="55"/>
      <c r="II94" s="55"/>
      <c r="IJ94" s="55"/>
      <c r="IK94" s="55"/>
      <c r="IL94" s="55"/>
      <c r="IM94" s="55"/>
      <c r="IN94" s="55"/>
      <c r="IO94" s="55"/>
      <c r="IP94" s="55"/>
      <c r="IQ94" s="55"/>
      <c r="IR94" s="55"/>
      <c r="IS94" s="55"/>
      <c r="IT94" s="55"/>
      <c r="IU94" s="55"/>
      <c r="IV94" s="55"/>
      <c r="IW94" s="55"/>
    </row>
    <row r="95" customFormat="false" ht="11.25" hidden="false" customHeight="false" outlineLevel="0" collapsed="false">
      <c r="A95" s="48" t="s">
        <v>73</v>
      </c>
      <c r="B95" s="49" t="n">
        <v>-70000</v>
      </c>
      <c r="C95" s="50" t="n">
        <f aca="false">VLOOKUP(C$3,'Flow Historicals'!$A$1:$DC$23952,104)</f>
        <v>0</v>
      </c>
      <c r="D95" s="51" t="n">
        <f aca="false">+B95-C95</f>
        <v>-70000</v>
      </c>
      <c r="E95" s="50" t="n">
        <f aca="false">VLOOKUP(E$3,'Flow Historicals'!$A$1:$DC$23952,104)</f>
        <v>0</v>
      </c>
      <c r="F95" s="51" t="n">
        <f aca="false">+B95-E95</f>
        <v>-70000</v>
      </c>
      <c r="G95" s="50" t="n">
        <f aca="false">+C95-E95</f>
        <v>0</v>
      </c>
      <c r="H95" s="52"/>
      <c r="I95" s="52"/>
      <c r="J95" s="52"/>
      <c r="K95" s="52"/>
      <c r="L95" s="52"/>
      <c r="M95" s="52"/>
      <c r="N95" s="52"/>
      <c r="O95" s="52"/>
      <c r="P95" s="52"/>
      <c r="Q95" s="52"/>
      <c r="R95" s="52"/>
      <c r="S95" s="52"/>
      <c r="T95" s="52"/>
      <c r="U95" s="52"/>
      <c r="V95" s="52"/>
      <c r="W95" s="53"/>
      <c r="X95" s="53"/>
      <c r="Y95" s="53"/>
      <c r="Z95" s="53"/>
      <c r="AA95" s="53"/>
      <c r="AB95" s="53"/>
      <c r="AC95" s="53"/>
      <c r="AD95" s="53"/>
      <c r="AE95" s="53"/>
      <c r="AF95" s="53"/>
      <c r="AG95" s="53"/>
      <c r="AH95" s="54"/>
      <c r="AI95" s="54"/>
      <c r="AJ95" s="54"/>
      <c r="AK95" s="54"/>
      <c r="AL95" s="54"/>
      <c r="AM95" s="54"/>
      <c r="AN95" s="54"/>
      <c r="AO95" s="54"/>
      <c r="AP95" s="54"/>
      <c r="AQ95" s="54"/>
      <c r="AR95" s="54"/>
      <c r="AS95" s="55"/>
      <c r="AT95" s="55"/>
      <c r="AU95" s="55"/>
      <c r="AV95" s="55"/>
      <c r="AW95" s="55"/>
      <c r="AX95" s="55"/>
      <c r="AY95" s="55"/>
      <c r="AZ95" s="55"/>
      <c r="BA95" s="55"/>
      <c r="BB95" s="55"/>
      <c r="BC95" s="55"/>
      <c r="BD95" s="55"/>
      <c r="BE95" s="55"/>
      <c r="BF95" s="55"/>
      <c r="BG95" s="55"/>
      <c r="BH95" s="55"/>
      <c r="BI95" s="55"/>
      <c r="BJ95" s="55"/>
      <c r="BK95" s="55"/>
      <c r="BL95" s="55"/>
      <c r="BM95" s="55"/>
      <c r="BN95" s="55"/>
      <c r="BO95" s="55"/>
      <c r="BP95" s="55"/>
      <c r="BQ95" s="55"/>
      <c r="BR95" s="55"/>
      <c r="BS95" s="55"/>
      <c r="BT95" s="55"/>
      <c r="BU95" s="55"/>
      <c r="BV95" s="55"/>
      <c r="BW95" s="55"/>
      <c r="BX95" s="55"/>
      <c r="BY95" s="55"/>
      <c r="BZ95" s="55"/>
      <c r="CA95" s="55"/>
      <c r="CB95" s="55"/>
      <c r="CC95" s="55"/>
      <c r="CD95" s="55"/>
      <c r="CE95" s="55"/>
      <c r="CF95" s="55"/>
      <c r="CG95" s="55"/>
      <c r="CH95" s="55"/>
      <c r="CI95" s="55"/>
      <c r="CJ95" s="55"/>
      <c r="CK95" s="55"/>
      <c r="CL95" s="55"/>
      <c r="CM95" s="55"/>
      <c r="CN95" s="55"/>
      <c r="CO95" s="55"/>
      <c r="CP95" s="55"/>
      <c r="CQ95" s="55"/>
      <c r="CR95" s="55"/>
      <c r="CS95" s="55"/>
      <c r="CT95" s="55"/>
      <c r="CU95" s="55"/>
      <c r="CV95" s="55"/>
      <c r="CW95" s="55"/>
      <c r="CX95" s="55"/>
      <c r="CY95" s="55"/>
      <c r="CZ95" s="55"/>
      <c r="DA95" s="55"/>
      <c r="DB95" s="55"/>
      <c r="DC95" s="55"/>
      <c r="DD95" s="55"/>
      <c r="DE95" s="55"/>
      <c r="DF95" s="55"/>
      <c r="DG95" s="55"/>
      <c r="DH95" s="55"/>
      <c r="DI95" s="55"/>
      <c r="DJ95" s="55"/>
      <c r="DK95" s="55"/>
      <c r="DL95" s="55"/>
      <c r="DM95" s="55"/>
      <c r="DN95" s="55"/>
      <c r="DO95" s="55"/>
      <c r="DP95" s="55"/>
      <c r="DQ95" s="55"/>
      <c r="DR95" s="55"/>
      <c r="DS95" s="55"/>
      <c r="DT95" s="55"/>
      <c r="DU95" s="55"/>
      <c r="DV95" s="55"/>
      <c r="DW95" s="55"/>
      <c r="DX95" s="55"/>
      <c r="DY95" s="55"/>
      <c r="DZ95" s="55"/>
      <c r="EA95" s="55"/>
      <c r="EB95" s="55"/>
      <c r="EC95" s="55"/>
      <c r="ED95" s="55"/>
      <c r="EE95" s="55"/>
      <c r="EF95" s="55"/>
      <c r="EG95" s="55"/>
      <c r="EH95" s="55"/>
      <c r="EI95" s="55"/>
      <c r="EJ95" s="55"/>
      <c r="EK95" s="55"/>
      <c r="EL95" s="55"/>
      <c r="EM95" s="55"/>
      <c r="EN95" s="55"/>
      <c r="EO95" s="55"/>
      <c r="EP95" s="55"/>
      <c r="EQ95" s="55"/>
      <c r="ER95" s="55"/>
      <c r="ES95" s="55"/>
      <c r="ET95" s="55"/>
      <c r="EU95" s="55"/>
      <c r="EV95" s="55"/>
      <c r="EW95" s="55"/>
      <c r="EX95" s="55"/>
      <c r="EY95" s="55"/>
      <c r="EZ95" s="55"/>
      <c r="FA95" s="55"/>
      <c r="FB95" s="55"/>
      <c r="FC95" s="55"/>
      <c r="FD95" s="55"/>
      <c r="FE95" s="55"/>
      <c r="FF95" s="55"/>
      <c r="FG95" s="55"/>
      <c r="FH95" s="55"/>
      <c r="FI95" s="55"/>
      <c r="FJ95" s="55"/>
      <c r="FK95" s="55"/>
      <c r="FL95" s="55"/>
      <c r="FM95" s="55"/>
      <c r="FN95" s="55"/>
      <c r="FO95" s="55"/>
      <c r="FP95" s="55"/>
      <c r="FQ95" s="55"/>
      <c r="FR95" s="55"/>
      <c r="FS95" s="55"/>
      <c r="FT95" s="55"/>
      <c r="FU95" s="55"/>
      <c r="FV95" s="55"/>
      <c r="FW95" s="55"/>
      <c r="FX95" s="55"/>
      <c r="FY95" s="55"/>
      <c r="FZ95" s="55"/>
      <c r="GA95" s="55"/>
      <c r="GB95" s="55"/>
      <c r="GC95" s="55"/>
      <c r="GD95" s="55"/>
      <c r="GE95" s="55"/>
      <c r="GF95" s="55"/>
      <c r="GG95" s="55"/>
      <c r="GH95" s="55"/>
      <c r="GI95" s="55"/>
      <c r="GJ95" s="55"/>
      <c r="GK95" s="55"/>
      <c r="GL95" s="55"/>
      <c r="GM95" s="55"/>
      <c r="GN95" s="55"/>
      <c r="GO95" s="55"/>
      <c r="GP95" s="55"/>
      <c r="GQ95" s="55"/>
      <c r="GR95" s="55"/>
      <c r="GS95" s="55"/>
      <c r="GT95" s="55"/>
      <c r="GU95" s="55"/>
      <c r="GV95" s="55"/>
      <c r="GW95" s="55"/>
      <c r="GX95" s="55"/>
      <c r="GY95" s="55"/>
      <c r="GZ95" s="55"/>
      <c r="HA95" s="55"/>
      <c r="HB95" s="55"/>
      <c r="HC95" s="55"/>
      <c r="HD95" s="55"/>
      <c r="HE95" s="55"/>
      <c r="HF95" s="55"/>
      <c r="HG95" s="55"/>
      <c r="HH95" s="55"/>
      <c r="HI95" s="55"/>
      <c r="HJ95" s="55"/>
      <c r="HK95" s="55"/>
      <c r="HL95" s="55"/>
      <c r="HM95" s="55"/>
      <c r="HN95" s="55"/>
      <c r="HO95" s="55"/>
      <c r="HP95" s="55"/>
      <c r="HQ95" s="55"/>
      <c r="HR95" s="55"/>
      <c r="HS95" s="55"/>
      <c r="HT95" s="55"/>
      <c r="HU95" s="55"/>
      <c r="HV95" s="55"/>
      <c r="HW95" s="55"/>
      <c r="HX95" s="55"/>
      <c r="HY95" s="55"/>
      <c r="HZ95" s="55"/>
      <c r="IA95" s="55"/>
      <c r="IB95" s="55"/>
      <c r="IC95" s="55"/>
      <c r="ID95" s="55"/>
      <c r="IE95" s="55"/>
      <c r="IF95" s="55"/>
      <c r="IG95" s="55"/>
      <c r="IH95" s="55"/>
      <c r="II95" s="55"/>
      <c r="IJ95" s="55"/>
      <c r="IK95" s="55"/>
      <c r="IL95" s="55"/>
      <c r="IM95" s="55"/>
      <c r="IN95" s="55"/>
      <c r="IO95" s="55"/>
      <c r="IP95" s="55"/>
      <c r="IQ95" s="55"/>
      <c r="IR95" s="55"/>
      <c r="IS95" s="55"/>
      <c r="IT95" s="55"/>
      <c r="IU95" s="55"/>
      <c r="IV95" s="55"/>
      <c r="IW95" s="55"/>
    </row>
    <row r="96" customFormat="false" ht="11.25" hidden="false" customHeight="false" outlineLevel="0" collapsed="false">
      <c r="A96" s="48" t="s">
        <v>74</v>
      </c>
      <c r="B96" s="49" t="n">
        <v>-100000</v>
      </c>
      <c r="C96" s="50" t="n">
        <f aca="false">VLOOKUP(C$3,'Flow Historicals'!$A$1:$DC$23952,105)</f>
        <v>0</v>
      </c>
      <c r="D96" s="51" t="n">
        <f aca="false">+B96-C96</f>
        <v>-100000</v>
      </c>
      <c r="E96" s="50" t="n">
        <f aca="false">VLOOKUP(E$3,'Flow Historicals'!$A$1:$DC$23952,105)</f>
        <v>0</v>
      </c>
      <c r="F96" s="51" t="n">
        <f aca="false">+B96-E96</f>
        <v>-100000</v>
      </c>
      <c r="G96" s="50" t="n">
        <f aca="false">+C96-E96</f>
        <v>0</v>
      </c>
      <c r="H96" s="52"/>
      <c r="I96" s="52"/>
      <c r="J96" s="52"/>
      <c r="K96" s="52"/>
      <c r="L96" s="52"/>
      <c r="M96" s="52"/>
      <c r="N96" s="52"/>
      <c r="O96" s="52"/>
      <c r="P96" s="52"/>
      <c r="Q96" s="52"/>
      <c r="R96" s="52"/>
      <c r="S96" s="52"/>
      <c r="T96" s="52"/>
      <c r="U96" s="52"/>
      <c r="V96" s="52"/>
      <c r="W96" s="53"/>
      <c r="X96" s="53"/>
      <c r="Y96" s="53"/>
      <c r="Z96" s="53"/>
      <c r="AA96" s="53"/>
      <c r="AB96" s="53"/>
      <c r="AC96" s="53"/>
      <c r="AD96" s="53"/>
      <c r="AE96" s="53"/>
      <c r="AF96" s="53"/>
      <c r="AG96" s="53"/>
      <c r="AH96" s="54"/>
      <c r="AI96" s="54"/>
      <c r="AJ96" s="54"/>
      <c r="AK96" s="54"/>
      <c r="AL96" s="54"/>
      <c r="AM96" s="54"/>
      <c r="AN96" s="54"/>
      <c r="AO96" s="54"/>
      <c r="AP96" s="54"/>
      <c r="AQ96" s="54"/>
      <c r="AR96" s="54"/>
      <c r="AS96" s="55"/>
      <c r="AT96" s="55"/>
      <c r="AU96" s="55"/>
      <c r="AV96" s="55"/>
      <c r="AW96" s="55"/>
      <c r="AX96" s="55"/>
      <c r="AY96" s="55"/>
      <c r="AZ96" s="55"/>
      <c r="BA96" s="55"/>
      <c r="BB96" s="55"/>
      <c r="BC96" s="55"/>
      <c r="BD96" s="55"/>
      <c r="BE96" s="55"/>
      <c r="BF96" s="55"/>
      <c r="BG96" s="55"/>
      <c r="BH96" s="55"/>
      <c r="BI96" s="55"/>
      <c r="BJ96" s="55"/>
      <c r="BK96" s="55"/>
      <c r="BL96" s="55"/>
      <c r="BM96" s="55"/>
      <c r="BN96" s="55"/>
      <c r="BO96" s="55"/>
      <c r="BP96" s="55"/>
      <c r="BQ96" s="55"/>
      <c r="BR96" s="55"/>
      <c r="BS96" s="55"/>
      <c r="BT96" s="55"/>
      <c r="BU96" s="55"/>
      <c r="BV96" s="55"/>
      <c r="BW96" s="55"/>
      <c r="BX96" s="55"/>
      <c r="BY96" s="55"/>
      <c r="BZ96" s="55"/>
      <c r="CA96" s="55"/>
      <c r="CB96" s="55"/>
      <c r="CC96" s="55"/>
      <c r="CD96" s="55"/>
      <c r="CE96" s="55"/>
      <c r="CF96" s="55"/>
      <c r="CG96" s="55"/>
      <c r="CH96" s="55"/>
      <c r="CI96" s="55"/>
      <c r="CJ96" s="55"/>
      <c r="CK96" s="55"/>
      <c r="CL96" s="55"/>
      <c r="CM96" s="55"/>
      <c r="CN96" s="55"/>
      <c r="CO96" s="55"/>
      <c r="CP96" s="55"/>
      <c r="CQ96" s="55"/>
      <c r="CR96" s="55"/>
      <c r="CS96" s="55"/>
      <c r="CT96" s="55"/>
      <c r="CU96" s="55"/>
      <c r="CV96" s="55"/>
      <c r="CW96" s="55"/>
      <c r="CX96" s="55"/>
      <c r="CY96" s="55"/>
      <c r="CZ96" s="55"/>
      <c r="DA96" s="55"/>
      <c r="DB96" s="55"/>
      <c r="DC96" s="55"/>
      <c r="DD96" s="55"/>
      <c r="DE96" s="55"/>
      <c r="DF96" s="55"/>
      <c r="DG96" s="55"/>
      <c r="DH96" s="55"/>
      <c r="DI96" s="55"/>
      <c r="DJ96" s="55"/>
      <c r="DK96" s="55"/>
      <c r="DL96" s="55"/>
      <c r="DM96" s="55"/>
      <c r="DN96" s="55"/>
      <c r="DO96" s="55"/>
      <c r="DP96" s="55"/>
      <c r="DQ96" s="55"/>
      <c r="DR96" s="55"/>
      <c r="DS96" s="55"/>
      <c r="DT96" s="55"/>
      <c r="DU96" s="55"/>
      <c r="DV96" s="55"/>
      <c r="DW96" s="55"/>
      <c r="DX96" s="55"/>
      <c r="DY96" s="55"/>
      <c r="DZ96" s="55"/>
      <c r="EA96" s="55"/>
      <c r="EB96" s="55"/>
      <c r="EC96" s="55"/>
      <c r="ED96" s="55"/>
      <c r="EE96" s="55"/>
      <c r="EF96" s="55"/>
      <c r="EG96" s="55"/>
      <c r="EH96" s="55"/>
      <c r="EI96" s="55"/>
      <c r="EJ96" s="55"/>
      <c r="EK96" s="55"/>
      <c r="EL96" s="55"/>
      <c r="EM96" s="55"/>
      <c r="EN96" s="55"/>
      <c r="EO96" s="55"/>
      <c r="EP96" s="55"/>
      <c r="EQ96" s="55"/>
      <c r="ER96" s="55"/>
      <c r="ES96" s="55"/>
      <c r="ET96" s="55"/>
      <c r="EU96" s="55"/>
      <c r="EV96" s="55"/>
      <c r="EW96" s="55"/>
      <c r="EX96" s="55"/>
      <c r="EY96" s="55"/>
      <c r="EZ96" s="55"/>
      <c r="FA96" s="55"/>
      <c r="FB96" s="55"/>
      <c r="FC96" s="55"/>
      <c r="FD96" s="55"/>
      <c r="FE96" s="55"/>
      <c r="FF96" s="55"/>
      <c r="FG96" s="55"/>
      <c r="FH96" s="55"/>
      <c r="FI96" s="55"/>
      <c r="FJ96" s="55"/>
      <c r="FK96" s="55"/>
      <c r="FL96" s="55"/>
      <c r="FM96" s="55"/>
      <c r="FN96" s="55"/>
      <c r="FO96" s="55"/>
      <c r="FP96" s="55"/>
      <c r="FQ96" s="55"/>
      <c r="FR96" s="55"/>
      <c r="FS96" s="55"/>
      <c r="FT96" s="55"/>
      <c r="FU96" s="55"/>
      <c r="FV96" s="55"/>
      <c r="FW96" s="55"/>
      <c r="FX96" s="55"/>
      <c r="FY96" s="55"/>
      <c r="FZ96" s="55"/>
      <c r="GA96" s="55"/>
      <c r="GB96" s="55"/>
      <c r="GC96" s="55"/>
      <c r="GD96" s="55"/>
      <c r="GE96" s="55"/>
      <c r="GF96" s="55"/>
      <c r="GG96" s="55"/>
      <c r="GH96" s="55"/>
      <c r="GI96" s="55"/>
      <c r="GJ96" s="55"/>
      <c r="GK96" s="55"/>
      <c r="GL96" s="55"/>
      <c r="GM96" s="55"/>
      <c r="GN96" s="55"/>
      <c r="GO96" s="55"/>
      <c r="GP96" s="55"/>
      <c r="GQ96" s="55"/>
      <c r="GR96" s="55"/>
      <c r="GS96" s="55"/>
      <c r="GT96" s="55"/>
      <c r="GU96" s="55"/>
      <c r="GV96" s="55"/>
      <c r="GW96" s="55"/>
      <c r="GX96" s="55"/>
      <c r="GY96" s="55"/>
      <c r="GZ96" s="55"/>
      <c r="HA96" s="55"/>
      <c r="HB96" s="55"/>
      <c r="HC96" s="55"/>
      <c r="HD96" s="55"/>
      <c r="HE96" s="55"/>
      <c r="HF96" s="55"/>
      <c r="HG96" s="55"/>
      <c r="HH96" s="55"/>
      <c r="HI96" s="55"/>
      <c r="HJ96" s="55"/>
      <c r="HK96" s="55"/>
      <c r="HL96" s="55"/>
      <c r="HM96" s="55"/>
      <c r="HN96" s="55"/>
      <c r="HO96" s="55"/>
      <c r="HP96" s="55"/>
      <c r="HQ96" s="55"/>
      <c r="HR96" s="55"/>
      <c r="HS96" s="55"/>
      <c r="HT96" s="55"/>
      <c r="HU96" s="55"/>
      <c r="HV96" s="55"/>
      <c r="HW96" s="55"/>
      <c r="HX96" s="55"/>
      <c r="HY96" s="55"/>
      <c r="HZ96" s="55"/>
      <c r="IA96" s="55"/>
      <c r="IB96" s="55"/>
      <c r="IC96" s="55"/>
      <c r="ID96" s="55"/>
      <c r="IE96" s="55"/>
      <c r="IF96" s="55"/>
      <c r="IG96" s="55"/>
      <c r="IH96" s="55"/>
      <c r="II96" s="55"/>
      <c r="IJ96" s="55"/>
      <c r="IK96" s="55"/>
      <c r="IL96" s="55"/>
      <c r="IM96" s="55"/>
      <c r="IN96" s="55"/>
      <c r="IO96" s="55"/>
      <c r="IP96" s="55"/>
      <c r="IQ96" s="55"/>
      <c r="IR96" s="55"/>
      <c r="IS96" s="55"/>
      <c r="IT96" s="55"/>
      <c r="IU96" s="55"/>
      <c r="IV96" s="55"/>
      <c r="IW96" s="55"/>
    </row>
    <row r="97" customFormat="false" ht="11.25" hidden="false" customHeight="false" outlineLevel="0" collapsed="false">
      <c r="A97" s="48" t="s">
        <v>75</v>
      </c>
      <c r="B97" s="49" t="n">
        <v>200000</v>
      </c>
      <c r="C97" s="50" t="n">
        <f aca="false">VLOOKUP(C$3,'Flow Historicals'!$A$1:$DC$23952,106)</f>
        <v>0</v>
      </c>
      <c r="D97" s="51" t="n">
        <f aca="false">+B97-C97</f>
        <v>200000</v>
      </c>
      <c r="E97" s="50" t="n">
        <f aca="false">VLOOKUP(E$3,'Flow Historicals'!$A$1:$DC$23952,106)</f>
        <v>0</v>
      </c>
      <c r="F97" s="51" t="n">
        <f aca="false">+B97-E97</f>
        <v>200000</v>
      </c>
      <c r="G97" s="50" t="n">
        <f aca="false">+C97-E97</f>
        <v>0</v>
      </c>
      <c r="H97" s="52"/>
      <c r="I97" s="52"/>
      <c r="J97" s="52"/>
      <c r="K97" s="52"/>
      <c r="L97" s="52"/>
      <c r="M97" s="52"/>
      <c r="N97" s="52"/>
      <c r="O97" s="52"/>
      <c r="P97" s="52"/>
      <c r="Q97" s="52"/>
      <c r="R97" s="52"/>
      <c r="S97" s="52"/>
      <c r="T97" s="52"/>
      <c r="U97" s="52"/>
      <c r="V97" s="52"/>
      <c r="W97" s="53"/>
      <c r="X97" s="53"/>
      <c r="Y97" s="53"/>
      <c r="Z97" s="53"/>
      <c r="AA97" s="53"/>
      <c r="AB97" s="53"/>
      <c r="AC97" s="53"/>
      <c r="AD97" s="53"/>
      <c r="AE97" s="53"/>
      <c r="AF97" s="53"/>
      <c r="AG97" s="53"/>
      <c r="AH97" s="54"/>
      <c r="AI97" s="54"/>
      <c r="AJ97" s="54"/>
      <c r="AK97" s="54"/>
      <c r="AL97" s="54"/>
      <c r="AM97" s="54"/>
      <c r="AN97" s="54"/>
      <c r="AO97" s="54"/>
      <c r="AP97" s="54"/>
      <c r="AQ97" s="54"/>
      <c r="AR97" s="54"/>
      <c r="AS97" s="55"/>
      <c r="AT97" s="55"/>
      <c r="AU97" s="55"/>
      <c r="AV97" s="55"/>
      <c r="AW97" s="55"/>
      <c r="AX97" s="55"/>
      <c r="AY97" s="55"/>
      <c r="AZ97" s="55"/>
      <c r="BA97" s="55"/>
      <c r="BB97" s="55"/>
      <c r="BC97" s="55"/>
      <c r="BD97" s="55"/>
      <c r="BE97" s="55"/>
      <c r="BF97" s="55"/>
      <c r="BG97" s="55"/>
      <c r="BH97" s="55"/>
      <c r="BI97" s="55"/>
      <c r="BJ97" s="55"/>
      <c r="BK97" s="55"/>
      <c r="BL97" s="55"/>
      <c r="BM97" s="55"/>
      <c r="BN97" s="55"/>
      <c r="BO97" s="55"/>
      <c r="BP97" s="55"/>
      <c r="BQ97" s="55"/>
      <c r="BR97" s="55"/>
      <c r="BS97" s="55"/>
      <c r="BT97" s="55"/>
      <c r="BU97" s="55"/>
      <c r="BV97" s="55"/>
      <c r="BW97" s="55"/>
      <c r="BX97" s="55"/>
      <c r="BY97" s="55"/>
      <c r="BZ97" s="55"/>
      <c r="CA97" s="55"/>
      <c r="CB97" s="55"/>
      <c r="CC97" s="55"/>
      <c r="CD97" s="55"/>
      <c r="CE97" s="55"/>
      <c r="CF97" s="55"/>
      <c r="CG97" s="55"/>
      <c r="CH97" s="55"/>
      <c r="CI97" s="55"/>
      <c r="CJ97" s="55"/>
      <c r="CK97" s="55"/>
      <c r="CL97" s="55"/>
      <c r="CM97" s="55"/>
      <c r="CN97" s="55"/>
      <c r="CO97" s="55"/>
      <c r="CP97" s="55"/>
      <c r="CQ97" s="55"/>
      <c r="CR97" s="55"/>
      <c r="CS97" s="55"/>
      <c r="CT97" s="55"/>
      <c r="CU97" s="55"/>
      <c r="CV97" s="55"/>
      <c r="CW97" s="55"/>
      <c r="CX97" s="55"/>
      <c r="CY97" s="55"/>
      <c r="CZ97" s="55"/>
      <c r="DA97" s="55"/>
      <c r="DB97" s="55"/>
      <c r="DC97" s="55"/>
      <c r="DD97" s="55"/>
      <c r="DE97" s="55"/>
      <c r="DF97" s="55"/>
      <c r="DG97" s="55"/>
      <c r="DH97" s="55"/>
      <c r="DI97" s="55"/>
      <c r="DJ97" s="55"/>
      <c r="DK97" s="55"/>
      <c r="DL97" s="55"/>
      <c r="DM97" s="55"/>
      <c r="DN97" s="55"/>
      <c r="DO97" s="55"/>
      <c r="DP97" s="55"/>
      <c r="DQ97" s="55"/>
      <c r="DR97" s="55"/>
      <c r="DS97" s="55"/>
      <c r="DT97" s="55"/>
      <c r="DU97" s="55"/>
      <c r="DV97" s="55"/>
      <c r="DW97" s="55"/>
      <c r="DX97" s="55"/>
      <c r="DY97" s="55"/>
      <c r="DZ97" s="55"/>
      <c r="EA97" s="55"/>
      <c r="EB97" s="55"/>
      <c r="EC97" s="55"/>
      <c r="ED97" s="55"/>
      <c r="EE97" s="55"/>
      <c r="EF97" s="55"/>
      <c r="EG97" s="55"/>
      <c r="EH97" s="55"/>
      <c r="EI97" s="55"/>
      <c r="EJ97" s="55"/>
      <c r="EK97" s="55"/>
      <c r="EL97" s="55"/>
      <c r="EM97" s="55"/>
      <c r="EN97" s="55"/>
      <c r="EO97" s="55"/>
      <c r="EP97" s="55"/>
      <c r="EQ97" s="55"/>
      <c r="ER97" s="55"/>
      <c r="ES97" s="55"/>
      <c r="ET97" s="55"/>
      <c r="EU97" s="55"/>
      <c r="EV97" s="55"/>
      <c r="EW97" s="55"/>
      <c r="EX97" s="55"/>
      <c r="EY97" s="55"/>
      <c r="EZ97" s="55"/>
      <c r="FA97" s="55"/>
      <c r="FB97" s="55"/>
      <c r="FC97" s="55"/>
      <c r="FD97" s="55"/>
      <c r="FE97" s="55"/>
      <c r="FF97" s="55"/>
      <c r="FG97" s="55"/>
      <c r="FH97" s="55"/>
      <c r="FI97" s="55"/>
      <c r="FJ97" s="55"/>
      <c r="FK97" s="55"/>
      <c r="FL97" s="55"/>
      <c r="FM97" s="55"/>
      <c r="FN97" s="55"/>
      <c r="FO97" s="55"/>
      <c r="FP97" s="55"/>
      <c r="FQ97" s="55"/>
      <c r="FR97" s="55"/>
      <c r="FS97" s="55"/>
      <c r="FT97" s="55"/>
      <c r="FU97" s="55"/>
      <c r="FV97" s="55"/>
      <c r="FW97" s="55"/>
      <c r="FX97" s="55"/>
      <c r="FY97" s="55"/>
      <c r="FZ97" s="55"/>
      <c r="GA97" s="55"/>
      <c r="GB97" s="55"/>
      <c r="GC97" s="55"/>
      <c r="GD97" s="55"/>
      <c r="GE97" s="55"/>
      <c r="GF97" s="55"/>
      <c r="GG97" s="55"/>
      <c r="GH97" s="55"/>
      <c r="GI97" s="55"/>
      <c r="GJ97" s="55"/>
      <c r="GK97" s="55"/>
      <c r="GL97" s="55"/>
      <c r="GM97" s="55"/>
      <c r="GN97" s="55"/>
      <c r="GO97" s="55"/>
      <c r="GP97" s="55"/>
      <c r="GQ97" s="55"/>
      <c r="GR97" s="55"/>
      <c r="GS97" s="55"/>
      <c r="GT97" s="55"/>
      <c r="GU97" s="55"/>
      <c r="GV97" s="55"/>
      <c r="GW97" s="55"/>
      <c r="GX97" s="55"/>
      <c r="GY97" s="55"/>
      <c r="GZ97" s="55"/>
      <c r="HA97" s="55"/>
      <c r="HB97" s="55"/>
      <c r="HC97" s="55"/>
      <c r="HD97" s="55"/>
      <c r="HE97" s="55"/>
      <c r="HF97" s="55"/>
      <c r="HG97" s="55"/>
      <c r="HH97" s="55"/>
      <c r="HI97" s="55"/>
      <c r="HJ97" s="55"/>
      <c r="HK97" s="55"/>
      <c r="HL97" s="55"/>
      <c r="HM97" s="55"/>
      <c r="HN97" s="55"/>
      <c r="HO97" s="55"/>
      <c r="HP97" s="55"/>
      <c r="HQ97" s="55"/>
      <c r="HR97" s="55"/>
      <c r="HS97" s="55"/>
      <c r="HT97" s="55"/>
      <c r="HU97" s="55"/>
      <c r="HV97" s="55"/>
      <c r="HW97" s="55"/>
      <c r="HX97" s="55"/>
      <c r="HY97" s="55"/>
      <c r="HZ97" s="55"/>
      <c r="IA97" s="55"/>
      <c r="IB97" s="55"/>
      <c r="IC97" s="55"/>
      <c r="ID97" s="55"/>
      <c r="IE97" s="55"/>
      <c r="IF97" s="55"/>
      <c r="IG97" s="55"/>
      <c r="IH97" s="55"/>
      <c r="II97" s="55"/>
      <c r="IJ97" s="55"/>
      <c r="IK97" s="55"/>
      <c r="IL97" s="55"/>
      <c r="IM97" s="55"/>
      <c r="IN97" s="55"/>
      <c r="IO97" s="55"/>
      <c r="IP97" s="55"/>
      <c r="IQ97" s="55"/>
      <c r="IR97" s="55"/>
      <c r="IS97" s="55"/>
      <c r="IT97" s="55"/>
      <c r="IU97" s="55"/>
      <c r="IV97" s="55"/>
      <c r="IW97" s="55"/>
    </row>
    <row r="98" customFormat="false" ht="11.25" hidden="false" customHeight="false" outlineLevel="0" collapsed="false">
      <c r="A98" s="48" t="s">
        <v>76</v>
      </c>
      <c r="B98" s="49" t="n">
        <v>200000</v>
      </c>
      <c r="C98" s="50" t="n">
        <v>19900</v>
      </c>
      <c r="D98" s="51" t="n">
        <f aca="false">+B98-C98</f>
        <v>180100</v>
      </c>
      <c r="E98" s="50" t="n">
        <v>19900</v>
      </c>
      <c r="F98" s="51" t="n">
        <f aca="false">+B98-E98</f>
        <v>180100</v>
      </c>
      <c r="G98" s="50" t="n">
        <f aca="false">+C98-E98</f>
        <v>0</v>
      </c>
      <c r="H98" s="52"/>
      <c r="I98" s="52"/>
      <c r="J98" s="52"/>
      <c r="K98" s="52"/>
      <c r="L98" s="52"/>
      <c r="M98" s="52"/>
      <c r="N98" s="52"/>
      <c r="O98" s="52"/>
      <c r="P98" s="52"/>
      <c r="Q98" s="52"/>
      <c r="R98" s="52"/>
      <c r="S98" s="52"/>
      <c r="T98" s="52"/>
      <c r="U98" s="52"/>
      <c r="V98" s="52"/>
      <c r="W98" s="53"/>
      <c r="X98" s="53"/>
      <c r="Y98" s="53"/>
      <c r="Z98" s="53"/>
      <c r="AA98" s="53"/>
      <c r="AB98" s="53"/>
      <c r="AC98" s="53"/>
      <c r="AD98" s="53"/>
      <c r="AE98" s="53"/>
      <c r="AF98" s="53"/>
      <c r="AG98" s="53"/>
      <c r="AH98" s="54"/>
      <c r="AI98" s="54"/>
      <c r="AJ98" s="54"/>
      <c r="AK98" s="54"/>
      <c r="AL98" s="54"/>
      <c r="AM98" s="54"/>
      <c r="AN98" s="54"/>
      <c r="AO98" s="54"/>
      <c r="AP98" s="54"/>
      <c r="AQ98" s="54"/>
      <c r="AR98" s="54"/>
      <c r="AS98" s="55"/>
      <c r="AT98" s="55"/>
      <c r="AU98" s="55"/>
      <c r="AV98" s="55"/>
      <c r="AW98" s="55"/>
      <c r="AX98" s="55"/>
      <c r="AY98" s="55"/>
      <c r="AZ98" s="55"/>
      <c r="BA98" s="55"/>
      <c r="BB98" s="55"/>
      <c r="BC98" s="55"/>
      <c r="BD98" s="55"/>
      <c r="BE98" s="55"/>
      <c r="BF98" s="55"/>
      <c r="BG98" s="55"/>
      <c r="BH98" s="55"/>
      <c r="BI98" s="55"/>
      <c r="BJ98" s="55"/>
      <c r="BK98" s="55"/>
      <c r="BL98" s="55"/>
      <c r="BM98" s="55"/>
      <c r="BN98" s="55"/>
      <c r="BO98" s="55"/>
      <c r="BP98" s="55"/>
      <c r="BQ98" s="55"/>
      <c r="BR98" s="55"/>
      <c r="BS98" s="55"/>
      <c r="BT98" s="55"/>
      <c r="BU98" s="55"/>
      <c r="BV98" s="55"/>
      <c r="BW98" s="55"/>
      <c r="BX98" s="55"/>
      <c r="BY98" s="55"/>
      <c r="BZ98" s="55"/>
      <c r="CA98" s="55"/>
      <c r="CB98" s="55"/>
      <c r="CC98" s="55"/>
      <c r="CD98" s="55"/>
      <c r="CE98" s="55"/>
      <c r="CF98" s="55"/>
      <c r="CG98" s="55"/>
      <c r="CH98" s="55"/>
      <c r="CI98" s="55"/>
      <c r="CJ98" s="55"/>
      <c r="CK98" s="55"/>
      <c r="CL98" s="55"/>
      <c r="CM98" s="55"/>
      <c r="CN98" s="55"/>
      <c r="CO98" s="55"/>
      <c r="CP98" s="55"/>
      <c r="CQ98" s="55"/>
      <c r="CR98" s="55"/>
      <c r="CS98" s="55"/>
      <c r="CT98" s="55"/>
      <c r="CU98" s="55"/>
      <c r="CV98" s="55"/>
      <c r="CW98" s="55"/>
      <c r="CX98" s="55"/>
      <c r="CY98" s="55"/>
      <c r="CZ98" s="55"/>
      <c r="DA98" s="55"/>
      <c r="DB98" s="55"/>
      <c r="DC98" s="55"/>
      <c r="DD98" s="55"/>
      <c r="DE98" s="55"/>
      <c r="DF98" s="55"/>
      <c r="DG98" s="55"/>
      <c r="DH98" s="55"/>
      <c r="DI98" s="55"/>
      <c r="DJ98" s="55"/>
      <c r="DK98" s="55"/>
      <c r="DL98" s="55"/>
      <c r="DM98" s="55"/>
      <c r="DN98" s="55"/>
      <c r="DO98" s="55"/>
      <c r="DP98" s="55"/>
      <c r="DQ98" s="55"/>
      <c r="DR98" s="55"/>
      <c r="DS98" s="55"/>
      <c r="DT98" s="55"/>
      <c r="DU98" s="55"/>
      <c r="DV98" s="55"/>
      <c r="DW98" s="55"/>
      <c r="DX98" s="55"/>
      <c r="DY98" s="55"/>
      <c r="DZ98" s="55"/>
      <c r="EA98" s="55"/>
      <c r="EB98" s="55"/>
      <c r="EC98" s="55"/>
      <c r="ED98" s="55"/>
      <c r="EE98" s="55"/>
      <c r="EF98" s="55"/>
      <c r="EG98" s="55"/>
      <c r="EH98" s="55"/>
      <c r="EI98" s="55"/>
      <c r="EJ98" s="55"/>
      <c r="EK98" s="55"/>
      <c r="EL98" s="55"/>
      <c r="EM98" s="55"/>
      <c r="EN98" s="55"/>
      <c r="EO98" s="55"/>
      <c r="EP98" s="55"/>
      <c r="EQ98" s="55"/>
      <c r="ER98" s="55"/>
      <c r="ES98" s="55"/>
      <c r="ET98" s="55"/>
      <c r="EU98" s="55"/>
      <c r="EV98" s="55"/>
      <c r="EW98" s="55"/>
      <c r="EX98" s="55"/>
      <c r="EY98" s="55"/>
      <c r="EZ98" s="55"/>
      <c r="FA98" s="55"/>
      <c r="FB98" s="55"/>
      <c r="FC98" s="55"/>
      <c r="FD98" s="55"/>
      <c r="FE98" s="55"/>
      <c r="FF98" s="55"/>
      <c r="FG98" s="55"/>
      <c r="FH98" s="55"/>
      <c r="FI98" s="55"/>
      <c r="FJ98" s="55"/>
      <c r="FK98" s="55"/>
      <c r="FL98" s="55"/>
      <c r="FM98" s="55"/>
      <c r="FN98" s="55"/>
      <c r="FO98" s="55"/>
      <c r="FP98" s="55"/>
      <c r="FQ98" s="55"/>
      <c r="FR98" s="55"/>
      <c r="FS98" s="55"/>
      <c r="FT98" s="55"/>
      <c r="FU98" s="55"/>
      <c r="FV98" s="55"/>
      <c r="FW98" s="55"/>
      <c r="FX98" s="55"/>
      <c r="FY98" s="55"/>
      <c r="FZ98" s="55"/>
      <c r="GA98" s="55"/>
      <c r="GB98" s="55"/>
      <c r="GC98" s="55"/>
      <c r="GD98" s="55"/>
      <c r="GE98" s="55"/>
      <c r="GF98" s="55"/>
      <c r="GG98" s="55"/>
      <c r="GH98" s="55"/>
      <c r="GI98" s="55"/>
      <c r="GJ98" s="55"/>
      <c r="GK98" s="55"/>
      <c r="GL98" s="55"/>
      <c r="GM98" s="55"/>
      <c r="GN98" s="55"/>
      <c r="GO98" s="55"/>
      <c r="GP98" s="55"/>
      <c r="GQ98" s="55"/>
      <c r="GR98" s="55"/>
      <c r="GS98" s="55"/>
      <c r="GT98" s="55"/>
      <c r="GU98" s="55"/>
      <c r="GV98" s="55"/>
      <c r="GW98" s="55"/>
      <c r="GX98" s="55"/>
      <c r="GY98" s="55"/>
      <c r="GZ98" s="55"/>
      <c r="HA98" s="55"/>
      <c r="HB98" s="55"/>
      <c r="HC98" s="55"/>
      <c r="HD98" s="55"/>
      <c r="HE98" s="55"/>
      <c r="HF98" s="55"/>
      <c r="HG98" s="55"/>
      <c r="HH98" s="55"/>
      <c r="HI98" s="55"/>
      <c r="HJ98" s="55"/>
      <c r="HK98" s="55"/>
      <c r="HL98" s="55"/>
      <c r="HM98" s="55"/>
      <c r="HN98" s="55"/>
      <c r="HO98" s="55"/>
      <c r="HP98" s="55"/>
      <c r="HQ98" s="55"/>
      <c r="HR98" s="55"/>
      <c r="HS98" s="55"/>
      <c r="HT98" s="55"/>
      <c r="HU98" s="55"/>
      <c r="HV98" s="55"/>
      <c r="HW98" s="55"/>
      <c r="HX98" s="55"/>
      <c r="HY98" s="55"/>
      <c r="HZ98" s="55"/>
      <c r="IA98" s="55"/>
      <c r="IB98" s="55"/>
      <c r="IC98" s="55"/>
      <c r="ID98" s="55"/>
      <c r="IE98" s="55"/>
      <c r="IF98" s="55"/>
      <c r="IG98" s="55"/>
      <c r="IH98" s="55"/>
      <c r="II98" s="55"/>
      <c r="IJ98" s="55"/>
      <c r="IK98" s="55"/>
      <c r="IL98" s="55"/>
      <c r="IM98" s="55"/>
      <c r="IN98" s="55"/>
      <c r="IO98" s="55"/>
      <c r="IP98" s="55"/>
      <c r="IQ98" s="55"/>
      <c r="IR98" s="55"/>
      <c r="IS98" s="55"/>
      <c r="IT98" s="55"/>
      <c r="IU98" s="55"/>
      <c r="IV98" s="55"/>
      <c r="IW98" s="55"/>
    </row>
    <row r="99" customFormat="false" ht="11.25" hidden="false" customHeight="false" outlineLevel="0" collapsed="false">
      <c r="A99" s="56" t="s">
        <v>77</v>
      </c>
      <c r="B99" s="57" t="n">
        <v>200000</v>
      </c>
      <c r="C99" s="50"/>
      <c r="D99" s="51"/>
      <c r="E99" s="50"/>
      <c r="F99" s="51"/>
      <c r="G99" s="50"/>
      <c r="H99" s="52"/>
      <c r="I99" s="52"/>
      <c r="J99" s="52"/>
      <c r="K99" s="52"/>
      <c r="L99" s="52"/>
      <c r="M99" s="52"/>
      <c r="N99" s="52"/>
      <c r="O99" s="52"/>
      <c r="P99" s="52"/>
      <c r="Q99" s="52"/>
      <c r="R99" s="52"/>
      <c r="S99" s="52"/>
      <c r="T99" s="52"/>
      <c r="U99" s="52"/>
      <c r="V99" s="52"/>
      <c r="W99" s="53"/>
      <c r="X99" s="53"/>
      <c r="Y99" s="53"/>
      <c r="Z99" s="53"/>
      <c r="AA99" s="53"/>
      <c r="AB99" s="53"/>
      <c r="AC99" s="53"/>
      <c r="AD99" s="53"/>
      <c r="AE99" s="53"/>
      <c r="AF99" s="53"/>
      <c r="AG99" s="53"/>
      <c r="AH99" s="54"/>
      <c r="AI99" s="54"/>
      <c r="AJ99" s="54"/>
      <c r="AK99" s="54"/>
      <c r="AL99" s="54"/>
      <c r="AM99" s="54"/>
      <c r="AN99" s="54"/>
      <c r="AO99" s="54"/>
      <c r="AP99" s="54"/>
      <c r="AQ99" s="54"/>
      <c r="AR99" s="54"/>
      <c r="AS99" s="55"/>
      <c r="AT99" s="55"/>
      <c r="AU99" s="55"/>
      <c r="AV99" s="55"/>
      <c r="AW99" s="55"/>
      <c r="AX99" s="55"/>
      <c r="AY99" s="55"/>
      <c r="AZ99" s="55"/>
      <c r="BA99" s="55"/>
      <c r="BB99" s="55"/>
      <c r="BC99" s="55"/>
      <c r="BD99" s="55"/>
      <c r="BE99" s="55"/>
      <c r="BF99" s="55"/>
      <c r="BG99" s="55"/>
      <c r="BH99" s="55"/>
      <c r="BI99" s="55"/>
      <c r="BJ99" s="55"/>
      <c r="BK99" s="55"/>
      <c r="BL99" s="55"/>
      <c r="BM99" s="55"/>
      <c r="BN99" s="55"/>
      <c r="BO99" s="55"/>
      <c r="BP99" s="55"/>
      <c r="BQ99" s="55"/>
      <c r="BR99" s="55"/>
      <c r="BS99" s="55"/>
      <c r="BT99" s="55"/>
      <c r="BU99" s="55"/>
      <c r="BV99" s="55"/>
      <c r="BW99" s="55"/>
      <c r="BX99" s="55"/>
      <c r="BY99" s="55"/>
      <c r="BZ99" s="55"/>
      <c r="CA99" s="55"/>
      <c r="CB99" s="55"/>
      <c r="CC99" s="55"/>
      <c r="CD99" s="55"/>
      <c r="CE99" s="55"/>
      <c r="CF99" s="55"/>
      <c r="CG99" s="55"/>
      <c r="CH99" s="55"/>
      <c r="CI99" s="55"/>
      <c r="CJ99" s="55"/>
      <c r="CK99" s="55"/>
      <c r="CL99" s="55"/>
      <c r="CM99" s="55"/>
      <c r="CN99" s="55"/>
      <c r="CO99" s="55"/>
      <c r="CP99" s="55"/>
      <c r="CQ99" s="55"/>
      <c r="CR99" s="55"/>
      <c r="CS99" s="55"/>
      <c r="CT99" s="55"/>
      <c r="CU99" s="55"/>
      <c r="CV99" s="55"/>
      <c r="CW99" s="55"/>
      <c r="CX99" s="55"/>
      <c r="CY99" s="55"/>
      <c r="CZ99" s="55"/>
      <c r="DA99" s="55"/>
      <c r="DB99" s="55"/>
      <c r="DC99" s="55"/>
      <c r="DD99" s="55"/>
      <c r="DE99" s="55"/>
      <c r="DF99" s="55"/>
      <c r="DG99" s="55"/>
      <c r="DH99" s="55"/>
      <c r="DI99" s="55"/>
      <c r="DJ99" s="55"/>
      <c r="DK99" s="55"/>
      <c r="DL99" s="55"/>
      <c r="DM99" s="55"/>
      <c r="DN99" s="55"/>
      <c r="DO99" s="55"/>
      <c r="DP99" s="55"/>
      <c r="DQ99" s="55"/>
      <c r="DR99" s="55"/>
      <c r="DS99" s="55"/>
      <c r="DT99" s="55"/>
      <c r="DU99" s="55"/>
      <c r="DV99" s="55"/>
      <c r="DW99" s="55"/>
      <c r="DX99" s="55"/>
      <c r="DY99" s="55"/>
      <c r="DZ99" s="55"/>
      <c r="EA99" s="55"/>
      <c r="EB99" s="55"/>
      <c r="EC99" s="55"/>
      <c r="ED99" s="55"/>
      <c r="EE99" s="55"/>
      <c r="EF99" s="55"/>
      <c r="EG99" s="55"/>
      <c r="EH99" s="55"/>
      <c r="EI99" s="55"/>
      <c r="EJ99" s="55"/>
      <c r="EK99" s="55"/>
      <c r="EL99" s="55"/>
      <c r="EM99" s="55"/>
      <c r="EN99" s="55"/>
      <c r="EO99" s="55"/>
      <c r="EP99" s="55"/>
      <c r="EQ99" s="55"/>
      <c r="ER99" s="55"/>
      <c r="ES99" s="55"/>
      <c r="ET99" s="55"/>
      <c r="EU99" s="55"/>
      <c r="EV99" s="55"/>
      <c r="EW99" s="55"/>
      <c r="EX99" s="55"/>
      <c r="EY99" s="55"/>
      <c r="EZ99" s="55"/>
      <c r="FA99" s="55"/>
      <c r="FB99" s="55"/>
      <c r="FC99" s="55"/>
      <c r="FD99" s="55"/>
      <c r="FE99" s="55"/>
      <c r="FF99" s="55"/>
      <c r="FG99" s="55"/>
      <c r="FH99" s="55"/>
      <c r="FI99" s="55"/>
      <c r="FJ99" s="55"/>
      <c r="FK99" s="55"/>
      <c r="FL99" s="55"/>
      <c r="FM99" s="55"/>
      <c r="FN99" s="55"/>
      <c r="FO99" s="55"/>
      <c r="FP99" s="55"/>
      <c r="FQ99" s="55"/>
      <c r="FR99" s="55"/>
      <c r="FS99" s="55"/>
      <c r="FT99" s="55"/>
      <c r="FU99" s="55"/>
      <c r="FV99" s="55"/>
      <c r="FW99" s="55"/>
      <c r="FX99" s="55"/>
      <c r="FY99" s="55"/>
      <c r="FZ99" s="55"/>
      <c r="GA99" s="55"/>
      <c r="GB99" s="55"/>
      <c r="GC99" s="55"/>
      <c r="GD99" s="55"/>
      <c r="GE99" s="55"/>
      <c r="GF99" s="55"/>
      <c r="GG99" s="55"/>
      <c r="GH99" s="55"/>
      <c r="GI99" s="55"/>
      <c r="GJ99" s="55"/>
      <c r="GK99" s="55"/>
      <c r="GL99" s="55"/>
      <c r="GM99" s="55"/>
      <c r="GN99" s="55"/>
      <c r="GO99" s="55"/>
      <c r="GP99" s="55"/>
      <c r="GQ99" s="55"/>
      <c r="GR99" s="55"/>
      <c r="GS99" s="55"/>
      <c r="GT99" s="55"/>
      <c r="GU99" s="55"/>
      <c r="GV99" s="55"/>
      <c r="GW99" s="55"/>
      <c r="GX99" s="55"/>
      <c r="GY99" s="55"/>
      <c r="GZ99" s="55"/>
      <c r="HA99" s="55"/>
      <c r="HB99" s="55"/>
      <c r="HC99" s="55"/>
      <c r="HD99" s="55"/>
      <c r="HE99" s="55"/>
      <c r="HF99" s="55"/>
      <c r="HG99" s="55"/>
      <c r="HH99" s="55"/>
      <c r="HI99" s="55"/>
      <c r="HJ99" s="55"/>
      <c r="HK99" s="55"/>
      <c r="HL99" s="55"/>
      <c r="HM99" s="55"/>
      <c r="HN99" s="55"/>
      <c r="HO99" s="55"/>
      <c r="HP99" s="55"/>
      <c r="HQ99" s="55"/>
      <c r="HR99" s="55"/>
      <c r="HS99" s="55"/>
      <c r="HT99" s="55"/>
      <c r="HU99" s="55"/>
      <c r="HV99" s="55"/>
      <c r="HW99" s="55"/>
      <c r="HX99" s="55"/>
      <c r="HY99" s="55"/>
      <c r="HZ99" s="55"/>
      <c r="IA99" s="55"/>
      <c r="IB99" s="55"/>
      <c r="IC99" s="55"/>
      <c r="ID99" s="55"/>
      <c r="IE99" s="55"/>
      <c r="IF99" s="55"/>
      <c r="IG99" s="55"/>
      <c r="IH99" s="55"/>
      <c r="II99" s="55"/>
      <c r="IJ99" s="55"/>
      <c r="IK99" s="55"/>
      <c r="IL99" s="55"/>
      <c r="IM99" s="55"/>
      <c r="IN99" s="55"/>
      <c r="IO99" s="55"/>
      <c r="IP99" s="55"/>
      <c r="IQ99" s="55"/>
      <c r="IR99" s="55"/>
      <c r="IS99" s="55"/>
      <c r="IT99" s="55"/>
      <c r="IU99" s="55"/>
      <c r="IV99" s="55"/>
      <c r="IW99" s="55"/>
    </row>
    <row r="100" customFormat="false" ht="11.25" hidden="false" customHeight="false" outlineLevel="0" collapsed="false">
      <c r="A100" s="48"/>
      <c r="B100" s="49"/>
      <c r="C100" s="50"/>
      <c r="D100" s="51"/>
      <c r="E100" s="50"/>
      <c r="F100" s="51"/>
      <c r="G100" s="50"/>
      <c r="H100" s="52"/>
      <c r="I100" s="52"/>
      <c r="J100" s="52"/>
      <c r="K100" s="52"/>
      <c r="L100" s="52"/>
      <c r="M100" s="52"/>
      <c r="N100" s="52"/>
      <c r="O100" s="52"/>
      <c r="P100" s="52"/>
      <c r="Q100" s="52"/>
      <c r="R100" s="52"/>
      <c r="S100" s="52"/>
      <c r="T100" s="52"/>
      <c r="U100" s="52"/>
      <c r="V100" s="52"/>
      <c r="W100" s="53"/>
      <c r="X100" s="53"/>
      <c r="Y100" s="53"/>
      <c r="Z100" s="53"/>
      <c r="AA100" s="53"/>
      <c r="AB100" s="53"/>
      <c r="AC100" s="53"/>
      <c r="AD100" s="53"/>
      <c r="AE100" s="53"/>
      <c r="AF100" s="53"/>
      <c r="AG100" s="53"/>
      <c r="AH100" s="54"/>
      <c r="AI100" s="54"/>
      <c r="AJ100" s="54"/>
      <c r="AK100" s="54"/>
      <c r="AL100" s="54"/>
      <c r="AM100" s="54"/>
      <c r="AN100" s="54"/>
      <c r="AO100" s="54"/>
      <c r="AP100" s="54"/>
      <c r="AQ100" s="54"/>
      <c r="AR100" s="54"/>
      <c r="AS100" s="55"/>
      <c r="AT100" s="55"/>
      <c r="AU100" s="55"/>
      <c r="AV100" s="55"/>
      <c r="AW100" s="55"/>
      <c r="AX100" s="55"/>
      <c r="AY100" s="55"/>
      <c r="AZ100" s="55"/>
      <c r="BA100" s="55"/>
      <c r="BB100" s="55"/>
      <c r="BC100" s="55"/>
      <c r="BD100" s="55"/>
      <c r="BE100" s="55"/>
      <c r="BF100" s="55"/>
      <c r="BG100" s="55"/>
      <c r="BH100" s="55"/>
      <c r="BI100" s="55"/>
      <c r="BJ100" s="55"/>
      <c r="BK100" s="55"/>
      <c r="BL100" s="55"/>
      <c r="BM100" s="55"/>
      <c r="BN100" s="55"/>
      <c r="BO100" s="55"/>
      <c r="BP100" s="55"/>
      <c r="BQ100" s="55"/>
      <c r="BR100" s="55"/>
      <c r="BS100" s="55"/>
      <c r="BT100" s="55"/>
      <c r="BU100" s="55"/>
      <c r="BV100" s="55"/>
      <c r="BW100" s="55"/>
      <c r="BX100" s="55"/>
      <c r="BY100" s="55"/>
      <c r="BZ100" s="55"/>
      <c r="CA100" s="55"/>
      <c r="CB100" s="55"/>
      <c r="CC100" s="55"/>
      <c r="CD100" s="55"/>
      <c r="CE100" s="55"/>
      <c r="CF100" s="55"/>
      <c r="CG100" s="55"/>
      <c r="CH100" s="55"/>
      <c r="CI100" s="55"/>
      <c r="CJ100" s="55"/>
      <c r="CK100" s="55"/>
      <c r="CL100" s="55"/>
      <c r="CM100" s="55"/>
      <c r="CN100" s="55"/>
      <c r="CO100" s="55"/>
      <c r="CP100" s="55"/>
      <c r="CQ100" s="55"/>
      <c r="CR100" s="55"/>
      <c r="CS100" s="55"/>
      <c r="CT100" s="55"/>
      <c r="CU100" s="55"/>
      <c r="CV100" s="55"/>
      <c r="CW100" s="55"/>
      <c r="CX100" s="55"/>
      <c r="CY100" s="55"/>
      <c r="CZ100" s="55"/>
      <c r="DA100" s="55"/>
      <c r="DB100" s="55"/>
      <c r="DC100" s="55"/>
      <c r="DD100" s="55"/>
      <c r="DE100" s="55"/>
      <c r="DF100" s="55"/>
      <c r="DG100" s="55"/>
      <c r="DH100" s="55"/>
      <c r="DI100" s="55"/>
      <c r="DJ100" s="55"/>
      <c r="DK100" s="55"/>
      <c r="DL100" s="55"/>
      <c r="DM100" s="55"/>
      <c r="DN100" s="55"/>
      <c r="DO100" s="55"/>
      <c r="DP100" s="55"/>
      <c r="DQ100" s="55"/>
      <c r="DR100" s="55"/>
      <c r="DS100" s="55"/>
      <c r="DT100" s="55"/>
      <c r="DU100" s="55"/>
      <c r="DV100" s="55"/>
      <c r="DW100" s="55"/>
      <c r="DX100" s="55"/>
      <c r="DY100" s="55"/>
      <c r="DZ100" s="55"/>
      <c r="EA100" s="55"/>
      <c r="EB100" s="55"/>
      <c r="EC100" s="55"/>
      <c r="ED100" s="55"/>
      <c r="EE100" s="55"/>
      <c r="EF100" s="55"/>
      <c r="EG100" s="55"/>
      <c r="EH100" s="55"/>
      <c r="EI100" s="55"/>
      <c r="EJ100" s="55"/>
      <c r="EK100" s="55"/>
      <c r="EL100" s="55"/>
      <c r="EM100" s="55"/>
      <c r="EN100" s="55"/>
      <c r="EO100" s="55"/>
      <c r="EP100" s="55"/>
      <c r="EQ100" s="55"/>
      <c r="ER100" s="55"/>
      <c r="ES100" s="55"/>
      <c r="ET100" s="55"/>
      <c r="EU100" s="55"/>
      <c r="EV100" s="55"/>
      <c r="EW100" s="55"/>
      <c r="EX100" s="55"/>
      <c r="EY100" s="55"/>
      <c r="EZ100" s="55"/>
      <c r="FA100" s="55"/>
      <c r="FB100" s="55"/>
      <c r="FC100" s="55"/>
      <c r="FD100" s="55"/>
      <c r="FE100" s="55"/>
      <c r="FF100" s="55"/>
      <c r="FG100" s="55"/>
      <c r="FH100" s="55"/>
      <c r="FI100" s="55"/>
      <c r="FJ100" s="55"/>
      <c r="FK100" s="55"/>
      <c r="FL100" s="55"/>
      <c r="FM100" s="55"/>
      <c r="FN100" s="55"/>
      <c r="FO100" s="55"/>
      <c r="FP100" s="55"/>
      <c r="FQ100" s="55"/>
      <c r="FR100" s="55"/>
      <c r="FS100" s="55"/>
      <c r="FT100" s="55"/>
      <c r="FU100" s="55"/>
      <c r="FV100" s="55"/>
      <c r="FW100" s="55"/>
      <c r="FX100" s="55"/>
      <c r="FY100" s="55"/>
      <c r="FZ100" s="55"/>
      <c r="GA100" s="55"/>
      <c r="GB100" s="55"/>
      <c r="GC100" s="55"/>
      <c r="GD100" s="55"/>
      <c r="GE100" s="55"/>
      <c r="GF100" s="55"/>
      <c r="GG100" s="55"/>
      <c r="GH100" s="55"/>
      <c r="GI100" s="55"/>
      <c r="GJ100" s="55"/>
      <c r="GK100" s="55"/>
      <c r="GL100" s="55"/>
      <c r="GM100" s="55"/>
      <c r="GN100" s="55"/>
      <c r="GO100" s="55"/>
      <c r="GP100" s="55"/>
      <c r="GQ100" s="55"/>
      <c r="GR100" s="55"/>
      <c r="GS100" s="55"/>
      <c r="GT100" s="55"/>
      <c r="GU100" s="55"/>
      <c r="GV100" s="55"/>
      <c r="GW100" s="55"/>
      <c r="GX100" s="55"/>
      <c r="GY100" s="55"/>
      <c r="GZ100" s="55"/>
      <c r="HA100" s="55"/>
      <c r="HB100" s="55"/>
      <c r="HC100" s="55"/>
      <c r="HD100" s="55"/>
      <c r="HE100" s="55"/>
      <c r="HF100" s="55"/>
      <c r="HG100" s="55"/>
      <c r="HH100" s="55"/>
      <c r="HI100" s="55"/>
      <c r="HJ100" s="55"/>
      <c r="HK100" s="55"/>
      <c r="HL100" s="55"/>
      <c r="HM100" s="55"/>
      <c r="HN100" s="55"/>
      <c r="HO100" s="55"/>
      <c r="HP100" s="55"/>
      <c r="HQ100" s="55"/>
      <c r="HR100" s="55"/>
      <c r="HS100" s="55"/>
      <c r="HT100" s="55"/>
      <c r="HU100" s="55"/>
      <c r="HV100" s="55"/>
      <c r="HW100" s="55"/>
      <c r="HX100" s="55"/>
      <c r="HY100" s="55"/>
      <c r="HZ100" s="55"/>
      <c r="IA100" s="55"/>
      <c r="IB100" s="55"/>
      <c r="IC100" s="55"/>
      <c r="ID100" s="55"/>
      <c r="IE100" s="55"/>
      <c r="IF100" s="55"/>
      <c r="IG100" s="55"/>
      <c r="IH100" s="55"/>
      <c r="II100" s="55"/>
      <c r="IJ100" s="55"/>
      <c r="IK100" s="55"/>
      <c r="IL100" s="55"/>
      <c r="IM100" s="55"/>
      <c r="IN100" s="55"/>
      <c r="IO100" s="55"/>
      <c r="IP100" s="55"/>
      <c r="IQ100" s="55"/>
      <c r="IR100" s="55"/>
      <c r="IS100" s="55"/>
      <c r="IT100" s="55"/>
      <c r="IU100" s="55"/>
      <c r="IV100" s="55"/>
      <c r="IW100" s="55"/>
    </row>
    <row r="101" customFormat="false" ht="11.25" hidden="false" customHeight="false" outlineLevel="0" collapsed="false">
      <c r="A101" s="48" t="s">
        <v>78</v>
      </c>
      <c r="B101" s="49" t="n">
        <v>353000</v>
      </c>
      <c r="C101" s="50" t="n">
        <f aca="false">VLOOKUP($C$3,'Flow Historicals'!$A$1:$CM$23952,53)</f>
        <v>0</v>
      </c>
      <c r="D101" s="51" t="n">
        <f aca="false">+B101-C101</f>
        <v>353000</v>
      </c>
      <c r="E101" s="50" t="n">
        <f aca="false">VLOOKUP($E$3,'Flow Historicals'!$A$1:$CM$23952,53)</f>
        <v>0</v>
      </c>
      <c r="F101" s="51" t="n">
        <f aca="false">+B101-E101</f>
        <v>353000</v>
      </c>
      <c r="G101" s="50" t="n">
        <f aca="false">+C101-E101</f>
        <v>0</v>
      </c>
      <c r="H101" s="52"/>
      <c r="I101" s="52"/>
      <c r="J101" s="52"/>
      <c r="K101" s="52"/>
      <c r="L101" s="52"/>
      <c r="M101" s="52"/>
      <c r="N101" s="52"/>
      <c r="O101" s="52"/>
      <c r="P101" s="52"/>
      <c r="Q101" s="52"/>
      <c r="R101" s="52"/>
      <c r="S101" s="52"/>
      <c r="T101" s="52"/>
      <c r="U101" s="52"/>
      <c r="V101" s="52"/>
      <c r="W101" s="53"/>
      <c r="X101" s="53"/>
      <c r="Y101" s="53"/>
      <c r="Z101" s="53"/>
      <c r="AA101" s="53"/>
      <c r="AB101" s="53"/>
      <c r="AC101" s="53"/>
      <c r="AD101" s="53"/>
      <c r="AE101" s="53"/>
      <c r="AF101" s="53"/>
      <c r="AG101" s="53"/>
      <c r="AH101" s="54"/>
      <c r="AI101" s="54"/>
      <c r="AJ101" s="54"/>
      <c r="AK101" s="54"/>
      <c r="AL101" s="54"/>
      <c r="AM101" s="54"/>
      <c r="AN101" s="54"/>
      <c r="AO101" s="54"/>
      <c r="AP101" s="54"/>
      <c r="AQ101" s="54"/>
      <c r="AR101" s="54"/>
      <c r="AS101" s="55"/>
      <c r="AT101" s="55"/>
      <c r="AU101" s="55"/>
      <c r="AV101" s="55"/>
      <c r="AW101" s="55"/>
      <c r="AX101" s="55"/>
      <c r="AY101" s="55"/>
      <c r="AZ101" s="55"/>
      <c r="BA101" s="55"/>
      <c r="BB101" s="55"/>
      <c r="BC101" s="55"/>
      <c r="BD101" s="55"/>
      <c r="BE101" s="55"/>
      <c r="BF101" s="55"/>
      <c r="BG101" s="55"/>
      <c r="BH101" s="55"/>
      <c r="BI101" s="55"/>
      <c r="BJ101" s="55"/>
      <c r="BK101" s="55"/>
      <c r="BL101" s="55"/>
      <c r="BM101" s="55"/>
      <c r="BN101" s="55"/>
      <c r="BO101" s="55"/>
      <c r="BP101" s="55"/>
      <c r="BQ101" s="55"/>
      <c r="BR101" s="55"/>
      <c r="BS101" s="55"/>
      <c r="BT101" s="55"/>
      <c r="BU101" s="55"/>
      <c r="BV101" s="55"/>
      <c r="BW101" s="55"/>
      <c r="BX101" s="55"/>
      <c r="BY101" s="55"/>
      <c r="BZ101" s="55"/>
      <c r="CA101" s="55"/>
      <c r="CB101" s="55"/>
      <c r="CC101" s="55"/>
      <c r="CD101" s="55"/>
      <c r="CE101" s="55"/>
      <c r="CF101" s="55"/>
      <c r="CG101" s="55"/>
      <c r="CH101" s="55"/>
      <c r="CI101" s="55"/>
      <c r="CJ101" s="55"/>
      <c r="CK101" s="55"/>
      <c r="CL101" s="55"/>
      <c r="CM101" s="55"/>
      <c r="CN101" s="55"/>
      <c r="CO101" s="55"/>
      <c r="CP101" s="55"/>
      <c r="CQ101" s="55"/>
      <c r="CR101" s="55"/>
      <c r="CS101" s="55"/>
      <c r="CT101" s="55"/>
      <c r="CU101" s="55"/>
      <c r="CV101" s="55"/>
      <c r="CW101" s="55"/>
      <c r="CX101" s="55"/>
      <c r="CY101" s="55"/>
      <c r="CZ101" s="55"/>
      <c r="DA101" s="55"/>
      <c r="DB101" s="55"/>
      <c r="DC101" s="55"/>
      <c r="DD101" s="55"/>
      <c r="DE101" s="55"/>
      <c r="DF101" s="55"/>
      <c r="DG101" s="55"/>
      <c r="DH101" s="55"/>
      <c r="DI101" s="55"/>
      <c r="DJ101" s="55"/>
      <c r="DK101" s="55"/>
      <c r="DL101" s="55"/>
      <c r="DM101" s="55"/>
      <c r="DN101" s="55"/>
      <c r="DO101" s="55"/>
      <c r="DP101" s="55"/>
      <c r="DQ101" s="55"/>
      <c r="DR101" s="55"/>
      <c r="DS101" s="55"/>
      <c r="DT101" s="55"/>
      <c r="DU101" s="55"/>
      <c r="DV101" s="55"/>
      <c r="DW101" s="55"/>
      <c r="DX101" s="55"/>
      <c r="DY101" s="55"/>
      <c r="DZ101" s="55"/>
      <c r="EA101" s="55"/>
      <c r="EB101" s="55"/>
      <c r="EC101" s="55"/>
      <c r="ED101" s="55"/>
      <c r="EE101" s="55"/>
      <c r="EF101" s="55"/>
      <c r="EG101" s="55"/>
      <c r="EH101" s="55"/>
      <c r="EI101" s="55"/>
      <c r="EJ101" s="55"/>
      <c r="EK101" s="55"/>
      <c r="EL101" s="55"/>
      <c r="EM101" s="55"/>
      <c r="EN101" s="55"/>
      <c r="EO101" s="55"/>
      <c r="EP101" s="55"/>
      <c r="EQ101" s="55"/>
      <c r="ER101" s="55"/>
      <c r="ES101" s="55"/>
      <c r="ET101" s="55"/>
      <c r="EU101" s="55"/>
      <c r="EV101" s="55"/>
      <c r="EW101" s="55"/>
      <c r="EX101" s="55"/>
      <c r="EY101" s="55"/>
      <c r="EZ101" s="55"/>
      <c r="FA101" s="55"/>
      <c r="FB101" s="55"/>
      <c r="FC101" s="55"/>
      <c r="FD101" s="55"/>
      <c r="FE101" s="55"/>
      <c r="FF101" s="55"/>
      <c r="FG101" s="55"/>
      <c r="FH101" s="55"/>
      <c r="FI101" s="55"/>
      <c r="FJ101" s="55"/>
      <c r="FK101" s="55"/>
      <c r="FL101" s="55"/>
      <c r="FM101" s="55"/>
      <c r="FN101" s="55"/>
      <c r="FO101" s="55"/>
      <c r="FP101" s="55"/>
      <c r="FQ101" s="55"/>
      <c r="FR101" s="55"/>
      <c r="FS101" s="55"/>
      <c r="FT101" s="55"/>
      <c r="FU101" s="55"/>
      <c r="FV101" s="55"/>
      <c r="FW101" s="55"/>
      <c r="FX101" s="55"/>
      <c r="FY101" s="55"/>
      <c r="FZ101" s="55"/>
      <c r="GA101" s="55"/>
      <c r="GB101" s="55"/>
      <c r="GC101" s="55"/>
      <c r="GD101" s="55"/>
      <c r="GE101" s="55"/>
      <c r="GF101" s="55"/>
      <c r="GG101" s="55"/>
      <c r="GH101" s="55"/>
      <c r="GI101" s="55"/>
      <c r="GJ101" s="55"/>
      <c r="GK101" s="55"/>
      <c r="GL101" s="55"/>
      <c r="GM101" s="55"/>
      <c r="GN101" s="55"/>
      <c r="GO101" s="55"/>
      <c r="GP101" s="55"/>
      <c r="GQ101" s="55"/>
      <c r="GR101" s="55"/>
      <c r="GS101" s="55"/>
      <c r="GT101" s="55"/>
      <c r="GU101" s="55"/>
      <c r="GV101" s="55"/>
      <c r="GW101" s="55"/>
      <c r="GX101" s="55"/>
      <c r="GY101" s="55"/>
      <c r="GZ101" s="55"/>
      <c r="HA101" s="55"/>
      <c r="HB101" s="55"/>
      <c r="HC101" s="55"/>
      <c r="HD101" s="55"/>
      <c r="HE101" s="55"/>
      <c r="HF101" s="55"/>
      <c r="HG101" s="55"/>
      <c r="HH101" s="55"/>
      <c r="HI101" s="55"/>
      <c r="HJ101" s="55"/>
      <c r="HK101" s="55"/>
      <c r="HL101" s="55"/>
      <c r="HM101" s="55"/>
      <c r="HN101" s="55"/>
      <c r="HO101" s="55"/>
      <c r="HP101" s="55"/>
      <c r="HQ101" s="55"/>
      <c r="HR101" s="55"/>
      <c r="HS101" s="55"/>
      <c r="HT101" s="55"/>
      <c r="HU101" s="55"/>
      <c r="HV101" s="55"/>
      <c r="HW101" s="55"/>
      <c r="HX101" s="55"/>
      <c r="HY101" s="55"/>
      <c r="HZ101" s="55"/>
      <c r="IA101" s="55"/>
      <c r="IB101" s="55"/>
      <c r="IC101" s="55"/>
      <c r="ID101" s="55"/>
      <c r="IE101" s="55"/>
      <c r="IF101" s="55"/>
      <c r="IG101" s="55"/>
      <c r="IH101" s="55"/>
      <c r="II101" s="55"/>
      <c r="IJ101" s="55"/>
      <c r="IK101" s="55"/>
      <c r="IL101" s="55"/>
      <c r="IM101" s="55"/>
      <c r="IN101" s="55"/>
      <c r="IO101" s="55"/>
      <c r="IP101" s="55"/>
      <c r="IQ101" s="55"/>
      <c r="IR101" s="55"/>
      <c r="IS101" s="55"/>
      <c r="IT101" s="55"/>
      <c r="IU101" s="55"/>
      <c r="IV101" s="55"/>
      <c r="IW101" s="55"/>
    </row>
    <row r="102" customFormat="false" ht="11.25" hidden="false" customHeight="false" outlineLevel="0" collapsed="false">
      <c r="A102" s="48"/>
      <c r="B102" s="49"/>
      <c r="C102" s="50" t="s">
        <v>2</v>
      </c>
      <c r="D102" s="51"/>
      <c r="E102" s="50" t="s">
        <v>2</v>
      </c>
      <c r="F102" s="51"/>
      <c r="G102" s="50"/>
      <c r="H102" s="52"/>
      <c r="I102" s="52"/>
      <c r="J102" s="52"/>
      <c r="K102" s="52"/>
      <c r="L102" s="52"/>
      <c r="M102" s="52"/>
      <c r="N102" s="52"/>
      <c r="O102" s="52"/>
      <c r="P102" s="52"/>
      <c r="Q102" s="52"/>
      <c r="R102" s="52"/>
      <c r="S102" s="52"/>
      <c r="T102" s="52"/>
      <c r="U102" s="52"/>
      <c r="V102" s="52"/>
      <c r="W102" s="53"/>
      <c r="X102" s="53"/>
      <c r="Y102" s="53"/>
      <c r="Z102" s="53"/>
      <c r="AA102" s="53"/>
      <c r="AB102" s="53"/>
      <c r="AC102" s="53"/>
      <c r="AD102" s="53"/>
      <c r="AE102" s="53"/>
      <c r="AF102" s="53"/>
      <c r="AG102" s="53"/>
      <c r="AH102" s="54"/>
      <c r="AI102" s="54"/>
      <c r="AJ102" s="54"/>
      <c r="AK102" s="54"/>
      <c r="AL102" s="54"/>
      <c r="AM102" s="54"/>
      <c r="AN102" s="54"/>
      <c r="AO102" s="54"/>
      <c r="AP102" s="54"/>
      <c r="AQ102" s="54"/>
      <c r="AR102" s="54"/>
      <c r="AS102" s="55"/>
      <c r="AT102" s="55"/>
      <c r="AU102" s="55"/>
      <c r="AV102" s="55"/>
      <c r="AW102" s="55"/>
      <c r="AX102" s="55"/>
      <c r="AY102" s="55"/>
      <c r="AZ102" s="55"/>
      <c r="BA102" s="55"/>
      <c r="BB102" s="55"/>
      <c r="BC102" s="55"/>
      <c r="BD102" s="55"/>
      <c r="BE102" s="55"/>
      <c r="BF102" s="55"/>
      <c r="BG102" s="55"/>
      <c r="BH102" s="55"/>
      <c r="BI102" s="55"/>
      <c r="BJ102" s="55"/>
      <c r="BK102" s="55"/>
      <c r="BL102" s="55"/>
      <c r="BM102" s="55"/>
      <c r="BN102" s="55"/>
      <c r="BO102" s="55"/>
      <c r="BP102" s="55"/>
      <c r="BQ102" s="55"/>
      <c r="BR102" s="55"/>
      <c r="BS102" s="55"/>
      <c r="BT102" s="55"/>
      <c r="BU102" s="55"/>
      <c r="BV102" s="55"/>
      <c r="BW102" s="55"/>
      <c r="BX102" s="55"/>
      <c r="BY102" s="55"/>
      <c r="BZ102" s="55"/>
      <c r="CA102" s="55"/>
      <c r="CB102" s="55"/>
      <c r="CC102" s="55"/>
      <c r="CD102" s="55"/>
      <c r="CE102" s="55"/>
      <c r="CF102" s="55"/>
      <c r="CG102" s="55"/>
      <c r="CH102" s="55"/>
      <c r="CI102" s="55"/>
      <c r="CJ102" s="55"/>
      <c r="CK102" s="55"/>
      <c r="CL102" s="55"/>
      <c r="CM102" s="55"/>
      <c r="CN102" s="55"/>
      <c r="CO102" s="55"/>
      <c r="CP102" s="55"/>
      <c r="CQ102" s="55"/>
      <c r="CR102" s="55"/>
      <c r="CS102" s="55"/>
      <c r="CT102" s="55"/>
      <c r="CU102" s="55"/>
      <c r="CV102" s="55"/>
      <c r="CW102" s="55"/>
      <c r="CX102" s="55"/>
      <c r="CY102" s="55"/>
      <c r="CZ102" s="55"/>
      <c r="DA102" s="55"/>
      <c r="DB102" s="55"/>
      <c r="DC102" s="55"/>
      <c r="DD102" s="55"/>
      <c r="DE102" s="55"/>
      <c r="DF102" s="55"/>
      <c r="DG102" s="55"/>
      <c r="DH102" s="55"/>
      <c r="DI102" s="55"/>
      <c r="DJ102" s="55"/>
      <c r="DK102" s="55"/>
      <c r="DL102" s="55"/>
      <c r="DM102" s="55"/>
      <c r="DN102" s="55"/>
      <c r="DO102" s="55"/>
      <c r="DP102" s="55"/>
      <c r="DQ102" s="55"/>
      <c r="DR102" s="55"/>
      <c r="DS102" s="55"/>
      <c r="DT102" s="55"/>
      <c r="DU102" s="55"/>
      <c r="DV102" s="55"/>
      <c r="DW102" s="55"/>
      <c r="DX102" s="55"/>
      <c r="DY102" s="55"/>
      <c r="DZ102" s="55"/>
      <c r="EA102" s="55"/>
      <c r="EB102" s="55"/>
      <c r="EC102" s="55"/>
      <c r="ED102" s="55"/>
      <c r="EE102" s="55"/>
      <c r="EF102" s="55"/>
      <c r="EG102" s="55"/>
      <c r="EH102" s="55"/>
      <c r="EI102" s="55"/>
      <c r="EJ102" s="55"/>
      <c r="EK102" s="55"/>
      <c r="EL102" s="55"/>
      <c r="EM102" s="55"/>
      <c r="EN102" s="55"/>
      <c r="EO102" s="55"/>
      <c r="EP102" s="55"/>
      <c r="EQ102" s="55"/>
      <c r="ER102" s="55"/>
      <c r="ES102" s="55"/>
      <c r="ET102" s="55"/>
      <c r="EU102" s="55"/>
      <c r="EV102" s="55"/>
      <c r="EW102" s="55"/>
      <c r="EX102" s="55"/>
      <c r="EY102" s="55"/>
      <c r="EZ102" s="55"/>
      <c r="FA102" s="55"/>
      <c r="FB102" s="55"/>
      <c r="FC102" s="55"/>
      <c r="FD102" s="55"/>
      <c r="FE102" s="55"/>
      <c r="FF102" s="55"/>
      <c r="FG102" s="55"/>
      <c r="FH102" s="55"/>
      <c r="FI102" s="55"/>
      <c r="FJ102" s="55"/>
      <c r="FK102" s="55"/>
      <c r="FL102" s="55"/>
      <c r="FM102" s="55"/>
      <c r="FN102" s="55"/>
      <c r="FO102" s="55"/>
      <c r="FP102" s="55"/>
      <c r="FQ102" s="55"/>
      <c r="FR102" s="55"/>
      <c r="FS102" s="55"/>
      <c r="FT102" s="55"/>
      <c r="FU102" s="55"/>
      <c r="FV102" s="55"/>
      <c r="FW102" s="55"/>
      <c r="FX102" s="55"/>
      <c r="FY102" s="55"/>
      <c r="FZ102" s="55"/>
      <c r="GA102" s="55"/>
      <c r="GB102" s="55"/>
      <c r="GC102" s="55"/>
      <c r="GD102" s="55"/>
      <c r="GE102" s="55"/>
      <c r="GF102" s="55"/>
      <c r="GG102" s="55"/>
      <c r="GH102" s="55"/>
      <c r="GI102" s="55"/>
      <c r="GJ102" s="55"/>
      <c r="GK102" s="55"/>
      <c r="GL102" s="55"/>
      <c r="GM102" s="55"/>
      <c r="GN102" s="55"/>
      <c r="GO102" s="55"/>
      <c r="GP102" s="55"/>
      <c r="GQ102" s="55"/>
      <c r="GR102" s="55"/>
      <c r="GS102" s="55"/>
      <c r="GT102" s="55"/>
      <c r="GU102" s="55"/>
      <c r="GV102" s="55"/>
      <c r="GW102" s="55"/>
      <c r="GX102" s="55"/>
      <c r="GY102" s="55"/>
      <c r="GZ102" s="55"/>
      <c r="HA102" s="55"/>
      <c r="HB102" s="55"/>
      <c r="HC102" s="55"/>
      <c r="HD102" s="55"/>
      <c r="HE102" s="55"/>
      <c r="HF102" s="55"/>
      <c r="HG102" s="55"/>
      <c r="HH102" s="55"/>
      <c r="HI102" s="55"/>
      <c r="HJ102" s="55"/>
      <c r="HK102" s="55"/>
      <c r="HL102" s="55"/>
      <c r="HM102" s="55"/>
      <c r="HN102" s="55"/>
      <c r="HO102" s="55"/>
      <c r="HP102" s="55"/>
      <c r="HQ102" s="55"/>
      <c r="HR102" s="55"/>
      <c r="HS102" s="55"/>
      <c r="HT102" s="55"/>
      <c r="HU102" s="55"/>
      <c r="HV102" s="55"/>
      <c r="HW102" s="55"/>
      <c r="HX102" s="55"/>
      <c r="HY102" s="55"/>
      <c r="HZ102" s="55"/>
      <c r="IA102" s="55"/>
      <c r="IB102" s="55"/>
      <c r="IC102" s="55"/>
      <c r="ID102" s="55"/>
      <c r="IE102" s="55"/>
      <c r="IF102" s="55"/>
      <c r="IG102" s="55"/>
      <c r="IH102" s="55"/>
      <c r="II102" s="55"/>
      <c r="IJ102" s="55"/>
      <c r="IK102" s="55"/>
      <c r="IL102" s="55"/>
      <c r="IM102" s="55"/>
      <c r="IN102" s="55"/>
      <c r="IO102" s="55"/>
      <c r="IP102" s="55"/>
      <c r="IQ102" s="55"/>
      <c r="IR102" s="55"/>
      <c r="IS102" s="55"/>
      <c r="IT102" s="55"/>
      <c r="IU102" s="55"/>
      <c r="IV102" s="55"/>
      <c r="IW102" s="55"/>
    </row>
    <row r="103" customFormat="false" ht="11.25" hidden="false" customHeight="false" outlineLevel="0" collapsed="false">
      <c r="A103" s="56" t="s">
        <v>79</v>
      </c>
      <c r="B103" s="57"/>
      <c r="C103" s="58" t="n">
        <f aca="false">+C101</f>
        <v>0</v>
      </c>
      <c r="D103" s="59" t="n">
        <f aca="false">+B103-C103</f>
        <v>0</v>
      </c>
      <c r="E103" s="58" t="n">
        <f aca="false">+E101</f>
        <v>0</v>
      </c>
      <c r="F103" s="59" t="n">
        <f aca="false">+B103-E103</f>
        <v>0</v>
      </c>
      <c r="G103" s="58" t="n">
        <f aca="false">+C103-E103</f>
        <v>0</v>
      </c>
      <c r="H103" s="60"/>
      <c r="I103" s="60"/>
      <c r="J103" s="60"/>
      <c r="K103" s="60"/>
      <c r="L103" s="60"/>
      <c r="M103" s="60"/>
      <c r="N103" s="60"/>
      <c r="O103" s="60"/>
      <c r="P103" s="60"/>
      <c r="Q103" s="60"/>
      <c r="R103" s="60"/>
      <c r="S103" s="60"/>
      <c r="T103" s="60"/>
      <c r="U103" s="60"/>
      <c r="V103" s="60"/>
      <c r="W103" s="61"/>
      <c r="X103" s="61"/>
      <c r="Y103" s="61"/>
      <c r="Z103" s="61"/>
      <c r="AA103" s="61"/>
      <c r="AB103" s="61"/>
      <c r="AC103" s="61"/>
      <c r="AD103" s="61"/>
      <c r="AE103" s="61"/>
      <c r="AF103" s="61"/>
      <c r="AG103" s="61"/>
      <c r="AH103" s="62"/>
      <c r="AI103" s="62"/>
      <c r="AJ103" s="62"/>
      <c r="AK103" s="62"/>
      <c r="AL103" s="62"/>
      <c r="AM103" s="62"/>
      <c r="AN103" s="62"/>
      <c r="AO103" s="62"/>
      <c r="AP103" s="62"/>
      <c r="AQ103" s="62"/>
      <c r="AR103" s="62"/>
      <c r="AS103" s="63"/>
      <c r="AT103" s="63"/>
      <c r="AU103" s="63"/>
      <c r="AV103" s="63"/>
      <c r="AW103" s="63"/>
      <c r="AX103" s="63"/>
      <c r="AY103" s="63"/>
      <c r="AZ103" s="63"/>
      <c r="BA103" s="63"/>
      <c r="BB103" s="63"/>
      <c r="BC103" s="63"/>
      <c r="BD103" s="63"/>
      <c r="BE103" s="63"/>
      <c r="BF103" s="63"/>
      <c r="BG103" s="63"/>
      <c r="BH103" s="63"/>
      <c r="BI103" s="63"/>
      <c r="BJ103" s="63"/>
      <c r="BK103" s="63"/>
      <c r="BL103" s="63"/>
      <c r="BM103" s="63"/>
      <c r="BN103" s="63"/>
      <c r="BO103" s="63"/>
      <c r="BP103" s="63"/>
      <c r="BQ103" s="63"/>
      <c r="BR103" s="63"/>
      <c r="BS103" s="63"/>
      <c r="BT103" s="63"/>
      <c r="BU103" s="63"/>
      <c r="BV103" s="63"/>
      <c r="BW103" s="63"/>
      <c r="BX103" s="63"/>
      <c r="BY103" s="63"/>
      <c r="BZ103" s="63"/>
      <c r="CA103" s="63"/>
      <c r="CB103" s="63"/>
      <c r="CC103" s="63"/>
      <c r="CD103" s="63"/>
      <c r="CE103" s="63"/>
      <c r="CF103" s="63"/>
      <c r="CG103" s="63"/>
      <c r="CH103" s="63"/>
      <c r="CI103" s="63"/>
      <c r="CJ103" s="63"/>
      <c r="CK103" s="63"/>
      <c r="CL103" s="63"/>
      <c r="CM103" s="63"/>
      <c r="CN103" s="63"/>
      <c r="CO103" s="63"/>
      <c r="CP103" s="63"/>
      <c r="CQ103" s="63"/>
      <c r="CR103" s="63"/>
      <c r="CS103" s="63"/>
      <c r="CT103" s="63"/>
      <c r="CU103" s="63"/>
      <c r="CV103" s="63"/>
      <c r="CW103" s="63"/>
      <c r="CX103" s="63"/>
      <c r="CY103" s="63"/>
      <c r="CZ103" s="63"/>
      <c r="DA103" s="63"/>
      <c r="DB103" s="63"/>
      <c r="DC103" s="63"/>
      <c r="DD103" s="63"/>
      <c r="DE103" s="63"/>
      <c r="DF103" s="63"/>
      <c r="DG103" s="63"/>
      <c r="DH103" s="63"/>
      <c r="DI103" s="63"/>
      <c r="DJ103" s="63"/>
      <c r="DK103" s="63"/>
      <c r="DL103" s="63"/>
      <c r="DM103" s="63"/>
      <c r="DN103" s="63"/>
      <c r="DO103" s="63"/>
      <c r="DP103" s="63"/>
      <c r="DQ103" s="63"/>
      <c r="DR103" s="63"/>
      <c r="DS103" s="63"/>
      <c r="DT103" s="63"/>
      <c r="DU103" s="63"/>
      <c r="DV103" s="63"/>
      <c r="DW103" s="63"/>
      <c r="DX103" s="63"/>
      <c r="DY103" s="63"/>
      <c r="DZ103" s="63"/>
      <c r="EA103" s="63"/>
      <c r="EB103" s="63"/>
      <c r="EC103" s="63"/>
      <c r="ED103" s="63"/>
      <c r="EE103" s="63"/>
      <c r="EF103" s="63"/>
      <c r="EG103" s="63"/>
      <c r="EH103" s="63"/>
      <c r="EI103" s="63"/>
      <c r="EJ103" s="63"/>
      <c r="EK103" s="63"/>
      <c r="EL103" s="63"/>
      <c r="EM103" s="63"/>
      <c r="EN103" s="63"/>
      <c r="EO103" s="63"/>
      <c r="EP103" s="63"/>
      <c r="EQ103" s="63"/>
      <c r="ER103" s="63"/>
      <c r="ES103" s="63"/>
      <c r="ET103" s="63"/>
      <c r="EU103" s="63"/>
      <c r="EV103" s="63"/>
      <c r="EW103" s="63"/>
      <c r="EX103" s="63"/>
      <c r="EY103" s="63"/>
      <c r="EZ103" s="63"/>
      <c r="FA103" s="63"/>
      <c r="FB103" s="63"/>
      <c r="FC103" s="63"/>
      <c r="FD103" s="63"/>
      <c r="FE103" s="63"/>
      <c r="FF103" s="63"/>
      <c r="FG103" s="63"/>
      <c r="FH103" s="63"/>
      <c r="FI103" s="63"/>
      <c r="FJ103" s="63"/>
      <c r="FK103" s="63"/>
      <c r="FL103" s="63"/>
      <c r="FM103" s="63"/>
      <c r="FN103" s="63"/>
      <c r="FO103" s="63"/>
      <c r="FP103" s="63"/>
      <c r="FQ103" s="63"/>
      <c r="FR103" s="63"/>
      <c r="FS103" s="63"/>
      <c r="FT103" s="63"/>
      <c r="FU103" s="63"/>
      <c r="FV103" s="63"/>
      <c r="FW103" s="63"/>
      <c r="FX103" s="63"/>
      <c r="FY103" s="63"/>
      <c r="FZ103" s="63"/>
      <c r="GA103" s="63"/>
      <c r="GB103" s="63"/>
      <c r="GC103" s="63"/>
      <c r="GD103" s="63"/>
      <c r="GE103" s="63"/>
      <c r="GF103" s="63"/>
      <c r="GG103" s="63"/>
      <c r="GH103" s="63"/>
      <c r="GI103" s="63"/>
      <c r="GJ103" s="63"/>
      <c r="GK103" s="63"/>
      <c r="GL103" s="63"/>
      <c r="GM103" s="63"/>
      <c r="GN103" s="63"/>
      <c r="GO103" s="63"/>
      <c r="GP103" s="63"/>
      <c r="GQ103" s="63"/>
      <c r="GR103" s="63"/>
      <c r="GS103" s="63"/>
      <c r="GT103" s="63"/>
      <c r="GU103" s="63"/>
      <c r="GV103" s="63"/>
      <c r="GW103" s="63"/>
      <c r="GX103" s="63"/>
      <c r="GY103" s="63"/>
      <c r="GZ103" s="63"/>
      <c r="HA103" s="63"/>
      <c r="HB103" s="63"/>
      <c r="HC103" s="63"/>
      <c r="HD103" s="63"/>
      <c r="HE103" s="63"/>
      <c r="HF103" s="63"/>
      <c r="HG103" s="63"/>
      <c r="HH103" s="63"/>
      <c r="HI103" s="63"/>
      <c r="HJ103" s="63"/>
      <c r="HK103" s="63"/>
      <c r="HL103" s="63"/>
      <c r="HM103" s="63"/>
      <c r="HN103" s="63"/>
      <c r="HO103" s="63"/>
      <c r="HP103" s="63"/>
      <c r="HQ103" s="63"/>
      <c r="HR103" s="63"/>
      <c r="HS103" s="63"/>
      <c r="HT103" s="63"/>
      <c r="HU103" s="63"/>
      <c r="HV103" s="63"/>
      <c r="HW103" s="63"/>
      <c r="HX103" s="63"/>
      <c r="HY103" s="63"/>
      <c r="HZ103" s="63"/>
      <c r="IA103" s="63"/>
      <c r="IB103" s="63"/>
      <c r="IC103" s="63"/>
      <c r="ID103" s="63"/>
      <c r="IE103" s="63"/>
      <c r="IF103" s="63"/>
      <c r="IG103" s="63"/>
      <c r="IH103" s="63"/>
      <c r="II103" s="63"/>
      <c r="IJ103" s="63"/>
      <c r="IK103" s="63"/>
      <c r="IL103" s="63"/>
      <c r="IM103" s="63"/>
      <c r="IN103" s="63"/>
      <c r="IO103" s="63"/>
      <c r="IP103" s="63"/>
      <c r="IQ103" s="63"/>
      <c r="IR103" s="63"/>
      <c r="IS103" s="63"/>
      <c r="IT103" s="63"/>
      <c r="IU103" s="63"/>
      <c r="IV103" s="63"/>
      <c r="IW103" s="63"/>
    </row>
    <row r="104" customFormat="false" ht="11.25" hidden="false" customHeight="false" outlineLevel="0" collapsed="false">
      <c r="A104" s="56"/>
      <c r="B104" s="49"/>
      <c r="C104" s="50"/>
      <c r="D104" s="51"/>
      <c r="E104" s="50"/>
      <c r="F104" s="51"/>
      <c r="G104" s="50"/>
      <c r="H104" s="52"/>
      <c r="I104" s="52"/>
      <c r="J104" s="52"/>
      <c r="K104" s="52"/>
      <c r="L104" s="52"/>
      <c r="M104" s="52"/>
      <c r="N104" s="52"/>
      <c r="O104" s="52"/>
      <c r="P104" s="52"/>
      <c r="Q104" s="52"/>
      <c r="R104" s="52"/>
      <c r="S104" s="52"/>
      <c r="T104" s="52"/>
      <c r="U104" s="52"/>
      <c r="V104" s="52"/>
      <c r="W104" s="53"/>
      <c r="X104" s="53"/>
      <c r="Y104" s="53"/>
      <c r="Z104" s="53"/>
      <c r="AA104" s="53"/>
      <c r="AB104" s="53"/>
      <c r="AC104" s="53"/>
      <c r="AD104" s="53"/>
      <c r="AE104" s="53"/>
      <c r="AF104" s="53"/>
      <c r="AG104" s="53"/>
      <c r="AH104" s="54"/>
      <c r="AI104" s="54"/>
      <c r="AJ104" s="54"/>
      <c r="AK104" s="54"/>
      <c r="AL104" s="54"/>
      <c r="AM104" s="54"/>
      <c r="AN104" s="54"/>
      <c r="AO104" s="54"/>
      <c r="AP104" s="54"/>
      <c r="AQ104" s="54"/>
      <c r="AR104" s="54"/>
      <c r="AS104" s="55"/>
      <c r="AT104" s="55"/>
      <c r="AU104" s="55"/>
      <c r="AV104" s="55"/>
      <c r="AW104" s="55"/>
      <c r="AX104" s="55"/>
      <c r="AY104" s="55"/>
      <c r="AZ104" s="55"/>
      <c r="BA104" s="55"/>
      <c r="BB104" s="55"/>
      <c r="BC104" s="55"/>
      <c r="BD104" s="55"/>
      <c r="BE104" s="55"/>
      <c r="BF104" s="55"/>
      <c r="BG104" s="55"/>
      <c r="BH104" s="55"/>
      <c r="BI104" s="55"/>
      <c r="BJ104" s="55"/>
      <c r="BK104" s="55"/>
      <c r="BL104" s="55"/>
      <c r="BM104" s="55"/>
      <c r="BN104" s="55"/>
      <c r="BO104" s="55"/>
      <c r="BP104" s="55"/>
      <c r="BQ104" s="55"/>
      <c r="BR104" s="55"/>
      <c r="BS104" s="55"/>
      <c r="BT104" s="55"/>
      <c r="BU104" s="55"/>
      <c r="BV104" s="55"/>
      <c r="BW104" s="55"/>
      <c r="BX104" s="55"/>
      <c r="BY104" s="55"/>
      <c r="BZ104" s="55"/>
      <c r="CA104" s="55"/>
      <c r="CB104" s="55"/>
      <c r="CC104" s="55"/>
      <c r="CD104" s="55"/>
      <c r="CE104" s="55"/>
      <c r="CF104" s="55"/>
      <c r="CG104" s="55"/>
      <c r="CH104" s="55"/>
      <c r="CI104" s="55"/>
      <c r="CJ104" s="55"/>
      <c r="CK104" s="55"/>
      <c r="CL104" s="55"/>
      <c r="CM104" s="55"/>
      <c r="CN104" s="55"/>
      <c r="CO104" s="55"/>
      <c r="CP104" s="55"/>
      <c r="CQ104" s="55"/>
      <c r="CR104" s="55"/>
      <c r="CS104" s="55"/>
      <c r="CT104" s="55"/>
      <c r="CU104" s="55"/>
      <c r="CV104" s="55"/>
      <c r="CW104" s="55"/>
      <c r="CX104" s="55"/>
      <c r="CY104" s="55"/>
      <c r="CZ104" s="55"/>
      <c r="DA104" s="55"/>
      <c r="DB104" s="55"/>
      <c r="DC104" s="55"/>
      <c r="DD104" s="55"/>
      <c r="DE104" s="55"/>
      <c r="DF104" s="55"/>
      <c r="DG104" s="55"/>
      <c r="DH104" s="55"/>
      <c r="DI104" s="55"/>
      <c r="DJ104" s="55"/>
      <c r="DK104" s="55"/>
      <c r="DL104" s="55"/>
      <c r="DM104" s="55"/>
      <c r="DN104" s="55"/>
      <c r="DO104" s="55"/>
      <c r="DP104" s="55"/>
      <c r="DQ104" s="55"/>
      <c r="DR104" s="55"/>
      <c r="DS104" s="55"/>
      <c r="DT104" s="55"/>
      <c r="DU104" s="55"/>
      <c r="DV104" s="55"/>
      <c r="DW104" s="55"/>
      <c r="DX104" s="55"/>
      <c r="DY104" s="55"/>
      <c r="DZ104" s="55"/>
      <c r="EA104" s="55"/>
      <c r="EB104" s="55"/>
      <c r="EC104" s="55"/>
      <c r="ED104" s="55"/>
      <c r="EE104" s="55"/>
      <c r="EF104" s="55"/>
      <c r="EG104" s="55"/>
      <c r="EH104" s="55"/>
      <c r="EI104" s="55"/>
      <c r="EJ104" s="55"/>
      <c r="EK104" s="55"/>
      <c r="EL104" s="55"/>
      <c r="EM104" s="55"/>
      <c r="EN104" s="55"/>
      <c r="EO104" s="55"/>
      <c r="EP104" s="55"/>
      <c r="EQ104" s="55"/>
      <c r="ER104" s="55"/>
      <c r="ES104" s="55"/>
      <c r="ET104" s="55"/>
      <c r="EU104" s="55"/>
      <c r="EV104" s="55"/>
      <c r="EW104" s="55"/>
      <c r="EX104" s="55"/>
      <c r="EY104" s="55"/>
      <c r="EZ104" s="55"/>
      <c r="FA104" s="55"/>
      <c r="FB104" s="55"/>
      <c r="FC104" s="55"/>
      <c r="FD104" s="55"/>
      <c r="FE104" s="55"/>
      <c r="FF104" s="55"/>
      <c r="FG104" s="55"/>
      <c r="FH104" s="55"/>
      <c r="FI104" s="55"/>
      <c r="FJ104" s="55"/>
      <c r="FK104" s="55"/>
      <c r="FL104" s="55"/>
      <c r="FM104" s="55"/>
      <c r="FN104" s="55"/>
      <c r="FO104" s="55"/>
      <c r="FP104" s="55"/>
      <c r="FQ104" s="55"/>
      <c r="FR104" s="55"/>
      <c r="FS104" s="55"/>
      <c r="FT104" s="55"/>
      <c r="FU104" s="55"/>
      <c r="FV104" s="55"/>
      <c r="FW104" s="55"/>
      <c r="FX104" s="55"/>
      <c r="FY104" s="55"/>
      <c r="FZ104" s="55"/>
      <c r="GA104" s="55"/>
      <c r="GB104" s="55"/>
      <c r="GC104" s="55"/>
      <c r="GD104" s="55"/>
      <c r="GE104" s="55"/>
      <c r="GF104" s="55"/>
      <c r="GG104" s="55"/>
      <c r="GH104" s="55"/>
      <c r="GI104" s="55"/>
      <c r="GJ104" s="55"/>
      <c r="GK104" s="55"/>
      <c r="GL104" s="55"/>
      <c r="GM104" s="55"/>
      <c r="GN104" s="55"/>
      <c r="GO104" s="55"/>
      <c r="GP104" s="55"/>
      <c r="GQ104" s="55"/>
      <c r="GR104" s="55"/>
      <c r="GS104" s="55"/>
      <c r="GT104" s="55"/>
      <c r="GU104" s="55"/>
      <c r="GV104" s="55"/>
      <c r="GW104" s="55"/>
      <c r="GX104" s="55"/>
      <c r="GY104" s="55"/>
      <c r="GZ104" s="55"/>
      <c r="HA104" s="55"/>
      <c r="HB104" s="55"/>
      <c r="HC104" s="55"/>
      <c r="HD104" s="55"/>
      <c r="HE104" s="55"/>
      <c r="HF104" s="55"/>
      <c r="HG104" s="55"/>
      <c r="HH104" s="55"/>
      <c r="HI104" s="55"/>
      <c r="HJ104" s="55"/>
      <c r="HK104" s="55"/>
      <c r="HL104" s="55"/>
      <c r="HM104" s="55"/>
      <c r="HN104" s="55"/>
      <c r="HO104" s="55"/>
      <c r="HP104" s="55"/>
      <c r="HQ104" s="55"/>
      <c r="HR104" s="55"/>
      <c r="HS104" s="55"/>
      <c r="HT104" s="55"/>
      <c r="HU104" s="55"/>
      <c r="HV104" s="55"/>
      <c r="HW104" s="55"/>
      <c r="HX104" s="55"/>
      <c r="HY104" s="55"/>
      <c r="HZ104" s="55"/>
      <c r="IA104" s="55"/>
      <c r="IB104" s="55"/>
      <c r="IC104" s="55"/>
      <c r="ID104" s="55"/>
      <c r="IE104" s="55"/>
      <c r="IF104" s="55"/>
      <c r="IG104" s="55"/>
      <c r="IH104" s="55"/>
      <c r="II104" s="55"/>
      <c r="IJ104" s="55"/>
      <c r="IK104" s="55"/>
      <c r="IL104" s="55"/>
      <c r="IM104" s="55"/>
      <c r="IN104" s="55"/>
      <c r="IO104" s="55"/>
      <c r="IP104" s="55"/>
      <c r="IQ104" s="55"/>
      <c r="IR104" s="55"/>
      <c r="IS104" s="55"/>
      <c r="IT104" s="55"/>
      <c r="IU104" s="55"/>
      <c r="IV104" s="55"/>
      <c r="IW104" s="55"/>
    </row>
    <row r="105" customFormat="false" ht="11.25" hidden="false" customHeight="false" outlineLevel="0" collapsed="false">
      <c r="A105" s="48" t="s">
        <v>80</v>
      </c>
      <c r="B105" s="49" t="n">
        <v>75000</v>
      </c>
      <c r="C105" s="50" t="n">
        <f aca="false">VLOOKUP($C$3,'Flow Historicals'!$A$1:$CM$23952,55)</f>
        <v>0</v>
      </c>
      <c r="D105" s="51" t="n">
        <f aca="false">+B105-C105</f>
        <v>75000</v>
      </c>
      <c r="E105" s="50" t="n">
        <f aca="false">VLOOKUP($E$3,'Flow Historicals'!$A$1:$CM$23952,55)</f>
        <v>0</v>
      </c>
      <c r="F105" s="51" t="n">
        <f aca="false">+B105-E105</f>
        <v>75000</v>
      </c>
      <c r="G105" s="50" t="n">
        <f aca="false">+C105-E105</f>
        <v>0</v>
      </c>
      <c r="H105" s="52"/>
      <c r="I105" s="52"/>
      <c r="J105" s="52"/>
      <c r="K105" s="52"/>
      <c r="L105" s="52"/>
      <c r="M105" s="52"/>
      <c r="N105" s="52"/>
      <c r="O105" s="52"/>
      <c r="P105" s="52"/>
      <c r="Q105" s="52"/>
      <c r="R105" s="52"/>
      <c r="S105" s="52"/>
      <c r="T105" s="52"/>
      <c r="U105" s="52"/>
      <c r="V105" s="52"/>
      <c r="W105" s="53"/>
      <c r="X105" s="53"/>
      <c r="Y105" s="53"/>
      <c r="Z105" s="53"/>
      <c r="AA105" s="53"/>
      <c r="AB105" s="53"/>
      <c r="AC105" s="53"/>
      <c r="AD105" s="53"/>
      <c r="AE105" s="53"/>
      <c r="AF105" s="53"/>
      <c r="AG105" s="53"/>
      <c r="AH105" s="54"/>
      <c r="AI105" s="54"/>
      <c r="AJ105" s="54"/>
      <c r="AK105" s="54"/>
      <c r="AL105" s="54"/>
      <c r="AM105" s="54"/>
      <c r="AN105" s="54"/>
      <c r="AO105" s="54"/>
      <c r="AP105" s="54"/>
      <c r="AQ105" s="54"/>
      <c r="AR105" s="54"/>
      <c r="AS105" s="55"/>
      <c r="AT105" s="55"/>
      <c r="AU105" s="55"/>
      <c r="AV105" s="55"/>
      <c r="AW105" s="55"/>
      <c r="AX105" s="55"/>
      <c r="AY105" s="55"/>
      <c r="AZ105" s="55"/>
      <c r="BA105" s="55"/>
      <c r="BB105" s="55"/>
      <c r="BC105" s="55"/>
      <c r="BD105" s="55"/>
      <c r="BE105" s="55"/>
      <c r="BF105" s="55"/>
      <c r="BG105" s="55"/>
      <c r="BH105" s="55"/>
      <c r="BI105" s="55"/>
      <c r="BJ105" s="55"/>
      <c r="BK105" s="55"/>
      <c r="BL105" s="55"/>
      <c r="BM105" s="55"/>
      <c r="BN105" s="55"/>
      <c r="BO105" s="55"/>
      <c r="BP105" s="55"/>
      <c r="BQ105" s="55"/>
      <c r="BR105" s="55"/>
      <c r="BS105" s="55"/>
      <c r="BT105" s="55"/>
      <c r="BU105" s="55"/>
      <c r="BV105" s="55"/>
      <c r="BW105" s="55"/>
      <c r="BX105" s="55"/>
      <c r="BY105" s="55"/>
      <c r="BZ105" s="55"/>
      <c r="CA105" s="55"/>
      <c r="CB105" s="55"/>
      <c r="CC105" s="55"/>
      <c r="CD105" s="55"/>
      <c r="CE105" s="55"/>
      <c r="CF105" s="55"/>
      <c r="CG105" s="55"/>
      <c r="CH105" s="55"/>
      <c r="CI105" s="55"/>
      <c r="CJ105" s="55"/>
      <c r="CK105" s="55"/>
      <c r="CL105" s="55"/>
      <c r="CM105" s="55"/>
      <c r="CN105" s="55"/>
      <c r="CO105" s="55"/>
      <c r="CP105" s="55"/>
      <c r="CQ105" s="55"/>
      <c r="CR105" s="55"/>
      <c r="CS105" s="55"/>
      <c r="CT105" s="55"/>
      <c r="CU105" s="55"/>
      <c r="CV105" s="55"/>
      <c r="CW105" s="55"/>
      <c r="CX105" s="55"/>
      <c r="CY105" s="55"/>
      <c r="CZ105" s="55"/>
      <c r="DA105" s="55"/>
      <c r="DB105" s="55"/>
      <c r="DC105" s="55"/>
      <c r="DD105" s="55"/>
      <c r="DE105" s="55"/>
      <c r="DF105" s="55"/>
      <c r="DG105" s="55"/>
      <c r="DH105" s="55"/>
      <c r="DI105" s="55"/>
      <c r="DJ105" s="55"/>
      <c r="DK105" s="55"/>
      <c r="DL105" s="55"/>
      <c r="DM105" s="55"/>
      <c r="DN105" s="55"/>
      <c r="DO105" s="55"/>
      <c r="DP105" s="55"/>
      <c r="DQ105" s="55"/>
      <c r="DR105" s="55"/>
      <c r="DS105" s="55"/>
      <c r="DT105" s="55"/>
      <c r="DU105" s="55"/>
      <c r="DV105" s="55"/>
      <c r="DW105" s="55"/>
      <c r="DX105" s="55"/>
      <c r="DY105" s="55"/>
      <c r="DZ105" s="55"/>
      <c r="EA105" s="55"/>
      <c r="EB105" s="55"/>
      <c r="EC105" s="55"/>
      <c r="ED105" s="55"/>
      <c r="EE105" s="55"/>
      <c r="EF105" s="55"/>
      <c r="EG105" s="55"/>
      <c r="EH105" s="55"/>
      <c r="EI105" s="55"/>
      <c r="EJ105" s="55"/>
      <c r="EK105" s="55"/>
      <c r="EL105" s="55"/>
      <c r="EM105" s="55"/>
      <c r="EN105" s="55"/>
      <c r="EO105" s="55"/>
      <c r="EP105" s="55"/>
      <c r="EQ105" s="55"/>
      <c r="ER105" s="55"/>
      <c r="ES105" s="55"/>
      <c r="ET105" s="55"/>
      <c r="EU105" s="55"/>
      <c r="EV105" s="55"/>
      <c r="EW105" s="55"/>
      <c r="EX105" s="55"/>
      <c r="EY105" s="55"/>
      <c r="EZ105" s="55"/>
      <c r="FA105" s="55"/>
      <c r="FB105" s="55"/>
      <c r="FC105" s="55"/>
      <c r="FD105" s="55"/>
      <c r="FE105" s="55"/>
      <c r="FF105" s="55"/>
      <c r="FG105" s="55"/>
      <c r="FH105" s="55"/>
      <c r="FI105" s="55"/>
      <c r="FJ105" s="55"/>
      <c r="FK105" s="55"/>
      <c r="FL105" s="55"/>
      <c r="FM105" s="55"/>
      <c r="FN105" s="55"/>
      <c r="FO105" s="55"/>
      <c r="FP105" s="55"/>
      <c r="FQ105" s="55"/>
      <c r="FR105" s="55"/>
      <c r="FS105" s="55"/>
      <c r="FT105" s="55"/>
      <c r="FU105" s="55"/>
      <c r="FV105" s="55"/>
      <c r="FW105" s="55"/>
      <c r="FX105" s="55"/>
      <c r="FY105" s="55"/>
      <c r="FZ105" s="55"/>
      <c r="GA105" s="55"/>
      <c r="GB105" s="55"/>
      <c r="GC105" s="55"/>
      <c r="GD105" s="55"/>
      <c r="GE105" s="55"/>
      <c r="GF105" s="55"/>
      <c r="GG105" s="55"/>
      <c r="GH105" s="55"/>
      <c r="GI105" s="55"/>
      <c r="GJ105" s="55"/>
      <c r="GK105" s="55"/>
      <c r="GL105" s="55"/>
      <c r="GM105" s="55"/>
      <c r="GN105" s="55"/>
      <c r="GO105" s="55"/>
      <c r="GP105" s="55"/>
      <c r="GQ105" s="55"/>
      <c r="GR105" s="55"/>
      <c r="GS105" s="55"/>
      <c r="GT105" s="55"/>
      <c r="GU105" s="55"/>
      <c r="GV105" s="55"/>
      <c r="GW105" s="55"/>
      <c r="GX105" s="55"/>
      <c r="GY105" s="55"/>
      <c r="GZ105" s="55"/>
      <c r="HA105" s="55"/>
      <c r="HB105" s="55"/>
      <c r="HC105" s="55"/>
      <c r="HD105" s="55"/>
      <c r="HE105" s="55"/>
      <c r="HF105" s="55"/>
      <c r="HG105" s="55"/>
      <c r="HH105" s="55"/>
      <c r="HI105" s="55"/>
      <c r="HJ105" s="55"/>
      <c r="HK105" s="55"/>
      <c r="HL105" s="55"/>
      <c r="HM105" s="55"/>
      <c r="HN105" s="55"/>
      <c r="HO105" s="55"/>
      <c r="HP105" s="55"/>
      <c r="HQ105" s="55"/>
      <c r="HR105" s="55"/>
      <c r="HS105" s="55"/>
      <c r="HT105" s="55"/>
      <c r="HU105" s="55"/>
      <c r="HV105" s="55"/>
      <c r="HW105" s="55"/>
      <c r="HX105" s="55"/>
      <c r="HY105" s="55"/>
      <c r="HZ105" s="55"/>
      <c r="IA105" s="55"/>
      <c r="IB105" s="55"/>
      <c r="IC105" s="55"/>
      <c r="ID105" s="55"/>
      <c r="IE105" s="55"/>
      <c r="IF105" s="55"/>
      <c r="IG105" s="55"/>
      <c r="IH105" s="55"/>
      <c r="II105" s="55"/>
      <c r="IJ105" s="55"/>
      <c r="IK105" s="55"/>
      <c r="IL105" s="55"/>
      <c r="IM105" s="55"/>
      <c r="IN105" s="55"/>
      <c r="IO105" s="55"/>
      <c r="IP105" s="55"/>
      <c r="IQ105" s="55"/>
      <c r="IR105" s="55"/>
      <c r="IS105" s="55"/>
      <c r="IT105" s="55"/>
      <c r="IU105" s="55"/>
      <c r="IV105" s="55"/>
      <c r="IW105" s="55"/>
    </row>
    <row r="106" customFormat="false" ht="11.25" hidden="false" customHeight="false" outlineLevel="0" collapsed="false">
      <c r="A106" s="48" t="s">
        <v>81</v>
      </c>
      <c r="B106" s="49" t="n">
        <v>65000</v>
      </c>
      <c r="C106" s="50" t="n">
        <f aca="false">VLOOKUP($C$3,'Flow Historicals'!$A$1:$CM$23952,56)</f>
        <v>0</v>
      </c>
      <c r="D106" s="51" t="n">
        <f aca="false">+B106-C106</f>
        <v>65000</v>
      </c>
      <c r="E106" s="50" t="n">
        <f aca="false">VLOOKUP($E$3,'Flow Historicals'!$A$1:$CM$23952,56)</f>
        <v>0</v>
      </c>
      <c r="F106" s="51" t="n">
        <f aca="false">+B106-E106</f>
        <v>65000</v>
      </c>
      <c r="G106" s="50" t="n">
        <f aca="false">+C106-E106</f>
        <v>0</v>
      </c>
      <c r="H106" s="52"/>
      <c r="I106" s="52"/>
      <c r="J106" s="52"/>
      <c r="K106" s="52"/>
      <c r="L106" s="52"/>
      <c r="M106" s="52"/>
      <c r="N106" s="52"/>
      <c r="O106" s="52"/>
      <c r="P106" s="52"/>
      <c r="Q106" s="52"/>
      <c r="R106" s="52"/>
      <c r="S106" s="52"/>
      <c r="T106" s="52"/>
      <c r="U106" s="52"/>
      <c r="V106" s="52"/>
      <c r="W106" s="53"/>
      <c r="X106" s="53"/>
      <c r="Y106" s="53"/>
      <c r="Z106" s="53"/>
      <c r="AA106" s="53"/>
      <c r="AB106" s="53"/>
      <c r="AC106" s="53"/>
      <c r="AD106" s="53"/>
      <c r="AE106" s="53"/>
      <c r="AF106" s="53"/>
      <c r="AG106" s="53"/>
      <c r="AH106" s="54"/>
      <c r="AI106" s="54"/>
      <c r="AJ106" s="54"/>
      <c r="AK106" s="54"/>
      <c r="AL106" s="54"/>
      <c r="AM106" s="54"/>
      <c r="AN106" s="54"/>
      <c r="AO106" s="54"/>
      <c r="AP106" s="54"/>
      <c r="AQ106" s="54"/>
      <c r="AR106" s="54"/>
      <c r="AS106" s="55"/>
      <c r="AT106" s="55"/>
      <c r="AU106" s="55"/>
      <c r="AV106" s="55"/>
      <c r="AW106" s="55"/>
      <c r="AX106" s="55"/>
      <c r="AY106" s="55"/>
      <c r="AZ106" s="55"/>
      <c r="BA106" s="55"/>
      <c r="BB106" s="55"/>
      <c r="BC106" s="55"/>
      <c r="BD106" s="55"/>
      <c r="BE106" s="55"/>
      <c r="BF106" s="55"/>
      <c r="BG106" s="55"/>
      <c r="BH106" s="55"/>
      <c r="BI106" s="55"/>
      <c r="BJ106" s="55"/>
      <c r="BK106" s="55"/>
      <c r="BL106" s="55"/>
      <c r="BM106" s="55"/>
      <c r="BN106" s="55"/>
      <c r="BO106" s="55"/>
      <c r="BP106" s="55"/>
      <c r="BQ106" s="55"/>
      <c r="BR106" s="55"/>
      <c r="BS106" s="55"/>
      <c r="BT106" s="55"/>
      <c r="BU106" s="55"/>
      <c r="BV106" s="55"/>
      <c r="BW106" s="55"/>
      <c r="BX106" s="55"/>
      <c r="BY106" s="55"/>
      <c r="BZ106" s="55"/>
      <c r="CA106" s="55"/>
      <c r="CB106" s="55"/>
      <c r="CC106" s="55"/>
      <c r="CD106" s="55"/>
      <c r="CE106" s="55"/>
      <c r="CF106" s="55"/>
      <c r="CG106" s="55"/>
      <c r="CH106" s="55"/>
      <c r="CI106" s="55"/>
      <c r="CJ106" s="55"/>
      <c r="CK106" s="55"/>
      <c r="CL106" s="55"/>
      <c r="CM106" s="55"/>
      <c r="CN106" s="55"/>
      <c r="CO106" s="55"/>
      <c r="CP106" s="55"/>
      <c r="CQ106" s="55"/>
      <c r="CR106" s="55"/>
      <c r="CS106" s="55"/>
      <c r="CT106" s="55"/>
      <c r="CU106" s="55"/>
      <c r="CV106" s="55"/>
      <c r="CW106" s="55"/>
      <c r="CX106" s="55"/>
      <c r="CY106" s="55"/>
      <c r="CZ106" s="55"/>
      <c r="DA106" s="55"/>
      <c r="DB106" s="55"/>
      <c r="DC106" s="55"/>
      <c r="DD106" s="55"/>
      <c r="DE106" s="55"/>
      <c r="DF106" s="55"/>
      <c r="DG106" s="55"/>
      <c r="DH106" s="55"/>
      <c r="DI106" s="55"/>
      <c r="DJ106" s="55"/>
      <c r="DK106" s="55"/>
      <c r="DL106" s="55"/>
      <c r="DM106" s="55"/>
      <c r="DN106" s="55"/>
      <c r="DO106" s="55"/>
      <c r="DP106" s="55"/>
      <c r="DQ106" s="55"/>
      <c r="DR106" s="55"/>
      <c r="DS106" s="55"/>
      <c r="DT106" s="55"/>
      <c r="DU106" s="55"/>
      <c r="DV106" s="55"/>
      <c r="DW106" s="55"/>
      <c r="DX106" s="55"/>
      <c r="DY106" s="55"/>
      <c r="DZ106" s="55"/>
      <c r="EA106" s="55"/>
      <c r="EB106" s="55"/>
      <c r="EC106" s="55"/>
      <c r="ED106" s="55"/>
      <c r="EE106" s="55"/>
      <c r="EF106" s="55"/>
      <c r="EG106" s="55"/>
      <c r="EH106" s="55"/>
      <c r="EI106" s="55"/>
      <c r="EJ106" s="55"/>
      <c r="EK106" s="55"/>
      <c r="EL106" s="55"/>
      <c r="EM106" s="55"/>
      <c r="EN106" s="55"/>
      <c r="EO106" s="55"/>
      <c r="EP106" s="55"/>
      <c r="EQ106" s="55"/>
      <c r="ER106" s="55"/>
      <c r="ES106" s="55"/>
      <c r="ET106" s="55"/>
      <c r="EU106" s="55"/>
      <c r="EV106" s="55"/>
      <c r="EW106" s="55"/>
      <c r="EX106" s="55"/>
      <c r="EY106" s="55"/>
      <c r="EZ106" s="55"/>
      <c r="FA106" s="55"/>
      <c r="FB106" s="55"/>
      <c r="FC106" s="55"/>
      <c r="FD106" s="55"/>
      <c r="FE106" s="55"/>
      <c r="FF106" s="55"/>
      <c r="FG106" s="55"/>
      <c r="FH106" s="55"/>
      <c r="FI106" s="55"/>
      <c r="FJ106" s="55"/>
      <c r="FK106" s="55"/>
      <c r="FL106" s="55"/>
      <c r="FM106" s="55"/>
      <c r="FN106" s="55"/>
      <c r="FO106" s="55"/>
      <c r="FP106" s="55"/>
      <c r="FQ106" s="55"/>
      <c r="FR106" s="55"/>
      <c r="FS106" s="55"/>
      <c r="FT106" s="55"/>
      <c r="FU106" s="55"/>
      <c r="FV106" s="55"/>
      <c r="FW106" s="55"/>
      <c r="FX106" s="55"/>
      <c r="FY106" s="55"/>
      <c r="FZ106" s="55"/>
      <c r="GA106" s="55"/>
      <c r="GB106" s="55"/>
      <c r="GC106" s="55"/>
      <c r="GD106" s="55"/>
      <c r="GE106" s="55"/>
      <c r="GF106" s="55"/>
      <c r="GG106" s="55"/>
      <c r="GH106" s="55"/>
      <c r="GI106" s="55"/>
      <c r="GJ106" s="55"/>
      <c r="GK106" s="55"/>
      <c r="GL106" s="55"/>
      <c r="GM106" s="55"/>
      <c r="GN106" s="55"/>
      <c r="GO106" s="55"/>
      <c r="GP106" s="55"/>
      <c r="GQ106" s="55"/>
      <c r="GR106" s="55"/>
      <c r="GS106" s="55"/>
      <c r="GT106" s="55"/>
      <c r="GU106" s="55"/>
      <c r="GV106" s="55"/>
      <c r="GW106" s="55"/>
      <c r="GX106" s="55"/>
      <c r="GY106" s="55"/>
      <c r="GZ106" s="55"/>
      <c r="HA106" s="55"/>
      <c r="HB106" s="55"/>
      <c r="HC106" s="55"/>
      <c r="HD106" s="55"/>
      <c r="HE106" s="55"/>
      <c r="HF106" s="55"/>
      <c r="HG106" s="55"/>
      <c r="HH106" s="55"/>
      <c r="HI106" s="55"/>
      <c r="HJ106" s="55"/>
      <c r="HK106" s="55"/>
      <c r="HL106" s="55"/>
      <c r="HM106" s="55"/>
      <c r="HN106" s="55"/>
      <c r="HO106" s="55"/>
      <c r="HP106" s="55"/>
      <c r="HQ106" s="55"/>
      <c r="HR106" s="55"/>
      <c r="HS106" s="55"/>
      <c r="HT106" s="55"/>
      <c r="HU106" s="55"/>
      <c r="HV106" s="55"/>
      <c r="HW106" s="55"/>
      <c r="HX106" s="55"/>
      <c r="HY106" s="55"/>
      <c r="HZ106" s="55"/>
      <c r="IA106" s="55"/>
      <c r="IB106" s="55"/>
      <c r="IC106" s="55"/>
      <c r="ID106" s="55"/>
      <c r="IE106" s="55"/>
      <c r="IF106" s="55"/>
      <c r="IG106" s="55"/>
      <c r="IH106" s="55"/>
      <c r="II106" s="55"/>
      <c r="IJ106" s="55"/>
      <c r="IK106" s="55"/>
      <c r="IL106" s="55"/>
      <c r="IM106" s="55"/>
      <c r="IN106" s="55"/>
      <c r="IO106" s="55"/>
      <c r="IP106" s="55"/>
      <c r="IQ106" s="55"/>
      <c r="IR106" s="55"/>
      <c r="IS106" s="55"/>
      <c r="IT106" s="55"/>
      <c r="IU106" s="55"/>
      <c r="IV106" s="55"/>
      <c r="IW106" s="55"/>
    </row>
    <row r="107" customFormat="false" ht="11.25" hidden="false" customHeight="false" outlineLevel="0" collapsed="false">
      <c r="A107" s="48" t="s">
        <v>82</v>
      </c>
      <c r="B107" s="49" t="n">
        <v>65000</v>
      </c>
      <c r="C107" s="50" t="n">
        <f aca="false">VLOOKUP($C$3,'Flow Historicals'!$A$1:$CM$23952,57)</f>
        <v>0</v>
      </c>
      <c r="D107" s="51" t="n">
        <f aca="false">+B107-C107</f>
        <v>65000</v>
      </c>
      <c r="E107" s="50" t="n">
        <f aca="false">VLOOKUP($E$3,'Flow Historicals'!$A$1:$CM$23952,57)</f>
        <v>0</v>
      </c>
      <c r="F107" s="51" t="n">
        <f aca="false">+B107-E107</f>
        <v>65000</v>
      </c>
      <c r="G107" s="50" t="n">
        <f aca="false">+C107-E107</f>
        <v>0</v>
      </c>
      <c r="H107" s="52"/>
      <c r="I107" s="52"/>
      <c r="J107" s="52"/>
      <c r="K107" s="52"/>
      <c r="L107" s="52"/>
      <c r="M107" s="52"/>
      <c r="N107" s="52"/>
      <c r="O107" s="52"/>
      <c r="P107" s="52"/>
      <c r="Q107" s="52"/>
      <c r="R107" s="52"/>
      <c r="S107" s="52"/>
      <c r="T107" s="52"/>
      <c r="U107" s="52"/>
      <c r="V107" s="52"/>
      <c r="W107" s="53"/>
      <c r="X107" s="53"/>
      <c r="Y107" s="53"/>
      <c r="Z107" s="53"/>
      <c r="AA107" s="53"/>
      <c r="AB107" s="53"/>
      <c r="AC107" s="53"/>
      <c r="AD107" s="53"/>
      <c r="AE107" s="53"/>
      <c r="AF107" s="53"/>
      <c r="AG107" s="53"/>
      <c r="AH107" s="54"/>
      <c r="AI107" s="54"/>
      <c r="AJ107" s="54"/>
      <c r="AK107" s="54"/>
      <c r="AL107" s="54"/>
      <c r="AM107" s="54"/>
      <c r="AN107" s="54"/>
      <c r="AO107" s="54"/>
      <c r="AP107" s="54"/>
      <c r="AQ107" s="54"/>
      <c r="AR107" s="54"/>
      <c r="AS107" s="55"/>
      <c r="AT107" s="55"/>
      <c r="AU107" s="55"/>
      <c r="AV107" s="55"/>
      <c r="AW107" s="55"/>
      <c r="AX107" s="55"/>
      <c r="AY107" s="55"/>
      <c r="AZ107" s="55"/>
      <c r="BA107" s="55"/>
      <c r="BB107" s="55"/>
      <c r="BC107" s="55"/>
      <c r="BD107" s="55"/>
      <c r="BE107" s="55"/>
      <c r="BF107" s="55"/>
      <c r="BG107" s="55"/>
      <c r="BH107" s="55"/>
      <c r="BI107" s="55"/>
      <c r="BJ107" s="55"/>
      <c r="BK107" s="55"/>
      <c r="BL107" s="55"/>
      <c r="BM107" s="55"/>
      <c r="BN107" s="55"/>
      <c r="BO107" s="55"/>
      <c r="BP107" s="55"/>
      <c r="BQ107" s="55"/>
      <c r="BR107" s="55"/>
      <c r="BS107" s="55"/>
      <c r="BT107" s="55"/>
      <c r="BU107" s="55"/>
      <c r="BV107" s="55"/>
      <c r="BW107" s="55"/>
      <c r="BX107" s="55"/>
      <c r="BY107" s="55"/>
      <c r="BZ107" s="55"/>
      <c r="CA107" s="55"/>
      <c r="CB107" s="55"/>
      <c r="CC107" s="55"/>
      <c r="CD107" s="55"/>
      <c r="CE107" s="55"/>
      <c r="CF107" s="55"/>
      <c r="CG107" s="55"/>
      <c r="CH107" s="55"/>
      <c r="CI107" s="55"/>
      <c r="CJ107" s="55"/>
      <c r="CK107" s="55"/>
      <c r="CL107" s="55"/>
      <c r="CM107" s="55"/>
      <c r="CN107" s="55"/>
      <c r="CO107" s="55"/>
      <c r="CP107" s="55"/>
      <c r="CQ107" s="55"/>
      <c r="CR107" s="55"/>
      <c r="CS107" s="55"/>
      <c r="CT107" s="55"/>
      <c r="CU107" s="55"/>
      <c r="CV107" s="55"/>
      <c r="CW107" s="55"/>
      <c r="CX107" s="55"/>
      <c r="CY107" s="55"/>
      <c r="CZ107" s="55"/>
      <c r="DA107" s="55"/>
      <c r="DB107" s="55"/>
      <c r="DC107" s="55"/>
      <c r="DD107" s="55"/>
      <c r="DE107" s="55"/>
      <c r="DF107" s="55"/>
      <c r="DG107" s="55"/>
      <c r="DH107" s="55"/>
      <c r="DI107" s="55"/>
      <c r="DJ107" s="55"/>
      <c r="DK107" s="55"/>
      <c r="DL107" s="55"/>
      <c r="DM107" s="55"/>
      <c r="DN107" s="55"/>
      <c r="DO107" s="55"/>
      <c r="DP107" s="55"/>
      <c r="DQ107" s="55"/>
      <c r="DR107" s="55"/>
      <c r="DS107" s="55"/>
      <c r="DT107" s="55"/>
      <c r="DU107" s="55"/>
      <c r="DV107" s="55"/>
      <c r="DW107" s="55"/>
      <c r="DX107" s="55"/>
      <c r="DY107" s="55"/>
      <c r="DZ107" s="55"/>
      <c r="EA107" s="55"/>
      <c r="EB107" s="55"/>
      <c r="EC107" s="55"/>
      <c r="ED107" s="55"/>
      <c r="EE107" s="55"/>
      <c r="EF107" s="55"/>
      <c r="EG107" s="55"/>
      <c r="EH107" s="55"/>
      <c r="EI107" s="55"/>
      <c r="EJ107" s="55"/>
      <c r="EK107" s="55"/>
      <c r="EL107" s="55"/>
      <c r="EM107" s="55"/>
      <c r="EN107" s="55"/>
      <c r="EO107" s="55"/>
      <c r="EP107" s="55"/>
      <c r="EQ107" s="55"/>
      <c r="ER107" s="55"/>
      <c r="ES107" s="55"/>
      <c r="ET107" s="55"/>
      <c r="EU107" s="55"/>
      <c r="EV107" s="55"/>
      <c r="EW107" s="55"/>
      <c r="EX107" s="55"/>
      <c r="EY107" s="55"/>
      <c r="EZ107" s="55"/>
      <c r="FA107" s="55"/>
      <c r="FB107" s="55"/>
      <c r="FC107" s="55"/>
      <c r="FD107" s="55"/>
      <c r="FE107" s="55"/>
      <c r="FF107" s="55"/>
      <c r="FG107" s="55"/>
      <c r="FH107" s="55"/>
      <c r="FI107" s="55"/>
      <c r="FJ107" s="55"/>
      <c r="FK107" s="55"/>
      <c r="FL107" s="55"/>
      <c r="FM107" s="55"/>
      <c r="FN107" s="55"/>
      <c r="FO107" s="55"/>
      <c r="FP107" s="55"/>
      <c r="FQ107" s="55"/>
      <c r="FR107" s="55"/>
      <c r="FS107" s="55"/>
      <c r="FT107" s="55"/>
      <c r="FU107" s="55"/>
      <c r="FV107" s="55"/>
      <c r="FW107" s="55"/>
      <c r="FX107" s="55"/>
      <c r="FY107" s="55"/>
      <c r="FZ107" s="55"/>
      <c r="GA107" s="55"/>
      <c r="GB107" s="55"/>
      <c r="GC107" s="55"/>
      <c r="GD107" s="55"/>
      <c r="GE107" s="55"/>
      <c r="GF107" s="55"/>
      <c r="GG107" s="55"/>
      <c r="GH107" s="55"/>
      <c r="GI107" s="55"/>
      <c r="GJ107" s="55"/>
      <c r="GK107" s="55"/>
      <c r="GL107" s="55"/>
      <c r="GM107" s="55"/>
      <c r="GN107" s="55"/>
      <c r="GO107" s="55"/>
      <c r="GP107" s="55"/>
      <c r="GQ107" s="55"/>
      <c r="GR107" s="55"/>
      <c r="GS107" s="55"/>
      <c r="GT107" s="55"/>
      <c r="GU107" s="55"/>
      <c r="GV107" s="55"/>
      <c r="GW107" s="55"/>
      <c r="GX107" s="55"/>
      <c r="GY107" s="55"/>
      <c r="GZ107" s="55"/>
      <c r="HA107" s="55"/>
      <c r="HB107" s="55"/>
      <c r="HC107" s="55"/>
      <c r="HD107" s="55"/>
      <c r="HE107" s="55"/>
      <c r="HF107" s="55"/>
      <c r="HG107" s="55"/>
      <c r="HH107" s="55"/>
      <c r="HI107" s="55"/>
      <c r="HJ107" s="55"/>
      <c r="HK107" s="55"/>
      <c r="HL107" s="55"/>
      <c r="HM107" s="55"/>
      <c r="HN107" s="55"/>
      <c r="HO107" s="55"/>
      <c r="HP107" s="55"/>
      <c r="HQ107" s="55"/>
      <c r="HR107" s="55"/>
      <c r="HS107" s="55"/>
      <c r="HT107" s="55"/>
      <c r="HU107" s="55"/>
      <c r="HV107" s="55"/>
      <c r="HW107" s="55"/>
      <c r="HX107" s="55"/>
      <c r="HY107" s="55"/>
      <c r="HZ107" s="55"/>
      <c r="IA107" s="55"/>
      <c r="IB107" s="55"/>
      <c r="IC107" s="55"/>
      <c r="ID107" s="55"/>
      <c r="IE107" s="55"/>
      <c r="IF107" s="55"/>
      <c r="IG107" s="55"/>
      <c r="IH107" s="55"/>
      <c r="II107" s="55"/>
      <c r="IJ107" s="55"/>
      <c r="IK107" s="55"/>
      <c r="IL107" s="55"/>
      <c r="IM107" s="55"/>
      <c r="IN107" s="55"/>
      <c r="IO107" s="55"/>
      <c r="IP107" s="55"/>
      <c r="IQ107" s="55"/>
      <c r="IR107" s="55"/>
      <c r="IS107" s="55"/>
      <c r="IT107" s="55"/>
      <c r="IU107" s="55"/>
      <c r="IV107" s="55"/>
      <c r="IW107" s="55"/>
    </row>
    <row r="108" customFormat="false" ht="11.25" hidden="false" customHeight="false" outlineLevel="0" collapsed="false">
      <c r="A108" s="48" t="s">
        <v>83</v>
      </c>
      <c r="B108" s="49" t="n">
        <v>120000</v>
      </c>
      <c r="C108" s="50" t="n">
        <f aca="false">VLOOKUP($C$3,'Flow Historicals'!$A$1:$CM$23952,58)</f>
        <v>0</v>
      </c>
      <c r="D108" s="51" t="n">
        <f aca="false">+B108-C108</f>
        <v>120000</v>
      </c>
      <c r="E108" s="50" t="n">
        <f aca="false">VLOOKUP($E$3,'Flow Historicals'!$A$1:$CM$23952,58)</f>
        <v>0</v>
      </c>
      <c r="F108" s="51" t="n">
        <f aca="false">+B108-E108</f>
        <v>120000</v>
      </c>
      <c r="G108" s="50" t="n">
        <f aca="false">+C108-E108</f>
        <v>0</v>
      </c>
      <c r="H108" s="52"/>
      <c r="I108" s="52"/>
      <c r="J108" s="52"/>
      <c r="K108" s="52"/>
      <c r="L108" s="52"/>
      <c r="M108" s="52"/>
      <c r="N108" s="52"/>
      <c r="O108" s="52"/>
      <c r="P108" s="52"/>
      <c r="Q108" s="52"/>
      <c r="R108" s="52"/>
      <c r="S108" s="52"/>
      <c r="T108" s="52"/>
      <c r="U108" s="52"/>
      <c r="V108" s="52"/>
      <c r="W108" s="53"/>
      <c r="X108" s="53"/>
      <c r="Y108" s="53"/>
      <c r="Z108" s="53"/>
      <c r="AA108" s="53"/>
      <c r="AB108" s="53"/>
      <c r="AC108" s="53"/>
      <c r="AD108" s="53"/>
      <c r="AE108" s="53"/>
      <c r="AF108" s="53"/>
      <c r="AG108" s="53"/>
      <c r="AH108" s="54"/>
      <c r="AI108" s="54"/>
      <c r="AJ108" s="54"/>
      <c r="AK108" s="54"/>
      <c r="AL108" s="54"/>
      <c r="AM108" s="54"/>
      <c r="AN108" s="54"/>
      <c r="AO108" s="54"/>
      <c r="AP108" s="54"/>
      <c r="AQ108" s="54"/>
      <c r="AR108" s="54"/>
      <c r="AS108" s="55"/>
      <c r="AT108" s="55"/>
      <c r="AU108" s="55"/>
      <c r="AV108" s="55"/>
      <c r="AW108" s="55"/>
      <c r="AX108" s="55"/>
      <c r="AY108" s="55"/>
      <c r="AZ108" s="55"/>
      <c r="BA108" s="55"/>
      <c r="BB108" s="55"/>
      <c r="BC108" s="55"/>
      <c r="BD108" s="55"/>
      <c r="BE108" s="55"/>
      <c r="BF108" s="55"/>
      <c r="BG108" s="55"/>
      <c r="BH108" s="55"/>
      <c r="BI108" s="55"/>
      <c r="BJ108" s="55"/>
      <c r="BK108" s="55"/>
      <c r="BL108" s="55"/>
      <c r="BM108" s="55"/>
      <c r="BN108" s="55"/>
      <c r="BO108" s="55"/>
      <c r="BP108" s="55"/>
      <c r="BQ108" s="55"/>
      <c r="BR108" s="55"/>
      <c r="BS108" s="55"/>
      <c r="BT108" s="55"/>
      <c r="BU108" s="55"/>
      <c r="BV108" s="55"/>
      <c r="BW108" s="55"/>
      <c r="BX108" s="55"/>
      <c r="BY108" s="55"/>
      <c r="BZ108" s="55"/>
      <c r="CA108" s="55"/>
      <c r="CB108" s="55"/>
      <c r="CC108" s="55"/>
      <c r="CD108" s="55"/>
      <c r="CE108" s="55"/>
      <c r="CF108" s="55"/>
      <c r="CG108" s="55"/>
      <c r="CH108" s="55"/>
      <c r="CI108" s="55"/>
      <c r="CJ108" s="55"/>
      <c r="CK108" s="55"/>
      <c r="CL108" s="55"/>
      <c r="CM108" s="55"/>
      <c r="CN108" s="55"/>
      <c r="CO108" s="55"/>
      <c r="CP108" s="55"/>
      <c r="CQ108" s="55"/>
      <c r="CR108" s="55"/>
      <c r="CS108" s="55"/>
      <c r="CT108" s="55"/>
      <c r="CU108" s="55"/>
      <c r="CV108" s="55"/>
      <c r="CW108" s="55"/>
      <c r="CX108" s="55"/>
      <c r="CY108" s="55"/>
      <c r="CZ108" s="55"/>
      <c r="DA108" s="55"/>
      <c r="DB108" s="55"/>
      <c r="DC108" s="55"/>
      <c r="DD108" s="55"/>
      <c r="DE108" s="55"/>
      <c r="DF108" s="55"/>
      <c r="DG108" s="55"/>
      <c r="DH108" s="55"/>
      <c r="DI108" s="55"/>
      <c r="DJ108" s="55"/>
      <c r="DK108" s="55"/>
      <c r="DL108" s="55"/>
      <c r="DM108" s="55"/>
      <c r="DN108" s="55"/>
      <c r="DO108" s="55"/>
      <c r="DP108" s="55"/>
      <c r="DQ108" s="55"/>
      <c r="DR108" s="55"/>
      <c r="DS108" s="55"/>
      <c r="DT108" s="55"/>
      <c r="DU108" s="55"/>
      <c r="DV108" s="55"/>
      <c r="DW108" s="55"/>
      <c r="DX108" s="55"/>
      <c r="DY108" s="55"/>
      <c r="DZ108" s="55"/>
      <c r="EA108" s="55"/>
      <c r="EB108" s="55"/>
      <c r="EC108" s="55"/>
      <c r="ED108" s="55"/>
      <c r="EE108" s="55"/>
      <c r="EF108" s="55"/>
      <c r="EG108" s="55"/>
      <c r="EH108" s="55"/>
      <c r="EI108" s="55"/>
      <c r="EJ108" s="55"/>
      <c r="EK108" s="55"/>
      <c r="EL108" s="55"/>
      <c r="EM108" s="55"/>
      <c r="EN108" s="55"/>
      <c r="EO108" s="55"/>
      <c r="EP108" s="55"/>
      <c r="EQ108" s="55"/>
      <c r="ER108" s="55"/>
      <c r="ES108" s="55"/>
      <c r="ET108" s="55"/>
      <c r="EU108" s="55"/>
      <c r="EV108" s="55"/>
      <c r="EW108" s="55"/>
      <c r="EX108" s="55"/>
      <c r="EY108" s="55"/>
      <c r="EZ108" s="55"/>
      <c r="FA108" s="55"/>
      <c r="FB108" s="55"/>
      <c r="FC108" s="55"/>
      <c r="FD108" s="55"/>
      <c r="FE108" s="55"/>
      <c r="FF108" s="55"/>
      <c r="FG108" s="55"/>
      <c r="FH108" s="55"/>
      <c r="FI108" s="55"/>
      <c r="FJ108" s="55"/>
      <c r="FK108" s="55"/>
      <c r="FL108" s="55"/>
      <c r="FM108" s="55"/>
      <c r="FN108" s="55"/>
      <c r="FO108" s="55"/>
      <c r="FP108" s="55"/>
      <c r="FQ108" s="55"/>
      <c r="FR108" s="55"/>
      <c r="FS108" s="55"/>
      <c r="FT108" s="55"/>
      <c r="FU108" s="55"/>
      <c r="FV108" s="55"/>
      <c r="FW108" s="55"/>
      <c r="FX108" s="55"/>
      <c r="FY108" s="55"/>
      <c r="FZ108" s="55"/>
      <c r="GA108" s="55"/>
      <c r="GB108" s="55"/>
      <c r="GC108" s="55"/>
      <c r="GD108" s="55"/>
      <c r="GE108" s="55"/>
      <c r="GF108" s="55"/>
      <c r="GG108" s="55"/>
      <c r="GH108" s="55"/>
      <c r="GI108" s="55"/>
      <c r="GJ108" s="55"/>
      <c r="GK108" s="55"/>
      <c r="GL108" s="55"/>
      <c r="GM108" s="55"/>
      <c r="GN108" s="55"/>
      <c r="GO108" s="55"/>
      <c r="GP108" s="55"/>
      <c r="GQ108" s="55"/>
      <c r="GR108" s="55"/>
      <c r="GS108" s="55"/>
      <c r="GT108" s="55"/>
      <c r="GU108" s="55"/>
      <c r="GV108" s="55"/>
      <c r="GW108" s="55"/>
      <c r="GX108" s="55"/>
      <c r="GY108" s="55"/>
      <c r="GZ108" s="55"/>
      <c r="HA108" s="55"/>
      <c r="HB108" s="55"/>
      <c r="HC108" s="55"/>
      <c r="HD108" s="55"/>
      <c r="HE108" s="55"/>
      <c r="HF108" s="55"/>
      <c r="HG108" s="55"/>
      <c r="HH108" s="55"/>
      <c r="HI108" s="55"/>
      <c r="HJ108" s="55"/>
      <c r="HK108" s="55"/>
      <c r="HL108" s="55"/>
      <c r="HM108" s="55"/>
      <c r="HN108" s="55"/>
      <c r="HO108" s="55"/>
      <c r="HP108" s="55"/>
      <c r="HQ108" s="55"/>
      <c r="HR108" s="55"/>
      <c r="HS108" s="55"/>
      <c r="HT108" s="55"/>
      <c r="HU108" s="55"/>
      <c r="HV108" s="55"/>
      <c r="HW108" s="55"/>
      <c r="HX108" s="55"/>
      <c r="HY108" s="55"/>
      <c r="HZ108" s="55"/>
      <c r="IA108" s="55"/>
      <c r="IB108" s="55"/>
      <c r="IC108" s="55"/>
      <c r="ID108" s="55"/>
      <c r="IE108" s="55"/>
      <c r="IF108" s="55"/>
      <c r="IG108" s="55"/>
      <c r="IH108" s="55"/>
      <c r="II108" s="55"/>
      <c r="IJ108" s="55"/>
      <c r="IK108" s="55"/>
      <c r="IL108" s="55"/>
      <c r="IM108" s="55"/>
      <c r="IN108" s="55"/>
      <c r="IO108" s="55"/>
      <c r="IP108" s="55"/>
      <c r="IQ108" s="55"/>
      <c r="IR108" s="55"/>
      <c r="IS108" s="55"/>
      <c r="IT108" s="55"/>
      <c r="IU108" s="55"/>
      <c r="IV108" s="55"/>
      <c r="IW108" s="55"/>
    </row>
    <row r="109" customFormat="false" ht="11.25" hidden="false" customHeight="false" outlineLevel="0" collapsed="false">
      <c r="A109" s="48" t="s">
        <v>84</v>
      </c>
      <c r="B109" s="49" t="n">
        <v>79000</v>
      </c>
      <c r="C109" s="50" t="n">
        <v>10000</v>
      </c>
      <c r="D109" s="51" t="n">
        <f aca="false">+B109-C109</f>
        <v>69000</v>
      </c>
      <c r="E109" s="50" t="n">
        <f aca="false">VLOOKUP($E$3,'Flow Historicals'!$A$1:$CM$23952,59)</f>
        <v>0</v>
      </c>
      <c r="F109" s="51" t="n">
        <f aca="false">+B109-E109</f>
        <v>79000</v>
      </c>
      <c r="G109" s="50" t="n">
        <f aca="false">+C109-E109</f>
        <v>10000</v>
      </c>
      <c r="H109" s="52"/>
      <c r="I109" s="52"/>
      <c r="J109" s="52"/>
      <c r="K109" s="52"/>
      <c r="L109" s="52"/>
      <c r="M109" s="52"/>
      <c r="N109" s="52"/>
      <c r="O109" s="52"/>
      <c r="P109" s="52"/>
      <c r="Q109" s="52"/>
      <c r="R109" s="52"/>
      <c r="S109" s="52"/>
      <c r="T109" s="52"/>
      <c r="U109" s="52"/>
      <c r="V109" s="52"/>
      <c r="W109" s="53"/>
      <c r="X109" s="53"/>
      <c r="Y109" s="53"/>
      <c r="Z109" s="53"/>
      <c r="AA109" s="53"/>
      <c r="AB109" s="53"/>
      <c r="AC109" s="53"/>
      <c r="AD109" s="53"/>
      <c r="AE109" s="53"/>
      <c r="AF109" s="53"/>
      <c r="AG109" s="53"/>
      <c r="AH109" s="54"/>
      <c r="AI109" s="54"/>
      <c r="AJ109" s="54"/>
      <c r="AK109" s="54"/>
      <c r="AL109" s="54"/>
      <c r="AM109" s="54"/>
      <c r="AN109" s="54"/>
      <c r="AO109" s="54"/>
      <c r="AP109" s="54"/>
      <c r="AQ109" s="54"/>
      <c r="AR109" s="54"/>
      <c r="AS109" s="55"/>
      <c r="AT109" s="55"/>
      <c r="AU109" s="55"/>
      <c r="AV109" s="55"/>
      <c r="AW109" s="55"/>
      <c r="AX109" s="55"/>
      <c r="AY109" s="55"/>
      <c r="AZ109" s="55"/>
      <c r="BA109" s="55"/>
      <c r="BB109" s="55"/>
      <c r="BC109" s="55"/>
      <c r="BD109" s="55"/>
      <c r="BE109" s="55"/>
      <c r="BF109" s="55"/>
      <c r="BG109" s="55"/>
      <c r="BH109" s="55"/>
      <c r="BI109" s="55"/>
      <c r="BJ109" s="55"/>
      <c r="BK109" s="55"/>
      <c r="BL109" s="55"/>
      <c r="BM109" s="55"/>
      <c r="BN109" s="55"/>
      <c r="BO109" s="55"/>
      <c r="BP109" s="55"/>
      <c r="BQ109" s="55"/>
      <c r="BR109" s="55"/>
      <c r="BS109" s="55"/>
      <c r="BT109" s="55"/>
      <c r="BU109" s="55"/>
      <c r="BV109" s="55"/>
      <c r="BW109" s="55"/>
      <c r="BX109" s="55"/>
      <c r="BY109" s="55"/>
      <c r="BZ109" s="55"/>
      <c r="CA109" s="55"/>
      <c r="CB109" s="55"/>
      <c r="CC109" s="55"/>
      <c r="CD109" s="55"/>
      <c r="CE109" s="55"/>
      <c r="CF109" s="55"/>
      <c r="CG109" s="55"/>
      <c r="CH109" s="55"/>
      <c r="CI109" s="55"/>
      <c r="CJ109" s="55"/>
      <c r="CK109" s="55"/>
      <c r="CL109" s="55"/>
      <c r="CM109" s="55"/>
      <c r="CN109" s="55"/>
      <c r="CO109" s="55"/>
      <c r="CP109" s="55"/>
      <c r="CQ109" s="55"/>
      <c r="CR109" s="55"/>
      <c r="CS109" s="55"/>
      <c r="CT109" s="55"/>
      <c r="CU109" s="55"/>
      <c r="CV109" s="55"/>
      <c r="CW109" s="55"/>
      <c r="CX109" s="55"/>
      <c r="CY109" s="55"/>
      <c r="CZ109" s="55"/>
      <c r="DA109" s="55"/>
      <c r="DB109" s="55"/>
      <c r="DC109" s="55"/>
      <c r="DD109" s="55"/>
      <c r="DE109" s="55"/>
      <c r="DF109" s="55"/>
      <c r="DG109" s="55"/>
      <c r="DH109" s="55"/>
      <c r="DI109" s="55"/>
      <c r="DJ109" s="55"/>
      <c r="DK109" s="55"/>
      <c r="DL109" s="55"/>
      <c r="DM109" s="55"/>
      <c r="DN109" s="55"/>
      <c r="DO109" s="55"/>
      <c r="DP109" s="55"/>
      <c r="DQ109" s="55"/>
      <c r="DR109" s="55"/>
      <c r="DS109" s="55"/>
      <c r="DT109" s="55"/>
      <c r="DU109" s="55"/>
      <c r="DV109" s="55"/>
      <c r="DW109" s="55"/>
      <c r="DX109" s="55"/>
      <c r="DY109" s="55"/>
      <c r="DZ109" s="55"/>
      <c r="EA109" s="55"/>
      <c r="EB109" s="55"/>
      <c r="EC109" s="55"/>
      <c r="ED109" s="55"/>
      <c r="EE109" s="55"/>
      <c r="EF109" s="55"/>
      <c r="EG109" s="55"/>
      <c r="EH109" s="55"/>
      <c r="EI109" s="55"/>
      <c r="EJ109" s="55"/>
      <c r="EK109" s="55"/>
      <c r="EL109" s="55"/>
      <c r="EM109" s="55"/>
      <c r="EN109" s="55"/>
      <c r="EO109" s="55"/>
      <c r="EP109" s="55"/>
      <c r="EQ109" s="55"/>
      <c r="ER109" s="55"/>
      <c r="ES109" s="55"/>
      <c r="ET109" s="55"/>
      <c r="EU109" s="55"/>
      <c r="EV109" s="55"/>
      <c r="EW109" s="55"/>
      <c r="EX109" s="55"/>
      <c r="EY109" s="55"/>
      <c r="EZ109" s="55"/>
      <c r="FA109" s="55"/>
      <c r="FB109" s="55"/>
      <c r="FC109" s="55"/>
      <c r="FD109" s="55"/>
      <c r="FE109" s="55"/>
      <c r="FF109" s="55"/>
      <c r="FG109" s="55"/>
      <c r="FH109" s="55"/>
      <c r="FI109" s="55"/>
      <c r="FJ109" s="55"/>
      <c r="FK109" s="55"/>
      <c r="FL109" s="55"/>
      <c r="FM109" s="55"/>
      <c r="FN109" s="55"/>
      <c r="FO109" s="55"/>
      <c r="FP109" s="55"/>
      <c r="FQ109" s="55"/>
      <c r="FR109" s="55"/>
      <c r="FS109" s="55"/>
      <c r="FT109" s="55"/>
      <c r="FU109" s="55"/>
      <c r="FV109" s="55"/>
      <c r="FW109" s="55"/>
      <c r="FX109" s="55"/>
      <c r="FY109" s="55"/>
      <c r="FZ109" s="55"/>
      <c r="GA109" s="55"/>
      <c r="GB109" s="55"/>
      <c r="GC109" s="55"/>
      <c r="GD109" s="55"/>
      <c r="GE109" s="55"/>
      <c r="GF109" s="55"/>
      <c r="GG109" s="55"/>
      <c r="GH109" s="55"/>
      <c r="GI109" s="55"/>
      <c r="GJ109" s="55"/>
      <c r="GK109" s="55"/>
      <c r="GL109" s="55"/>
      <c r="GM109" s="55"/>
      <c r="GN109" s="55"/>
      <c r="GO109" s="55"/>
      <c r="GP109" s="55"/>
      <c r="GQ109" s="55"/>
      <c r="GR109" s="55"/>
      <c r="GS109" s="55"/>
      <c r="GT109" s="55"/>
      <c r="GU109" s="55"/>
      <c r="GV109" s="55"/>
      <c r="GW109" s="55"/>
      <c r="GX109" s="55"/>
      <c r="GY109" s="55"/>
      <c r="GZ109" s="55"/>
      <c r="HA109" s="55"/>
      <c r="HB109" s="55"/>
      <c r="HC109" s="55"/>
      <c r="HD109" s="55"/>
      <c r="HE109" s="55"/>
      <c r="HF109" s="55"/>
      <c r="HG109" s="55"/>
      <c r="HH109" s="55"/>
      <c r="HI109" s="55"/>
      <c r="HJ109" s="55"/>
      <c r="HK109" s="55"/>
      <c r="HL109" s="55"/>
      <c r="HM109" s="55"/>
      <c r="HN109" s="55"/>
      <c r="HO109" s="55"/>
      <c r="HP109" s="55"/>
      <c r="HQ109" s="55"/>
      <c r="HR109" s="55"/>
      <c r="HS109" s="55"/>
      <c r="HT109" s="55"/>
      <c r="HU109" s="55"/>
      <c r="HV109" s="55"/>
      <c r="HW109" s="55"/>
      <c r="HX109" s="55"/>
      <c r="HY109" s="55"/>
      <c r="HZ109" s="55"/>
      <c r="IA109" s="55"/>
      <c r="IB109" s="55"/>
      <c r="IC109" s="55"/>
      <c r="ID109" s="55"/>
      <c r="IE109" s="55"/>
      <c r="IF109" s="55"/>
      <c r="IG109" s="55"/>
      <c r="IH109" s="55"/>
      <c r="II109" s="55"/>
      <c r="IJ109" s="55"/>
      <c r="IK109" s="55"/>
      <c r="IL109" s="55"/>
      <c r="IM109" s="55"/>
      <c r="IN109" s="55"/>
      <c r="IO109" s="55"/>
      <c r="IP109" s="55"/>
      <c r="IQ109" s="55"/>
      <c r="IR109" s="55"/>
      <c r="IS109" s="55"/>
      <c r="IT109" s="55"/>
      <c r="IU109" s="55"/>
      <c r="IV109" s="55"/>
      <c r="IW109" s="55"/>
    </row>
    <row r="110" customFormat="false" ht="11.25" hidden="false" customHeight="false" outlineLevel="0" collapsed="false">
      <c r="A110" s="56"/>
      <c r="B110" s="49"/>
      <c r="C110" s="50"/>
      <c r="D110" s="51"/>
      <c r="E110" s="50"/>
      <c r="F110" s="51"/>
      <c r="G110" s="50"/>
      <c r="H110" s="52"/>
      <c r="I110" s="52"/>
      <c r="J110" s="52"/>
      <c r="K110" s="52"/>
      <c r="L110" s="52"/>
      <c r="M110" s="52"/>
      <c r="N110" s="52"/>
      <c r="O110" s="52"/>
      <c r="P110" s="52"/>
      <c r="Q110" s="52"/>
      <c r="R110" s="52"/>
      <c r="S110" s="52"/>
      <c r="T110" s="52"/>
      <c r="U110" s="52"/>
      <c r="V110" s="52"/>
      <c r="W110" s="53"/>
      <c r="X110" s="53"/>
      <c r="Y110" s="53"/>
      <c r="Z110" s="53"/>
      <c r="AA110" s="53"/>
      <c r="AB110" s="53"/>
      <c r="AC110" s="53"/>
      <c r="AD110" s="53"/>
      <c r="AE110" s="53"/>
      <c r="AF110" s="53"/>
      <c r="AG110" s="53"/>
      <c r="AH110" s="54"/>
      <c r="AI110" s="54"/>
      <c r="AJ110" s="54"/>
      <c r="AK110" s="54"/>
      <c r="AL110" s="54"/>
      <c r="AM110" s="54"/>
      <c r="AN110" s="54"/>
      <c r="AO110" s="54"/>
      <c r="AP110" s="54"/>
      <c r="AQ110" s="54"/>
      <c r="AR110" s="54"/>
      <c r="AS110" s="55"/>
      <c r="AT110" s="55"/>
      <c r="AU110" s="55"/>
      <c r="AV110" s="55"/>
      <c r="AW110" s="55"/>
      <c r="AX110" s="55"/>
      <c r="AY110" s="55"/>
      <c r="AZ110" s="55"/>
      <c r="BA110" s="55"/>
      <c r="BB110" s="55"/>
      <c r="BC110" s="55"/>
      <c r="BD110" s="55"/>
      <c r="BE110" s="55"/>
      <c r="BF110" s="55"/>
      <c r="BG110" s="55"/>
      <c r="BH110" s="55"/>
      <c r="BI110" s="55"/>
      <c r="BJ110" s="55"/>
      <c r="BK110" s="55"/>
      <c r="BL110" s="55"/>
      <c r="BM110" s="55"/>
      <c r="BN110" s="55"/>
      <c r="BO110" s="55"/>
      <c r="BP110" s="55"/>
      <c r="BQ110" s="55"/>
      <c r="BR110" s="55"/>
      <c r="BS110" s="55"/>
      <c r="BT110" s="55"/>
      <c r="BU110" s="55"/>
      <c r="BV110" s="55"/>
      <c r="BW110" s="55"/>
      <c r="BX110" s="55"/>
      <c r="BY110" s="55"/>
      <c r="BZ110" s="55"/>
      <c r="CA110" s="55"/>
      <c r="CB110" s="55"/>
      <c r="CC110" s="55"/>
      <c r="CD110" s="55"/>
      <c r="CE110" s="55"/>
      <c r="CF110" s="55"/>
      <c r="CG110" s="55"/>
      <c r="CH110" s="55"/>
      <c r="CI110" s="55"/>
      <c r="CJ110" s="55"/>
      <c r="CK110" s="55"/>
      <c r="CL110" s="55"/>
      <c r="CM110" s="55"/>
      <c r="CN110" s="55"/>
      <c r="CO110" s="55"/>
      <c r="CP110" s="55"/>
      <c r="CQ110" s="55"/>
      <c r="CR110" s="55"/>
      <c r="CS110" s="55"/>
      <c r="CT110" s="55"/>
      <c r="CU110" s="55"/>
      <c r="CV110" s="55"/>
      <c r="CW110" s="55"/>
      <c r="CX110" s="55"/>
      <c r="CY110" s="55"/>
      <c r="CZ110" s="55"/>
      <c r="DA110" s="55"/>
      <c r="DB110" s="55"/>
      <c r="DC110" s="55"/>
      <c r="DD110" s="55"/>
      <c r="DE110" s="55"/>
      <c r="DF110" s="55"/>
      <c r="DG110" s="55"/>
      <c r="DH110" s="55"/>
      <c r="DI110" s="55"/>
      <c r="DJ110" s="55"/>
      <c r="DK110" s="55"/>
      <c r="DL110" s="55"/>
      <c r="DM110" s="55"/>
      <c r="DN110" s="55"/>
      <c r="DO110" s="55"/>
      <c r="DP110" s="55"/>
      <c r="DQ110" s="55"/>
      <c r="DR110" s="55"/>
      <c r="DS110" s="55"/>
      <c r="DT110" s="55"/>
      <c r="DU110" s="55"/>
      <c r="DV110" s="55"/>
      <c r="DW110" s="55"/>
      <c r="DX110" s="55"/>
      <c r="DY110" s="55"/>
      <c r="DZ110" s="55"/>
      <c r="EA110" s="55"/>
      <c r="EB110" s="55"/>
      <c r="EC110" s="55"/>
      <c r="ED110" s="55"/>
      <c r="EE110" s="55"/>
      <c r="EF110" s="55"/>
      <c r="EG110" s="55"/>
      <c r="EH110" s="55"/>
      <c r="EI110" s="55"/>
      <c r="EJ110" s="55"/>
      <c r="EK110" s="55"/>
      <c r="EL110" s="55"/>
      <c r="EM110" s="55"/>
      <c r="EN110" s="55"/>
      <c r="EO110" s="55"/>
      <c r="EP110" s="55"/>
      <c r="EQ110" s="55"/>
      <c r="ER110" s="55"/>
      <c r="ES110" s="55"/>
      <c r="ET110" s="55"/>
      <c r="EU110" s="55"/>
      <c r="EV110" s="55"/>
      <c r="EW110" s="55"/>
      <c r="EX110" s="55"/>
      <c r="EY110" s="55"/>
      <c r="EZ110" s="55"/>
      <c r="FA110" s="55"/>
      <c r="FB110" s="55"/>
      <c r="FC110" s="55"/>
      <c r="FD110" s="55"/>
      <c r="FE110" s="55"/>
      <c r="FF110" s="55"/>
      <c r="FG110" s="55"/>
      <c r="FH110" s="55"/>
      <c r="FI110" s="55"/>
      <c r="FJ110" s="55"/>
      <c r="FK110" s="55"/>
      <c r="FL110" s="55"/>
      <c r="FM110" s="55"/>
      <c r="FN110" s="55"/>
      <c r="FO110" s="55"/>
      <c r="FP110" s="55"/>
      <c r="FQ110" s="55"/>
      <c r="FR110" s="55"/>
      <c r="FS110" s="55"/>
      <c r="FT110" s="55"/>
      <c r="FU110" s="55"/>
      <c r="FV110" s="55"/>
      <c r="FW110" s="55"/>
      <c r="FX110" s="55"/>
      <c r="FY110" s="55"/>
      <c r="FZ110" s="55"/>
      <c r="GA110" s="55"/>
      <c r="GB110" s="55"/>
      <c r="GC110" s="55"/>
      <c r="GD110" s="55"/>
      <c r="GE110" s="55"/>
      <c r="GF110" s="55"/>
      <c r="GG110" s="55"/>
      <c r="GH110" s="55"/>
      <c r="GI110" s="55"/>
      <c r="GJ110" s="55"/>
      <c r="GK110" s="55"/>
      <c r="GL110" s="55"/>
      <c r="GM110" s="55"/>
      <c r="GN110" s="55"/>
      <c r="GO110" s="55"/>
      <c r="GP110" s="55"/>
      <c r="GQ110" s="55"/>
      <c r="GR110" s="55"/>
      <c r="GS110" s="55"/>
      <c r="GT110" s="55"/>
      <c r="GU110" s="55"/>
      <c r="GV110" s="55"/>
      <c r="GW110" s="55"/>
      <c r="GX110" s="55"/>
      <c r="GY110" s="55"/>
      <c r="GZ110" s="55"/>
      <c r="HA110" s="55"/>
      <c r="HB110" s="55"/>
      <c r="HC110" s="55"/>
      <c r="HD110" s="55"/>
      <c r="HE110" s="55"/>
      <c r="HF110" s="55"/>
      <c r="HG110" s="55"/>
      <c r="HH110" s="55"/>
      <c r="HI110" s="55"/>
      <c r="HJ110" s="55"/>
      <c r="HK110" s="55"/>
      <c r="HL110" s="55"/>
      <c r="HM110" s="55"/>
      <c r="HN110" s="55"/>
      <c r="HO110" s="55"/>
      <c r="HP110" s="55"/>
      <c r="HQ110" s="55"/>
      <c r="HR110" s="55"/>
      <c r="HS110" s="55"/>
      <c r="HT110" s="55"/>
      <c r="HU110" s="55"/>
      <c r="HV110" s="55"/>
      <c r="HW110" s="55"/>
      <c r="HX110" s="55"/>
      <c r="HY110" s="55"/>
      <c r="HZ110" s="55"/>
      <c r="IA110" s="55"/>
      <c r="IB110" s="55"/>
      <c r="IC110" s="55"/>
      <c r="ID110" s="55"/>
      <c r="IE110" s="55"/>
      <c r="IF110" s="55"/>
      <c r="IG110" s="55"/>
      <c r="IH110" s="55"/>
      <c r="II110" s="55"/>
      <c r="IJ110" s="55"/>
      <c r="IK110" s="55"/>
      <c r="IL110" s="55"/>
      <c r="IM110" s="55"/>
      <c r="IN110" s="55"/>
      <c r="IO110" s="55"/>
      <c r="IP110" s="55"/>
      <c r="IQ110" s="55"/>
      <c r="IR110" s="55"/>
      <c r="IS110" s="55"/>
      <c r="IT110" s="55"/>
      <c r="IU110" s="55"/>
      <c r="IV110" s="55"/>
      <c r="IW110" s="55"/>
    </row>
    <row r="111" customFormat="false" ht="11.25" hidden="false" customHeight="false" outlineLevel="0" collapsed="false">
      <c r="A111" s="56" t="s">
        <v>85</v>
      </c>
      <c r="B111" s="57" t="n">
        <f aca="false">SUM(B105:B110)</f>
        <v>404000</v>
      </c>
      <c r="C111" s="58" t="n">
        <f aca="false">SUM(C105:C110)</f>
        <v>10000</v>
      </c>
      <c r="D111" s="59" t="n">
        <f aca="false">SUM(D105:D110)</f>
        <v>394000</v>
      </c>
      <c r="E111" s="58" t="n">
        <f aca="false">SUM(E105:E110)</f>
        <v>0</v>
      </c>
      <c r="F111" s="59" t="n">
        <f aca="false">SUM(F105:F110)</f>
        <v>404000</v>
      </c>
      <c r="G111" s="58" t="n">
        <f aca="false">SUM(G105:G110)</f>
        <v>10000</v>
      </c>
      <c r="H111" s="60"/>
      <c r="I111" s="60"/>
      <c r="J111" s="60"/>
      <c r="K111" s="60"/>
      <c r="L111" s="60"/>
      <c r="M111" s="60"/>
      <c r="N111" s="60"/>
      <c r="O111" s="60"/>
      <c r="P111" s="60"/>
      <c r="Q111" s="60"/>
      <c r="R111" s="60"/>
      <c r="S111" s="60"/>
      <c r="T111" s="60"/>
      <c r="U111" s="60"/>
      <c r="V111" s="60"/>
      <c r="W111" s="61"/>
      <c r="X111" s="61"/>
      <c r="Y111" s="61"/>
      <c r="Z111" s="61"/>
      <c r="AA111" s="61"/>
      <c r="AB111" s="61"/>
      <c r="AC111" s="61"/>
      <c r="AD111" s="61"/>
      <c r="AE111" s="61"/>
      <c r="AF111" s="61"/>
      <c r="AG111" s="61"/>
      <c r="AH111" s="62"/>
      <c r="AI111" s="62"/>
      <c r="AJ111" s="62"/>
      <c r="AK111" s="62"/>
      <c r="AL111" s="62"/>
      <c r="AM111" s="62"/>
      <c r="AN111" s="62"/>
      <c r="AO111" s="62"/>
      <c r="AP111" s="62"/>
      <c r="AQ111" s="62"/>
      <c r="AR111" s="62"/>
      <c r="AS111" s="63"/>
      <c r="AT111" s="63"/>
      <c r="AU111" s="63"/>
      <c r="AV111" s="63"/>
      <c r="AW111" s="63"/>
      <c r="AX111" s="63"/>
      <c r="AY111" s="63"/>
      <c r="AZ111" s="63"/>
      <c r="BA111" s="63"/>
      <c r="BB111" s="63"/>
      <c r="BC111" s="63"/>
      <c r="BD111" s="63"/>
      <c r="BE111" s="63"/>
      <c r="BF111" s="63"/>
      <c r="BG111" s="63"/>
      <c r="BH111" s="63"/>
      <c r="BI111" s="63"/>
      <c r="BJ111" s="63"/>
      <c r="BK111" s="63"/>
      <c r="BL111" s="63"/>
      <c r="BM111" s="63"/>
      <c r="BN111" s="63"/>
      <c r="BO111" s="63"/>
      <c r="BP111" s="63"/>
      <c r="BQ111" s="63"/>
      <c r="BR111" s="63"/>
      <c r="BS111" s="63"/>
      <c r="BT111" s="63"/>
      <c r="BU111" s="63"/>
      <c r="BV111" s="63"/>
      <c r="BW111" s="63"/>
      <c r="BX111" s="63"/>
      <c r="BY111" s="63"/>
      <c r="BZ111" s="63"/>
      <c r="CA111" s="63"/>
      <c r="CB111" s="63"/>
      <c r="CC111" s="63"/>
      <c r="CD111" s="63"/>
      <c r="CE111" s="63"/>
      <c r="CF111" s="63"/>
      <c r="CG111" s="63"/>
      <c r="CH111" s="63"/>
      <c r="CI111" s="63"/>
      <c r="CJ111" s="63"/>
      <c r="CK111" s="63"/>
      <c r="CL111" s="63"/>
      <c r="CM111" s="63"/>
      <c r="CN111" s="63"/>
      <c r="CO111" s="63"/>
      <c r="CP111" s="63"/>
      <c r="CQ111" s="63"/>
      <c r="CR111" s="63"/>
      <c r="CS111" s="63"/>
      <c r="CT111" s="63"/>
      <c r="CU111" s="63"/>
      <c r="CV111" s="63"/>
      <c r="CW111" s="63"/>
      <c r="CX111" s="63"/>
      <c r="CY111" s="63"/>
      <c r="CZ111" s="63"/>
      <c r="DA111" s="63"/>
      <c r="DB111" s="63"/>
      <c r="DC111" s="63"/>
      <c r="DD111" s="63"/>
      <c r="DE111" s="63"/>
      <c r="DF111" s="63"/>
      <c r="DG111" s="63"/>
      <c r="DH111" s="63"/>
      <c r="DI111" s="63"/>
      <c r="DJ111" s="63"/>
      <c r="DK111" s="63"/>
      <c r="DL111" s="63"/>
      <c r="DM111" s="63"/>
      <c r="DN111" s="63"/>
      <c r="DO111" s="63"/>
      <c r="DP111" s="63"/>
      <c r="DQ111" s="63"/>
      <c r="DR111" s="63"/>
      <c r="DS111" s="63"/>
      <c r="DT111" s="63"/>
      <c r="DU111" s="63"/>
      <c r="DV111" s="63"/>
      <c r="DW111" s="63"/>
      <c r="DX111" s="63"/>
      <c r="DY111" s="63"/>
      <c r="DZ111" s="63"/>
      <c r="EA111" s="63"/>
      <c r="EB111" s="63"/>
      <c r="EC111" s="63"/>
      <c r="ED111" s="63"/>
      <c r="EE111" s="63"/>
      <c r="EF111" s="63"/>
      <c r="EG111" s="63"/>
      <c r="EH111" s="63"/>
      <c r="EI111" s="63"/>
      <c r="EJ111" s="63"/>
      <c r="EK111" s="63"/>
      <c r="EL111" s="63"/>
      <c r="EM111" s="63"/>
      <c r="EN111" s="63"/>
      <c r="EO111" s="63"/>
      <c r="EP111" s="63"/>
      <c r="EQ111" s="63"/>
      <c r="ER111" s="63"/>
      <c r="ES111" s="63"/>
      <c r="ET111" s="63"/>
      <c r="EU111" s="63"/>
      <c r="EV111" s="63"/>
      <c r="EW111" s="63"/>
      <c r="EX111" s="63"/>
      <c r="EY111" s="63"/>
      <c r="EZ111" s="63"/>
      <c r="FA111" s="63"/>
      <c r="FB111" s="63"/>
      <c r="FC111" s="63"/>
      <c r="FD111" s="63"/>
      <c r="FE111" s="63"/>
      <c r="FF111" s="63"/>
      <c r="FG111" s="63"/>
      <c r="FH111" s="63"/>
      <c r="FI111" s="63"/>
      <c r="FJ111" s="63"/>
      <c r="FK111" s="63"/>
      <c r="FL111" s="63"/>
      <c r="FM111" s="63"/>
      <c r="FN111" s="63"/>
      <c r="FO111" s="63"/>
      <c r="FP111" s="63"/>
      <c r="FQ111" s="63"/>
      <c r="FR111" s="63"/>
      <c r="FS111" s="63"/>
      <c r="FT111" s="63"/>
      <c r="FU111" s="63"/>
      <c r="FV111" s="63"/>
      <c r="FW111" s="63"/>
      <c r="FX111" s="63"/>
      <c r="FY111" s="63"/>
      <c r="FZ111" s="63"/>
      <c r="GA111" s="63"/>
      <c r="GB111" s="63"/>
      <c r="GC111" s="63"/>
      <c r="GD111" s="63"/>
      <c r="GE111" s="63"/>
      <c r="GF111" s="63"/>
      <c r="GG111" s="63"/>
      <c r="GH111" s="63"/>
      <c r="GI111" s="63"/>
      <c r="GJ111" s="63"/>
      <c r="GK111" s="63"/>
      <c r="GL111" s="63"/>
      <c r="GM111" s="63"/>
      <c r="GN111" s="63"/>
      <c r="GO111" s="63"/>
      <c r="GP111" s="63"/>
      <c r="GQ111" s="63"/>
      <c r="GR111" s="63"/>
      <c r="GS111" s="63"/>
      <c r="GT111" s="63"/>
      <c r="GU111" s="63"/>
      <c r="GV111" s="63"/>
      <c r="GW111" s="63"/>
      <c r="GX111" s="63"/>
      <c r="GY111" s="63"/>
      <c r="GZ111" s="63"/>
      <c r="HA111" s="63"/>
      <c r="HB111" s="63"/>
      <c r="HC111" s="63"/>
      <c r="HD111" s="63"/>
      <c r="HE111" s="63"/>
      <c r="HF111" s="63"/>
      <c r="HG111" s="63"/>
      <c r="HH111" s="63"/>
      <c r="HI111" s="63"/>
      <c r="HJ111" s="63"/>
      <c r="HK111" s="63"/>
      <c r="HL111" s="63"/>
      <c r="HM111" s="63"/>
      <c r="HN111" s="63"/>
      <c r="HO111" s="63"/>
      <c r="HP111" s="63"/>
      <c r="HQ111" s="63"/>
      <c r="HR111" s="63"/>
      <c r="HS111" s="63"/>
      <c r="HT111" s="63"/>
      <c r="HU111" s="63"/>
      <c r="HV111" s="63"/>
      <c r="HW111" s="63"/>
      <c r="HX111" s="63"/>
      <c r="HY111" s="63"/>
      <c r="HZ111" s="63"/>
      <c r="IA111" s="63"/>
      <c r="IB111" s="63"/>
      <c r="IC111" s="63"/>
      <c r="ID111" s="63"/>
      <c r="IE111" s="63"/>
      <c r="IF111" s="63"/>
      <c r="IG111" s="63"/>
      <c r="IH111" s="63"/>
      <c r="II111" s="63"/>
      <c r="IJ111" s="63"/>
      <c r="IK111" s="63"/>
      <c r="IL111" s="63"/>
      <c r="IM111" s="63"/>
      <c r="IN111" s="63"/>
      <c r="IO111" s="63"/>
      <c r="IP111" s="63"/>
      <c r="IQ111" s="63"/>
      <c r="IR111" s="63"/>
      <c r="IS111" s="63"/>
      <c r="IT111" s="63"/>
      <c r="IU111" s="63"/>
      <c r="IV111" s="63"/>
      <c r="IW111" s="63"/>
    </row>
    <row r="112" customFormat="false" ht="11.25" hidden="false" customHeight="false" outlineLevel="0" collapsed="false">
      <c r="A112" s="56"/>
      <c r="B112" s="49"/>
      <c r="C112" s="50"/>
      <c r="D112" s="51"/>
      <c r="E112" s="50"/>
      <c r="F112" s="51"/>
      <c r="G112" s="50"/>
      <c r="H112" s="52"/>
      <c r="I112" s="52"/>
      <c r="J112" s="52"/>
      <c r="K112" s="52"/>
      <c r="L112" s="52"/>
      <c r="M112" s="52"/>
      <c r="N112" s="52"/>
      <c r="O112" s="52"/>
      <c r="P112" s="52"/>
      <c r="Q112" s="52"/>
      <c r="R112" s="52"/>
      <c r="S112" s="52"/>
      <c r="T112" s="52"/>
      <c r="U112" s="52"/>
      <c r="V112" s="52"/>
      <c r="W112" s="53"/>
      <c r="X112" s="53"/>
      <c r="Y112" s="53"/>
      <c r="Z112" s="53"/>
      <c r="AA112" s="53"/>
      <c r="AB112" s="53"/>
      <c r="AC112" s="53"/>
      <c r="AD112" s="53"/>
      <c r="AE112" s="53"/>
      <c r="AF112" s="53"/>
      <c r="AG112" s="53"/>
      <c r="AH112" s="54"/>
      <c r="AI112" s="54"/>
      <c r="AJ112" s="54"/>
      <c r="AK112" s="54"/>
      <c r="AL112" s="54"/>
      <c r="AM112" s="54"/>
      <c r="AN112" s="54"/>
      <c r="AO112" s="54"/>
      <c r="AP112" s="54"/>
      <c r="AQ112" s="54"/>
      <c r="AR112" s="54"/>
      <c r="AS112" s="55"/>
      <c r="AT112" s="55"/>
      <c r="AU112" s="55"/>
      <c r="AV112" s="55"/>
      <c r="AW112" s="55"/>
      <c r="AX112" s="55"/>
      <c r="AY112" s="55"/>
      <c r="AZ112" s="55"/>
      <c r="BA112" s="55"/>
      <c r="BB112" s="55"/>
      <c r="BC112" s="55"/>
      <c r="BD112" s="55"/>
      <c r="BE112" s="55"/>
      <c r="BF112" s="55"/>
      <c r="BG112" s="55"/>
      <c r="BH112" s="55"/>
      <c r="BI112" s="55"/>
      <c r="BJ112" s="55"/>
      <c r="BK112" s="55"/>
      <c r="BL112" s="55"/>
      <c r="BM112" s="55"/>
      <c r="BN112" s="55"/>
      <c r="BO112" s="55"/>
      <c r="BP112" s="55"/>
      <c r="BQ112" s="55"/>
      <c r="BR112" s="55"/>
      <c r="BS112" s="55"/>
      <c r="BT112" s="55"/>
      <c r="BU112" s="55"/>
      <c r="BV112" s="55"/>
      <c r="BW112" s="55"/>
      <c r="BX112" s="55"/>
      <c r="BY112" s="55"/>
      <c r="BZ112" s="55"/>
      <c r="CA112" s="55"/>
      <c r="CB112" s="55"/>
      <c r="CC112" s="55"/>
      <c r="CD112" s="55"/>
      <c r="CE112" s="55"/>
      <c r="CF112" s="55"/>
      <c r="CG112" s="55"/>
      <c r="CH112" s="55"/>
      <c r="CI112" s="55"/>
      <c r="CJ112" s="55"/>
      <c r="CK112" s="55"/>
      <c r="CL112" s="55"/>
      <c r="CM112" s="55"/>
      <c r="CN112" s="55"/>
      <c r="CO112" s="55"/>
      <c r="CP112" s="55"/>
      <c r="CQ112" s="55"/>
      <c r="CR112" s="55"/>
      <c r="CS112" s="55"/>
      <c r="CT112" s="55"/>
      <c r="CU112" s="55"/>
      <c r="CV112" s="55"/>
      <c r="CW112" s="55"/>
      <c r="CX112" s="55"/>
      <c r="CY112" s="55"/>
      <c r="CZ112" s="55"/>
      <c r="DA112" s="55"/>
      <c r="DB112" s="55"/>
      <c r="DC112" s="55"/>
      <c r="DD112" s="55"/>
      <c r="DE112" s="55"/>
      <c r="DF112" s="55"/>
      <c r="DG112" s="55"/>
      <c r="DH112" s="55"/>
      <c r="DI112" s="55"/>
      <c r="DJ112" s="55"/>
      <c r="DK112" s="55"/>
      <c r="DL112" s="55"/>
      <c r="DM112" s="55"/>
      <c r="DN112" s="55"/>
      <c r="DO112" s="55"/>
      <c r="DP112" s="55"/>
      <c r="DQ112" s="55"/>
      <c r="DR112" s="55"/>
      <c r="DS112" s="55"/>
      <c r="DT112" s="55"/>
      <c r="DU112" s="55"/>
      <c r="DV112" s="55"/>
      <c r="DW112" s="55"/>
      <c r="DX112" s="55"/>
      <c r="DY112" s="55"/>
      <c r="DZ112" s="55"/>
      <c r="EA112" s="55"/>
      <c r="EB112" s="55"/>
      <c r="EC112" s="55"/>
      <c r="ED112" s="55"/>
      <c r="EE112" s="55"/>
      <c r="EF112" s="55"/>
      <c r="EG112" s="55"/>
      <c r="EH112" s="55"/>
      <c r="EI112" s="55"/>
      <c r="EJ112" s="55"/>
      <c r="EK112" s="55"/>
      <c r="EL112" s="55"/>
      <c r="EM112" s="55"/>
      <c r="EN112" s="55"/>
      <c r="EO112" s="55"/>
      <c r="EP112" s="55"/>
      <c r="EQ112" s="55"/>
      <c r="ER112" s="55"/>
      <c r="ES112" s="55"/>
      <c r="ET112" s="55"/>
      <c r="EU112" s="55"/>
      <c r="EV112" s="55"/>
      <c r="EW112" s="55"/>
      <c r="EX112" s="55"/>
      <c r="EY112" s="55"/>
      <c r="EZ112" s="55"/>
      <c r="FA112" s="55"/>
      <c r="FB112" s="55"/>
      <c r="FC112" s="55"/>
      <c r="FD112" s="55"/>
      <c r="FE112" s="55"/>
      <c r="FF112" s="55"/>
      <c r="FG112" s="55"/>
      <c r="FH112" s="55"/>
      <c r="FI112" s="55"/>
      <c r="FJ112" s="55"/>
      <c r="FK112" s="55"/>
      <c r="FL112" s="55"/>
      <c r="FM112" s="55"/>
      <c r="FN112" s="55"/>
      <c r="FO112" s="55"/>
      <c r="FP112" s="55"/>
      <c r="FQ112" s="55"/>
      <c r="FR112" s="55"/>
      <c r="FS112" s="55"/>
      <c r="FT112" s="55"/>
      <c r="FU112" s="55"/>
      <c r="FV112" s="55"/>
      <c r="FW112" s="55"/>
      <c r="FX112" s="55"/>
      <c r="FY112" s="55"/>
      <c r="FZ112" s="55"/>
      <c r="GA112" s="55"/>
      <c r="GB112" s="55"/>
      <c r="GC112" s="55"/>
      <c r="GD112" s="55"/>
      <c r="GE112" s="55"/>
      <c r="GF112" s="55"/>
      <c r="GG112" s="55"/>
      <c r="GH112" s="55"/>
      <c r="GI112" s="55"/>
      <c r="GJ112" s="55"/>
      <c r="GK112" s="55"/>
      <c r="GL112" s="55"/>
      <c r="GM112" s="55"/>
      <c r="GN112" s="55"/>
      <c r="GO112" s="55"/>
      <c r="GP112" s="55"/>
      <c r="GQ112" s="55"/>
      <c r="GR112" s="55"/>
      <c r="GS112" s="55"/>
      <c r="GT112" s="55"/>
      <c r="GU112" s="55"/>
      <c r="GV112" s="55"/>
      <c r="GW112" s="55"/>
      <c r="GX112" s="55"/>
      <c r="GY112" s="55"/>
      <c r="GZ112" s="55"/>
      <c r="HA112" s="55"/>
      <c r="HB112" s="55"/>
      <c r="HC112" s="55"/>
      <c r="HD112" s="55"/>
      <c r="HE112" s="55"/>
      <c r="HF112" s="55"/>
      <c r="HG112" s="55"/>
      <c r="HH112" s="55"/>
      <c r="HI112" s="55"/>
      <c r="HJ112" s="55"/>
      <c r="HK112" s="55"/>
      <c r="HL112" s="55"/>
      <c r="HM112" s="55"/>
      <c r="HN112" s="55"/>
      <c r="HO112" s="55"/>
      <c r="HP112" s="55"/>
      <c r="HQ112" s="55"/>
      <c r="HR112" s="55"/>
      <c r="HS112" s="55"/>
      <c r="HT112" s="55"/>
      <c r="HU112" s="55"/>
      <c r="HV112" s="55"/>
      <c r="HW112" s="55"/>
      <c r="HX112" s="55"/>
      <c r="HY112" s="55"/>
      <c r="HZ112" s="55"/>
      <c r="IA112" s="55"/>
      <c r="IB112" s="55"/>
      <c r="IC112" s="55"/>
      <c r="ID112" s="55"/>
      <c r="IE112" s="55"/>
      <c r="IF112" s="55"/>
      <c r="IG112" s="55"/>
      <c r="IH112" s="55"/>
      <c r="II112" s="55"/>
      <c r="IJ112" s="55"/>
      <c r="IK112" s="55"/>
      <c r="IL112" s="55"/>
      <c r="IM112" s="55"/>
      <c r="IN112" s="55"/>
      <c r="IO112" s="55"/>
      <c r="IP112" s="55"/>
      <c r="IQ112" s="55"/>
      <c r="IR112" s="55"/>
      <c r="IS112" s="55"/>
      <c r="IT112" s="55"/>
      <c r="IU112" s="55"/>
      <c r="IV112" s="55"/>
      <c r="IW112" s="55"/>
    </row>
    <row r="113" customFormat="false" ht="11.25" hidden="false" customHeight="false" outlineLevel="0" collapsed="false">
      <c r="A113" s="56" t="s">
        <v>86</v>
      </c>
      <c r="B113" s="49"/>
      <c r="C113" s="50"/>
      <c r="D113" s="51"/>
      <c r="E113" s="50"/>
      <c r="F113" s="51"/>
      <c r="G113" s="50"/>
      <c r="H113" s="52"/>
      <c r="I113" s="52"/>
      <c r="J113" s="52"/>
      <c r="K113" s="52"/>
      <c r="L113" s="52"/>
      <c r="M113" s="52"/>
      <c r="N113" s="52"/>
      <c r="O113" s="52"/>
      <c r="P113" s="52"/>
      <c r="Q113" s="52"/>
      <c r="R113" s="52"/>
      <c r="S113" s="52"/>
      <c r="T113" s="52"/>
      <c r="U113" s="52"/>
      <c r="V113" s="52"/>
      <c r="W113" s="53"/>
      <c r="X113" s="53"/>
      <c r="Y113" s="53"/>
      <c r="Z113" s="53"/>
      <c r="AA113" s="53"/>
      <c r="AB113" s="53"/>
      <c r="AC113" s="53"/>
      <c r="AD113" s="53"/>
      <c r="AE113" s="53"/>
      <c r="AF113" s="53"/>
      <c r="AG113" s="53"/>
      <c r="AH113" s="54"/>
      <c r="AI113" s="54"/>
      <c r="AJ113" s="54"/>
      <c r="AK113" s="54"/>
      <c r="AL113" s="54"/>
      <c r="AM113" s="54"/>
      <c r="AN113" s="54"/>
      <c r="AO113" s="54"/>
      <c r="AP113" s="54"/>
      <c r="AQ113" s="54"/>
      <c r="AR113" s="54"/>
      <c r="AS113" s="55"/>
      <c r="AT113" s="55"/>
      <c r="AU113" s="55"/>
      <c r="AV113" s="55"/>
      <c r="AW113" s="55"/>
      <c r="AX113" s="55"/>
      <c r="AY113" s="55"/>
      <c r="AZ113" s="55"/>
      <c r="BA113" s="55"/>
      <c r="BB113" s="55"/>
      <c r="BC113" s="55"/>
      <c r="BD113" s="55"/>
      <c r="BE113" s="55"/>
      <c r="BF113" s="55"/>
      <c r="BG113" s="55"/>
      <c r="BH113" s="55"/>
      <c r="BI113" s="55"/>
      <c r="BJ113" s="55"/>
      <c r="BK113" s="55"/>
      <c r="BL113" s="55"/>
      <c r="BM113" s="55"/>
      <c r="BN113" s="55"/>
      <c r="BO113" s="55"/>
      <c r="BP113" s="55"/>
      <c r="BQ113" s="55"/>
      <c r="BR113" s="55"/>
      <c r="BS113" s="55"/>
      <c r="BT113" s="55"/>
      <c r="BU113" s="55"/>
      <c r="BV113" s="55"/>
      <c r="BW113" s="55"/>
      <c r="BX113" s="55"/>
      <c r="BY113" s="55"/>
      <c r="BZ113" s="55"/>
      <c r="CA113" s="55"/>
      <c r="CB113" s="55"/>
      <c r="CC113" s="55"/>
      <c r="CD113" s="55"/>
      <c r="CE113" s="55"/>
      <c r="CF113" s="55"/>
      <c r="CG113" s="55"/>
      <c r="CH113" s="55"/>
      <c r="CI113" s="55"/>
      <c r="CJ113" s="55"/>
      <c r="CK113" s="55"/>
      <c r="CL113" s="55"/>
      <c r="CM113" s="55"/>
      <c r="CN113" s="55"/>
      <c r="CO113" s="55"/>
      <c r="CP113" s="55"/>
      <c r="CQ113" s="55"/>
      <c r="CR113" s="55"/>
      <c r="CS113" s="55"/>
      <c r="CT113" s="55"/>
      <c r="CU113" s="55"/>
      <c r="CV113" s="55"/>
      <c r="CW113" s="55"/>
      <c r="CX113" s="55"/>
      <c r="CY113" s="55"/>
      <c r="CZ113" s="55"/>
      <c r="DA113" s="55"/>
      <c r="DB113" s="55"/>
      <c r="DC113" s="55"/>
      <c r="DD113" s="55"/>
      <c r="DE113" s="55"/>
      <c r="DF113" s="55"/>
      <c r="DG113" s="55"/>
      <c r="DH113" s="55"/>
      <c r="DI113" s="55"/>
      <c r="DJ113" s="55"/>
      <c r="DK113" s="55"/>
      <c r="DL113" s="55"/>
      <c r="DM113" s="55"/>
      <c r="DN113" s="55"/>
      <c r="DO113" s="55"/>
      <c r="DP113" s="55"/>
      <c r="DQ113" s="55"/>
      <c r="DR113" s="55"/>
      <c r="DS113" s="55"/>
      <c r="DT113" s="55"/>
      <c r="DU113" s="55"/>
      <c r="DV113" s="55"/>
      <c r="DW113" s="55"/>
      <c r="DX113" s="55"/>
      <c r="DY113" s="55"/>
      <c r="DZ113" s="55"/>
      <c r="EA113" s="55"/>
      <c r="EB113" s="55"/>
      <c r="EC113" s="55"/>
      <c r="ED113" s="55"/>
      <c r="EE113" s="55"/>
      <c r="EF113" s="55"/>
      <c r="EG113" s="55"/>
      <c r="EH113" s="55"/>
      <c r="EI113" s="55"/>
      <c r="EJ113" s="55"/>
      <c r="EK113" s="55"/>
      <c r="EL113" s="55"/>
      <c r="EM113" s="55"/>
      <c r="EN113" s="55"/>
      <c r="EO113" s="55"/>
      <c r="EP113" s="55"/>
      <c r="EQ113" s="55"/>
      <c r="ER113" s="55"/>
      <c r="ES113" s="55"/>
      <c r="ET113" s="55"/>
      <c r="EU113" s="55"/>
      <c r="EV113" s="55"/>
      <c r="EW113" s="55"/>
      <c r="EX113" s="55"/>
      <c r="EY113" s="55"/>
      <c r="EZ113" s="55"/>
      <c r="FA113" s="55"/>
      <c r="FB113" s="55"/>
      <c r="FC113" s="55"/>
      <c r="FD113" s="55"/>
      <c r="FE113" s="55"/>
      <c r="FF113" s="55"/>
      <c r="FG113" s="55"/>
      <c r="FH113" s="55"/>
      <c r="FI113" s="55"/>
      <c r="FJ113" s="55"/>
      <c r="FK113" s="55"/>
      <c r="FL113" s="55"/>
      <c r="FM113" s="55"/>
      <c r="FN113" s="55"/>
      <c r="FO113" s="55"/>
      <c r="FP113" s="55"/>
      <c r="FQ113" s="55"/>
      <c r="FR113" s="55"/>
      <c r="FS113" s="55"/>
      <c r="FT113" s="55"/>
      <c r="FU113" s="55"/>
      <c r="FV113" s="55"/>
      <c r="FW113" s="55"/>
      <c r="FX113" s="55"/>
      <c r="FY113" s="55"/>
      <c r="FZ113" s="55"/>
      <c r="GA113" s="55"/>
      <c r="GB113" s="55"/>
      <c r="GC113" s="55"/>
      <c r="GD113" s="55"/>
      <c r="GE113" s="55"/>
      <c r="GF113" s="55"/>
      <c r="GG113" s="55"/>
      <c r="GH113" s="55"/>
      <c r="GI113" s="55"/>
      <c r="GJ113" s="55"/>
      <c r="GK113" s="55"/>
      <c r="GL113" s="55"/>
      <c r="GM113" s="55"/>
      <c r="GN113" s="55"/>
      <c r="GO113" s="55"/>
      <c r="GP113" s="55"/>
      <c r="GQ113" s="55"/>
      <c r="GR113" s="55"/>
      <c r="GS113" s="55"/>
      <c r="GT113" s="55"/>
      <c r="GU113" s="55"/>
      <c r="GV113" s="55"/>
      <c r="GW113" s="55"/>
      <c r="GX113" s="55"/>
      <c r="GY113" s="55"/>
      <c r="GZ113" s="55"/>
      <c r="HA113" s="55"/>
      <c r="HB113" s="55"/>
      <c r="HC113" s="55"/>
      <c r="HD113" s="55"/>
      <c r="HE113" s="55"/>
      <c r="HF113" s="55"/>
      <c r="HG113" s="55"/>
      <c r="HH113" s="55"/>
      <c r="HI113" s="55"/>
      <c r="HJ113" s="55"/>
      <c r="HK113" s="55"/>
      <c r="HL113" s="55"/>
      <c r="HM113" s="55"/>
      <c r="HN113" s="55"/>
      <c r="HO113" s="55"/>
      <c r="HP113" s="55"/>
      <c r="HQ113" s="55"/>
      <c r="HR113" s="55"/>
      <c r="HS113" s="55"/>
      <c r="HT113" s="55"/>
      <c r="HU113" s="55"/>
      <c r="HV113" s="55"/>
      <c r="HW113" s="55"/>
      <c r="HX113" s="55"/>
      <c r="HY113" s="55"/>
      <c r="HZ113" s="55"/>
      <c r="IA113" s="55"/>
      <c r="IB113" s="55"/>
      <c r="IC113" s="55"/>
      <c r="ID113" s="55"/>
      <c r="IE113" s="55"/>
      <c r="IF113" s="55"/>
      <c r="IG113" s="55"/>
      <c r="IH113" s="55"/>
      <c r="II113" s="55"/>
      <c r="IJ113" s="55"/>
      <c r="IK113" s="55"/>
      <c r="IL113" s="55"/>
      <c r="IM113" s="55"/>
      <c r="IN113" s="55"/>
      <c r="IO113" s="55"/>
      <c r="IP113" s="55"/>
      <c r="IQ113" s="55"/>
      <c r="IR113" s="55"/>
      <c r="IS113" s="55"/>
      <c r="IT113" s="55"/>
      <c r="IU113" s="55"/>
      <c r="IV113" s="55"/>
      <c r="IW113" s="55"/>
    </row>
    <row r="114" customFormat="false" ht="11.25" hidden="false" customHeight="false" outlineLevel="0" collapsed="false">
      <c r="A114" s="48" t="s">
        <v>87</v>
      </c>
      <c r="B114" s="49" t="n">
        <v>185000</v>
      </c>
      <c r="C114" s="50" t="n">
        <f aca="false">VLOOKUP(C$3,'Flow Historicals'!$A$1:$ET$23952,144)</f>
        <v>0</v>
      </c>
      <c r="D114" s="51" t="n">
        <f aca="false">+B114-C114</f>
        <v>185000</v>
      </c>
      <c r="E114" s="50" t="n">
        <f aca="false">VLOOKUP(E$3,'Flow Historicals'!$A$1:$ET$23952,144)</f>
        <v>0</v>
      </c>
      <c r="F114" s="51" t="n">
        <f aca="false">+B114-E114</f>
        <v>185000</v>
      </c>
      <c r="G114" s="50" t="n">
        <f aca="false">+C114-E114</f>
        <v>0</v>
      </c>
      <c r="H114" s="52"/>
      <c r="I114" s="52"/>
      <c r="J114" s="52"/>
      <c r="K114" s="52"/>
      <c r="L114" s="52"/>
      <c r="M114" s="52"/>
      <c r="N114" s="52"/>
      <c r="O114" s="52"/>
      <c r="P114" s="52"/>
      <c r="Q114" s="52"/>
      <c r="R114" s="52"/>
      <c r="S114" s="52"/>
      <c r="T114" s="52"/>
      <c r="U114" s="52"/>
      <c r="V114" s="52"/>
      <c r="W114" s="53"/>
      <c r="X114" s="53"/>
      <c r="Y114" s="53"/>
      <c r="Z114" s="53"/>
      <c r="AA114" s="53"/>
      <c r="AB114" s="53"/>
      <c r="AC114" s="53"/>
      <c r="AD114" s="53"/>
      <c r="AE114" s="53"/>
      <c r="AF114" s="53"/>
      <c r="AG114" s="53"/>
      <c r="AH114" s="54"/>
      <c r="AI114" s="54"/>
      <c r="AJ114" s="54"/>
      <c r="AK114" s="54"/>
      <c r="AL114" s="54"/>
      <c r="AM114" s="54"/>
      <c r="AN114" s="54"/>
      <c r="AO114" s="54"/>
      <c r="AP114" s="54"/>
      <c r="AQ114" s="54"/>
      <c r="AR114" s="54"/>
      <c r="AS114" s="55"/>
      <c r="AT114" s="55"/>
      <c r="AU114" s="55"/>
      <c r="AV114" s="55"/>
      <c r="AW114" s="55"/>
      <c r="AX114" s="55"/>
      <c r="AY114" s="55"/>
      <c r="AZ114" s="55"/>
      <c r="BA114" s="55"/>
      <c r="BB114" s="55"/>
      <c r="BC114" s="55"/>
      <c r="BD114" s="55"/>
      <c r="BE114" s="55"/>
      <c r="BF114" s="55"/>
      <c r="BG114" s="55"/>
      <c r="BH114" s="55"/>
      <c r="BI114" s="55"/>
      <c r="BJ114" s="55"/>
      <c r="BK114" s="55"/>
      <c r="BL114" s="55"/>
      <c r="BM114" s="55"/>
      <c r="BN114" s="55"/>
      <c r="BO114" s="55"/>
      <c r="BP114" s="55"/>
      <c r="BQ114" s="55"/>
      <c r="BR114" s="55"/>
      <c r="BS114" s="55"/>
      <c r="BT114" s="55"/>
      <c r="BU114" s="55"/>
      <c r="BV114" s="55"/>
      <c r="BW114" s="55"/>
      <c r="BX114" s="55"/>
      <c r="BY114" s="55"/>
      <c r="BZ114" s="55"/>
      <c r="CA114" s="55"/>
      <c r="CB114" s="55"/>
      <c r="CC114" s="55"/>
      <c r="CD114" s="55"/>
      <c r="CE114" s="55"/>
      <c r="CF114" s="55"/>
      <c r="CG114" s="55"/>
      <c r="CH114" s="55"/>
      <c r="CI114" s="55"/>
      <c r="CJ114" s="55"/>
      <c r="CK114" s="55"/>
      <c r="CL114" s="55"/>
      <c r="CM114" s="55"/>
      <c r="CN114" s="55"/>
      <c r="CO114" s="55"/>
      <c r="CP114" s="55"/>
      <c r="CQ114" s="55"/>
      <c r="CR114" s="55"/>
      <c r="CS114" s="55"/>
      <c r="CT114" s="55"/>
      <c r="CU114" s="55"/>
      <c r="CV114" s="55"/>
      <c r="CW114" s="55"/>
      <c r="CX114" s="55"/>
      <c r="CY114" s="55"/>
      <c r="CZ114" s="55"/>
      <c r="DA114" s="55"/>
      <c r="DB114" s="55"/>
      <c r="DC114" s="55"/>
      <c r="DD114" s="55"/>
      <c r="DE114" s="55"/>
      <c r="DF114" s="55"/>
      <c r="DG114" s="55"/>
      <c r="DH114" s="55"/>
      <c r="DI114" s="55"/>
      <c r="DJ114" s="55"/>
      <c r="DK114" s="55"/>
      <c r="DL114" s="55"/>
      <c r="DM114" s="55"/>
      <c r="DN114" s="55"/>
      <c r="DO114" s="55"/>
      <c r="DP114" s="55"/>
      <c r="DQ114" s="55"/>
      <c r="DR114" s="55"/>
      <c r="DS114" s="55"/>
      <c r="DT114" s="55"/>
      <c r="DU114" s="55"/>
      <c r="DV114" s="55"/>
      <c r="DW114" s="55"/>
      <c r="DX114" s="55"/>
      <c r="DY114" s="55"/>
      <c r="DZ114" s="55"/>
      <c r="EA114" s="55"/>
      <c r="EB114" s="55"/>
      <c r="EC114" s="55"/>
      <c r="ED114" s="55"/>
      <c r="EE114" s="55"/>
      <c r="EF114" s="55"/>
      <c r="EG114" s="55"/>
      <c r="EH114" s="55"/>
      <c r="EI114" s="55"/>
      <c r="EJ114" s="55"/>
      <c r="EK114" s="55"/>
      <c r="EL114" s="55"/>
      <c r="EM114" s="55"/>
      <c r="EN114" s="55"/>
      <c r="EO114" s="55"/>
      <c r="EP114" s="55"/>
      <c r="EQ114" s="55"/>
      <c r="ER114" s="55"/>
      <c r="ES114" s="55"/>
      <c r="ET114" s="55"/>
      <c r="EU114" s="55"/>
      <c r="EV114" s="55"/>
      <c r="EW114" s="55"/>
      <c r="EX114" s="55"/>
      <c r="EY114" s="55"/>
      <c r="EZ114" s="55"/>
      <c r="FA114" s="55"/>
      <c r="FB114" s="55"/>
      <c r="FC114" s="55"/>
      <c r="FD114" s="55"/>
      <c r="FE114" s="55"/>
      <c r="FF114" s="55"/>
      <c r="FG114" s="55"/>
      <c r="FH114" s="55"/>
      <c r="FI114" s="55"/>
      <c r="FJ114" s="55"/>
      <c r="FK114" s="55"/>
      <c r="FL114" s="55"/>
      <c r="FM114" s="55"/>
      <c r="FN114" s="55"/>
      <c r="FO114" s="55"/>
      <c r="FP114" s="55"/>
      <c r="FQ114" s="55"/>
      <c r="FR114" s="55"/>
      <c r="FS114" s="55"/>
      <c r="FT114" s="55"/>
      <c r="FU114" s="55"/>
      <c r="FV114" s="55"/>
      <c r="FW114" s="55"/>
      <c r="FX114" s="55"/>
      <c r="FY114" s="55"/>
      <c r="FZ114" s="55"/>
      <c r="GA114" s="55"/>
      <c r="GB114" s="55"/>
      <c r="GC114" s="55"/>
      <c r="GD114" s="55"/>
      <c r="GE114" s="55"/>
      <c r="GF114" s="55"/>
      <c r="GG114" s="55"/>
      <c r="GH114" s="55"/>
      <c r="GI114" s="55"/>
      <c r="GJ114" s="55"/>
      <c r="GK114" s="55"/>
      <c r="GL114" s="55"/>
      <c r="GM114" s="55"/>
      <c r="GN114" s="55"/>
      <c r="GO114" s="55"/>
      <c r="GP114" s="55"/>
      <c r="GQ114" s="55"/>
      <c r="GR114" s="55"/>
      <c r="GS114" s="55"/>
      <c r="GT114" s="55"/>
      <c r="GU114" s="55"/>
      <c r="GV114" s="55"/>
      <c r="GW114" s="55"/>
      <c r="GX114" s="55"/>
      <c r="GY114" s="55"/>
      <c r="GZ114" s="55"/>
      <c r="HA114" s="55"/>
      <c r="HB114" s="55"/>
      <c r="HC114" s="55"/>
      <c r="HD114" s="55"/>
      <c r="HE114" s="55"/>
      <c r="HF114" s="55"/>
      <c r="HG114" s="55"/>
      <c r="HH114" s="55"/>
      <c r="HI114" s="55"/>
      <c r="HJ114" s="55"/>
      <c r="HK114" s="55"/>
      <c r="HL114" s="55"/>
      <c r="HM114" s="55"/>
      <c r="HN114" s="55"/>
      <c r="HO114" s="55"/>
      <c r="HP114" s="55"/>
      <c r="HQ114" s="55"/>
      <c r="HR114" s="55"/>
      <c r="HS114" s="55"/>
      <c r="HT114" s="55"/>
      <c r="HU114" s="55"/>
      <c r="HV114" s="55"/>
      <c r="HW114" s="55"/>
      <c r="HX114" s="55"/>
      <c r="HY114" s="55"/>
      <c r="HZ114" s="55"/>
      <c r="IA114" s="55"/>
      <c r="IB114" s="55"/>
      <c r="IC114" s="55"/>
      <c r="ID114" s="55"/>
      <c r="IE114" s="55"/>
      <c r="IF114" s="55"/>
      <c r="IG114" s="55"/>
      <c r="IH114" s="55"/>
      <c r="II114" s="55"/>
      <c r="IJ114" s="55"/>
      <c r="IK114" s="55"/>
      <c r="IL114" s="55"/>
      <c r="IM114" s="55"/>
      <c r="IN114" s="55"/>
      <c r="IO114" s="55"/>
      <c r="IP114" s="55"/>
      <c r="IQ114" s="55"/>
      <c r="IR114" s="55"/>
      <c r="IS114" s="55"/>
      <c r="IT114" s="55"/>
      <c r="IU114" s="55"/>
      <c r="IV114" s="55"/>
      <c r="IW114" s="55"/>
    </row>
    <row r="115" customFormat="false" ht="11.25" hidden="false" customHeight="false" outlineLevel="0" collapsed="false">
      <c r="A115" s="48" t="s">
        <v>88</v>
      </c>
      <c r="B115" s="49" t="n">
        <v>65000</v>
      </c>
      <c r="C115" s="50" t="n">
        <f aca="false">VLOOKUP(C$3,'Flow Historicals'!$A$1:$ET$23952,145)</f>
        <v>0</v>
      </c>
      <c r="D115" s="51" t="n">
        <f aca="false">+B115-C115</f>
        <v>65000</v>
      </c>
      <c r="E115" s="50" t="n">
        <f aca="false">VLOOKUP(E$3,'Flow Historicals'!$A$1:$ET$23952,145)</f>
        <v>0</v>
      </c>
      <c r="F115" s="51" t="n">
        <f aca="false">+B115-E115</f>
        <v>65000</v>
      </c>
      <c r="G115" s="50" t="n">
        <f aca="false">+C115-E115</f>
        <v>0</v>
      </c>
      <c r="H115" s="52"/>
      <c r="I115" s="52"/>
      <c r="J115" s="52"/>
      <c r="K115" s="52"/>
      <c r="L115" s="52"/>
      <c r="M115" s="52"/>
      <c r="N115" s="52"/>
      <c r="O115" s="52"/>
      <c r="P115" s="52"/>
      <c r="Q115" s="52"/>
      <c r="R115" s="52"/>
      <c r="S115" s="52"/>
      <c r="T115" s="52"/>
      <c r="U115" s="52"/>
      <c r="V115" s="52"/>
      <c r="W115" s="53"/>
      <c r="X115" s="53"/>
      <c r="Y115" s="53"/>
      <c r="Z115" s="53"/>
      <c r="AA115" s="53"/>
      <c r="AB115" s="53"/>
      <c r="AC115" s="53"/>
      <c r="AD115" s="53"/>
      <c r="AE115" s="53"/>
      <c r="AF115" s="53"/>
      <c r="AG115" s="53"/>
      <c r="AH115" s="54"/>
      <c r="AI115" s="54"/>
      <c r="AJ115" s="54"/>
      <c r="AK115" s="54"/>
      <c r="AL115" s="54"/>
      <c r="AM115" s="54"/>
      <c r="AN115" s="54"/>
      <c r="AO115" s="54"/>
      <c r="AP115" s="54"/>
      <c r="AQ115" s="54"/>
      <c r="AR115" s="54"/>
      <c r="AS115" s="55"/>
      <c r="AT115" s="55"/>
      <c r="AU115" s="55"/>
      <c r="AV115" s="55"/>
      <c r="AW115" s="55"/>
      <c r="AX115" s="55"/>
      <c r="AY115" s="55"/>
      <c r="AZ115" s="55"/>
      <c r="BA115" s="55"/>
      <c r="BB115" s="55"/>
      <c r="BC115" s="55"/>
      <c r="BD115" s="55"/>
      <c r="BE115" s="55"/>
      <c r="BF115" s="55"/>
      <c r="BG115" s="55"/>
      <c r="BH115" s="55"/>
      <c r="BI115" s="55"/>
      <c r="BJ115" s="55"/>
      <c r="BK115" s="55"/>
      <c r="BL115" s="55"/>
      <c r="BM115" s="55"/>
      <c r="BN115" s="55"/>
      <c r="BO115" s="55"/>
      <c r="BP115" s="55"/>
      <c r="BQ115" s="55"/>
      <c r="BR115" s="55"/>
      <c r="BS115" s="55"/>
      <c r="BT115" s="55"/>
      <c r="BU115" s="55"/>
      <c r="BV115" s="55"/>
      <c r="BW115" s="55"/>
      <c r="BX115" s="55"/>
      <c r="BY115" s="55"/>
      <c r="BZ115" s="55"/>
      <c r="CA115" s="55"/>
      <c r="CB115" s="55"/>
      <c r="CC115" s="55"/>
      <c r="CD115" s="55"/>
      <c r="CE115" s="55"/>
      <c r="CF115" s="55"/>
      <c r="CG115" s="55"/>
      <c r="CH115" s="55"/>
      <c r="CI115" s="55"/>
      <c r="CJ115" s="55"/>
      <c r="CK115" s="55"/>
      <c r="CL115" s="55"/>
      <c r="CM115" s="55"/>
      <c r="CN115" s="55"/>
      <c r="CO115" s="55"/>
      <c r="CP115" s="55"/>
      <c r="CQ115" s="55"/>
      <c r="CR115" s="55"/>
      <c r="CS115" s="55"/>
      <c r="CT115" s="55"/>
      <c r="CU115" s="55"/>
      <c r="CV115" s="55"/>
      <c r="CW115" s="55"/>
      <c r="CX115" s="55"/>
      <c r="CY115" s="55"/>
      <c r="CZ115" s="55"/>
      <c r="DA115" s="55"/>
      <c r="DB115" s="55"/>
      <c r="DC115" s="55"/>
      <c r="DD115" s="55"/>
      <c r="DE115" s="55"/>
      <c r="DF115" s="55"/>
      <c r="DG115" s="55"/>
      <c r="DH115" s="55"/>
      <c r="DI115" s="55"/>
      <c r="DJ115" s="55"/>
      <c r="DK115" s="55"/>
      <c r="DL115" s="55"/>
      <c r="DM115" s="55"/>
      <c r="DN115" s="55"/>
      <c r="DO115" s="55"/>
      <c r="DP115" s="55"/>
      <c r="DQ115" s="55"/>
      <c r="DR115" s="55"/>
      <c r="DS115" s="55"/>
      <c r="DT115" s="55"/>
      <c r="DU115" s="55"/>
      <c r="DV115" s="55"/>
      <c r="DW115" s="55"/>
      <c r="DX115" s="55"/>
      <c r="DY115" s="55"/>
      <c r="DZ115" s="55"/>
      <c r="EA115" s="55"/>
      <c r="EB115" s="55"/>
      <c r="EC115" s="55"/>
      <c r="ED115" s="55"/>
      <c r="EE115" s="55"/>
      <c r="EF115" s="55"/>
      <c r="EG115" s="55"/>
      <c r="EH115" s="55"/>
      <c r="EI115" s="55"/>
      <c r="EJ115" s="55"/>
      <c r="EK115" s="55"/>
      <c r="EL115" s="55"/>
      <c r="EM115" s="55"/>
      <c r="EN115" s="55"/>
      <c r="EO115" s="55"/>
      <c r="EP115" s="55"/>
      <c r="EQ115" s="55"/>
      <c r="ER115" s="55"/>
      <c r="ES115" s="55"/>
      <c r="ET115" s="55"/>
      <c r="EU115" s="55"/>
      <c r="EV115" s="55"/>
      <c r="EW115" s="55"/>
      <c r="EX115" s="55"/>
      <c r="EY115" s="55"/>
      <c r="EZ115" s="55"/>
      <c r="FA115" s="55"/>
      <c r="FB115" s="55"/>
      <c r="FC115" s="55"/>
      <c r="FD115" s="55"/>
      <c r="FE115" s="55"/>
      <c r="FF115" s="55"/>
      <c r="FG115" s="55"/>
      <c r="FH115" s="55"/>
      <c r="FI115" s="55"/>
      <c r="FJ115" s="55"/>
      <c r="FK115" s="55"/>
      <c r="FL115" s="55"/>
      <c r="FM115" s="55"/>
      <c r="FN115" s="55"/>
      <c r="FO115" s="55"/>
      <c r="FP115" s="55"/>
      <c r="FQ115" s="55"/>
      <c r="FR115" s="55"/>
      <c r="FS115" s="55"/>
      <c r="FT115" s="55"/>
      <c r="FU115" s="55"/>
      <c r="FV115" s="55"/>
      <c r="FW115" s="55"/>
      <c r="FX115" s="55"/>
      <c r="FY115" s="55"/>
      <c r="FZ115" s="55"/>
      <c r="GA115" s="55"/>
      <c r="GB115" s="55"/>
      <c r="GC115" s="55"/>
      <c r="GD115" s="55"/>
      <c r="GE115" s="55"/>
      <c r="GF115" s="55"/>
      <c r="GG115" s="55"/>
      <c r="GH115" s="55"/>
      <c r="GI115" s="55"/>
      <c r="GJ115" s="55"/>
      <c r="GK115" s="55"/>
      <c r="GL115" s="55"/>
      <c r="GM115" s="55"/>
      <c r="GN115" s="55"/>
      <c r="GO115" s="55"/>
      <c r="GP115" s="55"/>
      <c r="GQ115" s="55"/>
      <c r="GR115" s="55"/>
      <c r="GS115" s="55"/>
      <c r="GT115" s="55"/>
      <c r="GU115" s="55"/>
      <c r="GV115" s="55"/>
      <c r="GW115" s="55"/>
      <c r="GX115" s="55"/>
      <c r="GY115" s="55"/>
      <c r="GZ115" s="55"/>
      <c r="HA115" s="55"/>
      <c r="HB115" s="55"/>
      <c r="HC115" s="55"/>
      <c r="HD115" s="55"/>
      <c r="HE115" s="55"/>
      <c r="HF115" s="55"/>
      <c r="HG115" s="55"/>
      <c r="HH115" s="55"/>
      <c r="HI115" s="55"/>
      <c r="HJ115" s="55"/>
      <c r="HK115" s="55"/>
      <c r="HL115" s="55"/>
      <c r="HM115" s="55"/>
      <c r="HN115" s="55"/>
      <c r="HO115" s="55"/>
      <c r="HP115" s="55"/>
      <c r="HQ115" s="55"/>
      <c r="HR115" s="55"/>
      <c r="HS115" s="55"/>
      <c r="HT115" s="55"/>
      <c r="HU115" s="55"/>
      <c r="HV115" s="55"/>
      <c r="HW115" s="55"/>
      <c r="HX115" s="55"/>
      <c r="HY115" s="55"/>
      <c r="HZ115" s="55"/>
      <c r="IA115" s="55"/>
      <c r="IB115" s="55"/>
      <c r="IC115" s="55"/>
      <c r="ID115" s="55"/>
      <c r="IE115" s="55"/>
      <c r="IF115" s="55"/>
      <c r="IG115" s="55"/>
      <c r="IH115" s="55"/>
      <c r="II115" s="55"/>
      <c r="IJ115" s="55"/>
      <c r="IK115" s="55"/>
      <c r="IL115" s="55"/>
      <c r="IM115" s="55"/>
      <c r="IN115" s="55"/>
      <c r="IO115" s="55"/>
      <c r="IP115" s="55"/>
      <c r="IQ115" s="55"/>
      <c r="IR115" s="55"/>
      <c r="IS115" s="55"/>
      <c r="IT115" s="55"/>
      <c r="IU115" s="55"/>
      <c r="IV115" s="55"/>
      <c r="IW115" s="55"/>
    </row>
    <row r="116" customFormat="false" ht="11.25" hidden="false" customHeight="false" outlineLevel="0" collapsed="false">
      <c r="A116" s="48" t="s">
        <v>89</v>
      </c>
      <c r="B116" s="49"/>
      <c r="C116" s="50" t="n">
        <v>0</v>
      </c>
      <c r="D116" s="51" t="n">
        <f aca="false">+B116-C116</f>
        <v>0</v>
      </c>
      <c r="E116" s="50" t="n">
        <v>0</v>
      </c>
      <c r="F116" s="51" t="n">
        <f aca="false">+B116-E116</f>
        <v>0</v>
      </c>
      <c r="G116" s="50" t="n">
        <f aca="false">+C116-E116</f>
        <v>0</v>
      </c>
      <c r="H116" s="52"/>
      <c r="I116" s="52"/>
      <c r="J116" s="52"/>
      <c r="K116" s="52"/>
      <c r="L116" s="52"/>
      <c r="M116" s="52"/>
      <c r="N116" s="52"/>
      <c r="O116" s="52"/>
      <c r="P116" s="52"/>
      <c r="Q116" s="52"/>
      <c r="R116" s="52"/>
      <c r="S116" s="52"/>
      <c r="T116" s="52"/>
      <c r="U116" s="52"/>
      <c r="V116" s="52"/>
      <c r="W116" s="53"/>
      <c r="X116" s="53"/>
      <c r="Y116" s="53"/>
      <c r="Z116" s="53"/>
      <c r="AA116" s="53"/>
      <c r="AB116" s="53"/>
      <c r="AC116" s="53"/>
      <c r="AD116" s="53"/>
      <c r="AE116" s="53"/>
      <c r="AF116" s="53"/>
      <c r="AG116" s="53"/>
      <c r="AH116" s="54"/>
      <c r="AI116" s="54"/>
      <c r="AJ116" s="54"/>
      <c r="AK116" s="54"/>
      <c r="AL116" s="54"/>
      <c r="AM116" s="54"/>
      <c r="AN116" s="54"/>
      <c r="AO116" s="54"/>
      <c r="AP116" s="54"/>
      <c r="AQ116" s="54"/>
      <c r="AR116" s="54"/>
      <c r="AS116" s="55"/>
      <c r="AT116" s="55"/>
      <c r="AU116" s="55"/>
      <c r="AV116" s="55"/>
      <c r="AW116" s="55"/>
      <c r="AX116" s="55"/>
      <c r="AY116" s="55"/>
      <c r="AZ116" s="55"/>
      <c r="BA116" s="55"/>
      <c r="BB116" s="55"/>
      <c r="BC116" s="55"/>
      <c r="BD116" s="55"/>
      <c r="BE116" s="55"/>
      <c r="BF116" s="55"/>
      <c r="BG116" s="55"/>
      <c r="BH116" s="55"/>
      <c r="BI116" s="55"/>
      <c r="BJ116" s="55"/>
      <c r="BK116" s="55"/>
      <c r="BL116" s="55"/>
      <c r="BM116" s="55"/>
      <c r="BN116" s="55"/>
      <c r="BO116" s="55"/>
      <c r="BP116" s="55"/>
      <c r="BQ116" s="55"/>
      <c r="BR116" s="55"/>
      <c r="BS116" s="55"/>
      <c r="BT116" s="55"/>
      <c r="BU116" s="55"/>
      <c r="BV116" s="55"/>
      <c r="BW116" s="55"/>
      <c r="BX116" s="55"/>
      <c r="BY116" s="55"/>
      <c r="BZ116" s="55"/>
      <c r="CA116" s="55"/>
      <c r="CB116" s="55"/>
      <c r="CC116" s="55"/>
      <c r="CD116" s="55"/>
      <c r="CE116" s="55"/>
      <c r="CF116" s="55"/>
      <c r="CG116" s="55"/>
      <c r="CH116" s="55"/>
      <c r="CI116" s="55"/>
      <c r="CJ116" s="55"/>
      <c r="CK116" s="55"/>
      <c r="CL116" s="55"/>
      <c r="CM116" s="55"/>
      <c r="CN116" s="55"/>
      <c r="CO116" s="55"/>
      <c r="CP116" s="55"/>
      <c r="CQ116" s="55"/>
      <c r="CR116" s="55"/>
      <c r="CS116" s="55"/>
      <c r="CT116" s="55"/>
      <c r="CU116" s="55"/>
      <c r="CV116" s="55"/>
      <c r="CW116" s="55"/>
      <c r="CX116" s="55"/>
      <c r="CY116" s="55"/>
      <c r="CZ116" s="55"/>
      <c r="DA116" s="55"/>
      <c r="DB116" s="55"/>
      <c r="DC116" s="55"/>
      <c r="DD116" s="55"/>
      <c r="DE116" s="55"/>
      <c r="DF116" s="55"/>
      <c r="DG116" s="55"/>
      <c r="DH116" s="55"/>
      <c r="DI116" s="55"/>
      <c r="DJ116" s="55"/>
      <c r="DK116" s="55"/>
      <c r="DL116" s="55"/>
      <c r="DM116" s="55"/>
      <c r="DN116" s="55"/>
      <c r="DO116" s="55"/>
      <c r="DP116" s="55"/>
      <c r="DQ116" s="55"/>
      <c r="DR116" s="55"/>
      <c r="DS116" s="55"/>
      <c r="DT116" s="55"/>
      <c r="DU116" s="55"/>
      <c r="DV116" s="55"/>
      <c r="DW116" s="55"/>
      <c r="DX116" s="55"/>
      <c r="DY116" s="55"/>
      <c r="DZ116" s="55"/>
      <c r="EA116" s="55"/>
      <c r="EB116" s="55"/>
      <c r="EC116" s="55"/>
      <c r="ED116" s="55"/>
      <c r="EE116" s="55"/>
      <c r="EF116" s="55"/>
      <c r="EG116" s="55"/>
      <c r="EH116" s="55"/>
      <c r="EI116" s="55"/>
      <c r="EJ116" s="55"/>
      <c r="EK116" s="55"/>
      <c r="EL116" s="55"/>
      <c r="EM116" s="55"/>
      <c r="EN116" s="55"/>
      <c r="EO116" s="55"/>
      <c r="EP116" s="55"/>
      <c r="EQ116" s="55"/>
      <c r="ER116" s="55"/>
      <c r="ES116" s="55"/>
      <c r="ET116" s="55"/>
      <c r="EU116" s="55"/>
      <c r="EV116" s="55"/>
      <c r="EW116" s="55"/>
      <c r="EX116" s="55"/>
      <c r="EY116" s="55"/>
      <c r="EZ116" s="55"/>
      <c r="FA116" s="55"/>
      <c r="FB116" s="55"/>
      <c r="FC116" s="55"/>
      <c r="FD116" s="55"/>
      <c r="FE116" s="55"/>
      <c r="FF116" s="55"/>
      <c r="FG116" s="55"/>
      <c r="FH116" s="55"/>
      <c r="FI116" s="55"/>
      <c r="FJ116" s="55"/>
      <c r="FK116" s="55"/>
      <c r="FL116" s="55"/>
      <c r="FM116" s="55"/>
      <c r="FN116" s="55"/>
      <c r="FO116" s="55"/>
      <c r="FP116" s="55"/>
      <c r="FQ116" s="55"/>
      <c r="FR116" s="55"/>
      <c r="FS116" s="55"/>
      <c r="FT116" s="55"/>
      <c r="FU116" s="55"/>
      <c r="FV116" s="55"/>
      <c r="FW116" s="55"/>
      <c r="FX116" s="55"/>
      <c r="FY116" s="55"/>
      <c r="FZ116" s="55"/>
      <c r="GA116" s="55"/>
      <c r="GB116" s="55"/>
      <c r="GC116" s="55"/>
      <c r="GD116" s="55"/>
      <c r="GE116" s="55"/>
      <c r="GF116" s="55"/>
      <c r="GG116" s="55"/>
      <c r="GH116" s="55"/>
      <c r="GI116" s="55"/>
      <c r="GJ116" s="55"/>
      <c r="GK116" s="55"/>
      <c r="GL116" s="55"/>
      <c r="GM116" s="55"/>
      <c r="GN116" s="55"/>
      <c r="GO116" s="55"/>
      <c r="GP116" s="55"/>
      <c r="GQ116" s="55"/>
      <c r="GR116" s="55"/>
      <c r="GS116" s="55"/>
      <c r="GT116" s="55"/>
      <c r="GU116" s="55"/>
      <c r="GV116" s="55"/>
      <c r="GW116" s="55"/>
      <c r="GX116" s="55"/>
      <c r="GY116" s="55"/>
      <c r="GZ116" s="55"/>
      <c r="HA116" s="55"/>
      <c r="HB116" s="55"/>
      <c r="HC116" s="55"/>
      <c r="HD116" s="55"/>
      <c r="HE116" s="55"/>
      <c r="HF116" s="55"/>
      <c r="HG116" s="55"/>
      <c r="HH116" s="55"/>
      <c r="HI116" s="55"/>
      <c r="HJ116" s="55"/>
      <c r="HK116" s="55"/>
      <c r="HL116" s="55"/>
      <c r="HM116" s="55"/>
      <c r="HN116" s="55"/>
      <c r="HO116" s="55"/>
      <c r="HP116" s="55"/>
      <c r="HQ116" s="55"/>
      <c r="HR116" s="55"/>
      <c r="HS116" s="55"/>
      <c r="HT116" s="55"/>
      <c r="HU116" s="55"/>
      <c r="HV116" s="55"/>
      <c r="HW116" s="55"/>
      <c r="HX116" s="55"/>
      <c r="HY116" s="55"/>
      <c r="HZ116" s="55"/>
      <c r="IA116" s="55"/>
      <c r="IB116" s="55"/>
      <c r="IC116" s="55"/>
      <c r="ID116" s="55"/>
      <c r="IE116" s="55"/>
      <c r="IF116" s="55"/>
      <c r="IG116" s="55"/>
      <c r="IH116" s="55"/>
      <c r="II116" s="55"/>
      <c r="IJ116" s="55"/>
      <c r="IK116" s="55"/>
      <c r="IL116" s="55"/>
      <c r="IM116" s="55"/>
      <c r="IN116" s="55"/>
      <c r="IO116" s="55"/>
      <c r="IP116" s="55"/>
      <c r="IQ116" s="55"/>
      <c r="IR116" s="55"/>
      <c r="IS116" s="55"/>
      <c r="IT116" s="55"/>
      <c r="IU116" s="55"/>
      <c r="IV116" s="55"/>
      <c r="IW116" s="55"/>
    </row>
    <row r="117" customFormat="false" ht="11.25" hidden="false" customHeight="false" outlineLevel="0" collapsed="false">
      <c r="A117" s="48" t="s">
        <v>90</v>
      </c>
      <c r="B117" s="49"/>
      <c r="C117" s="50" t="n">
        <v>0</v>
      </c>
      <c r="D117" s="51" t="n">
        <f aca="false">+B117-C117</f>
        <v>0</v>
      </c>
      <c r="E117" s="50" t="n">
        <v>0</v>
      </c>
      <c r="F117" s="51" t="n">
        <f aca="false">+B117-E117</f>
        <v>0</v>
      </c>
      <c r="G117" s="50" t="n">
        <f aca="false">+C117-E117</f>
        <v>0</v>
      </c>
      <c r="H117" s="52"/>
      <c r="I117" s="52"/>
      <c r="J117" s="52"/>
      <c r="K117" s="52"/>
      <c r="L117" s="52"/>
      <c r="M117" s="52"/>
      <c r="N117" s="52"/>
      <c r="O117" s="52"/>
      <c r="P117" s="52"/>
      <c r="Q117" s="52"/>
      <c r="R117" s="52"/>
      <c r="S117" s="52"/>
      <c r="T117" s="52"/>
      <c r="U117" s="52"/>
      <c r="V117" s="52"/>
      <c r="W117" s="53"/>
      <c r="X117" s="53"/>
      <c r="Y117" s="53"/>
      <c r="Z117" s="53"/>
      <c r="AA117" s="53"/>
      <c r="AB117" s="53"/>
      <c r="AC117" s="53"/>
      <c r="AD117" s="53"/>
      <c r="AE117" s="53"/>
      <c r="AF117" s="53"/>
      <c r="AG117" s="53"/>
      <c r="AH117" s="54"/>
      <c r="AI117" s="54"/>
      <c r="AJ117" s="54"/>
      <c r="AK117" s="54"/>
      <c r="AL117" s="54"/>
      <c r="AM117" s="54"/>
      <c r="AN117" s="54"/>
      <c r="AO117" s="54"/>
      <c r="AP117" s="54"/>
      <c r="AQ117" s="54"/>
      <c r="AR117" s="54"/>
      <c r="AS117" s="55"/>
      <c r="AT117" s="55"/>
      <c r="AU117" s="55"/>
      <c r="AV117" s="55"/>
      <c r="AW117" s="55"/>
      <c r="AX117" s="55"/>
      <c r="AY117" s="55"/>
      <c r="AZ117" s="55"/>
      <c r="BA117" s="55"/>
      <c r="BB117" s="55"/>
      <c r="BC117" s="55"/>
      <c r="BD117" s="55"/>
      <c r="BE117" s="55"/>
      <c r="BF117" s="55"/>
      <c r="BG117" s="55"/>
      <c r="BH117" s="55"/>
      <c r="BI117" s="55"/>
      <c r="BJ117" s="55"/>
      <c r="BK117" s="55"/>
      <c r="BL117" s="55"/>
      <c r="BM117" s="55"/>
      <c r="BN117" s="55"/>
      <c r="BO117" s="55"/>
      <c r="BP117" s="55"/>
      <c r="BQ117" s="55"/>
      <c r="BR117" s="55"/>
      <c r="BS117" s="55"/>
      <c r="BT117" s="55"/>
      <c r="BU117" s="55"/>
      <c r="BV117" s="55"/>
      <c r="BW117" s="55"/>
      <c r="BX117" s="55"/>
      <c r="BY117" s="55"/>
      <c r="BZ117" s="55"/>
      <c r="CA117" s="55"/>
      <c r="CB117" s="55"/>
      <c r="CC117" s="55"/>
      <c r="CD117" s="55"/>
      <c r="CE117" s="55"/>
      <c r="CF117" s="55"/>
      <c r="CG117" s="55"/>
      <c r="CH117" s="55"/>
      <c r="CI117" s="55"/>
      <c r="CJ117" s="55"/>
      <c r="CK117" s="55"/>
      <c r="CL117" s="55"/>
      <c r="CM117" s="55"/>
      <c r="CN117" s="55"/>
      <c r="CO117" s="55"/>
      <c r="CP117" s="55"/>
      <c r="CQ117" s="55"/>
      <c r="CR117" s="55"/>
      <c r="CS117" s="55"/>
      <c r="CT117" s="55"/>
      <c r="CU117" s="55"/>
      <c r="CV117" s="55"/>
      <c r="CW117" s="55"/>
      <c r="CX117" s="55"/>
      <c r="CY117" s="55"/>
      <c r="CZ117" s="55"/>
      <c r="DA117" s="55"/>
      <c r="DB117" s="55"/>
      <c r="DC117" s="55"/>
      <c r="DD117" s="55"/>
      <c r="DE117" s="55"/>
      <c r="DF117" s="55"/>
      <c r="DG117" s="55"/>
      <c r="DH117" s="55"/>
      <c r="DI117" s="55"/>
      <c r="DJ117" s="55"/>
      <c r="DK117" s="55"/>
      <c r="DL117" s="55"/>
      <c r="DM117" s="55"/>
      <c r="DN117" s="55"/>
      <c r="DO117" s="55"/>
      <c r="DP117" s="55"/>
      <c r="DQ117" s="55"/>
      <c r="DR117" s="55"/>
      <c r="DS117" s="55"/>
      <c r="DT117" s="55"/>
      <c r="DU117" s="55"/>
      <c r="DV117" s="55"/>
      <c r="DW117" s="55"/>
      <c r="DX117" s="55"/>
      <c r="DY117" s="55"/>
      <c r="DZ117" s="55"/>
      <c r="EA117" s="55"/>
      <c r="EB117" s="55"/>
      <c r="EC117" s="55"/>
      <c r="ED117" s="55"/>
      <c r="EE117" s="55"/>
      <c r="EF117" s="55"/>
      <c r="EG117" s="55"/>
      <c r="EH117" s="55"/>
      <c r="EI117" s="55"/>
      <c r="EJ117" s="55"/>
      <c r="EK117" s="55"/>
      <c r="EL117" s="55"/>
      <c r="EM117" s="55"/>
      <c r="EN117" s="55"/>
      <c r="EO117" s="55"/>
      <c r="EP117" s="55"/>
      <c r="EQ117" s="55"/>
      <c r="ER117" s="55"/>
      <c r="ES117" s="55"/>
      <c r="ET117" s="55"/>
      <c r="EU117" s="55"/>
      <c r="EV117" s="55"/>
      <c r="EW117" s="55"/>
      <c r="EX117" s="55"/>
      <c r="EY117" s="55"/>
      <c r="EZ117" s="55"/>
      <c r="FA117" s="55"/>
      <c r="FB117" s="55"/>
      <c r="FC117" s="55"/>
      <c r="FD117" s="55"/>
      <c r="FE117" s="55"/>
      <c r="FF117" s="55"/>
      <c r="FG117" s="55"/>
      <c r="FH117" s="55"/>
      <c r="FI117" s="55"/>
      <c r="FJ117" s="55"/>
      <c r="FK117" s="55"/>
      <c r="FL117" s="55"/>
      <c r="FM117" s="55"/>
      <c r="FN117" s="55"/>
      <c r="FO117" s="55"/>
      <c r="FP117" s="55"/>
      <c r="FQ117" s="55"/>
      <c r="FR117" s="55"/>
      <c r="FS117" s="55"/>
      <c r="FT117" s="55"/>
      <c r="FU117" s="55"/>
      <c r="FV117" s="55"/>
      <c r="FW117" s="55"/>
      <c r="FX117" s="55"/>
      <c r="FY117" s="55"/>
      <c r="FZ117" s="55"/>
      <c r="GA117" s="55"/>
      <c r="GB117" s="55"/>
      <c r="GC117" s="55"/>
      <c r="GD117" s="55"/>
      <c r="GE117" s="55"/>
      <c r="GF117" s="55"/>
      <c r="GG117" s="55"/>
      <c r="GH117" s="55"/>
      <c r="GI117" s="55"/>
      <c r="GJ117" s="55"/>
      <c r="GK117" s="55"/>
      <c r="GL117" s="55"/>
      <c r="GM117" s="55"/>
      <c r="GN117" s="55"/>
      <c r="GO117" s="55"/>
      <c r="GP117" s="55"/>
      <c r="GQ117" s="55"/>
      <c r="GR117" s="55"/>
      <c r="GS117" s="55"/>
      <c r="GT117" s="55"/>
      <c r="GU117" s="55"/>
      <c r="GV117" s="55"/>
      <c r="GW117" s="55"/>
      <c r="GX117" s="55"/>
      <c r="GY117" s="55"/>
      <c r="GZ117" s="55"/>
      <c r="HA117" s="55"/>
      <c r="HB117" s="55"/>
      <c r="HC117" s="55"/>
      <c r="HD117" s="55"/>
      <c r="HE117" s="55"/>
      <c r="HF117" s="55"/>
      <c r="HG117" s="55"/>
      <c r="HH117" s="55"/>
      <c r="HI117" s="55"/>
      <c r="HJ117" s="55"/>
      <c r="HK117" s="55"/>
      <c r="HL117" s="55"/>
      <c r="HM117" s="55"/>
      <c r="HN117" s="55"/>
      <c r="HO117" s="55"/>
      <c r="HP117" s="55"/>
      <c r="HQ117" s="55"/>
      <c r="HR117" s="55"/>
      <c r="HS117" s="55"/>
      <c r="HT117" s="55"/>
      <c r="HU117" s="55"/>
      <c r="HV117" s="55"/>
      <c r="HW117" s="55"/>
      <c r="HX117" s="55"/>
      <c r="HY117" s="55"/>
      <c r="HZ117" s="55"/>
      <c r="IA117" s="55"/>
      <c r="IB117" s="55"/>
      <c r="IC117" s="55"/>
      <c r="ID117" s="55"/>
      <c r="IE117" s="55"/>
      <c r="IF117" s="55"/>
      <c r="IG117" s="55"/>
      <c r="IH117" s="55"/>
      <c r="II117" s="55"/>
      <c r="IJ117" s="55"/>
      <c r="IK117" s="55"/>
      <c r="IL117" s="55"/>
      <c r="IM117" s="55"/>
      <c r="IN117" s="55"/>
      <c r="IO117" s="55"/>
      <c r="IP117" s="55"/>
      <c r="IQ117" s="55"/>
      <c r="IR117" s="55"/>
      <c r="IS117" s="55"/>
      <c r="IT117" s="55"/>
      <c r="IU117" s="55"/>
      <c r="IV117" s="55"/>
      <c r="IW117" s="55"/>
    </row>
    <row r="118" customFormat="false" ht="11.25" hidden="false" customHeight="false" outlineLevel="0" collapsed="false">
      <c r="A118" s="48" t="s">
        <v>91</v>
      </c>
      <c r="B118" s="49"/>
      <c r="C118" s="50" t="n">
        <v>0</v>
      </c>
      <c r="D118" s="51" t="n">
        <f aca="false">+B118-C118</f>
        <v>0</v>
      </c>
      <c r="E118" s="50" t="n">
        <v>0</v>
      </c>
      <c r="F118" s="51" t="n">
        <f aca="false">+B118-E118</f>
        <v>0</v>
      </c>
      <c r="G118" s="50" t="n">
        <f aca="false">+C118-E118</f>
        <v>0</v>
      </c>
      <c r="H118" s="52"/>
      <c r="I118" s="52"/>
      <c r="J118" s="52"/>
      <c r="K118" s="52"/>
      <c r="L118" s="52"/>
      <c r="M118" s="52"/>
      <c r="N118" s="52"/>
      <c r="O118" s="52"/>
      <c r="P118" s="52"/>
      <c r="Q118" s="52"/>
      <c r="R118" s="52"/>
      <c r="S118" s="52"/>
      <c r="T118" s="52"/>
      <c r="U118" s="52"/>
      <c r="V118" s="52"/>
      <c r="W118" s="53"/>
      <c r="X118" s="53"/>
      <c r="Y118" s="53"/>
      <c r="Z118" s="53"/>
      <c r="AA118" s="53"/>
      <c r="AB118" s="53"/>
      <c r="AC118" s="53"/>
      <c r="AD118" s="53"/>
      <c r="AE118" s="53"/>
      <c r="AF118" s="53"/>
      <c r="AG118" s="53"/>
      <c r="AH118" s="54"/>
      <c r="AI118" s="54"/>
      <c r="AJ118" s="54"/>
      <c r="AK118" s="54"/>
      <c r="AL118" s="54"/>
      <c r="AM118" s="54"/>
      <c r="AN118" s="54"/>
      <c r="AO118" s="54"/>
      <c r="AP118" s="54"/>
      <c r="AQ118" s="54"/>
      <c r="AR118" s="54"/>
      <c r="AS118" s="55"/>
      <c r="AT118" s="55"/>
      <c r="AU118" s="55"/>
      <c r="AV118" s="55"/>
      <c r="AW118" s="55"/>
      <c r="AX118" s="55"/>
      <c r="AY118" s="55"/>
      <c r="AZ118" s="55"/>
      <c r="BA118" s="55"/>
      <c r="BB118" s="55"/>
      <c r="BC118" s="55"/>
      <c r="BD118" s="55"/>
      <c r="BE118" s="55"/>
      <c r="BF118" s="55"/>
      <c r="BG118" s="55"/>
      <c r="BH118" s="55"/>
      <c r="BI118" s="55"/>
      <c r="BJ118" s="55"/>
      <c r="BK118" s="55"/>
      <c r="BL118" s="55"/>
      <c r="BM118" s="55"/>
      <c r="BN118" s="55"/>
      <c r="BO118" s="55"/>
      <c r="BP118" s="55"/>
      <c r="BQ118" s="55"/>
      <c r="BR118" s="55"/>
      <c r="BS118" s="55"/>
      <c r="BT118" s="55"/>
      <c r="BU118" s="55"/>
      <c r="BV118" s="55"/>
      <c r="BW118" s="55"/>
      <c r="BX118" s="55"/>
      <c r="BY118" s="55"/>
      <c r="BZ118" s="55"/>
      <c r="CA118" s="55"/>
      <c r="CB118" s="55"/>
      <c r="CC118" s="55"/>
      <c r="CD118" s="55"/>
      <c r="CE118" s="55"/>
      <c r="CF118" s="55"/>
      <c r="CG118" s="55"/>
      <c r="CH118" s="55"/>
      <c r="CI118" s="55"/>
      <c r="CJ118" s="55"/>
      <c r="CK118" s="55"/>
      <c r="CL118" s="55"/>
      <c r="CM118" s="55"/>
      <c r="CN118" s="55"/>
      <c r="CO118" s="55"/>
      <c r="CP118" s="55"/>
      <c r="CQ118" s="55"/>
      <c r="CR118" s="55"/>
      <c r="CS118" s="55"/>
      <c r="CT118" s="55"/>
      <c r="CU118" s="55"/>
      <c r="CV118" s="55"/>
      <c r="CW118" s="55"/>
      <c r="CX118" s="55"/>
      <c r="CY118" s="55"/>
      <c r="CZ118" s="55"/>
      <c r="DA118" s="55"/>
      <c r="DB118" s="55"/>
      <c r="DC118" s="55"/>
      <c r="DD118" s="55"/>
      <c r="DE118" s="55"/>
      <c r="DF118" s="55"/>
      <c r="DG118" s="55"/>
      <c r="DH118" s="55"/>
      <c r="DI118" s="55"/>
      <c r="DJ118" s="55"/>
      <c r="DK118" s="55"/>
      <c r="DL118" s="55"/>
      <c r="DM118" s="55"/>
      <c r="DN118" s="55"/>
      <c r="DO118" s="55"/>
      <c r="DP118" s="55"/>
      <c r="DQ118" s="55"/>
      <c r="DR118" s="55"/>
      <c r="DS118" s="55"/>
      <c r="DT118" s="55"/>
      <c r="DU118" s="55"/>
      <c r="DV118" s="55"/>
      <c r="DW118" s="55"/>
      <c r="DX118" s="55"/>
      <c r="DY118" s="55"/>
      <c r="DZ118" s="55"/>
      <c r="EA118" s="55"/>
      <c r="EB118" s="55"/>
      <c r="EC118" s="55"/>
      <c r="ED118" s="55"/>
      <c r="EE118" s="55"/>
      <c r="EF118" s="55"/>
      <c r="EG118" s="55"/>
      <c r="EH118" s="55"/>
      <c r="EI118" s="55"/>
      <c r="EJ118" s="55"/>
      <c r="EK118" s="55"/>
      <c r="EL118" s="55"/>
      <c r="EM118" s="55"/>
      <c r="EN118" s="55"/>
      <c r="EO118" s="55"/>
      <c r="EP118" s="55"/>
      <c r="EQ118" s="55"/>
      <c r="ER118" s="55"/>
      <c r="ES118" s="55"/>
      <c r="ET118" s="55"/>
      <c r="EU118" s="55"/>
      <c r="EV118" s="55"/>
      <c r="EW118" s="55"/>
      <c r="EX118" s="55"/>
      <c r="EY118" s="55"/>
      <c r="EZ118" s="55"/>
      <c r="FA118" s="55"/>
      <c r="FB118" s="55"/>
      <c r="FC118" s="55"/>
      <c r="FD118" s="55"/>
      <c r="FE118" s="55"/>
      <c r="FF118" s="55"/>
      <c r="FG118" s="55"/>
      <c r="FH118" s="55"/>
      <c r="FI118" s="55"/>
      <c r="FJ118" s="55"/>
      <c r="FK118" s="55"/>
      <c r="FL118" s="55"/>
      <c r="FM118" s="55"/>
      <c r="FN118" s="55"/>
      <c r="FO118" s="55"/>
      <c r="FP118" s="55"/>
      <c r="FQ118" s="55"/>
      <c r="FR118" s="55"/>
      <c r="FS118" s="55"/>
      <c r="FT118" s="55"/>
      <c r="FU118" s="55"/>
      <c r="FV118" s="55"/>
      <c r="FW118" s="55"/>
      <c r="FX118" s="55"/>
      <c r="FY118" s="55"/>
      <c r="FZ118" s="55"/>
      <c r="GA118" s="55"/>
      <c r="GB118" s="55"/>
      <c r="GC118" s="55"/>
      <c r="GD118" s="55"/>
      <c r="GE118" s="55"/>
      <c r="GF118" s="55"/>
      <c r="GG118" s="55"/>
      <c r="GH118" s="55"/>
      <c r="GI118" s="55"/>
      <c r="GJ118" s="55"/>
      <c r="GK118" s="55"/>
      <c r="GL118" s="55"/>
      <c r="GM118" s="55"/>
      <c r="GN118" s="55"/>
      <c r="GO118" s="55"/>
      <c r="GP118" s="55"/>
      <c r="GQ118" s="55"/>
      <c r="GR118" s="55"/>
      <c r="GS118" s="55"/>
      <c r="GT118" s="55"/>
      <c r="GU118" s="55"/>
      <c r="GV118" s="55"/>
      <c r="GW118" s="55"/>
      <c r="GX118" s="55"/>
      <c r="GY118" s="55"/>
      <c r="GZ118" s="55"/>
      <c r="HA118" s="55"/>
      <c r="HB118" s="55"/>
      <c r="HC118" s="55"/>
      <c r="HD118" s="55"/>
      <c r="HE118" s="55"/>
      <c r="HF118" s="55"/>
      <c r="HG118" s="55"/>
      <c r="HH118" s="55"/>
      <c r="HI118" s="55"/>
      <c r="HJ118" s="55"/>
      <c r="HK118" s="55"/>
      <c r="HL118" s="55"/>
      <c r="HM118" s="55"/>
      <c r="HN118" s="55"/>
      <c r="HO118" s="55"/>
      <c r="HP118" s="55"/>
      <c r="HQ118" s="55"/>
      <c r="HR118" s="55"/>
      <c r="HS118" s="55"/>
      <c r="HT118" s="55"/>
      <c r="HU118" s="55"/>
      <c r="HV118" s="55"/>
      <c r="HW118" s="55"/>
      <c r="HX118" s="55"/>
      <c r="HY118" s="55"/>
      <c r="HZ118" s="55"/>
      <c r="IA118" s="55"/>
      <c r="IB118" s="55"/>
      <c r="IC118" s="55"/>
      <c r="ID118" s="55"/>
      <c r="IE118" s="55"/>
      <c r="IF118" s="55"/>
      <c r="IG118" s="55"/>
      <c r="IH118" s="55"/>
      <c r="II118" s="55"/>
      <c r="IJ118" s="55"/>
      <c r="IK118" s="55"/>
      <c r="IL118" s="55"/>
      <c r="IM118" s="55"/>
      <c r="IN118" s="55"/>
      <c r="IO118" s="55"/>
      <c r="IP118" s="55"/>
      <c r="IQ118" s="55"/>
      <c r="IR118" s="55"/>
      <c r="IS118" s="55"/>
      <c r="IT118" s="55"/>
      <c r="IU118" s="55"/>
      <c r="IV118" s="55"/>
      <c r="IW118" s="55"/>
    </row>
    <row r="119" customFormat="false" ht="11.25" hidden="false" customHeight="false" outlineLevel="0" collapsed="false">
      <c r="A119" s="48" t="s">
        <v>92</v>
      </c>
      <c r="B119" s="49" t="n">
        <v>150000</v>
      </c>
      <c r="C119" s="50" t="n">
        <f aca="false">VLOOKUP(C$3,'Flow Historicals'!$A$1:$ET$23952,149)</f>
        <v>0</v>
      </c>
      <c r="D119" s="51" t="n">
        <f aca="false">+B119-C119</f>
        <v>150000</v>
      </c>
      <c r="E119" s="50" t="n">
        <f aca="false">VLOOKUP(E$3,'Flow Historicals'!$A$1:$ET$23952,149)</f>
        <v>0</v>
      </c>
      <c r="F119" s="51" t="n">
        <f aca="false">+B119-E119</f>
        <v>150000</v>
      </c>
      <c r="G119" s="50" t="n">
        <f aca="false">+C119-E119</f>
        <v>0</v>
      </c>
      <c r="H119" s="52"/>
      <c r="I119" s="52"/>
      <c r="J119" s="52"/>
      <c r="K119" s="52"/>
      <c r="L119" s="52"/>
      <c r="M119" s="52"/>
      <c r="N119" s="52"/>
      <c r="O119" s="52"/>
      <c r="P119" s="52"/>
      <c r="Q119" s="52"/>
      <c r="R119" s="52"/>
      <c r="S119" s="52"/>
      <c r="T119" s="52"/>
      <c r="U119" s="52"/>
      <c r="V119" s="52"/>
      <c r="W119" s="53"/>
      <c r="X119" s="53"/>
      <c r="Y119" s="53"/>
      <c r="Z119" s="53"/>
      <c r="AA119" s="53"/>
      <c r="AB119" s="53"/>
      <c r="AC119" s="53"/>
      <c r="AD119" s="53"/>
      <c r="AE119" s="53"/>
      <c r="AF119" s="53"/>
      <c r="AG119" s="53"/>
      <c r="AH119" s="54"/>
      <c r="AI119" s="54"/>
      <c r="AJ119" s="54"/>
      <c r="AK119" s="54"/>
      <c r="AL119" s="54"/>
      <c r="AM119" s="54"/>
      <c r="AN119" s="54"/>
      <c r="AO119" s="54"/>
      <c r="AP119" s="54"/>
      <c r="AQ119" s="54"/>
      <c r="AR119" s="54"/>
      <c r="AS119" s="55"/>
      <c r="AT119" s="55"/>
      <c r="AU119" s="55"/>
      <c r="AV119" s="55"/>
      <c r="AW119" s="55"/>
      <c r="AX119" s="55"/>
      <c r="AY119" s="55"/>
      <c r="AZ119" s="55"/>
      <c r="BA119" s="55"/>
      <c r="BB119" s="55"/>
      <c r="BC119" s="55"/>
      <c r="BD119" s="55"/>
      <c r="BE119" s="55"/>
      <c r="BF119" s="55"/>
      <c r="BG119" s="55"/>
      <c r="BH119" s="55"/>
      <c r="BI119" s="55"/>
      <c r="BJ119" s="55"/>
      <c r="BK119" s="55"/>
      <c r="BL119" s="55"/>
      <c r="BM119" s="55"/>
      <c r="BN119" s="55"/>
      <c r="BO119" s="55"/>
      <c r="BP119" s="55"/>
      <c r="BQ119" s="55"/>
      <c r="BR119" s="55"/>
      <c r="BS119" s="55"/>
      <c r="BT119" s="55"/>
      <c r="BU119" s="55"/>
      <c r="BV119" s="55"/>
      <c r="BW119" s="55"/>
      <c r="BX119" s="55"/>
      <c r="BY119" s="55"/>
      <c r="BZ119" s="55"/>
      <c r="CA119" s="55"/>
      <c r="CB119" s="55"/>
      <c r="CC119" s="55"/>
      <c r="CD119" s="55"/>
      <c r="CE119" s="55"/>
      <c r="CF119" s="55"/>
      <c r="CG119" s="55"/>
      <c r="CH119" s="55"/>
      <c r="CI119" s="55"/>
      <c r="CJ119" s="55"/>
      <c r="CK119" s="55"/>
      <c r="CL119" s="55"/>
      <c r="CM119" s="55"/>
      <c r="CN119" s="55"/>
      <c r="CO119" s="55"/>
      <c r="CP119" s="55"/>
      <c r="CQ119" s="55"/>
      <c r="CR119" s="55"/>
      <c r="CS119" s="55"/>
      <c r="CT119" s="55"/>
      <c r="CU119" s="55"/>
      <c r="CV119" s="55"/>
      <c r="CW119" s="55"/>
      <c r="CX119" s="55"/>
      <c r="CY119" s="55"/>
      <c r="CZ119" s="55"/>
      <c r="DA119" s="55"/>
      <c r="DB119" s="55"/>
      <c r="DC119" s="55"/>
      <c r="DD119" s="55"/>
      <c r="DE119" s="55"/>
      <c r="DF119" s="55"/>
      <c r="DG119" s="55"/>
      <c r="DH119" s="55"/>
      <c r="DI119" s="55"/>
      <c r="DJ119" s="55"/>
      <c r="DK119" s="55"/>
      <c r="DL119" s="55"/>
      <c r="DM119" s="55"/>
      <c r="DN119" s="55"/>
      <c r="DO119" s="55"/>
      <c r="DP119" s="55"/>
      <c r="DQ119" s="55"/>
      <c r="DR119" s="55"/>
      <c r="DS119" s="55"/>
      <c r="DT119" s="55"/>
      <c r="DU119" s="55"/>
      <c r="DV119" s="55"/>
      <c r="DW119" s="55"/>
      <c r="DX119" s="55"/>
      <c r="DY119" s="55"/>
      <c r="DZ119" s="55"/>
      <c r="EA119" s="55"/>
      <c r="EB119" s="55"/>
      <c r="EC119" s="55"/>
      <c r="ED119" s="55"/>
      <c r="EE119" s="55"/>
      <c r="EF119" s="55"/>
      <c r="EG119" s="55"/>
      <c r="EH119" s="55"/>
      <c r="EI119" s="55"/>
      <c r="EJ119" s="55"/>
      <c r="EK119" s="55"/>
      <c r="EL119" s="55"/>
      <c r="EM119" s="55"/>
      <c r="EN119" s="55"/>
      <c r="EO119" s="55"/>
      <c r="EP119" s="55"/>
      <c r="EQ119" s="55"/>
      <c r="ER119" s="55"/>
      <c r="ES119" s="55"/>
      <c r="ET119" s="55"/>
      <c r="EU119" s="55"/>
      <c r="EV119" s="55"/>
      <c r="EW119" s="55"/>
      <c r="EX119" s="55"/>
      <c r="EY119" s="55"/>
      <c r="EZ119" s="55"/>
      <c r="FA119" s="55"/>
      <c r="FB119" s="55"/>
      <c r="FC119" s="55"/>
      <c r="FD119" s="55"/>
      <c r="FE119" s="55"/>
      <c r="FF119" s="55"/>
      <c r="FG119" s="55"/>
      <c r="FH119" s="55"/>
      <c r="FI119" s="55"/>
      <c r="FJ119" s="55"/>
      <c r="FK119" s="55"/>
      <c r="FL119" s="55"/>
      <c r="FM119" s="55"/>
      <c r="FN119" s="55"/>
      <c r="FO119" s="55"/>
      <c r="FP119" s="55"/>
      <c r="FQ119" s="55"/>
      <c r="FR119" s="55"/>
      <c r="FS119" s="55"/>
      <c r="FT119" s="55"/>
      <c r="FU119" s="55"/>
      <c r="FV119" s="55"/>
      <c r="FW119" s="55"/>
      <c r="FX119" s="55"/>
      <c r="FY119" s="55"/>
      <c r="FZ119" s="55"/>
      <c r="GA119" s="55"/>
      <c r="GB119" s="55"/>
      <c r="GC119" s="55"/>
      <c r="GD119" s="55"/>
      <c r="GE119" s="55"/>
      <c r="GF119" s="55"/>
      <c r="GG119" s="55"/>
      <c r="GH119" s="55"/>
      <c r="GI119" s="55"/>
      <c r="GJ119" s="55"/>
      <c r="GK119" s="55"/>
      <c r="GL119" s="55"/>
      <c r="GM119" s="55"/>
      <c r="GN119" s="55"/>
      <c r="GO119" s="55"/>
      <c r="GP119" s="55"/>
      <c r="GQ119" s="55"/>
      <c r="GR119" s="55"/>
      <c r="GS119" s="55"/>
      <c r="GT119" s="55"/>
      <c r="GU119" s="55"/>
      <c r="GV119" s="55"/>
      <c r="GW119" s="55"/>
      <c r="GX119" s="55"/>
      <c r="GY119" s="55"/>
      <c r="GZ119" s="55"/>
      <c r="HA119" s="55"/>
      <c r="HB119" s="55"/>
      <c r="HC119" s="55"/>
      <c r="HD119" s="55"/>
      <c r="HE119" s="55"/>
      <c r="HF119" s="55"/>
      <c r="HG119" s="55"/>
      <c r="HH119" s="55"/>
      <c r="HI119" s="55"/>
      <c r="HJ119" s="55"/>
      <c r="HK119" s="55"/>
      <c r="HL119" s="55"/>
      <c r="HM119" s="55"/>
      <c r="HN119" s="55"/>
      <c r="HO119" s="55"/>
      <c r="HP119" s="55"/>
      <c r="HQ119" s="55"/>
      <c r="HR119" s="55"/>
      <c r="HS119" s="55"/>
      <c r="HT119" s="55"/>
      <c r="HU119" s="55"/>
      <c r="HV119" s="55"/>
      <c r="HW119" s="55"/>
      <c r="HX119" s="55"/>
      <c r="HY119" s="55"/>
      <c r="HZ119" s="55"/>
      <c r="IA119" s="55"/>
      <c r="IB119" s="55"/>
      <c r="IC119" s="55"/>
      <c r="ID119" s="55"/>
      <c r="IE119" s="55"/>
      <c r="IF119" s="55"/>
      <c r="IG119" s="55"/>
      <c r="IH119" s="55"/>
      <c r="II119" s="55"/>
      <c r="IJ119" s="55"/>
      <c r="IK119" s="55"/>
      <c r="IL119" s="55"/>
      <c r="IM119" s="55"/>
      <c r="IN119" s="55"/>
      <c r="IO119" s="55"/>
      <c r="IP119" s="55"/>
      <c r="IQ119" s="55"/>
      <c r="IR119" s="55"/>
      <c r="IS119" s="55"/>
      <c r="IT119" s="55"/>
      <c r="IU119" s="55"/>
      <c r="IV119" s="55"/>
      <c r="IW119" s="55"/>
    </row>
    <row r="120" customFormat="false" ht="11.25" hidden="false" customHeight="false" outlineLevel="0" collapsed="false">
      <c r="A120" s="48" t="s">
        <v>93</v>
      </c>
      <c r="B120" s="49" t="n">
        <v>70000</v>
      </c>
      <c r="C120" s="50" t="n">
        <f aca="false">VLOOKUP(C$3,'Flow Historicals'!$A$1:$ET$23952,150)</f>
        <v>0</v>
      </c>
      <c r="D120" s="51" t="n">
        <f aca="false">+B120-C120</f>
        <v>70000</v>
      </c>
      <c r="E120" s="50" t="n">
        <f aca="false">VLOOKUP(E$3,'Flow Historicals'!$A$1:$ET$23952,150)</f>
        <v>0</v>
      </c>
      <c r="F120" s="51" t="n">
        <f aca="false">+B120-E120</f>
        <v>70000</v>
      </c>
      <c r="G120" s="50" t="n">
        <f aca="false">+C120-E120</f>
        <v>0</v>
      </c>
      <c r="H120" s="52"/>
      <c r="I120" s="52"/>
      <c r="J120" s="52"/>
      <c r="K120" s="52"/>
      <c r="L120" s="52"/>
      <c r="M120" s="52"/>
      <c r="N120" s="52"/>
      <c r="O120" s="52"/>
      <c r="P120" s="52"/>
      <c r="Q120" s="52"/>
      <c r="R120" s="52"/>
      <c r="S120" s="52"/>
      <c r="T120" s="52"/>
      <c r="U120" s="52"/>
      <c r="V120" s="52"/>
      <c r="W120" s="53"/>
      <c r="X120" s="53"/>
      <c r="Y120" s="53"/>
      <c r="Z120" s="53"/>
      <c r="AA120" s="53"/>
      <c r="AB120" s="53"/>
      <c r="AC120" s="53"/>
      <c r="AD120" s="53"/>
      <c r="AE120" s="53"/>
      <c r="AF120" s="53"/>
      <c r="AG120" s="53"/>
      <c r="AH120" s="54"/>
      <c r="AI120" s="54"/>
      <c r="AJ120" s="54"/>
      <c r="AK120" s="54"/>
      <c r="AL120" s="54"/>
      <c r="AM120" s="54"/>
      <c r="AN120" s="54"/>
      <c r="AO120" s="54"/>
      <c r="AP120" s="54"/>
      <c r="AQ120" s="54"/>
      <c r="AR120" s="54"/>
      <c r="AS120" s="55"/>
      <c r="AT120" s="55"/>
      <c r="AU120" s="55"/>
      <c r="AV120" s="55"/>
      <c r="AW120" s="55"/>
      <c r="AX120" s="55"/>
      <c r="AY120" s="55"/>
      <c r="AZ120" s="55"/>
      <c r="BA120" s="55"/>
      <c r="BB120" s="55"/>
      <c r="BC120" s="55"/>
      <c r="BD120" s="55"/>
      <c r="BE120" s="55"/>
      <c r="BF120" s="55"/>
      <c r="BG120" s="55"/>
      <c r="BH120" s="55"/>
      <c r="BI120" s="55"/>
      <c r="BJ120" s="55"/>
      <c r="BK120" s="55"/>
      <c r="BL120" s="55"/>
      <c r="BM120" s="55"/>
      <c r="BN120" s="55"/>
      <c r="BO120" s="55"/>
      <c r="BP120" s="55"/>
      <c r="BQ120" s="55"/>
      <c r="BR120" s="55"/>
      <c r="BS120" s="55"/>
      <c r="BT120" s="55"/>
      <c r="BU120" s="55"/>
      <c r="BV120" s="55"/>
      <c r="BW120" s="55"/>
      <c r="BX120" s="55"/>
      <c r="BY120" s="55"/>
      <c r="BZ120" s="55"/>
      <c r="CA120" s="55"/>
      <c r="CB120" s="55"/>
      <c r="CC120" s="55"/>
      <c r="CD120" s="55"/>
      <c r="CE120" s="55"/>
      <c r="CF120" s="55"/>
      <c r="CG120" s="55"/>
      <c r="CH120" s="55"/>
      <c r="CI120" s="55"/>
      <c r="CJ120" s="55"/>
      <c r="CK120" s="55"/>
      <c r="CL120" s="55"/>
      <c r="CM120" s="55"/>
      <c r="CN120" s="55"/>
      <c r="CO120" s="55"/>
      <c r="CP120" s="55"/>
      <c r="CQ120" s="55"/>
      <c r="CR120" s="55"/>
      <c r="CS120" s="55"/>
      <c r="CT120" s="55"/>
      <c r="CU120" s="55"/>
      <c r="CV120" s="55"/>
      <c r="CW120" s="55"/>
      <c r="CX120" s="55"/>
      <c r="CY120" s="55"/>
      <c r="CZ120" s="55"/>
      <c r="DA120" s="55"/>
      <c r="DB120" s="55"/>
      <c r="DC120" s="55"/>
      <c r="DD120" s="55"/>
      <c r="DE120" s="55"/>
      <c r="DF120" s="55"/>
      <c r="DG120" s="55"/>
      <c r="DH120" s="55"/>
      <c r="DI120" s="55"/>
      <c r="DJ120" s="55"/>
      <c r="DK120" s="55"/>
      <c r="DL120" s="55"/>
      <c r="DM120" s="55"/>
      <c r="DN120" s="55"/>
      <c r="DO120" s="55"/>
      <c r="DP120" s="55"/>
      <c r="DQ120" s="55"/>
      <c r="DR120" s="55"/>
      <c r="DS120" s="55"/>
      <c r="DT120" s="55"/>
      <c r="DU120" s="55"/>
      <c r="DV120" s="55"/>
      <c r="DW120" s="55"/>
      <c r="DX120" s="55"/>
      <c r="DY120" s="55"/>
      <c r="DZ120" s="55"/>
      <c r="EA120" s="55"/>
      <c r="EB120" s="55"/>
      <c r="EC120" s="55"/>
      <c r="ED120" s="55"/>
      <c r="EE120" s="55"/>
      <c r="EF120" s="55"/>
      <c r="EG120" s="55"/>
      <c r="EH120" s="55"/>
      <c r="EI120" s="55"/>
      <c r="EJ120" s="55"/>
      <c r="EK120" s="55"/>
      <c r="EL120" s="55"/>
      <c r="EM120" s="55"/>
      <c r="EN120" s="55"/>
      <c r="EO120" s="55"/>
      <c r="EP120" s="55"/>
      <c r="EQ120" s="55"/>
      <c r="ER120" s="55"/>
      <c r="ES120" s="55"/>
      <c r="ET120" s="55"/>
      <c r="EU120" s="55"/>
      <c r="EV120" s="55"/>
      <c r="EW120" s="55"/>
      <c r="EX120" s="55"/>
      <c r="EY120" s="55"/>
      <c r="EZ120" s="55"/>
      <c r="FA120" s="55"/>
      <c r="FB120" s="55"/>
      <c r="FC120" s="55"/>
      <c r="FD120" s="55"/>
      <c r="FE120" s="55"/>
      <c r="FF120" s="55"/>
      <c r="FG120" s="55"/>
      <c r="FH120" s="55"/>
      <c r="FI120" s="55"/>
      <c r="FJ120" s="55"/>
      <c r="FK120" s="55"/>
      <c r="FL120" s="55"/>
      <c r="FM120" s="55"/>
      <c r="FN120" s="55"/>
      <c r="FO120" s="55"/>
      <c r="FP120" s="55"/>
      <c r="FQ120" s="55"/>
      <c r="FR120" s="55"/>
      <c r="FS120" s="55"/>
      <c r="FT120" s="55"/>
      <c r="FU120" s="55"/>
      <c r="FV120" s="55"/>
      <c r="FW120" s="55"/>
      <c r="FX120" s="55"/>
      <c r="FY120" s="55"/>
      <c r="FZ120" s="55"/>
      <c r="GA120" s="55"/>
      <c r="GB120" s="55"/>
      <c r="GC120" s="55"/>
      <c r="GD120" s="55"/>
      <c r="GE120" s="55"/>
      <c r="GF120" s="55"/>
      <c r="GG120" s="55"/>
      <c r="GH120" s="55"/>
      <c r="GI120" s="55"/>
      <c r="GJ120" s="55"/>
      <c r="GK120" s="55"/>
      <c r="GL120" s="55"/>
      <c r="GM120" s="55"/>
      <c r="GN120" s="55"/>
      <c r="GO120" s="55"/>
      <c r="GP120" s="55"/>
      <c r="GQ120" s="55"/>
      <c r="GR120" s="55"/>
      <c r="GS120" s="55"/>
      <c r="GT120" s="55"/>
      <c r="GU120" s="55"/>
      <c r="GV120" s="55"/>
      <c r="GW120" s="55"/>
      <c r="GX120" s="55"/>
      <c r="GY120" s="55"/>
      <c r="GZ120" s="55"/>
      <c r="HA120" s="55"/>
      <c r="HB120" s="55"/>
      <c r="HC120" s="55"/>
      <c r="HD120" s="55"/>
      <c r="HE120" s="55"/>
      <c r="HF120" s="55"/>
      <c r="HG120" s="55"/>
      <c r="HH120" s="55"/>
      <c r="HI120" s="55"/>
      <c r="HJ120" s="55"/>
      <c r="HK120" s="55"/>
      <c r="HL120" s="55"/>
      <c r="HM120" s="55"/>
      <c r="HN120" s="55"/>
      <c r="HO120" s="55"/>
      <c r="HP120" s="55"/>
      <c r="HQ120" s="55"/>
      <c r="HR120" s="55"/>
      <c r="HS120" s="55"/>
      <c r="HT120" s="55"/>
      <c r="HU120" s="55"/>
      <c r="HV120" s="55"/>
      <c r="HW120" s="55"/>
      <c r="HX120" s="55"/>
      <c r="HY120" s="55"/>
      <c r="HZ120" s="55"/>
      <c r="IA120" s="55"/>
      <c r="IB120" s="55"/>
      <c r="IC120" s="55"/>
      <c r="ID120" s="55"/>
      <c r="IE120" s="55"/>
      <c r="IF120" s="55"/>
      <c r="IG120" s="55"/>
      <c r="IH120" s="55"/>
      <c r="II120" s="55"/>
      <c r="IJ120" s="55"/>
      <c r="IK120" s="55"/>
      <c r="IL120" s="55"/>
      <c r="IM120" s="55"/>
      <c r="IN120" s="55"/>
      <c r="IO120" s="55"/>
      <c r="IP120" s="55"/>
      <c r="IQ120" s="55"/>
      <c r="IR120" s="55"/>
      <c r="IS120" s="55"/>
      <c r="IT120" s="55"/>
      <c r="IU120" s="55"/>
      <c r="IV120" s="55"/>
      <c r="IW120" s="55"/>
    </row>
    <row r="121" customFormat="false" ht="11.25" hidden="false" customHeight="false" outlineLevel="0" collapsed="false">
      <c r="A121" s="56"/>
      <c r="B121" s="49"/>
      <c r="C121" s="50" t="s">
        <v>2</v>
      </c>
      <c r="D121" s="51" t="s">
        <v>2</v>
      </c>
      <c r="E121" s="50" t="s">
        <v>2</v>
      </c>
      <c r="F121" s="51" t="s">
        <v>2</v>
      </c>
      <c r="G121" s="50" t="s">
        <v>2</v>
      </c>
      <c r="H121" s="52" t="s">
        <v>2</v>
      </c>
      <c r="I121" s="52"/>
      <c r="J121" s="52"/>
      <c r="K121" s="52"/>
      <c r="L121" s="52"/>
      <c r="M121" s="52"/>
      <c r="N121" s="52"/>
      <c r="O121" s="52"/>
      <c r="P121" s="52"/>
      <c r="Q121" s="52"/>
      <c r="R121" s="52"/>
      <c r="S121" s="52"/>
      <c r="T121" s="52"/>
      <c r="U121" s="52"/>
      <c r="V121" s="52"/>
      <c r="W121" s="53"/>
      <c r="X121" s="53"/>
      <c r="Y121" s="53"/>
      <c r="Z121" s="53"/>
      <c r="AA121" s="53"/>
      <c r="AB121" s="53"/>
      <c r="AC121" s="53"/>
      <c r="AD121" s="53"/>
      <c r="AE121" s="53"/>
      <c r="AF121" s="53"/>
      <c r="AG121" s="53"/>
      <c r="AH121" s="54"/>
      <c r="AI121" s="54"/>
      <c r="AJ121" s="54"/>
      <c r="AK121" s="54"/>
      <c r="AL121" s="54"/>
      <c r="AM121" s="54"/>
      <c r="AN121" s="54"/>
      <c r="AO121" s="54"/>
      <c r="AP121" s="54"/>
      <c r="AQ121" s="54"/>
      <c r="AR121" s="54"/>
      <c r="AS121" s="55"/>
      <c r="AT121" s="55"/>
      <c r="AU121" s="55"/>
      <c r="AV121" s="55"/>
      <c r="AW121" s="55"/>
      <c r="AX121" s="55"/>
      <c r="AY121" s="55"/>
      <c r="AZ121" s="55"/>
      <c r="BA121" s="55"/>
      <c r="BB121" s="55"/>
      <c r="BC121" s="55"/>
      <c r="BD121" s="55"/>
      <c r="BE121" s="55"/>
      <c r="BF121" s="55"/>
      <c r="BG121" s="55"/>
      <c r="BH121" s="55"/>
      <c r="BI121" s="55"/>
      <c r="BJ121" s="55"/>
      <c r="BK121" s="55"/>
      <c r="BL121" s="55"/>
      <c r="BM121" s="55"/>
      <c r="BN121" s="55"/>
      <c r="BO121" s="55"/>
      <c r="BP121" s="55"/>
      <c r="BQ121" s="55"/>
      <c r="BR121" s="55"/>
      <c r="BS121" s="55"/>
      <c r="BT121" s="55"/>
      <c r="BU121" s="55"/>
      <c r="BV121" s="55"/>
      <c r="BW121" s="55"/>
      <c r="BX121" s="55"/>
      <c r="BY121" s="55"/>
      <c r="BZ121" s="55"/>
      <c r="CA121" s="55"/>
      <c r="CB121" s="55"/>
      <c r="CC121" s="55"/>
      <c r="CD121" s="55"/>
      <c r="CE121" s="55"/>
      <c r="CF121" s="55"/>
      <c r="CG121" s="55"/>
      <c r="CH121" s="55"/>
      <c r="CI121" s="55"/>
      <c r="CJ121" s="55"/>
      <c r="CK121" s="55"/>
      <c r="CL121" s="55"/>
      <c r="CM121" s="55"/>
      <c r="CN121" s="55"/>
      <c r="CO121" s="55"/>
      <c r="CP121" s="55"/>
      <c r="CQ121" s="55"/>
      <c r="CR121" s="55"/>
      <c r="CS121" s="55"/>
      <c r="CT121" s="55"/>
      <c r="CU121" s="55"/>
      <c r="CV121" s="55"/>
      <c r="CW121" s="55"/>
      <c r="CX121" s="55"/>
      <c r="CY121" s="55"/>
      <c r="CZ121" s="55"/>
      <c r="DA121" s="55"/>
      <c r="DB121" s="55"/>
      <c r="DC121" s="55"/>
      <c r="DD121" s="55"/>
      <c r="DE121" s="55"/>
      <c r="DF121" s="55"/>
      <c r="DG121" s="55"/>
      <c r="DH121" s="55"/>
      <c r="DI121" s="55"/>
      <c r="DJ121" s="55"/>
      <c r="DK121" s="55"/>
      <c r="DL121" s="55"/>
      <c r="DM121" s="55"/>
      <c r="DN121" s="55"/>
      <c r="DO121" s="55"/>
      <c r="DP121" s="55"/>
      <c r="DQ121" s="55"/>
      <c r="DR121" s="55"/>
      <c r="DS121" s="55"/>
      <c r="DT121" s="55"/>
      <c r="DU121" s="55"/>
      <c r="DV121" s="55"/>
      <c r="DW121" s="55"/>
      <c r="DX121" s="55"/>
      <c r="DY121" s="55"/>
      <c r="DZ121" s="55"/>
      <c r="EA121" s="55"/>
      <c r="EB121" s="55"/>
      <c r="EC121" s="55"/>
      <c r="ED121" s="55"/>
      <c r="EE121" s="55"/>
      <c r="EF121" s="55"/>
      <c r="EG121" s="55"/>
      <c r="EH121" s="55"/>
      <c r="EI121" s="55"/>
      <c r="EJ121" s="55"/>
      <c r="EK121" s="55"/>
      <c r="EL121" s="55"/>
      <c r="EM121" s="55"/>
      <c r="EN121" s="55"/>
      <c r="EO121" s="55"/>
      <c r="EP121" s="55"/>
      <c r="EQ121" s="55"/>
      <c r="ER121" s="55"/>
      <c r="ES121" s="55"/>
      <c r="ET121" s="55"/>
      <c r="EU121" s="55"/>
      <c r="EV121" s="55"/>
      <c r="EW121" s="55"/>
      <c r="EX121" s="55"/>
      <c r="EY121" s="55"/>
      <c r="EZ121" s="55"/>
      <c r="FA121" s="55"/>
      <c r="FB121" s="55"/>
      <c r="FC121" s="55"/>
      <c r="FD121" s="55"/>
      <c r="FE121" s="55"/>
      <c r="FF121" s="55"/>
      <c r="FG121" s="55"/>
      <c r="FH121" s="55"/>
      <c r="FI121" s="55"/>
      <c r="FJ121" s="55"/>
      <c r="FK121" s="55"/>
      <c r="FL121" s="55"/>
      <c r="FM121" s="55"/>
      <c r="FN121" s="55"/>
      <c r="FO121" s="55"/>
      <c r="FP121" s="55"/>
      <c r="FQ121" s="55"/>
      <c r="FR121" s="55"/>
      <c r="FS121" s="55"/>
      <c r="FT121" s="55"/>
      <c r="FU121" s="55"/>
      <c r="FV121" s="55"/>
      <c r="FW121" s="55"/>
      <c r="FX121" s="55"/>
      <c r="FY121" s="55"/>
      <c r="FZ121" s="55"/>
      <c r="GA121" s="55"/>
      <c r="GB121" s="55"/>
      <c r="GC121" s="55"/>
      <c r="GD121" s="55"/>
      <c r="GE121" s="55"/>
      <c r="GF121" s="55"/>
      <c r="GG121" s="55"/>
      <c r="GH121" s="55"/>
      <c r="GI121" s="55"/>
      <c r="GJ121" s="55"/>
      <c r="GK121" s="55"/>
      <c r="GL121" s="55"/>
      <c r="GM121" s="55"/>
      <c r="GN121" s="55"/>
      <c r="GO121" s="55"/>
      <c r="GP121" s="55"/>
      <c r="GQ121" s="55"/>
      <c r="GR121" s="55"/>
      <c r="GS121" s="55"/>
      <c r="GT121" s="55"/>
      <c r="GU121" s="55"/>
      <c r="GV121" s="55"/>
      <c r="GW121" s="55"/>
      <c r="GX121" s="55"/>
      <c r="GY121" s="55"/>
      <c r="GZ121" s="55"/>
      <c r="HA121" s="55"/>
      <c r="HB121" s="55"/>
      <c r="HC121" s="55"/>
      <c r="HD121" s="55"/>
      <c r="HE121" s="55"/>
      <c r="HF121" s="55"/>
      <c r="HG121" s="55"/>
      <c r="HH121" s="55"/>
      <c r="HI121" s="55"/>
      <c r="HJ121" s="55"/>
      <c r="HK121" s="55"/>
      <c r="HL121" s="55"/>
      <c r="HM121" s="55"/>
      <c r="HN121" s="55"/>
      <c r="HO121" s="55"/>
      <c r="HP121" s="55"/>
      <c r="HQ121" s="55"/>
      <c r="HR121" s="55"/>
      <c r="HS121" s="55"/>
      <c r="HT121" s="55"/>
      <c r="HU121" s="55"/>
      <c r="HV121" s="55"/>
      <c r="HW121" s="55"/>
      <c r="HX121" s="55"/>
      <c r="HY121" s="55"/>
      <c r="HZ121" s="55"/>
      <c r="IA121" s="55"/>
      <c r="IB121" s="55"/>
      <c r="IC121" s="55"/>
      <c r="ID121" s="55"/>
      <c r="IE121" s="55"/>
      <c r="IF121" s="55"/>
      <c r="IG121" s="55"/>
      <c r="IH121" s="55"/>
      <c r="II121" s="55"/>
      <c r="IJ121" s="55"/>
      <c r="IK121" s="55"/>
      <c r="IL121" s="55"/>
      <c r="IM121" s="55"/>
      <c r="IN121" s="55"/>
      <c r="IO121" s="55"/>
      <c r="IP121" s="55"/>
      <c r="IQ121" s="55"/>
      <c r="IR121" s="55"/>
      <c r="IS121" s="55"/>
      <c r="IT121" s="55"/>
      <c r="IU121" s="55"/>
      <c r="IV121" s="55"/>
      <c r="IW121" s="55"/>
    </row>
    <row r="122" customFormat="false" ht="11.25" hidden="false" customHeight="false" outlineLevel="0" collapsed="false">
      <c r="A122" s="56"/>
      <c r="B122" s="49"/>
      <c r="C122" s="50"/>
      <c r="D122" s="51"/>
      <c r="E122" s="50"/>
      <c r="F122" s="51"/>
      <c r="G122" s="50"/>
      <c r="H122" s="52"/>
      <c r="I122" s="52"/>
      <c r="J122" s="52"/>
      <c r="K122" s="52"/>
      <c r="L122" s="52"/>
      <c r="M122" s="52"/>
      <c r="N122" s="52"/>
      <c r="O122" s="52"/>
      <c r="P122" s="52"/>
      <c r="Q122" s="52"/>
      <c r="R122" s="52"/>
      <c r="S122" s="52"/>
      <c r="T122" s="52"/>
      <c r="U122" s="52"/>
      <c r="V122" s="52"/>
      <c r="W122" s="53"/>
      <c r="X122" s="53"/>
      <c r="Y122" s="53"/>
      <c r="Z122" s="53"/>
      <c r="AA122" s="53"/>
      <c r="AB122" s="53"/>
      <c r="AC122" s="53"/>
      <c r="AD122" s="53"/>
      <c r="AE122" s="53"/>
      <c r="AF122" s="53"/>
      <c r="AG122" s="53"/>
      <c r="AH122" s="54"/>
      <c r="AI122" s="54"/>
      <c r="AJ122" s="54"/>
      <c r="AK122" s="54"/>
      <c r="AL122" s="54"/>
      <c r="AM122" s="54"/>
      <c r="AN122" s="54"/>
      <c r="AO122" s="54"/>
      <c r="AP122" s="54"/>
      <c r="AQ122" s="54"/>
      <c r="AR122" s="54"/>
      <c r="AS122" s="55"/>
      <c r="AT122" s="55"/>
      <c r="AU122" s="55"/>
      <c r="AV122" s="55"/>
      <c r="AW122" s="55"/>
      <c r="AX122" s="55"/>
      <c r="AY122" s="55"/>
      <c r="AZ122" s="55"/>
      <c r="BA122" s="55"/>
      <c r="BB122" s="55"/>
      <c r="BC122" s="55"/>
      <c r="BD122" s="55"/>
      <c r="BE122" s="55"/>
      <c r="BF122" s="55"/>
      <c r="BG122" s="55"/>
      <c r="BH122" s="55"/>
      <c r="BI122" s="55"/>
      <c r="BJ122" s="55"/>
      <c r="BK122" s="55"/>
      <c r="BL122" s="55"/>
      <c r="BM122" s="55"/>
      <c r="BN122" s="55"/>
      <c r="BO122" s="55"/>
      <c r="BP122" s="55"/>
      <c r="BQ122" s="55"/>
      <c r="BR122" s="55"/>
      <c r="BS122" s="55"/>
      <c r="BT122" s="55"/>
      <c r="BU122" s="55"/>
      <c r="BV122" s="55"/>
      <c r="BW122" s="55"/>
      <c r="BX122" s="55"/>
      <c r="BY122" s="55"/>
      <c r="BZ122" s="55"/>
      <c r="CA122" s="55"/>
      <c r="CB122" s="55"/>
      <c r="CC122" s="55"/>
      <c r="CD122" s="55"/>
      <c r="CE122" s="55"/>
      <c r="CF122" s="55"/>
      <c r="CG122" s="55"/>
      <c r="CH122" s="55"/>
      <c r="CI122" s="55"/>
      <c r="CJ122" s="55"/>
      <c r="CK122" s="55"/>
      <c r="CL122" s="55"/>
      <c r="CM122" s="55"/>
      <c r="CN122" s="55"/>
      <c r="CO122" s="55"/>
      <c r="CP122" s="55"/>
      <c r="CQ122" s="55"/>
      <c r="CR122" s="55"/>
      <c r="CS122" s="55"/>
      <c r="CT122" s="55"/>
      <c r="CU122" s="55"/>
      <c r="CV122" s="55"/>
      <c r="CW122" s="55"/>
      <c r="CX122" s="55"/>
      <c r="CY122" s="55"/>
      <c r="CZ122" s="55"/>
      <c r="DA122" s="55"/>
      <c r="DB122" s="55"/>
      <c r="DC122" s="55"/>
      <c r="DD122" s="55"/>
      <c r="DE122" s="55"/>
      <c r="DF122" s="55"/>
      <c r="DG122" s="55"/>
      <c r="DH122" s="55"/>
      <c r="DI122" s="55"/>
      <c r="DJ122" s="55"/>
      <c r="DK122" s="55"/>
      <c r="DL122" s="55"/>
      <c r="DM122" s="55"/>
      <c r="DN122" s="55"/>
      <c r="DO122" s="55"/>
      <c r="DP122" s="55"/>
      <c r="DQ122" s="55"/>
      <c r="DR122" s="55"/>
      <c r="DS122" s="55"/>
      <c r="DT122" s="55"/>
      <c r="DU122" s="55"/>
      <c r="DV122" s="55"/>
      <c r="DW122" s="55"/>
      <c r="DX122" s="55"/>
      <c r="DY122" s="55"/>
      <c r="DZ122" s="55"/>
      <c r="EA122" s="55"/>
      <c r="EB122" s="55"/>
      <c r="EC122" s="55"/>
      <c r="ED122" s="55"/>
      <c r="EE122" s="55"/>
      <c r="EF122" s="55"/>
      <c r="EG122" s="55"/>
      <c r="EH122" s="55"/>
      <c r="EI122" s="55"/>
      <c r="EJ122" s="55"/>
      <c r="EK122" s="55"/>
      <c r="EL122" s="55"/>
      <c r="EM122" s="55"/>
      <c r="EN122" s="55"/>
      <c r="EO122" s="55"/>
      <c r="EP122" s="55"/>
      <c r="EQ122" s="55"/>
      <c r="ER122" s="55"/>
      <c r="ES122" s="55"/>
      <c r="ET122" s="55"/>
      <c r="EU122" s="55"/>
      <c r="EV122" s="55"/>
      <c r="EW122" s="55"/>
      <c r="EX122" s="55"/>
      <c r="EY122" s="55"/>
      <c r="EZ122" s="55"/>
      <c r="FA122" s="55"/>
      <c r="FB122" s="55"/>
      <c r="FC122" s="55"/>
      <c r="FD122" s="55"/>
      <c r="FE122" s="55"/>
      <c r="FF122" s="55"/>
      <c r="FG122" s="55"/>
      <c r="FH122" s="55"/>
      <c r="FI122" s="55"/>
      <c r="FJ122" s="55"/>
      <c r="FK122" s="55"/>
      <c r="FL122" s="55"/>
      <c r="FM122" s="55"/>
      <c r="FN122" s="55"/>
      <c r="FO122" s="55"/>
      <c r="FP122" s="55"/>
      <c r="FQ122" s="55"/>
      <c r="FR122" s="55"/>
      <c r="FS122" s="55"/>
      <c r="FT122" s="55"/>
      <c r="FU122" s="55"/>
      <c r="FV122" s="55"/>
      <c r="FW122" s="55"/>
      <c r="FX122" s="55"/>
      <c r="FY122" s="55"/>
      <c r="FZ122" s="55"/>
      <c r="GA122" s="55"/>
      <c r="GB122" s="55"/>
      <c r="GC122" s="55"/>
      <c r="GD122" s="55"/>
      <c r="GE122" s="55"/>
      <c r="GF122" s="55"/>
      <c r="GG122" s="55"/>
      <c r="GH122" s="55"/>
      <c r="GI122" s="55"/>
      <c r="GJ122" s="55"/>
      <c r="GK122" s="55"/>
      <c r="GL122" s="55"/>
      <c r="GM122" s="55"/>
      <c r="GN122" s="55"/>
      <c r="GO122" s="55"/>
      <c r="GP122" s="55"/>
      <c r="GQ122" s="55"/>
      <c r="GR122" s="55"/>
      <c r="GS122" s="55"/>
      <c r="GT122" s="55"/>
      <c r="GU122" s="55"/>
      <c r="GV122" s="55"/>
      <c r="GW122" s="55"/>
      <c r="GX122" s="55"/>
      <c r="GY122" s="55"/>
      <c r="GZ122" s="55"/>
      <c r="HA122" s="55"/>
      <c r="HB122" s="55"/>
      <c r="HC122" s="55"/>
      <c r="HD122" s="55"/>
      <c r="HE122" s="55"/>
      <c r="HF122" s="55"/>
      <c r="HG122" s="55"/>
      <c r="HH122" s="55"/>
      <c r="HI122" s="55"/>
      <c r="HJ122" s="55"/>
      <c r="HK122" s="55"/>
      <c r="HL122" s="55"/>
      <c r="HM122" s="55"/>
      <c r="HN122" s="55"/>
      <c r="HO122" s="55"/>
      <c r="HP122" s="55"/>
      <c r="HQ122" s="55"/>
      <c r="HR122" s="55"/>
      <c r="HS122" s="55"/>
      <c r="HT122" s="55"/>
      <c r="HU122" s="55"/>
      <c r="HV122" s="55"/>
      <c r="HW122" s="55"/>
      <c r="HX122" s="55"/>
      <c r="HY122" s="55"/>
      <c r="HZ122" s="55"/>
      <c r="IA122" s="55"/>
      <c r="IB122" s="55"/>
      <c r="IC122" s="55"/>
      <c r="ID122" s="55"/>
      <c r="IE122" s="55"/>
      <c r="IF122" s="55"/>
      <c r="IG122" s="55"/>
      <c r="IH122" s="55"/>
      <c r="II122" s="55"/>
      <c r="IJ122" s="55"/>
      <c r="IK122" s="55"/>
      <c r="IL122" s="55"/>
      <c r="IM122" s="55"/>
      <c r="IN122" s="55"/>
      <c r="IO122" s="55"/>
      <c r="IP122" s="55"/>
      <c r="IQ122" s="55"/>
      <c r="IR122" s="55"/>
      <c r="IS122" s="55"/>
      <c r="IT122" s="55"/>
      <c r="IU122" s="55"/>
      <c r="IV122" s="55"/>
      <c r="IW122" s="55"/>
    </row>
    <row r="123" customFormat="false" ht="11.25" hidden="false" customHeight="false" outlineLevel="0" collapsed="false">
      <c r="A123" s="48" t="s">
        <v>94</v>
      </c>
      <c r="B123" s="49" t="n">
        <v>353000</v>
      </c>
      <c r="C123" s="50" t="n">
        <f aca="false">VLOOKUP($C$3,'Flow Historicals'!$A$1:$CM$23952,60)</f>
        <v>0</v>
      </c>
      <c r="D123" s="51" t="n">
        <f aca="false">+B123-C123</f>
        <v>353000</v>
      </c>
      <c r="E123" s="50" t="n">
        <f aca="false">VLOOKUP($E$3,'Flow Historicals'!$A$1:$CM$23952,60)</f>
        <v>0</v>
      </c>
      <c r="F123" s="51" t="n">
        <f aca="false">+B123-E123</f>
        <v>353000</v>
      </c>
      <c r="G123" s="50" t="n">
        <f aca="false">+C123-E123</f>
        <v>0</v>
      </c>
      <c r="H123" s="52"/>
      <c r="I123" s="52"/>
      <c r="J123" s="52"/>
      <c r="K123" s="52"/>
      <c r="L123" s="52"/>
      <c r="M123" s="52"/>
      <c r="N123" s="52"/>
      <c r="O123" s="52"/>
      <c r="P123" s="52"/>
      <c r="Q123" s="52"/>
      <c r="R123" s="52"/>
      <c r="S123" s="52"/>
      <c r="T123" s="52"/>
      <c r="U123" s="52"/>
      <c r="V123" s="52"/>
      <c r="W123" s="53"/>
      <c r="X123" s="53"/>
      <c r="Y123" s="53"/>
      <c r="Z123" s="53"/>
      <c r="AA123" s="53"/>
      <c r="AB123" s="53"/>
      <c r="AC123" s="53"/>
      <c r="AD123" s="53"/>
      <c r="AE123" s="53"/>
      <c r="AF123" s="53"/>
      <c r="AG123" s="53"/>
      <c r="AH123" s="54"/>
      <c r="AI123" s="54"/>
      <c r="AJ123" s="54"/>
      <c r="AK123" s="54"/>
      <c r="AL123" s="54"/>
      <c r="AM123" s="54"/>
      <c r="AN123" s="54"/>
      <c r="AO123" s="54"/>
      <c r="AP123" s="54"/>
      <c r="AQ123" s="54"/>
      <c r="AR123" s="54"/>
      <c r="AS123" s="55"/>
      <c r="AT123" s="55"/>
      <c r="AU123" s="55"/>
      <c r="AV123" s="55"/>
      <c r="AW123" s="55"/>
      <c r="AX123" s="55"/>
      <c r="AY123" s="55"/>
      <c r="AZ123" s="55"/>
      <c r="BA123" s="55"/>
      <c r="BB123" s="55"/>
      <c r="BC123" s="55"/>
      <c r="BD123" s="55"/>
      <c r="BE123" s="55"/>
      <c r="BF123" s="55"/>
      <c r="BG123" s="55"/>
      <c r="BH123" s="55"/>
      <c r="BI123" s="55"/>
      <c r="BJ123" s="55"/>
      <c r="BK123" s="55"/>
      <c r="BL123" s="55"/>
      <c r="BM123" s="55"/>
      <c r="BN123" s="55"/>
      <c r="BO123" s="55"/>
      <c r="BP123" s="55"/>
      <c r="BQ123" s="55"/>
      <c r="BR123" s="55"/>
      <c r="BS123" s="55"/>
      <c r="BT123" s="55"/>
      <c r="BU123" s="55"/>
      <c r="BV123" s="55"/>
      <c r="BW123" s="55"/>
      <c r="BX123" s="55"/>
      <c r="BY123" s="55"/>
      <c r="BZ123" s="55"/>
      <c r="CA123" s="55"/>
      <c r="CB123" s="55"/>
      <c r="CC123" s="55"/>
      <c r="CD123" s="55"/>
      <c r="CE123" s="55"/>
      <c r="CF123" s="55"/>
      <c r="CG123" s="55"/>
      <c r="CH123" s="55"/>
      <c r="CI123" s="55"/>
      <c r="CJ123" s="55"/>
      <c r="CK123" s="55"/>
      <c r="CL123" s="55"/>
      <c r="CM123" s="55"/>
      <c r="CN123" s="55"/>
      <c r="CO123" s="55"/>
      <c r="CP123" s="55"/>
      <c r="CQ123" s="55"/>
      <c r="CR123" s="55"/>
      <c r="CS123" s="55"/>
      <c r="CT123" s="55"/>
      <c r="CU123" s="55"/>
      <c r="CV123" s="55"/>
      <c r="CW123" s="55"/>
      <c r="CX123" s="55"/>
      <c r="CY123" s="55"/>
      <c r="CZ123" s="55"/>
      <c r="DA123" s="55"/>
      <c r="DB123" s="55"/>
      <c r="DC123" s="55"/>
      <c r="DD123" s="55"/>
      <c r="DE123" s="55"/>
      <c r="DF123" s="55"/>
      <c r="DG123" s="55"/>
      <c r="DH123" s="55"/>
      <c r="DI123" s="55"/>
      <c r="DJ123" s="55"/>
      <c r="DK123" s="55"/>
      <c r="DL123" s="55"/>
      <c r="DM123" s="55"/>
      <c r="DN123" s="55"/>
      <c r="DO123" s="55"/>
      <c r="DP123" s="55"/>
      <c r="DQ123" s="55"/>
      <c r="DR123" s="55"/>
      <c r="DS123" s="55"/>
      <c r="DT123" s="55"/>
      <c r="DU123" s="55"/>
      <c r="DV123" s="55"/>
      <c r="DW123" s="55"/>
      <c r="DX123" s="55"/>
      <c r="DY123" s="55"/>
      <c r="DZ123" s="55"/>
      <c r="EA123" s="55"/>
      <c r="EB123" s="55"/>
      <c r="EC123" s="55"/>
      <c r="ED123" s="55"/>
      <c r="EE123" s="55"/>
      <c r="EF123" s="55"/>
      <c r="EG123" s="55"/>
      <c r="EH123" s="55"/>
      <c r="EI123" s="55"/>
      <c r="EJ123" s="55"/>
      <c r="EK123" s="55"/>
      <c r="EL123" s="55"/>
      <c r="EM123" s="55"/>
      <c r="EN123" s="55"/>
      <c r="EO123" s="55"/>
      <c r="EP123" s="55"/>
      <c r="EQ123" s="55"/>
      <c r="ER123" s="55"/>
      <c r="ES123" s="55"/>
      <c r="ET123" s="55"/>
      <c r="EU123" s="55"/>
      <c r="EV123" s="55"/>
      <c r="EW123" s="55"/>
      <c r="EX123" s="55"/>
      <c r="EY123" s="55"/>
      <c r="EZ123" s="55"/>
      <c r="FA123" s="55"/>
      <c r="FB123" s="55"/>
      <c r="FC123" s="55"/>
      <c r="FD123" s="55"/>
      <c r="FE123" s="55"/>
      <c r="FF123" s="55"/>
      <c r="FG123" s="55"/>
      <c r="FH123" s="55"/>
      <c r="FI123" s="55"/>
      <c r="FJ123" s="55"/>
      <c r="FK123" s="55"/>
      <c r="FL123" s="55"/>
      <c r="FM123" s="55"/>
      <c r="FN123" s="55"/>
      <c r="FO123" s="55"/>
      <c r="FP123" s="55"/>
      <c r="FQ123" s="55"/>
      <c r="FR123" s="55"/>
      <c r="FS123" s="55"/>
      <c r="FT123" s="55"/>
      <c r="FU123" s="55"/>
      <c r="FV123" s="55"/>
      <c r="FW123" s="55"/>
      <c r="FX123" s="55"/>
      <c r="FY123" s="55"/>
      <c r="FZ123" s="55"/>
      <c r="GA123" s="55"/>
      <c r="GB123" s="55"/>
      <c r="GC123" s="55"/>
      <c r="GD123" s="55"/>
      <c r="GE123" s="55"/>
      <c r="GF123" s="55"/>
      <c r="GG123" s="55"/>
      <c r="GH123" s="55"/>
      <c r="GI123" s="55"/>
      <c r="GJ123" s="55"/>
      <c r="GK123" s="55"/>
      <c r="GL123" s="55"/>
      <c r="GM123" s="55"/>
      <c r="GN123" s="55"/>
      <c r="GO123" s="55"/>
      <c r="GP123" s="55"/>
      <c r="GQ123" s="55"/>
      <c r="GR123" s="55"/>
      <c r="GS123" s="55"/>
      <c r="GT123" s="55"/>
      <c r="GU123" s="55"/>
      <c r="GV123" s="55"/>
      <c r="GW123" s="55"/>
      <c r="GX123" s="55"/>
      <c r="GY123" s="55"/>
      <c r="GZ123" s="55"/>
      <c r="HA123" s="55"/>
      <c r="HB123" s="55"/>
      <c r="HC123" s="55"/>
      <c r="HD123" s="55"/>
      <c r="HE123" s="55"/>
      <c r="HF123" s="55"/>
      <c r="HG123" s="55"/>
      <c r="HH123" s="55"/>
      <c r="HI123" s="55"/>
      <c r="HJ123" s="55"/>
      <c r="HK123" s="55"/>
      <c r="HL123" s="55"/>
      <c r="HM123" s="55"/>
      <c r="HN123" s="55"/>
      <c r="HO123" s="55"/>
      <c r="HP123" s="55"/>
      <c r="HQ123" s="55"/>
      <c r="HR123" s="55"/>
      <c r="HS123" s="55"/>
      <c r="HT123" s="55"/>
      <c r="HU123" s="55"/>
      <c r="HV123" s="55"/>
      <c r="HW123" s="55"/>
      <c r="HX123" s="55"/>
      <c r="HY123" s="55"/>
      <c r="HZ123" s="55"/>
      <c r="IA123" s="55"/>
      <c r="IB123" s="55"/>
      <c r="IC123" s="55"/>
      <c r="ID123" s="55"/>
      <c r="IE123" s="55"/>
      <c r="IF123" s="55"/>
      <c r="IG123" s="55"/>
      <c r="IH123" s="55"/>
      <c r="II123" s="55"/>
      <c r="IJ123" s="55"/>
      <c r="IK123" s="55"/>
      <c r="IL123" s="55"/>
      <c r="IM123" s="55"/>
      <c r="IN123" s="55"/>
      <c r="IO123" s="55"/>
      <c r="IP123" s="55"/>
      <c r="IQ123" s="55"/>
      <c r="IR123" s="55"/>
      <c r="IS123" s="55"/>
      <c r="IT123" s="55"/>
      <c r="IU123" s="55"/>
      <c r="IV123" s="55"/>
      <c r="IW123" s="55"/>
    </row>
    <row r="124" customFormat="false" ht="11.25" hidden="false" customHeight="false" outlineLevel="0" collapsed="false">
      <c r="A124" s="56"/>
      <c r="B124" s="49"/>
      <c r="C124" s="50"/>
      <c r="D124" s="51"/>
      <c r="E124" s="50"/>
      <c r="F124" s="51"/>
      <c r="G124" s="50"/>
      <c r="H124" s="52"/>
      <c r="I124" s="52"/>
      <c r="J124" s="52"/>
      <c r="K124" s="52"/>
      <c r="L124" s="52"/>
      <c r="M124" s="52"/>
      <c r="N124" s="52"/>
      <c r="O124" s="52"/>
      <c r="P124" s="52"/>
      <c r="Q124" s="52"/>
      <c r="R124" s="52"/>
      <c r="S124" s="52"/>
      <c r="T124" s="52"/>
      <c r="U124" s="52"/>
      <c r="V124" s="52"/>
      <c r="W124" s="53"/>
      <c r="X124" s="53"/>
      <c r="Y124" s="53"/>
      <c r="Z124" s="53"/>
      <c r="AA124" s="53"/>
      <c r="AB124" s="53"/>
      <c r="AC124" s="53"/>
      <c r="AD124" s="53"/>
      <c r="AE124" s="53"/>
      <c r="AF124" s="53"/>
      <c r="AG124" s="53"/>
      <c r="AH124" s="54"/>
      <c r="AI124" s="54"/>
      <c r="AJ124" s="54"/>
      <c r="AK124" s="54"/>
      <c r="AL124" s="54"/>
      <c r="AM124" s="54"/>
      <c r="AN124" s="54"/>
      <c r="AO124" s="54"/>
      <c r="AP124" s="54"/>
      <c r="AQ124" s="54"/>
      <c r="AR124" s="54"/>
      <c r="AS124" s="55"/>
      <c r="AT124" s="55"/>
      <c r="AU124" s="55"/>
      <c r="AV124" s="55"/>
      <c r="AW124" s="55"/>
      <c r="AX124" s="55"/>
      <c r="AY124" s="55"/>
      <c r="AZ124" s="55"/>
      <c r="BA124" s="55"/>
      <c r="BB124" s="55"/>
      <c r="BC124" s="55"/>
      <c r="BD124" s="55"/>
      <c r="BE124" s="55"/>
      <c r="BF124" s="55"/>
      <c r="BG124" s="55"/>
      <c r="BH124" s="55"/>
      <c r="BI124" s="55"/>
      <c r="BJ124" s="55"/>
      <c r="BK124" s="55"/>
      <c r="BL124" s="55"/>
      <c r="BM124" s="55"/>
      <c r="BN124" s="55"/>
      <c r="BO124" s="55"/>
      <c r="BP124" s="55"/>
      <c r="BQ124" s="55"/>
      <c r="BR124" s="55"/>
      <c r="BS124" s="55"/>
      <c r="BT124" s="55"/>
      <c r="BU124" s="55"/>
      <c r="BV124" s="55"/>
      <c r="BW124" s="55"/>
      <c r="BX124" s="55"/>
      <c r="BY124" s="55"/>
      <c r="BZ124" s="55"/>
      <c r="CA124" s="55"/>
      <c r="CB124" s="55"/>
      <c r="CC124" s="55"/>
      <c r="CD124" s="55"/>
      <c r="CE124" s="55"/>
      <c r="CF124" s="55"/>
      <c r="CG124" s="55"/>
      <c r="CH124" s="55"/>
      <c r="CI124" s="55"/>
      <c r="CJ124" s="55"/>
      <c r="CK124" s="55"/>
      <c r="CL124" s="55"/>
      <c r="CM124" s="55"/>
      <c r="CN124" s="55"/>
      <c r="CO124" s="55"/>
      <c r="CP124" s="55"/>
      <c r="CQ124" s="55"/>
      <c r="CR124" s="55"/>
      <c r="CS124" s="55"/>
      <c r="CT124" s="55"/>
      <c r="CU124" s="55"/>
      <c r="CV124" s="55"/>
      <c r="CW124" s="55"/>
      <c r="CX124" s="55"/>
      <c r="CY124" s="55"/>
      <c r="CZ124" s="55"/>
      <c r="DA124" s="55"/>
      <c r="DB124" s="55"/>
      <c r="DC124" s="55"/>
      <c r="DD124" s="55"/>
      <c r="DE124" s="55"/>
      <c r="DF124" s="55"/>
      <c r="DG124" s="55"/>
      <c r="DH124" s="55"/>
      <c r="DI124" s="55"/>
      <c r="DJ124" s="55"/>
      <c r="DK124" s="55"/>
      <c r="DL124" s="55"/>
      <c r="DM124" s="55"/>
      <c r="DN124" s="55"/>
      <c r="DO124" s="55"/>
      <c r="DP124" s="55"/>
      <c r="DQ124" s="55"/>
      <c r="DR124" s="55"/>
      <c r="DS124" s="55"/>
      <c r="DT124" s="55"/>
      <c r="DU124" s="55"/>
      <c r="DV124" s="55"/>
      <c r="DW124" s="55"/>
      <c r="DX124" s="55"/>
      <c r="DY124" s="55"/>
      <c r="DZ124" s="55"/>
      <c r="EA124" s="55"/>
      <c r="EB124" s="55"/>
      <c r="EC124" s="55"/>
      <c r="ED124" s="55"/>
      <c r="EE124" s="55"/>
      <c r="EF124" s="55"/>
      <c r="EG124" s="55"/>
      <c r="EH124" s="55"/>
      <c r="EI124" s="55"/>
      <c r="EJ124" s="55"/>
      <c r="EK124" s="55"/>
      <c r="EL124" s="55"/>
      <c r="EM124" s="55"/>
      <c r="EN124" s="55"/>
      <c r="EO124" s="55"/>
      <c r="EP124" s="55"/>
      <c r="EQ124" s="55"/>
      <c r="ER124" s="55"/>
      <c r="ES124" s="55"/>
      <c r="ET124" s="55"/>
      <c r="EU124" s="55"/>
      <c r="EV124" s="55"/>
      <c r="EW124" s="55"/>
      <c r="EX124" s="55"/>
      <c r="EY124" s="55"/>
      <c r="EZ124" s="55"/>
      <c r="FA124" s="55"/>
      <c r="FB124" s="55"/>
      <c r="FC124" s="55"/>
      <c r="FD124" s="55"/>
      <c r="FE124" s="55"/>
      <c r="FF124" s="55"/>
      <c r="FG124" s="55"/>
      <c r="FH124" s="55"/>
      <c r="FI124" s="55"/>
      <c r="FJ124" s="55"/>
      <c r="FK124" s="55"/>
      <c r="FL124" s="55"/>
      <c r="FM124" s="55"/>
      <c r="FN124" s="55"/>
      <c r="FO124" s="55"/>
      <c r="FP124" s="55"/>
      <c r="FQ124" s="55"/>
      <c r="FR124" s="55"/>
      <c r="FS124" s="55"/>
      <c r="FT124" s="55"/>
      <c r="FU124" s="55"/>
      <c r="FV124" s="55"/>
      <c r="FW124" s="55"/>
      <c r="FX124" s="55"/>
      <c r="FY124" s="55"/>
      <c r="FZ124" s="55"/>
      <c r="GA124" s="55"/>
      <c r="GB124" s="55"/>
      <c r="GC124" s="55"/>
      <c r="GD124" s="55"/>
      <c r="GE124" s="55"/>
      <c r="GF124" s="55"/>
      <c r="GG124" s="55"/>
      <c r="GH124" s="55"/>
      <c r="GI124" s="55"/>
      <c r="GJ124" s="55"/>
      <c r="GK124" s="55"/>
      <c r="GL124" s="55"/>
      <c r="GM124" s="55"/>
      <c r="GN124" s="55"/>
      <c r="GO124" s="55"/>
      <c r="GP124" s="55"/>
      <c r="GQ124" s="55"/>
      <c r="GR124" s="55"/>
      <c r="GS124" s="55"/>
      <c r="GT124" s="55"/>
      <c r="GU124" s="55"/>
      <c r="GV124" s="55"/>
      <c r="GW124" s="55"/>
      <c r="GX124" s="55"/>
      <c r="GY124" s="55"/>
      <c r="GZ124" s="55"/>
      <c r="HA124" s="55"/>
      <c r="HB124" s="55"/>
      <c r="HC124" s="55"/>
      <c r="HD124" s="55"/>
      <c r="HE124" s="55"/>
      <c r="HF124" s="55"/>
      <c r="HG124" s="55"/>
      <c r="HH124" s="55"/>
      <c r="HI124" s="55"/>
      <c r="HJ124" s="55"/>
      <c r="HK124" s="55"/>
      <c r="HL124" s="55"/>
      <c r="HM124" s="55"/>
      <c r="HN124" s="55"/>
      <c r="HO124" s="55"/>
      <c r="HP124" s="55"/>
      <c r="HQ124" s="55"/>
      <c r="HR124" s="55"/>
      <c r="HS124" s="55"/>
      <c r="HT124" s="55"/>
      <c r="HU124" s="55"/>
      <c r="HV124" s="55"/>
      <c r="HW124" s="55"/>
      <c r="HX124" s="55"/>
      <c r="HY124" s="55"/>
      <c r="HZ124" s="55"/>
      <c r="IA124" s="55"/>
      <c r="IB124" s="55"/>
      <c r="IC124" s="55"/>
      <c r="ID124" s="55"/>
      <c r="IE124" s="55"/>
      <c r="IF124" s="55"/>
      <c r="IG124" s="55"/>
      <c r="IH124" s="55"/>
      <c r="II124" s="55"/>
      <c r="IJ124" s="55"/>
      <c r="IK124" s="55"/>
      <c r="IL124" s="55"/>
      <c r="IM124" s="55"/>
      <c r="IN124" s="55"/>
      <c r="IO124" s="55"/>
      <c r="IP124" s="55"/>
      <c r="IQ124" s="55"/>
      <c r="IR124" s="55"/>
      <c r="IS124" s="55"/>
      <c r="IT124" s="55"/>
      <c r="IU124" s="55"/>
      <c r="IV124" s="55"/>
      <c r="IW124" s="55"/>
    </row>
    <row r="125" customFormat="false" ht="11.25" hidden="false" customHeight="false" outlineLevel="0" collapsed="false">
      <c r="A125" s="48" t="s">
        <v>95</v>
      </c>
      <c r="B125" s="49" t="n">
        <v>1140000</v>
      </c>
      <c r="C125" s="50" t="n">
        <f aca="false">VLOOKUP($C$3,'Flow Historicals'!$A$1:$CM$23952,61)-35000</f>
        <v>-35000</v>
      </c>
      <c r="D125" s="51" t="n">
        <f aca="false">+B125-C125</f>
        <v>1175000</v>
      </c>
      <c r="E125" s="50" t="n">
        <f aca="false">VLOOKUP($E$3,'Flow Historicals'!$A$1:$CM$23952,61)</f>
        <v>0</v>
      </c>
      <c r="F125" s="51" t="n">
        <f aca="false">+B125-E125</f>
        <v>1140000</v>
      </c>
      <c r="G125" s="50" t="n">
        <f aca="false">+C125-E125</f>
        <v>-35000</v>
      </c>
      <c r="H125" s="52"/>
      <c r="I125" s="52"/>
      <c r="J125" s="52"/>
      <c r="K125" s="52"/>
      <c r="L125" s="52"/>
      <c r="M125" s="52"/>
      <c r="N125" s="52"/>
      <c r="O125" s="52"/>
      <c r="P125" s="52"/>
      <c r="Q125" s="52"/>
      <c r="R125" s="52"/>
      <c r="S125" s="52"/>
      <c r="T125" s="52"/>
      <c r="U125" s="52"/>
      <c r="V125" s="52"/>
      <c r="W125" s="53"/>
      <c r="X125" s="53"/>
      <c r="Y125" s="53"/>
      <c r="Z125" s="53"/>
      <c r="AA125" s="53"/>
      <c r="AB125" s="53"/>
      <c r="AC125" s="53"/>
      <c r="AD125" s="53"/>
      <c r="AE125" s="53"/>
      <c r="AF125" s="53"/>
      <c r="AG125" s="53"/>
      <c r="AH125" s="54"/>
      <c r="AI125" s="54"/>
      <c r="AJ125" s="54"/>
      <c r="AK125" s="54"/>
      <c r="AL125" s="54"/>
      <c r="AM125" s="54"/>
      <c r="AN125" s="54"/>
      <c r="AO125" s="54"/>
      <c r="AP125" s="54"/>
      <c r="AQ125" s="54"/>
      <c r="AR125" s="54"/>
      <c r="AS125" s="55"/>
      <c r="AT125" s="55"/>
      <c r="AU125" s="55"/>
      <c r="AV125" s="55"/>
      <c r="AW125" s="55"/>
      <c r="AX125" s="55"/>
      <c r="AY125" s="55"/>
      <c r="AZ125" s="55"/>
      <c r="BA125" s="55"/>
      <c r="BB125" s="55"/>
      <c r="BC125" s="55"/>
      <c r="BD125" s="55"/>
      <c r="BE125" s="55"/>
      <c r="BF125" s="55"/>
      <c r="BG125" s="55"/>
      <c r="BH125" s="55"/>
      <c r="BI125" s="55"/>
      <c r="BJ125" s="55"/>
      <c r="BK125" s="55"/>
      <c r="BL125" s="55"/>
      <c r="BM125" s="55"/>
      <c r="BN125" s="55"/>
      <c r="BO125" s="55"/>
      <c r="BP125" s="55"/>
      <c r="BQ125" s="55"/>
      <c r="BR125" s="55"/>
      <c r="BS125" s="55"/>
      <c r="BT125" s="55"/>
      <c r="BU125" s="55"/>
      <c r="BV125" s="55"/>
      <c r="BW125" s="55"/>
      <c r="BX125" s="55"/>
      <c r="BY125" s="55"/>
      <c r="BZ125" s="55"/>
      <c r="CA125" s="55"/>
      <c r="CB125" s="55"/>
      <c r="CC125" s="55"/>
      <c r="CD125" s="55"/>
      <c r="CE125" s="55"/>
      <c r="CF125" s="55"/>
      <c r="CG125" s="55"/>
      <c r="CH125" s="55"/>
      <c r="CI125" s="55"/>
      <c r="CJ125" s="55"/>
      <c r="CK125" s="55"/>
      <c r="CL125" s="55"/>
      <c r="CM125" s="55"/>
      <c r="CN125" s="55"/>
      <c r="CO125" s="55"/>
      <c r="CP125" s="55"/>
      <c r="CQ125" s="55"/>
      <c r="CR125" s="55"/>
      <c r="CS125" s="55"/>
      <c r="CT125" s="55"/>
      <c r="CU125" s="55"/>
      <c r="CV125" s="55"/>
      <c r="CW125" s="55"/>
      <c r="CX125" s="55"/>
      <c r="CY125" s="55"/>
      <c r="CZ125" s="55"/>
      <c r="DA125" s="55"/>
      <c r="DB125" s="55"/>
      <c r="DC125" s="55"/>
      <c r="DD125" s="55"/>
      <c r="DE125" s="55"/>
      <c r="DF125" s="55"/>
      <c r="DG125" s="55"/>
      <c r="DH125" s="55"/>
      <c r="DI125" s="55"/>
      <c r="DJ125" s="55"/>
      <c r="DK125" s="55"/>
      <c r="DL125" s="55"/>
      <c r="DM125" s="55"/>
      <c r="DN125" s="55"/>
      <c r="DO125" s="55"/>
      <c r="DP125" s="55"/>
      <c r="DQ125" s="55"/>
      <c r="DR125" s="55"/>
      <c r="DS125" s="55"/>
      <c r="DT125" s="55"/>
      <c r="DU125" s="55"/>
      <c r="DV125" s="55"/>
      <c r="DW125" s="55"/>
      <c r="DX125" s="55"/>
      <c r="DY125" s="55"/>
      <c r="DZ125" s="55"/>
      <c r="EA125" s="55"/>
      <c r="EB125" s="55"/>
      <c r="EC125" s="55"/>
      <c r="ED125" s="55"/>
      <c r="EE125" s="55"/>
      <c r="EF125" s="55"/>
      <c r="EG125" s="55"/>
      <c r="EH125" s="55"/>
      <c r="EI125" s="55"/>
      <c r="EJ125" s="55"/>
      <c r="EK125" s="55"/>
      <c r="EL125" s="55"/>
      <c r="EM125" s="55"/>
      <c r="EN125" s="55"/>
      <c r="EO125" s="55"/>
      <c r="EP125" s="55"/>
      <c r="EQ125" s="55"/>
      <c r="ER125" s="55"/>
      <c r="ES125" s="55"/>
      <c r="ET125" s="55"/>
      <c r="EU125" s="55"/>
      <c r="EV125" s="55"/>
      <c r="EW125" s="55"/>
      <c r="EX125" s="55"/>
      <c r="EY125" s="55"/>
      <c r="EZ125" s="55"/>
      <c r="FA125" s="55"/>
      <c r="FB125" s="55"/>
      <c r="FC125" s="55"/>
      <c r="FD125" s="55"/>
      <c r="FE125" s="55"/>
      <c r="FF125" s="55"/>
      <c r="FG125" s="55"/>
      <c r="FH125" s="55"/>
      <c r="FI125" s="55"/>
      <c r="FJ125" s="55"/>
      <c r="FK125" s="55"/>
      <c r="FL125" s="55"/>
      <c r="FM125" s="55"/>
      <c r="FN125" s="55"/>
      <c r="FO125" s="55"/>
      <c r="FP125" s="55"/>
      <c r="FQ125" s="55"/>
      <c r="FR125" s="55"/>
      <c r="FS125" s="55"/>
      <c r="FT125" s="55"/>
      <c r="FU125" s="55"/>
      <c r="FV125" s="55"/>
      <c r="FW125" s="55"/>
      <c r="FX125" s="55"/>
      <c r="FY125" s="55"/>
      <c r="FZ125" s="55"/>
      <c r="GA125" s="55"/>
      <c r="GB125" s="55"/>
      <c r="GC125" s="55"/>
      <c r="GD125" s="55"/>
      <c r="GE125" s="55"/>
      <c r="GF125" s="55"/>
      <c r="GG125" s="55"/>
      <c r="GH125" s="55"/>
      <c r="GI125" s="55"/>
      <c r="GJ125" s="55"/>
      <c r="GK125" s="55"/>
      <c r="GL125" s="55"/>
      <c r="GM125" s="55"/>
      <c r="GN125" s="55"/>
      <c r="GO125" s="55"/>
      <c r="GP125" s="55"/>
      <c r="GQ125" s="55"/>
      <c r="GR125" s="55"/>
      <c r="GS125" s="55"/>
      <c r="GT125" s="55"/>
      <c r="GU125" s="55"/>
      <c r="GV125" s="55"/>
      <c r="GW125" s="55"/>
      <c r="GX125" s="55"/>
      <c r="GY125" s="55"/>
      <c r="GZ125" s="55"/>
      <c r="HA125" s="55"/>
      <c r="HB125" s="55"/>
      <c r="HC125" s="55"/>
      <c r="HD125" s="55"/>
      <c r="HE125" s="55"/>
      <c r="HF125" s="55"/>
      <c r="HG125" s="55"/>
      <c r="HH125" s="55"/>
      <c r="HI125" s="55"/>
      <c r="HJ125" s="55"/>
      <c r="HK125" s="55"/>
      <c r="HL125" s="55"/>
      <c r="HM125" s="55"/>
      <c r="HN125" s="55"/>
      <c r="HO125" s="55"/>
      <c r="HP125" s="55"/>
      <c r="HQ125" s="55"/>
      <c r="HR125" s="55"/>
      <c r="HS125" s="55"/>
      <c r="HT125" s="55"/>
      <c r="HU125" s="55"/>
      <c r="HV125" s="55"/>
      <c r="HW125" s="55"/>
      <c r="HX125" s="55"/>
      <c r="HY125" s="55"/>
      <c r="HZ125" s="55"/>
      <c r="IA125" s="55"/>
      <c r="IB125" s="55"/>
      <c r="IC125" s="55"/>
      <c r="ID125" s="55"/>
      <c r="IE125" s="55"/>
      <c r="IF125" s="55"/>
      <c r="IG125" s="55"/>
      <c r="IH125" s="55"/>
      <c r="II125" s="55"/>
      <c r="IJ125" s="55"/>
      <c r="IK125" s="55"/>
      <c r="IL125" s="55"/>
      <c r="IM125" s="55"/>
      <c r="IN125" s="55"/>
      <c r="IO125" s="55"/>
      <c r="IP125" s="55"/>
      <c r="IQ125" s="55"/>
      <c r="IR125" s="55"/>
      <c r="IS125" s="55"/>
      <c r="IT125" s="55"/>
      <c r="IU125" s="55"/>
      <c r="IV125" s="55"/>
      <c r="IW125" s="55"/>
    </row>
    <row r="126" customFormat="false" ht="11.25" hidden="false" customHeight="false" outlineLevel="0" collapsed="false">
      <c r="A126" s="48" t="s">
        <v>96</v>
      </c>
      <c r="B126" s="49" t="n">
        <v>1140000</v>
      </c>
      <c r="C126" s="50" t="n">
        <f aca="false">VLOOKUP($C$3,'Flow Historicals'!$A$1:$CM$23952,62)</f>
        <v>0</v>
      </c>
      <c r="D126" s="51" t="n">
        <f aca="false">+B126-C126</f>
        <v>1140000</v>
      </c>
      <c r="E126" s="50" t="n">
        <f aca="false">VLOOKUP($E$3,'Flow Historicals'!$A$1:$CM$23952,62)</f>
        <v>0</v>
      </c>
      <c r="F126" s="51" t="n">
        <f aca="false">+B126-E126</f>
        <v>1140000</v>
      </c>
      <c r="G126" s="50" t="n">
        <f aca="false">+C126-E126</f>
        <v>0</v>
      </c>
      <c r="H126" s="52"/>
      <c r="I126" s="52"/>
      <c r="J126" s="52"/>
      <c r="K126" s="52"/>
      <c r="L126" s="52"/>
      <c r="M126" s="52"/>
      <c r="N126" s="52"/>
      <c r="O126" s="52"/>
      <c r="P126" s="52"/>
      <c r="Q126" s="52"/>
      <c r="R126" s="52"/>
      <c r="S126" s="52"/>
      <c r="T126" s="52"/>
      <c r="U126" s="52"/>
      <c r="V126" s="52"/>
      <c r="W126" s="53"/>
      <c r="X126" s="53"/>
      <c r="Y126" s="53"/>
      <c r="Z126" s="53"/>
      <c r="AA126" s="53"/>
      <c r="AB126" s="53"/>
      <c r="AC126" s="53"/>
      <c r="AD126" s="53"/>
      <c r="AE126" s="53"/>
      <c r="AF126" s="53"/>
      <c r="AG126" s="53"/>
      <c r="AH126" s="54"/>
      <c r="AI126" s="54"/>
      <c r="AJ126" s="54"/>
      <c r="AK126" s="54"/>
      <c r="AL126" s="54"/>
      <c r="AM126" s="54"/>
      <c r="AN126" s="54"/>
      <c r="AO126" s="54"/>
      <c r="AP126" s="54"/>
      <c r="AQ126" s="54"/>
      <c r="AR126" s="54"/>
      <c r="AS126" s="55"/>
      <c r="AT126" s="55"/>
      <c r="AU126" s="55"/>
      <c r="AV126" s="55"/>
      <c r="AW126" s="55"/>
      <c r="AX126" s="55"/>
      <c r="AY126" s="55"/>
      <c r="AZ126" s="55"/>
      <c r="BA126" s="55"/>
      <c r="BB126" s="55"/>
      <c r="BC126" s="55"/>
      <c r="BD126" s="55"/>
      <c r="BE126" s="55"/>
      <c r="BF126" s="55"/>
      <c r="BG126" s="55"/>
      <c r="BH126" s="55"/>
      <c r="BI126" s="55"/>
      <c r="BJ126" s="55"/>
      <c r="BK126" s="55"/>
      <c r="BL126" s="55"/>
      <c r="BM126" s="55"/>
      <c r="BN126" s="55"/>
      <c r="BO126" s="55"/>
      <c r="BP126" s="55"/>
      <c r="BQ126" s="55"/>
      <c r="BR126" s="55"/>
      <c r="BS126" s="55"/>
      <c r="BT126" s="55"/>
      <c r="BU126" s="55"/>
      <c r="BV126" s="55"/>
      <c r="BW126" s="55"/>
      <c r="BX126" s="55"/>
      <c r="BY126" s="55"/>
      <c r="BZ126" s="55"/>
      <c r="CA126" s="55"/>
      <c r="CB126" s="55"/>
      <c r="CC126" s="55"/>
      <c r="CD126" s="55"/>
      <c r="CE126" s="55"/>
      <c r="CF126" s="55"/>
      <c r="CG126" s="55"/>
      <c r="CH126" s="55"/>
      <c r="CI126" s="55"/>
      <c r="CJ126" s="55"/>
      <c r="CK126" s="55"/>
      <c r="CL126" s="55"/>
      <c r="CM126" s="55"/>
      <c r="CN126" s="55"/>
      <c r="CO126" s="55"/>
      <c r="CP126" s="55"/>
      <c r="CQ126" s="55"/>
      <c r="CR126" s="55"/>
      <c r="CS126" s="55"/>
      <c r="CT126" s="55"/>
      <c r="CU126" s="55"/>
      <c r="CV126" s="55"/>
      <c r="CW126" s="55"/>
      <c r="CX126" s="55"/>
      <c r="CY126" s="55"/>
      <c r="CZ126" s="55"/>
      <c r="DA126" s="55"/>
      <c r="DB126" s="55"/>
      <c r="DC126" s="55"/>
      <c r="DD126" s="55"/>
      <c r="DE126" s="55"/>
      <c r="DF126" s="55"/>
      <c r="DG126" s="55"/>
      <c r="DH126" s="55"/>
      <c r="DI126" s="55"/>
      <c r="DJ126" s="55"/>
      <c r="DK126" s="55"/>
      <c r="DL126" s="55"/>
      <c r="DM126" s="55"/>
      <c r="DN126" s="55"/>
      <c r="DO126" s="55"/>
      <c r="DP126" s="55"/>
      <c r="DQ126" s="55"/>
      <c r="DR126" s="55"/>
      <c r="DS126" s="55"/>
      <c r="DT126" s="55"/>
      <c r="DU126" s="55"/>
      <c r="DV126" s="55"/>
      <c r="DW126" s="55"/>
      <c r="DX126" s="55"/>
      <c r="DY126" s="55"/>
      <c r="DZ126" s="55"/>
      <c r="EA126" s="55"/>
      <c r="EB126" s="55"/>
      <c r="EC126" s="55"/>
      <c r="ED126" s="55"/>
      <c r="EE126" s="55"/>
      <c r="EF126" s="55"/>
      <c r="EG126" s="55"/>
      <c r="EH126" s="55"/>
      <c r="EI126" s="55"/>
      <c r="EJ126" s="55"/>
      <c r="EK126" s="55"/>
      <c r="EL126" s="55"/>
      <c r="EM126" s="55"/>
      <c r="EN126" s="55"/>
      <c r="EO126" s="55"/>
      <c r="EP126" s="55"/>
      <c r="EQ126" s="55"/>
      <c r="ER126" s="55"/>
      <c r="ES126" s="55"/>
      <c r="ET126" s="55"/>
      <c r="EU126" s="55"/>
      <c r="EV126" s="55"/>
      <c r="EW126" s="55"/>
      <c r="EX126" s="55"/>
      <c r="EY126" s="55"/>
      <c r="EZ126" s="55"/>
      <c r="FA126" s="55"/>
      <c r="FB126" s="55"/>
      <c r="FC126" s="55"/>
      <c r="FD126" s="55"/>
      <c r="FE126" s="55"/>
      <c r="FF126" s="55"/>
      <c r="FG126" s="55"/>
      <c r="FH126" s="55"/>
      <c r="FI126" s="55"/>
      <c r="FJ126" s="55"/>
      <c r="FK126" s="55"/>
      <c r="FL126" s="55"/>
      <c r="FM126" s="55"/>
      <c r="FN126" s="55"/>
      <c r="FO126" s="55"/>
      <c r="FP126" s="55"/>
      <c r="FQ126" s="55"/>
      <c r="FR126" s="55"/>
      <c r="FS126" s="55"/>
      <c r="FT126" s="55"/>
      <c r="FU126" s="55"/>
      <c r="FV126" s="55"/>
      <c r="FW126" s="55"/>
      <c r="FX126" s="55"/>
      <c r="FY126" s="55"/>
      <c r="FZ126" s="55"/>
      <c r="GA126" s="55"/>
      <c r="GB126" s="55"/>
      <c r="GC126" s="55"/>
      <c r="GD126" s="55"/>
      <c r="GE126" s="55"/>
      <c r="GF126" s="55"/>
      <c r="GG126" s="55"/>
      <c r="GH126" s="55"/>
      <c r="GI126" s="55"/>
      <c r="GJ126" s="55"/>
      <c r="GK126" s="55"/>
      <c r="GL126" s="55"/>
      <c r="GM126" s="55"/>
      <c r="GN126" s="55"/>
      <c r="GO126" s="55"/>
      <c r="GP126" s="55"/>
      <c r="GQ126" s="55"/>
      <c r="GR126" s="55"/>
      <c r="GS126" s="55"/>
      <c r="GT126" s="55"/>
      <c r="GU126" s="55"/>
      <c r="GV126" s="55"/>
      <c r="GW126" s="55"/>
      <c r="GX126" s="55"/>
      <c r="GY126" s="55"/>
      <c r="GZ126" s="55"/>
      <c r="HA126" s="55"/>
      <c r="HB126" s="55"/>
      <c r="HC126" s="55"/>
      <c r="HD126" s="55"/>
      <c r="HE126" s="55"/>
      <c r="HF126" s="55"/>
      <c r="HG126" s="55"/>
      <c r="HH126" s="55"/>
      <c r="HI126" s="55"/>
      <c r="HJ126" s="55"/>
      <c r="HK126" s="55"/>
      <c r="HL126" s="55"/>
      <c r="HM126" s="55"/>
      <c r="HN126" s="55"/>
      <c r="HO126" s="55"/>
      <c r="HP126" s="55"/>
      <c r="HQ126" s="55"/>
      <c r="HR126" s="55"/>
      <c r="HS126" s="55"/>
      <c r="HT126" s="55"/>
      <c r="HU126" s="55"/>
      <c r="HV126" s="55"/>
      <c r="HW126" s="55"/>
      <c r="HX126" s="55"/>
      <c r="HY126" s="55"/>
      <c r="HZ126" s="55"/>
      <c r="IA126" s="55"/>
      <c r="IB126" s="55"/>
      <c r="IC126" s="55"/>
      <c r="ID126" s="55"/>
      <c r="IE126" s="55"/>
      <c r="IF126" s="55"/>
      <c r="IG126" s="55"/>
      <c r="IH126" s="55"/>
      <c r="II126" s="55"/>
      <c r="IJ126" s="55"/>
      <c r="IK126" s="55"/>
      <c r="IL126" s="55"/>
      <c r="IM126" s="55"/>
      <c r="IN126" s="55"/>
      <c r="IO126" s="55"/>
      <c r="IP126" s="55"/>
      <c r="IQ126" s="55"/>
      <c r="IR126" s="55"/>
      <c r="IS126" s="55"/>
      <c r="IT126" s="55"/>
      <c r="IU126" s="55"/>
      <c r="IV126" s="55"/>
      <c r="IW126" s="55"/>
    </row>
    <row r="127" customFormat="false" ht="11.25" hidden="false" customHeight="false" outlineLevel="0" collapsed="false">
      <c r="A127" s="48" t="s">
        <v>97</v>
      </c>
      <c r="B127" s="49" t="n">
        <v>300000</v>
      </c>
      <c r="C127" s="50" t="n">
        <f aca="false">VLOOKUP($C$3,'Flow Historicals'!$A$1:$EV$23952,152)</f>
        <v>0</v>
      </c>
      <c r="D127" s="51" t="n">
        <f aca="false">+B127-C127</f>
        <v>300000</v>
      </c>
      <c r="E127" s="50" t="n">
        <f aca="false">VLOOKUP($E$3,'Flow Historicals'!$A$1:$EV$23952,152)</f>
        <v>0</v>
      </c>
      <c r="F127" s="51" t="n">
        <f aca="false">+B127-E127</f>
        <v>300000</v>
      </c>
      <c r="G127" s="50" t="n">
        <f aca="false">+C127-E127</f>
        <v>0</v>
      </c>
      <c r="H127" s="52"/>
      <c r="I127" s="52"/>
      <c r="J127" s="52"/>
      <c r="K127" s="52"/>
      <c r="L127" s="52"/>
      <c r="M127" s="52"/>
      <c r="N127" s="52"/>
      <c r="O127" s="52"/>
      <c r="P127" s="52"/>
      <c r="Q127" s="52"/>
      <c r="R127" s="52"/>
      <c r="S127" s="52"/>
      <c r="T127" s="52"/>
      <c r="U127" s="52"/>
      <c r="V127" s="52"/>
      <c r="W127" s="53"/>
      <c r="X127" s="53"/>
      <c r="Y127" s="53"/>
      <c r="Z127" s="53"/>
      <c r="AA127" s="53"/>
      <c r="AB127" s="53"/>
      <c r="AC127" s="53"/>
      <c r="AD127" s="53"/>
      <c r="AE127" s="53"/>
      <c r="AF127" s="53"/>
      <c r="AG127" s="53"/>
      <c r="AH127" s="54"/>
      <c r="AI127" s="54"/>
      <c r="AJ127" s="54"/>
      <c r="AK127" s="54"/>
      <c r="AL127" s="54"/>
      <c r="AM127" s="54"/>
      <c r="AN127" s="54"/>
      <c r="AO127" s="54"/>
      <c r="AP127" s="54"/>
      <c r="AQ127" s="54"/>
      <c r="AR127" s="54"/>
      <c r="AS127" s="55"/>
      <c r="AT127" s="55"/>
      <c r="AU127" s="55"/>
      <c r="AV127" s="55"/>
      <c r="AW127" s="55"/>
      <c r="AX127" s="55"/>
      <c r="AY127" s="55"/>
      <c r="AZ127" s="55"/>
      <c r="BA127" s="55"/>
      <c r="BB127" s="55"/>
      <c r="BC127" s="55"/>
      <c r="BD127" s="55"/>
      <c r="BE127" s="55"/>
      <c r="BF127" s="55"/>
      <c r="BG127" s="55"/>
      <c r="BH127" s="55"/>
      <c r="BI127" s="55"/>
      <c r="BJ127" s="55"/>
      <c r="BK127" s="55"/>
      <c r="BL127" s="55"/>
      <c r="BM127" s="55"/>
      <c r="BN127" s="55"/>
      <c r="BO127" s="55"/>
      <c r="BP127" s="55"/>
      <c r="BQ127" s="55"/>
      <c r="BR127" s="55"/>
      <c r="BS127" s="55"/>
      <c r="BT127" s="55"/>
      <c r="BU127" s="55"/>
      <c r="BV127" s="55"/>
      <c r="BW127" s="55"/>
      <c r="BX127" s="55"/>
      <c r="BY127" s="55"/>
      <c r="BZ127" s="55"/>
      <c r="CA127" s="55"/>
      <c r="CB127" s="55"/>
      <c r="CC127" s="55"/>
      <c r="CD127" s="55"/>
      <c r="CE127" s="55"/>
      <c r="CF127" s="55"/>
      <c r="CG127" s="55"/>
      <c r="CH127" s="55"/>
      <c r="CI127" s="55"/>
      <c r="CJ127" s="55"/>
      <c r="CK127" s="55"/>
      <c r="CL127" s="55"/>
      <c r="CM127" s="55"/>
      <c r="CN127" s="55"/>
      <c r="CO127" s="55"/>
      <c r="CP127" s="55"/>
      <c r="CQ127" s="55"/>
      <c r="CR127" s="55"/>
      <c r="CS127" s="55"/>
      <c r="CT127" s="55"/>
      <c r="CU127" s="55"/>
      <c r="CV127" s="55"/>
      <c r="CW127" s="55"/>
      <c r="CX127" s="55"/>
      <c r="CY127" s="55"/>
      <c r="CZ127" s="55"/>
      <c r="DA127" s="55"/>
      <c r="DB127" s="55"/>
      <c r="DC127" s="55"/>
      <c r="DD127" s="55"/>
      <c r="DE127" s="55"/>
      <c r="DF127" s="55"/>
      <c r="DG127" s="55"/>
      <c r="DH127" s="55"/>
      <c r="DI127" s="55"/>
      <c r="DJ127" s="55"/>
      <c r="DK127" s="55"/>
      <c r="DL127" s="55"/>
      <c r="DM127" s="55"/>
      <c r="DN127" s="55"/>
      <c r="DO127" s="55"/>
      <c r="DP127" s="55"/>
      <c r="DQ127" s="55"/>
      <c r="DR127" s="55"/>
      <c r="DS127" s="55"/>
      <c r="DT127" s="55"/>
      <c r="DU127" s="55"/>
      <c r="DV127" s="55"/>
      <c r="DW127" s="55"/>
      <c r="DX127" s="55"/>
      <c r="DY127" s="55"/>
      <c r="DZ127" s="55"/>
      <c r="EA127" s="55"/>
      <c r="EB127" s="55"/>
      <c r="EC127" s="55"/>
      <c r="ED127" s="55"/>
      <c r="EE127" s="55"/>
      <c r="EF127" s="55"/>
      <c r="EG127" s="55"/>
      <c r="EH127" s="55"/>
      <c r="EI127" s="55"/>
      <c r="EJ127" s="55"/>
      <c r="EK127" s="55"/>
      <c r="EL127" s="55"/>
      <c r="EM127" s="55"/>
      <c r="EN127" s="55"/>
      <c r="EO127" s="55"/>
      <c r="EP127" s="55"/>
      <c r="EQ127" s="55"/>
      <c r="ER127" s="55"/>
      <c r="ES127" s="55"/>
      <c r="ET127" s="55"/>
      <c r="EU127" s="55"/>
      <c r="EV127" s="55"/>
      <c r="EW127" s="55"/>
      <c r="EX127" s="55"/>
      <c r="EY127" s="55"/>
      <c r="EZ127" s="55"/>
      <c r="FA127" s="55"/>
      <c r="FB127" s="55"/>
      <c r="FC127" s="55"/>
      <c r="FD127" s="55"/>
      <c r="FE127" s="55"/>
      <c r="FF127" s="55"/>
      <c r="FG127" s="55"/>
      <c r="FH127" s="55"/>
      <c r="FI127" s="55"/>
      <c r="FJ127" s="55"/>
      <c r="FK127" s="55"/>
      <c r="FL127" s="55"/>
      <c r="FM127" s="55"/>
      <c r="FN127" s="55"/>
      <c r="FO127" s="55"/>
      <c r="FP127" s="55"/>
      <c r="FQ127" s="55"/>
      <c r="FR127" s="55"/>
      <c r="FS127" s="55"/>
      <c r="FT127" s="55"/>
      <c r="FU127" s="55"/>
      <c r="FV127" s="55"/>
      <c r="FW127" s="55"/>
      <c r="FX127" s="55"/>
      <c r="FY127" s="55"/>
      <c r="FZ127" s="55"/>
      <c r="GA127" s="55"/>
      <c r="GB127" s="55"/>
      <c r="GC127" s="55"/>
      <c r="GD127" s="55"/>
      <c r="GE127" s="55"/>
      <c r="GF127" s="55"/>
      <c r="GG127" s="55"/>
      <c r="GH127" s="55"/>
      <c r="GI127" s="55"/>
      <c r="GJ127" s="55"/>
      <c r="GK127" s="55"/>
      <c r="GL127" s="55"/>
      <c r="GM127" s="55"/>
      <c r="GN127" s="55"/>
      <c r="GO127" s="55"/>
      <c r="GP127" s="55"/>
      <c r="GQ127" s="55"/>
      <c r="GR127" s="55"/>
      <c r="GS127" s="55"/>
      <c r="GT127" s="55"/>
      <c r="GU127" s="55"/>
      <c r="GV127" s="55"/>
      <c r="GW127" s="55"/>
      <c r="GX127" s="55"/>
      <c r="GY127" s="55"/>
      <c r="GZ127" s="55"/>
      <c r="HA127" s="55"/>
      <c r="HB127" s="55"/>
      <c r="HC127" s="55"/>
      <c r="HD127" s="55"/>
      <c r="HE127" s="55"/>
      <c r="HF127" s="55"/>
      <c r="HG127" s="55"/>
      <c r="HH127" s="55"/>
      <c r="HI127" s="55"/>
      <c r="HJ127" s="55"/>
      <c r="HK127" s="55"/>
      <c r="HL127" s="55"/>
      <c r="HM127" s="55"/>
      <c r="HN127" s="55"/>
      <c r="HO127" s="55"/>
      <c r="HP127" s="55"/>
      <c r="HQ127" s="55"/>
      <c r="HR127" s="55"/>
      <c r="HS127" s="55"/>
      <c r="HT127" s="55"/>
      <c r="HU127" s="55"/>
      <c r="HV127" s="55"/>
      <c r="HW127" s="55"/>
      <c r="HX127" s="55"/>
      <c r="HY127" s="55"/>
      <c r="HZ127" s="55"/>
      <c r="IA127" s="55"/>
      <c r="IB127" s="55"/>
      <c r="IC127" s="55"/>
      <c r="ID127" s="55"/>
      <c r="IE127" s="55"/>
      <c r="IF127" s="55"/>
      <c r="IG127" s="55"/>
      <c r="IH127" s="55"/>
      <c r="II127" s="55"/>
      <c r="IJ127" s="55"/>
      <c r="IK127" s="55"/>
      <c r="IL127" s="55"/>
      <c r="IM127" s="55"/>
      <c r="IN127" s="55"/>
      <c r="IO127" s="55"/>
      <c r="IP127" s="55"/>
      <c r="IQ127" s="55"/>
      <c r="IR127" s="55"/>
      <c r="IS127" s="55"/>
      <c r="IT127" s="55"/>
      <c r="IU127" s="55"/>
      <c r="IV127" s="55"/>
      <c r="IW127" s="55"/>
    </row>
    <row r="128" customFormat="false" ht="11.25" hidden="false" customHeight="false" outlineLevel="0" collapsed="false">
      <c r="A128" s="56" t="s">
        <v>98</v>
      </c>
      <c r="B128" s="57"/>
      <c r="C128" s="58" t="n">
        <f aca="false">+C125+C127-C126</f>
        <v>-35000</v>
      </c>
      <c r="D128" s="59" t="n">
        <f aca="false">+B128-C128</f>
        <v>35000</v>
      </c>
      <c r="E128" s="58" t="n">
        <f aca="false">+E125+E127-E126</f>
        <v>0</v>
      </c>
      <c r="F128" s="59" t="n">
        <f aca="false">+B128-E128</f>
        <v>0</v>
      </c>
      <c r="G128" s="58" t="n">
        <f aca="false">+C128-E128</f>
        <v>-35000</v>
      </c>
      <c r="H128" s="60"/>
      <c r="I128" s="60"/>
      <c r="J128" s="60"/>
      <c r="K128" s="60"/>
      <c r="L128" s="60"/>
      <c r="M128" s="60"/>
      <c r="N128" s="60"/>
      <c r="O128" s="60"/>
      <c r="P128" s="60"/>
      <c r="Q128" s="60"/>
      <c r="R128" s="60"/>
      <c r="S128" s="60"/>
      <c r="T128" s="60"/>
      <c r="U128" s="60"/>
      <c r="V128" s="60"/>
      <c r="W128" s="61"/>
      <c r="X128" s="61"/>
      <c r="Y128" s="61"/>
      <c r="Z128" s="61"/>
      <c r="AA128" s="61"/>
      <c r="AB128" s="61"/>
      <c r="AC128" s="61"/>
      <c r="AD128" s="61"/>
      <c r="AE128" s="61"/>
      <c r="AF128" s="61"/>
      <c r="AG128" s="61"/>
      <c r="AH128" s="62"/>
      <c r="AI128" s="62"/>
      <c r="AJ128" s="62"/>
      <c r="AK128" s="62"/>
      <c r="AL128" s="62"/>
      <c r="AM128" s="62"/>
      <c r="AN128" s="62"/>
      <c r="AO128" s="62"/>
      <c r="AP128" s="62"/>
      <c r="AQ128" s="62"/>
      <c r="AR128" s="62"/>
      <c r="AS128" s="63"/>
      <c r="AT128" s="63"/>
      <c r="AU128" s="63"/>
      <c r="AV128" s="63"/>
      <c r="AW128" s="63"/>
      <c r="AX128" s="63"/>
      <c r="AY128" s="63"/>
      <c r="AZ128" s="63"/>
      <c r="BA128" s="63"/>
      <c r="BB128" s="63"/>
      <c r="BC128" s="63"/>
      <c r="BD128" s="63"/>
      <c r="BE128" s="63"/>
      <c r="BF128" s="63"/>
      <c r="BG128" s="63"/>
      <c r="BH128" s="63"/>
      <c r="BI128" s="63"/>
      <c r="BJ128" s="63"/>
      <c r="BK128" s="63"/>
      <c r="BL128" s="63"/>
      <c r="BM128" s="63"/>
      <c r="BN128" s="63"/>
      <c r="BO128" s="63"/>
      <c r="BP128" s="63"/>
      <c r="BQ128" s="63"/>
      <c r="BR128" s="63"/>
      <c r="BS128" s="63"/>
      <c r="BT128" s="63"/>
      <c r="BU128" s="63"/>
      <c r="BV128" s="63"/>
      <c r="BW128" s="63"/>
      <c r="BX128" s="63"/>
      <c r="BY128" s="63"/>
      <c r="BZ128" s="63"/>
      <c r="CA128" s="63"/>
      <c r="CB128" s="63"/>
      <c r="CC128" s="63"/>
      <c r="CD128" s="63"/>
      <c r="CE128" s="63"/>
      <c r="CF128" s="63"/>
      <c r="CG128" s="63"/>
      <c r="CH128" s="63"/>
      <c r="CI128" s="63"/>
      <c r="CJ128" s="63"/>
      <c r="CK128" s="63"/>
      <c r="CL128" s="63"/>
      <c r="CM128" s="63"/>
      <c r="CN128" s="63"/>
      <c r="CO128" s="63"/>
      <c r="CP128" s="63"/>
      <c r="CQ128" s="63"/>
      <c r="CR128" s="63"/>
      <c r="CS128" s="63"/>
      <c r="CT128" s="63"/>
      <c r="CU128" s="63"/>
      <c r="CV128" s="63"/>
      <c r="CW128" s="63"/>
      <c r="CX128" s="63"/>
      <c r="CY128" s="63"/>
      <c r="CZ128" s="63"/>
      <c r="DA128" s="63"/>
      <c r="DB128" s="63"/>
      <c r="DC128" s="63"/>
      <c r="DD128" s="63"/>
      <c r="DE128" s="63"/>
      <c r="DF128" s="63"/>
      <c r="DG128" s="63"/>
      <c r="DH128" s="63"/>
      <c r="DI128" s="63"/>
      <c r="DJ128" s="63"/>
      <c r="DK128" s="63"/>
      <c r="DL128" s="63"/>
      <c r="DM128" s="63"/>
      <c r="DN128" s="63"/>
      <c r="DO128" s="63"/>
      <c r="DP128" s="63"/>
      <c r="DQ128" s="63"/>
      <c r="DR128" s="63"/>
      <c r="DS128" s="63"/>
      <c r="DT128" s="63"/>
      <c r="DU128" s="63"/>
      <c r="DV128" s="63"/>
      <c r="DW128" s="63"/>
      <c r="DX128" s="63"/>
      <c r="DY128" s="63"/>
      <c r="DZ128" s="63"/>
      <c r="EA128" s="63"/>
      <c r="EB128" s="63"/>
      <c r="EC128" s="63"/>
      <c r="ED128" s="63"/>
      <c r="EE128" s="63"/>
      <c r="EF128" s="63"/>
      <c r="EG128" s="63"/>
      <c r="EH128" s="63"/>
      <c r="EI128" s="63"/>
      <c r="EJ128" s="63"/>
      <c r="EK128" s="63"/>
      <c r="EL128" s="63"/>
      <c r="EM128" s="63"/>
      <c r="EN128" s="63"/>
      <c r="EO128" s="63"/>
      <c r="EP128" s="63"/>
      <c r="EQ128" s="63"/>
      <c r="ER128" s="63"/>
      <c r="ES128" s="63"/>
      <c r="ET128" s="63"/>
      <c r="EU128" s="63"/>
      <c r="EV128" s="63"/>
      <c r="EW128" s="63"/>
      <c r="EX128" s="63"/>
      <c r="EY128" s="63"/>
      <c r="EZ128" s="63"/>
      <c r="FA128" s="63"/>
      <c r="FB128" s="63"/>
      <c r="FC128" s="63"/>
      <c r="FD128" s="63"/>
      <c r="FE128" s="63"/>
      <c r="FF128" s="63"/>
      <c r="FG128" s="63"/>
      <c r="FH128" s="63"/>
      <c r="FI128" s="63"/>
      <c r="FJ128" s="63"/>
      <c r="FK128" s="63"/>
      <c r="FL128" s="63"/>
      <c r="FM128" s="63"/>
      <c r="FN128" s="63"/>
      <c r="FO128" s="63"/>
      <c r="FP128" s="63"/>
      <c r="FQ128" s="63"/>
      <c r="FR128" s="63"/>
      <c r="FS128" s="63"/>
      <c r="FT128" s="63"/>
      <c r="FU128" s="63"/>
      <c r="FV128" s="63"/>
      <c r="FW128" s="63"/>
      <c r="FX128" s="63"/>
      <c r="FY128" s="63"/>
      <c r="FZ128" s="63"/>
      <c r="GA128" s="63"/>
      <c r="GB128" s="63"/>
      <c r="GC128" s="63"/>
      <c r="GD128" s="63"/>
      <c r="GE128" s="63"/>
      <c r="GF128" s="63"/>
      <c r="GG128" s="63"/>
      <c r="GH128" s="63"/>
      <c r="GI128" s="63"/>
      <c r="GJ128" s="63"/>
      <c r="GK128" s="63"/>
      <c r="GL128" s="63"/>
      <c r="GM128" s="63"/>
      <c r="GN128" s="63"/>
      <c r="GO128" s="63"/>
      <c r="GP128" s="63"/>
      <c r="GQ128" s="63"/>
      <c r="GR128" s="63"/>
      <c r="GS128" s="63"/>
      <c r="GT128" s="63"/>
      <c r="GU128" s="63"/>
      <c r="GV128" s="63"/>
      <c r="GW128" s="63"/>
      <c r="GX128" s="63"/>
      <c r="GY128" s="63"/>
      <c r="GZ128" s="63"/>
      <c r="HA128" s="63"/>
      <c r="HB128" s="63"/>
      <c r="HC128" s="63"/>
      <c r="HD128" s="63"/>
      <c r="HE128" s="63"/>
      <c r="HF128" s="63"/>
      <c r="HG128" s="63"/>
      <c r="HH128" s="63"/>
      <c r="HI128" s="63"/>
      <c r="HJ128" s="63"/>
      <c r="HK128" s="63"/>
      <c r="HL128" s="63"/>
      <c r="HM128" s="63"/>
      <c r="HN128" s="63"/>
      <c r="HO128" s="63"/>
      <c r="HP128" s="63"/>
      <c r="HQ128" s="63"/>
      <c r="HR128" s="63"/>
      <c r="HS128" s="63"/>
      <c r="HT128" s="63"/>
      <c r="HU128" s="63"/>
      <c r="HV128" s="63"/>
      <c r="HW128" s="63"/>
      <c r="HX128" s="63"/>
      <c r="HY128" s="63"/>
      <c r="HZ128" s="63"/>
      <c r="IA128" s="63"/>
      <c r="IB128" s="63"/>
      <c r="IC128" s="63"/>
      <c r="ID128" s="63"/>
      <c r="IE128" s="63"/>
      <c r="IF128" s="63"/>
      <c r="IG128" s="63"/>
      <c r="IH128" s="63"/>
      <c r="II128" s="63"/>
      <c r="IJ128" s="63"/>
      <c r="IK128" s="63"/>
      <c r="IL128" s="63"/>
      <c r="IM128" s="63"/>
      <c r="IN128" s="63"/>
      <c r="IO128" s="63"/>
      <c r="IP128" s="63"/>
      <c r="IQ128" s="63"/>
      <c r="IR128" s="63"/>
      <c r="IS128" s="63"/>
      <c r="IT128" s="63"/>
      <c r="IU128" s="63"/>
      <c r="IV128" s="63"/>
      <c r="IW128" s="63"/>
    </row>
    <row r="129" customFormat="false" ht="11.25" hidden="false" customHeight="false" outlineLevel="0" collapsed="false">
      <c r="A129" s="48"/>
      <c r="B129" s="49"/>
      <c r="C129" s="50"/>
      <c r="D129" s="51"/>
      <c r="E129" s="50"/>
      <c r="F129" s="51"/>
      <c r="G129" s="50"/>
      <c r="H129" s="52"/>
      <c r="I129" s="52"/>
      <c r="J129" s="52"/>
      <c r="K129" s="52"/>
      <c r="L129" s="52"/>
      <c r="M129" s="52"/>
      <c r="N129" s="52"/>
      <c r="O129" s="52"/>
      <c r="P129" s="52"/>
      <c r="Q129" s="52"/>
      <c r="R129" s="52"/>
      <c r="S129" s="52"/>
      <c r="T129" s="52"/>
      <c r="U129" s="52"/>
      <c r="V129" s="52"/>
      <c r="W129" s="53"/>
      <c r="X129" s="53"/>
      <c r="Y129" s="53"/>
      <c r="Z129" s="53"/>
      <c r="AA129" s="53"/>
      <c r="AB129" s="53"/>
      <c r="AC129" s="53"/>
      <c r="AD129" s="53"/>
      <c r="AE129" s="53"/>
      <c r="AF129" s="53"/>
      <c r="AG129" s="53"/>
      <c r="AH129" s="54"/>
      <c r="AI129" s="54"/>
      <c r="AJ129" s="54"/>
      <c r="AK129" s="54"/>
      <c r="AL129" s="54"/>
      <c r="AM129" s="54"/>
      <c r="AN129" s="54"/>
      <c r="AO129" s="54"/>
      <c r="AP129" s="54"/>
      <c r="AQ129" s="54"/>
      <c r="AR129" s="54"/>
      <c r="AS129" s="55"/>
      <c r="AT129" s="55"/>
      <c r="AU129" s="55"/>
      <c r="AV129" s="55"/>
      <c r="AW129" s="55"/>
      <c r="AX129" s="55"/>
      <c r="AY129" s="55"/>
      <c r="AZ129" s="55"/>
      <c r="BA129" s="55"/>
      <c r="BB129" s="55"/>
      <c r="BC129" s="55"/>
      <c r="BD129" s="55"/>
      <c r="BE129" s="55"/>
      <c r="BF129" s="55"/>
      <c r="BG129" s="55"/>
      <c r="BH129" s="55"/>
      <c r="BI129" s="55"/>
      <c r="BJ129" s="55"/>
      <c r="BK129" s="55"/>
      <c r="BL129" s="55"/>
      <c r="BM129" s="55"/>
      <c r="BN129" s="55"/>
      <c r="BO129" s="55"/>
      <c r="BP129" s="55"/>
      <c r="BQ129" s="55"/>
      <c r="BR129" s="55"/>
      <c r="BS129" s="55"/>
      <c r="BT129" s="55"/>
      <c r="BU129" s="55"/>
      <c r="BV129" s="55"/>
      <c r="BW129" s="55"/>
      <c r="BX129" s="55"/>
      <c r="BY129" s="55"/>
      <c r="BZ129" s="55"/>
      <c r="CA129" s="55"/>
      <c r="CB129" s="55"/>
      <c r="CC129" s="55"/>
      <c r="CD129" s="55"/>
      <c r="CE129" s="55"/>
      <c r="CF129" s="55"/>
      <c r="CG129" s="55"/>
      <c r="CH129" s="55"/>
      <c r="CI129" s="55"/>
      <c r="CJ129" s="55"/>
      <c r="CK129" s="55"/>
      <c r="CL129" s="55"/>
      <c r="CM129" s="55"/>
      <c r="CN129" s="55"/>
      <c r="CO129" s="55"/>
      <c r="CP129" s="55"/>
      <c r="CQ129" s="55"/>
      <c r="CR129" s="55"/>
      <c r="CS129" s="55"/>
      <c r="CT129" s="55"/>
      <c r="CU129" s="55"/>
      <c r="CV129" s="55"/>
      <c r="CW129" s="55"/>
      <c r="CX129" s="55"/>
      <c r="CY129" s="55"/>
      <c r="CZ129" s="55"/>
      <c r="DA129" s="55"/>
      <c r="DB129" s="55"/>
      <c r="DC129" s="55"/>
      <c r="DD129" s="55"/>
      <c r="DE129" s="55"/>
      <c r="DF129" s="55"/>
      <c r="DG129" s="55"/>
      <c r="DH129" s="55"/>
      <c r="DI129" s="55"/>
      <c r="DJ129" s="55"/>
      <c r="DK129" s="55"/>
      <c r="DL129" s="55"/>
      <c r="DM129" s="55"/>
      <c r="DN129" s="55"/>
      <c r="DO129" s="55"/>
      <c r="DP129" s="55"/>
      <c r="DQ129" s="55"/>
      <c r="DR129" s="55"/>
      <c r="DS129" s="55"/>
      <c r="DT129" s="55"/>
      <c r="DU129" s="55"/>
      <c r="DV129" s="55"/>
      <c r="DW129" s="55"/>
      <c r="DX129" s="55"/>
      <c r="DY129" s="55"/>
      <c r="DZ129" s="55"/>
      <c r="EA129" s="55"/>
      <c r="EB129" s="55"/>
      <c r="EC129" s="55"/>
      <c r="ED129" s="55"/>
      <c r="EE129" s="55"/>
      <c r="EF129" s="55"/>
      <c r="EG129" s="55"/>
      <c r="EH129" s="55"/>
      <c r="EI129" s="55"/>
      <c r="EJ129" s="55"/>
      <c r="EK129" s="55"/>
      <c r="EL129" s="55"/>
      <c r="EM129" s="55"/>
      <c r="EN129" s="55"/>
      <c r="EO129" s="55"/>
      <c r="EP129" s="55"/>
      <c r="EQ129" s="55"/>
      <c r="ER129" s="55"/>
      <c r="ES129" s="55"/>
      <c r="ET129" s="55"/>
      <c r="EU129" s="55"/>
      <c r="EV129" s="55"/>
      <c r="EW129" s="55"/>
      <c r="EX129" s="55"/>
      <c r="EY129" s="55"/>
      <c r="EZ129" s="55"/>
      <c r="FA129" s="55"/>
      <c r="FB129" s="55"/>
      <c r="FC129" s="55"/>
      <c r="FD129" s="55"/>
      <c r="FE129" s="55"/>
      <c r="FF129" s="55"/>
      <c r="FG129" s="55"/>
      <c r="FH129" s="55"/>
      <c r="FI129" s="55"/>
      <c r="FJ129" s="55"/>
      <c r="FK129" s="55"/>
      <c r="FL129" s="55"/>
      <c r="FM129" s="55"/>
      <c r="FN129" s="55"/>
      <c r="FO129" s="55"/>
      <c r="FP129" s="55"/>
      <c r="FQ129" s="55"/>
      <c r="FR129" s="55"/>
      <c r="FS129" s="55"/>
      <c r="FT129" s="55"/>
      <c r="FU129" s="55"/>
      <c r="FV129" s="55"/>
      <c r="FW129" s="55"/>
      <c r="FX129" s="55"/>
      <c r="FY129" s="55"/>
      <c r="FZ129" s="55"/>
      <c r="GA129" s="55"/>
      <c r="GB129" s="55"/>
      <c r="GC129" s="55"/>
      <c r="GD129" s="55"/>
      <c r="GE129" s="55"/>
      <c r="GF129" s="55"/>
      <c r="GG129" s="55"/>
      <c r="GH129" s="55"/>
      <c r="GI129" s="55"/>
      <c r="GJ129" s="55"/>
      <c r="GK129" s="55"/>
      <c r="GL129" s="55"/>
      <c r="GM129" s="55"/>
      <c r="GN129" s="55"/>
      <c r="GO129" s="55"/>
      <c r="GP129" s="55"/>
      <c r="GQ129" s="55"/>
      <c r="GR129" s="55"/>
      <c r="GS129" s="55"/>
      <c r="GT129" s="55"/>
      <c r="GU129" s="55"/>
      <c r="GV129" s="55"/>
      <c r="GW129" s="55"/>
      <c r="GX129" s="55"/>
      <c r="GY129" s="55"/>
      <c r="GZ129" s="55"/>
      <c r="HA129" s="55"/>
      <c r="HB129" s="55"/>
      <c r="HC129" s="55"/>
      <c r="HD129" s="55"/>
      <c r="HE129" s="55"/>
      <c r="HF129" s="55"/>
      <c r="HG129" s="55"/>
      <c r="HH129" s="55"/>
      <c r="HI129" s="55"/>
      <c r="HJ129" s="55"/>
      <c r="HK129" s="55"/>
      <c r="HL129" s="55"/>
      <c r="HM129" s="55"/>
      <c r="HN129" s="55"/>
      <c r="HO129" s="55"/>
      <c r="HP129" s="55"/>
      <c r="HQ129" s="55"/>
      <c r="HR129" s="55"/>
      <c r="HS129" s="55"/>
      <c r="HT129" s="55"/>
      <c r="HU129" s="55"/>
      <c r="HV129" s="55"/>
      <c r="HW129" s="55"/>
      <c r="HX129" s="55"/>
      <c r="HY129" s="55"/>
      <c r="HZ129" s="55"/>
      <c r="IA129" s="55"/>
      <c r="IB129" s="55"/>
      <c r="IC129" s="55"/>
      <c r="ID129" s="55"/>
      <c r="IE129" s="55"/>
      <c r="IF129" s="55"/>
      <c r="IG129" s="55"/>
      <c r="IH129" s="55"/>
      <c r="II129" s="55"/>
      <c r="IJ129" s="55"/>
      <c r="IK129" s="55"/>
      <c r="IL129" s="55"/>
      <c r="IM129" s="55"/>
      <c r="IN129" s="55"/>
      <c r="IO129" s="55"/>
      <c r="IP129" s="55"/>
      <c r="IQ129" s="55"/>
      <c r="IR129" s="55"/>
      <c r="IS129" s="55"/>
      <c r="IT129" s="55"/>
      <c r="IU129" s="55"/>
      <c r="IV129" s="55"/>
      <c r="IW129" s="55"/>
    </row>
    <row r="130" customFormat="false" ht="11.25" hidden="false" customHeight="false" outlineLevel="0" collapsed="false">
      <c r="A130" s="48" t="s">
        <v>99</v>
      </c>
      <c r="B130" s="49" t="n">
        <v>400000</v>
      </c>
      <c r="C130" s="50" t="n">
        <f aca="false">VLOOKUP(C$3,'Flow Historicals'!$A$1:$CT$23952,96)</f>
        <v>0</v>
      </c>
      <c r="D130" s="51" t="n">
        <f aca="false">+B130-C130</f>
        <v>400000</v>
      </c>
      <c r="E130" s="50" t="n">
        <f aca="false">VLOOKUP(E$3,'Flow Historicals'!$A$1:$CT$23952,96)</f>
        <v>0</v>
      </c>
      <c r="F130" s="51" t="n">
        <f aca="false">+B130-E130</f>
        <v>400000</v>
      </c>
      <c r="G130" s="50" t="n">
        <f aca="false">+C130-E130</f>
        <v>0</v>
      </c>
      <c r="H130" s="52"/>
      <c r="I130" s="52"/>
      <c r="J130" s="52"/>
      <c r="K130" s="52"/>
      <c r="L130" s="52"/>
      <c r="M130" s="52"/>
      <c r="N130" s="52"/>
      <c r="O130" s="52"/>
      <c r="P130" s="52"/>
      <c r="Q130" s="52"/>
      <c r="R130" s="52"/>
      <c r="S130" s="52"/>
      <c r="T130" s="52"/>
      <c r="U130" s="52"/>
      <c r="V130" s="52"/>
      <c r="W130" s="53"/>
      <c r="X130" s="53"/>
      <c r="Y130" s="53"/>
      <c r="Z130" s="53"/>
      <c r="AA130" s="53"/>
      <c r="AB130" s="53"/>
      <c r="AC130" s="53"/>
      <c r="AD130" s="53"/>
      <c r="AE130" s="53"/>
      <c r="AF130" s="53"/>
      <c r="AG130" s="53"/>
      <c r="AH130" s="54"/>
      <c r="AI130" s="54"/>
      <c r="AJ130" s="54"/>
      <c r="AK130" s="54"/>
      <c r="AL130" s="54"/>
      <c r="AM130" s="54"/>
      <c r="AN130" s="54"/>
      <c r="AO130" s="54"/>
      <c r="AP130" s="54"/>
      <c r="AQ130" s="54"/>
      <c r="AR130" s="54"/>
      <c r="AS130" s="55"/>
      <c r="AT130" s="55"/>
      <c r="AU130" s="55"/>
      <c r="AV130" s="55"/>
      <c r="AW130" s="55"/>
      <c r="AX130" s="55"/>
      <c r="AY130" s="55"/>
      <c r="AZ130" s="55"/>
      <c r="BA130" s="55"/>
      <c r="BB130" s="55"/>
      <c r="BC130" s="55"/>
      <c r="BD130" s="55"/>
      <c r="BE130" s="55"/>
      <c r="BF130" s="55"/>
      <c r="BG130" s="55"/>
      <c r="BH130" s="55"/>
      <c r="BI130" s="55"/>
      <c r="BJ130" s="55"/>
      <c r="BK130" s="55"/>
      <c r="BL130" s="55"/>
      <c r="BM130" s="55"/>
      <c r="BN130" s="55"/>
      <c r="BO130" s="55"/>
      <c r="BP130" s="55"/>
      <c r="BQ130" s="55"/>
      <c r="BR130" s="55"/>
      <c r="BS130" s="55"/>
      <c r="BT130" s="55"/>
      <c r="BU130" s="55"/>
      <c r="BV130" s="55"/>
      <c r="BW130" s="55"/>
      <c r="BX130" s="55"/>
      <c r="BY130" s="55"/>
      <c r="BZ130" s="55"/>
      <c r="CA130" s="55"/>
      <c r="CB130" s="55"/>
      <c r="CC130" s="55"/>
      <c r="CD130" s="55"/>
      <c r="CE130" s="55"/>
      <c r="CF130" s="55"/>
      <c r="CG130" s="55"/>
      <c r="CH130" s="55"/>
      <c r="CI130" s="55"/>
      <c r="CJ130" s="55"/>
      <c r="CK130" s="55"/>
      <c r="CL130" s="55"/>
      <c r="CM130" s="55"/>
      <c r="CN130" s="55"/>
      <c r="CO130" s="55"/>
      <c r="CP130" s="55"/>
      <c r="CQ130" s="55"/>
      <c r="CR130" s="55"/>
      <c r="CS130" s="55"/>
      <c r="CT130" s="55"/>
      <c r="CU130" s="55"/>
      <c r="CV130" s="55"/>
      <c r="CW130" s="55"/>
      <c r="CX130" s="55"/>
      <c r="CY130" s="55"/>
      <c r="CZ130" s="55"/>
      <c r="DA130" s="55"/>
      <c r="DB130" s="55"/>
      <c r="DC130" s="55"/>
      <c r="DD130" s="55"/>
      <c r="DE130" s="55"/>
      <c r="DF130" s="55"/>
      <c r="DG130" s="55"/>
      <c r="DH130" s="55"/>
      <c r="DI130" s="55"/>
      <c r="DJ130" s="55"/>
      <c r="DK130" s="55"/>
      <c r="DL130" s="55"/>
      <c r="DM130" s="55"/>
      <c r="DN130" s="55"/>
      <c r="DO130" s="55"/>
      <c r="DP130" s="55"/>
      <c r="DQ130" s="55"/>
      <c r="DR130" s="55"/>
      <c r="DS130" s="55"/>
      <c r="DT130" s="55"/>
      <c r="DU130" s="55"/>
      <c r="DV130" s="55"/>
      <c r="DW130" s="55"/>
      <c r="DX130" s="55"/>
      <c r="DY130" s="55"/>
      <c r="DZ130" s="55"/>
      <c r="EA130" s="55"/>
      <c r="EB130" s="55"/>
      <c r="EC130" s="55"/>
      <c r="ED130" s="55"/>
      <c r="EE130" s="55"/>
      <c r="EF130" s="55"/>
      <c r="EG130" s="55"/>
      <c r="EH130" s="55"/>
      <c r="EI130" s="55"/>
      <c r="EJ130" s="55"/>
      <c r="EK130" s="55"/>
      <c r="EL130" s="55"/>
      <c r="EM130" s="55"/>
      <c r="EN130" s="55"/>
      <c r="EO130" s="55"/>
      <c r="EP130" s="55"/>
      <c r="EQ130" s="55"/>
      <c r="ER130" s="55"/>
      <c r="ES130" s="55"/>
      <c r="ET130" s="55"/>
      <c r="EU130" s="55"/>
      <c r="EV130" s="55"/>
      <c r="EW130" s="55"/>
      <c r="EX130" s="55"/>
      <c r="EY130" s="55"/>
      <c r="EZ130" s="55"/>
      <c r="FA130" s="55"/>
      <c r="FB130" s="55"/>
      <c r="FC130" s="55"/>
      <c r="FD130" s="55"/>
      <c r="FE130" s="55"/>
      <c r="FF130" s="55"/>
      <c r="FG130" s="55"/>
      <c r="FH130" s="55"/>
      <c r="FI130" s="55"/>
      <c r="FJ130" s="55"/>
      <c r="FK130" s="55"/>
      <c r="FL130" s="55"/>
      <c r="FM130" s="55"/>
      <c r="FN130" s="55"/>
      <c r="FO130" s="55"/>
      <c r="FP130" s="55"/>
      <c r="FQ130" s="55"/>
      <c r="FR130" s="55"/>
      <c r="FS130" s="55"/>
      <c r="FT130" s="55"/>
      <c r="FU130" s="55"/>
      <c r="FV130" s="55"/>
      <c r="FW130" s="55"/>
      <c r="FX130" s="55"/>
      <c r="FY130" s="55"/>
      <c r="FZ130" s="55"/>
      <c r="GA130" s="55"/>
      <c r="GB130" s="55"/>
      <c r="GC130" s="55"/>
      <c r="GD130" s="55"/>
      <c r="GE130" s="55"/>
      <c r="GF130" s="55"/>
      <c r="GG130" s="55"/>
      <c r="GH130" s="55"/>
      <c r="GI130" s="55"/>
      <c r="GJ130" s="55"/>
      <c r="GK130" s="55"/>
      <c r="GL130" s="55"/>
      <c r="GM130" s="55"/>
      <c r="GN130" s="55"/>
      <c r="GO130" s="55"/>
      <c r="GP130" s="55"/>
      <c r="GQ130" s="55"/>
      <c r="GR130" s="55"/>
      <c r="GS130" s="55"/>
      <c r="GT130" s="55"/>
      <c r="GU130" s="55"/>
      <c r="GV130" s="55"/>
      <c r="GW130" s="55"/>
      <c r="GX130" s="55"/>
      <c r="GY130" s="55"/>
      <c r="GZ130" s="55"/>
      <c r="HA130" s="55"/>
      <c r="HB130" s="55"/>
      <c r="HC130" s="55"/>
      <c r="HD130" s="55"/>
      <c r="HE130" s="55"/>
      <c r="HF130" s="55"/>
      <c r="HG130" s="55"/>
      <c r="HH130" s="55"/>
      <c r="HI130" s="55"/>
      <c r="HJ130" s="55"/>
      <c r="HK130" s="55"/>
      <c r="HL130" s="55"/>
      <c r="HM130" s="55"/>
      <c r="HN130" s="55"/>
      <c r="HO130" s="55"/>
      <c r="HP130" s="55"/>
      <c r="HQ130" s="55"/>
      <c r="HR130" s="55"/>
      <c r="HS130" s="55"/>
      <c r="HT130" s="55"/>
      <c r="HU130" s="55"/>
      <c r="HV130" s="55"/>
      <c r="HW130" s="55"/>
      <c r="HX130" s="55"/>
      <c r="HY130" s="55"/>
      <c r="HZ130" s="55"/>
      <c r="IA130" s="55"/>
      <c r="IB130" s="55"/>
      <c r="IC130" s="55"/>
      <c r="ID130" s="55"/>
      <c r="IE130" s="55"/>
      <c r="IF130" s="55"/>
      <c r="IG130" s="55"/>
      <c r="IH130" s="55"/>
      <c r="II130" s="55"/>
      <c r="IJ130" s="55"/>
      <c r="IK130" s="55"/>
      <c r="IL130" s="55"/>
      <c r="IM130" s="55"/>
      <c r="IN130" s="55"/>
      <c r="IO130" s="55"/>
      <c r="IP130" s="55"/>
      <c r="IQ130" s="55"/>
      <c r="IR130" s="55"/>
      <c r="IS130" s="55"/>
      <c r="IT130" s="55"/>
      <c r="IU130" s="55"/>
      <c r="IV130" s="55"/>
      <c r="IW130" s="55"/>
    </row>
    <row r="131" customFormat="false" ht="11.25" hidden="false" customHeight="false" outlineLevel="0" collapsed="false">
      <c r="A131" s="48" t="s">
        <v>100</v>
      </c>
      <c r="B131" s="49" t="n">
        <v>350000</v>
      </c>
      <c r="C131" s="50" t="n">
        <f aca="false">VLOOKUP(C$3,'Flow Historicals'!$A$1:$CT$23952,97)</f>
        <v>0</v>
      </c>
      <c r="D131" s="51" t="n">
        <f aca="false">+B131-C131</f>
        <v>350000</v>
      </c>
      <c r="E131" s="50" t="n">
        <f aca="false">VLOOKUP(E$3,'Flow Historicals'!$A$1:$CT$23952,97)</f>
        <v>0</v>
      </c>
      <c r="F131" s="51" t="n">
        <f aca="false">+B131-E131</f>
        <v>350000</v>
      </c>
      <c r="G131" s="50" t="n">
        <f aca="false">+C131-E131</f>
        <v>0</v>
      </c>
      <c r="H131" s="52"/>
      <c r="I131" s="52"/>
      <c r="J131" s="52"/>
      <c r="K131" s="52"/>
      <c r="L131" s="52"/>
      <c r="M131" s="52"/>
      <c r="N131" s="52"/>
      <c r="O131" s="52"/>
      <c r="P131" s="52"/>
      <c r="Q131" s="52"/>
      <c r="R131" s="52"/>
      <c r="S131" s="52"/>
      <c r="T131" s="52"/>
      <c r="U131" s="52"/>
      <c r="V131" s="52"/>
      <c r="W131" s="53"/>
      <c r="X131" s="53"/>
      <c r="Y131" s="53"/>
      <c r="Z131" s="53"/>
      <c r="AA131" s="53"/>
      <c r="AB131" s="53"/>
      <c r="AC131" s="53"/>
      <c r="AD131" s="53"/>
      <c r="AE131" s="53"/>
      <c r="AF131" s="53"/>
      <c r="AG131" s="53"/>
      <c r="AH131" s="54"/>
      <c r="AI131" s="54"/>
      <c r="AJ131" s="54"/>
      <c r="AK131" s="54"/>
      <c r="AL131" s="54"/>
      <c r="AM131" s="54"/>
      <c r="AN131" s="54"/>
      <c r="AO131" s="54"/>
      <c r="AP131" s="54"/>
      <c r="AQ131" s="54"/>
      <c r="AR131" s="54"/>
      <c r="AS131" s="55"/>
      <c r="AT131" s="55"/>
      <c r="AU131" s="55"/>
      <c r="AV131" s="55"/>
      <c r="AW131" s="55"/>
      <c r="AX131" s="55"/>
      <c r="AY131" s="55"/>
      <c r="AZ131" s="55"/>
      <c r="BA131" s="55"/>
      <c r="BB131" s="55"/>
      <c r="BC131" s="55"/>
      <c r="BD131" s="55"/>
      <c r="BE131" s="55"/>
      <c r="BF131" s="55"/>
      <c r="BG131" s="55"/>
      <c r="BH131" s="55"/>
      <c r="BI131" s="55"/>
      <c r="BJ131" s="55"/>
      <c r="BK131" s="55"/>
      <c r="BL131" s="55"/>
      <c r="BM131" s="55"/>
      <c r="BN131" s="55"/>
      <c r="BO131" s="55"/>
      <c r="BP131" s="55"/>
      <c r="BQ131" s="55"/>
      <c r="BR131" s="55"/>
      <c r="BS131" s="55"/>
      <c r="BT131" s="55"/>
      <c r="BU131" s="55"/>
      <c r="BV131" s="55"/>
      <c r="BW131" s="55"/>
      <c r="BX131" s="55"/>
      <c r="BY131" s="55"/>
      <c r="BZ131" s="55"/>
      <c r="CA131" s="55"/>
      <c r="CB131" s="55"/>
      <c r="CC131" s="55"/>
      <c r="CD131" s="55"/>
      <c r="CE131" s="55"/>
      <c r="CF131" s="55"/>
      <c r="CG131" s="55"/>
      <c r="CH131" s="55"/>
      <c r="CI131" s="55"/>
      <c r="CJ131" s="55"/>
      <c r="CK131" s="55"/>
      <c r="CL131" s="55"/>
      <c r="CM131" s="55"/>
      <c r="CN131" s="55"/>
      <c r="CO131" s="55"/>
      <c r="CP131" s="55"/>
      <c r="CQ131" s="55"/>
      <c r="CR131" s="55"/>
      <c r="CS131" s="55"/>
      <c r="CT131" s="55"/>
      <c r="CU131" s="55"/>
      <c r="CV131" s="55"/>
      <c r="CW131" s="55"/>
      <c r="CX131" s="55"/>
      <c r="CY131" s="55"/>
      <c r="CZ131" s="55"/>
      <c r="DA131" s="55"/>
      <c r="DB131" s="55"/>
      <c r="DC131" s="55"/>
      <c r="DD131" s="55"/>
      <c r="DE131" s="55"/>
      <c r="DF131" s="55"/>
      <c r="DG131" s="55"/>
      <c r="DH131" s="55"/>
      <c r="DI131" s="55"/>
      <c r="DJ131" s="55"/>
      <c r="DK131" s="55"/>
      <c r="DL131" s="55"/>
      <c r="DM131" s="55"/>
      <c r="DN131" s="55"/>
      <c r="DO131" s="55"/>
      <c r="DP131" s="55"/>
      <c r="DQ131" s="55"/>
      <c r="DR131" s="55"/>
      <c r="DS131" s="55"/>
      <c r="DT131" s="55"/>
      <c r="DU131" s="55"/>
      <c r="DV131" s="55"/>
      <c r="DW131" s="55"/>
      <c r="DX131" s="55"/>
      <c r="DY131" s="55"/>
      <c r="DZ131" s="55"/>
      <c r="EA131" s="55"/>
      <c r="EB131" s="55"/>
      <c r="EC131" s="55"/>
      <c r="ED131" s="55"/>
      <c r="EE131" s="55"/>
      <c r="EF131" s="55"/>
      <c r="EG131" s="55"/>
      <c r="EH131" s="55"/>
      <c r="EI131" s="55"/>
      <c r="EJ131" s="55"/>
      <c r="EK131" s="55"/>
      <c r="EL131" s="55"/>
      <c r="EM131" s="55"/>
      <c r="EN131" s="55"/>
      <c r="EO131" s="55"/>
      <c r="EP131" s="55"/>
      <c r="EQ131" s="55"/>
      <c r="ER131" s="55"/>
      <c r="ES131" s="55"/>
      <c r="ET131" s="55"/>
      <c r="EU131" s="55"/>
      <c r="EV131" s="55"/>
      <c r="EW131" s="55"/>
      <c r="EX131" s="55"/>
      <c r="EY131" s="55"/>
      <c r="EZ131" s="55"/>
      <c r="FA131" s="55"/>
      <c r="FB131" s="55"/>
      <c r="FC131" s="55"/>
      <c r="FD131" s="55"/>
      <c r="FE131" s="55"/>
      <c r="FF131" s="55"/>
      <c r="FG131" s="55"/>
      <c r="FH131" s="55"/>
      <c r="FI131" s="55"/>
      <c r="FJ131" s="55"/>
      <c r="FK131" s="55"/>
      <c r="FL131" s="55"/>
      <c r="FM131" s="55"/>
      <c r="FN131" s="55"/>
      <c r="FO131" s="55"/>
      <c r="FP131" s="55"/>
      <c r="FQ131" s="55"/>
      <c r="FR131" s="55"/>
      <c r="FS131" s="55"/>
      <c r="FT131" s="55"/>
      <c r="FU131" s="55"/>
      <c r="FV131" s="55"/>
      <c r="FW131" s="55"/>
      <c r="FX131" s="55"/>
      <c r="FY131" s="55"/>
      <c r="FZ131" s="55"/>
      <c r="GA131" s="55"/>
      <c r="GB131" s="55"/>
      <c r="GC131" s="55"/>
      <c r="GD131" s="55"/>
      <c r="GE131" s="55"/>
      <c r="GF131" s="55"/>
      <c r="GG131" s="55"/>
      <c r="GH131" s="55"/>
      <c r="GI131" s="55"/>
      <c r="GJ131" s="55"/>
      <c r="GK131" s="55"/>
      <c r="GL131" s="55"/>
      <c r="GM131" s="55"/>
      <c r="GN131" s="55"/>
      <c r="GO131" s="55"/>
      <c r="GP131" s="55"/>
      <c r="GQ131" s="55"/>
      <c r="GR131" s="55"/>
      <c r="GS131" s="55"/>
      <c r="GT131" s="55"/>
      <c r="GU131" s="55"/>
      <c r="GV131" s="55"/>
      <c r="GW131" s="55"/>
      <c r="GX131" s="55"/>
      <c r="GY131" s="55"/>
      <c r="GZ131" s="55"/>
      <c r="HA131" s="55"/>
      <c r="HB131" s="55"/>
      <c r="HC131" s="55"/>
      <c r="HD131" s="55"/>
      <c r="HE131" s="55"/>
      <c r="HF131" s="55"/>
      <c r="HG131" s="55"/>
      <c r="HH131" s="55"/>
      <c r="HI131" s="55"/>
      <c r="HJ131" s="55"/>
      <c r="HK131" s="55"/>
      <c r="HL131" s="55"/>
      <c r="HM131" s="55"/>
      <c r="HN131" s="55"/>
      <c r="HO131" s="55"/>
      <c r="HP131" s="55"/>
      <c r="HQ131" s="55"/>
      <c r="HR131" s="55"/>
      <c r="HS131" s="55"/>
      <c r="HT131" s="55"/>
      <c r="HU131" s="55"/>
      <c r="HV131" s="55"/>
      <c r="HW131" s="55"/>
      <c r="HX131" s="55"/>
      <c r="HY131" s="55"/>
      <c r="HZ131" s="55"/>
      <c r="IA131" s="55"/>
      <c r="IB131" s="55"/>
      <c r="IC131" s="55"/>
      <c r="ID131" s="55"/>
      <c r="IE131" s="55"/>
      <c r="IF131" s="55"/>
      <c r="IG131" s="55"/>
      <c r="IH131" s="55"/>
      <c r="II131" s="55"/>
      <c r="IJ131" s="55"/>
      <c r="IK131" s="55"/>
      <c r="IL131" s="55"/>
      <c r="IM131" s="55"/>
      <c r="IN131" s="55"/>
      <c r="IO131" s="55"/>
      <c r="IP131" s="55"/>
      <c r="IQ131" s="55"/>
      <c r="IR131" s="55"/>
      <c r="IS131" s="55"/>
      <c r="IT131" s="55"/>
      <c r="IU131" s="55"/>
      <c r="IV131" s="55"/>
      <c r="IW131" s="55"/>
    </row>
    <row r="132" customFormat="false" ht="11.25" hidden="false" customHeight="false" outlineLevel="0" collapsed="false">
      <c r="B132" s="13"/>
      <c r="C132" s="14"/>
      <c r="D132" s="15"/>
      <c r="E132" s="14"/>
      <c r="F132" s="15"/>
      <c r="G132" s="14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8"/>
      <c r="AI132" s="18"/>
      <c r="AJ132" s="18"/>
      <c r="AK132" s="18"/>
      <c r="AL132" s="18"/>
      <c r="AM132" s="18"/>
      <c r="AN132" s="18"/>
      <c r="AO132" s="18"/>
      <c r="AP132" s="18"/>
      <c r="AQ132" s="18"/>
      <c r="AR132" s="18"/>
    </row>
    <row r="133" customFormat="false" ht="11.25" hidden="false" customHeight="false" outlineLevel="0" collapsed="false">
      <c r="A133" s="8" t="s">
        <v>101</v>
      </c>
      <c r="B133" s="13"/>
      <c r="C133" s="14"/>
      <c r="D133" s="15"/>
      <c r="E133" s="14"/>
      <c r="F133" s="15"/>
      <c r="G133" s="14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8"/>
      <c r="AI133" s="18"/>
      <c r="AJ133" s="18"/>
      <c r="AK133" s="18"/>
      <c r="AL133" s="18"/>
      <c r="AM133" s="18"/>
      <c r="AN133" s="18"/>
      <c r="AO133" s="18"/>
      <c r="AP133" s="18"/>
      <c r="AQ133" s="18"/>
      <c r="AR133" s="18"/>
    </row>
    <row r="134" customFormat="false" ht="11.25" hidden="false" customHeight="false" outlineLevel="0" collapsed="false">
      <c r="A134" s="1" t="s">
        <v>102</v>
      </c>
      <c r="B134" s="13" t="n">
        <v>200000</v>
      </c>
      <c r="C134" s="14" t="n">
        <f aca="false">VLOOKUP(C$3,'Flow Historicals'!$A$1:$CT$23952,98)</f>
        <v>0</v>
      </c>
      <c r="D134" s="15" t="n">
        <f aca="false">+B134-C134</f>
        <v>200000</v>
      </c>
      <c r="E134" s="14" t="n">
        <f aca="false">VLOOKUP(E$3,'Flow Historicals'!$A$1:$CT$23952,98)</f>
        <v>0</v>
      </c>
      <c r="F134" s="15" t="n">
        <f aca="false">+B134-E134</f>
        <v>200000</v>
      </c>
      <c r="G134" s="14" t="n">
        <f aca="false">+C134-E134</f>
        <v>0</v>
      </c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8"/>
      <c r="AI134" s="18"/>
      <c r="AJ134" s="18"/>
      <c r="AK134" s="18"/>
      <c r="AL134" s="18"/>
      <c r="AM134" s="18"/>
      <c r="AN134" s="18"/>
      <c r="AO134" s="18"/>
      <c r="AP134" s="18"/>
      <c r="AQ134" s="18"/>
      <c r="AR134" s="18"/>
    </row>
    <row r="135" customFormat="false" ht="11.25" hidden="false" customHeight="false" outlineLevel="0" collapsed="false">
      <c r="A135" s="1" t="s">
        <v>103</v>
      </c>
      <c r="B135" s="13" t="n">
        <v>180000</v>
      </c>
      <c r="C135" s="34" t="n">
        <v>126305</v>
      </c>
      <c r="D135" s="15" t="n">
        <f aca="false">+B135-C135</f>
        <v>53695</v>
      </c>
      <c r="E135" s="34" t="n">
        <v>180000</v>
      </c>
      <c r="F135" s="15" t="n">
        <f aca="false">+B135-E135</f>
        <v>0</v>
      </c>
      <c r="G135" s="14" t="n">
        <f aca="false">+C135-E135</f>
        <v>-53695</v>
      </c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8"/>
      <c r="AI135" s="18"/>
      <c r="AJ135" s="18"/>
      <c r="AK135" s="18"/>
      <c r="AL135" s="18"/>
      <c r="AM135" s="18"/>
      <c r="AN135" s="18"/>
      <c r="AO135" s="18"/>
      <c r="AP135" s="18"/>
      <c r="AQ135" s="18"/>
      <c r="AR135" s="18"/>
    </row>
    <row r="136" customFormat="false" ht="11.25" hidden="false" customHeight="false" outlineLevel="0" collapsed="false">
      <c r="A136" s="1" t="s">
        <v>104</v>
      </c>
      <c r="B136" s="13" t="n">
        <v>300000</v>
      </c>
      <c r="C136" s="14" t="n">
        <f aca="false">VLOOKUP($C$3,'Flow Historicals'!$A$1:$CM$23952,62)</f>
        <v>0</v>
      </c>
      <c r="D136" s="15" t="n">
        <f aca="false">+B136-C136</f>
        <v>300000</v>
      </c>
      <c r="E136" s="14" t="n">
        <f aca="false">VLOOKUP($E$3,'Flow Historicals'!$A$1:$CM$23952,62)</f>
        <v>0</v>
      </c>
      <c r="F136" s="15" t="n">
        <f aca="false">+B136-E136</f>
        <v>300000</v>
      </c>
      <c r="G136" s="14" t="n">
        <f aca="false">+C136-E136</f>
        <v>0</v>
      </c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8"/>
      <c r="AI136" s="18"/>
      <c r="AJ136" s="18"/>
      <c r="AK136" s="18"/>
      <c r="AL136" s="18"/>
      <c r="AM136" s="18"/>
      <c r="AN136" s="18"/>
      <c r="AO136" s="18"/>
      <c r="AP136" s="18"/>
      <c r="AQ136" s="18"/>
      <c r="AR136" s="18"/>
    </row>
    <row r="137" customFormat="false" ht="11.25" hidden="false" customHeight="false" outlineLevel="0" collapsed="false">
      <c r="A137" s="8" t="s">
        <v>105</v>
      </c>
      <c r="B137" s="33"/>
      <c r="C137" s="34" t="n">
        <f aca="false">+C134+C135+C136</f>
        <v>126305</v>
      </c>
      <c r="D137" s="35"/>
      <c r="E137" s="34" t="n">
        <f aca="false">+E134+E135+E136</f>
        <v>180000</v>
      </c>
      <c r="F137" s="35"/>
      <c r="G137" s="34" t="n">
        <f aca="false">SUM(G134:G136)</f>
        <v>-53695</v>
      </c>
      <c r="H137" s="36"/>
      <c r="I137" s="36"/>
      <c r="J137" s="36"/>
      <c r="K137" s="36"/>
      <c r="L137" s="36"/>
      <c r="M137" s="36"/>
      <c r="N137" s="36"/>
      <c r="O137" s="36"/>
      <c r="P137" s="36"/>
      <c r="Q137" s="36"/>
      <c r="R137" s="36"/>
      <c r="S137" s="36"/>
      <c r="T137" s="36"/>
      <c r="U137" s="36"/>
      <c r="V137" s="36"/>
      <c r="W137" s="37"/>
      <c r="X137" s="37"/>
      <c r="Y137" s="37"/>
      <c r="Z137" s="37"/>
      <c r="AA137" s="37"/>
      <c r="AB137" s="37"/>
      <c r="AC137" s="37"/>
      <c r="AD137" s="37"/>
      <c r="AE137" s="37"/>
      <c r="AF137" s="37"/>
      <c r="AG137" s="37"/>
      <c r="AH137" s="38"/>
      <c r="AI137" s="38"/>
      <c r="AJ137" s="38"/>
      <c r="AK137" s="38"/>
      <c r="AL137" s="38"/>
      <c r="AM137" s="38"/>
      <c r="AN137" s="38"/>
      <c r="AO137" s="38"/>
      <c r="AP137" s="38"/>
      <c r="AQ137" s="38"/>
      <c r="AR137" s="38"/>
      <c r="AS137" s="39"/>
      <c r="AT137" s="39"/>
      <c r="AU137" s="39"/>
      <c r="AV137" s="39"/>
      <c r="AW137" s="39"/>
      <c r="AX137" s="39"/>
      <c r="AY137" s="39"/>
      <c r="AZ137" s="39"/>
      <c r="BA137" s="39"/>
      <c r="BB137" s="39"/>
      <c r="BC137" s="39"/>
      <c r="BD137" s="39"/>
      <c r="BE137" s="39"/>
      <c r="BF137" s="39"/>
      <c r="BG137" s="39"/>
      <c r="BH137" s="39"/>
      <c r="BI137" s="39"/>
      <c r="BJ137" s="39"/>
      <c r="BK137" s="39"/>
      <c r="BL137" s="39"/>
      <c r="BM137" s="39"/>
      <c r="BN137" s="39"/>
      <c r="BO137" s="39"/>
      <c r="BP137" s="39"/>
      <c r="BQ137" s="39"/>
      <c r="BR137" s="39"/>
      <c r="BS137" s="39"/>
      <c r="BT137" s="39"/>
      <c r="BU137" s="39"/>
      <c r="BV137" s="39"/>
      <c r="BW137" s="39"/>
      <c r="BX137" s="39"/>
      <c r="BY137" s="39"/>
      <c r="BZ137" s="39"/>
      <c r="CA137" s="39"/>
      <c r="CB137" s="39"/>
      <c r="CC137" s="39"/>
      <c r="CD137" s="39"/>
      <c r="CE137" s="39"/>
      <c r="CF137" s="39"/>
      <c r="CG137" s="39"/>
      <c r="CH137" s="39"/>
      <c r="CI137" s="39"/>
      <c r="CJ137" s="39"/>
      <c r="CK137" s="39"/>
      <c r="CL137" s="39"/>
      <c r="CM137" s="39"/>
      <c r="CN137" s="39"/>
      <c r="CO137" s="39"/>
      <c r="CP137" s="39"/>
      <c r="CQ137" s="39"/>
      <c r="CR137" s="39"/>
      <c r="CS137" s="39"/>
      <c r="CT137" s="39"/>
      <c r="CU137" s="39"/>
      <c r="CV137" s="39"/>
      <c r="CW137" s="39"/>
      <c r="CX137" s="39"/>
      <c r="CY137" s="39"/>
      <c r="CZ137" s="39"/>
      <c r="DA137" s="39"/>
      <c r="DB137" s="39"/>
      <c r="DC137" s="39"/>
      <c r="DD137" s="39"/>
      <c r="DE137" s="39"/>
      <c r="DF137" s="39"/>
      <c r="DG137" s="39"/>
      <c r="DH137" s="39"/>
      <c r="DI137" s="39"/>
      <c r="DJ137" s="39"/>
      <c r="DK137" s="39"/>
      <c r="DL137" s="39"/>
      <c r="DM137" s="39"/>
      <c r="DN137" s="39"/>
      <c r="DO137" s="39"/>
      <c r="DP137" s="39"/>
      <c r="DQ137" s="39"/>
      <c r="DR137" s="39"/>
      <c r="DS137" s="39"/>
      <c r="DT137" s="39"/>
      <c r="DU137" s="39"/>
      <c r="DV137" s="39"/>
      <c r="DW137" s="39"/>
      <c r="DX137" s="39"/>
      <c r="DY137" s="39"/>
      <c r="DZ137" s="39"/>
      <c r="EA137" s="39"/>
      <c r="EB137" s="39"/>
      <c r="EC137" s="39"/>
      <c r="ED137" s="39"/>
      <c r="EE137" s="39"/>
      <c r="EF137" s="39"/>
      <c r="EG137" s="39"/>
      <c r="EH137" s="39"/>
      <c r="EI137" s="39"/>
      <c r="EJ137" s="39"/>
      <c r="EK137" s="39"/>
      <c r="EL137" s="39"/>
      <c r="EM137" s="39"/>
      <c r="EN137" s="39"/>
      <c r="EO137" s="39"/>
      <c r="EP137" s="39"/>
      <c r="EQ137" s="39"/>
      <c r="ER137" s="39"/>
      <c r="ES137" s="39"/>
      <c r="ET137" s="39"/>
      <c r="EU137" s="39"/>
      <c r="EV137" s="39"/>
      <c r="EW137" s="39"/>
      <c r="EX137" s="39"/>
      <c r="EY137" s="39"/>
      <c r="EZ137" s="39"/>
      <c r="FA137" s="39"/>
      <c r="FB137" s="39"/>
      <c r="FC137" s="39"/>
      <c r="FD137" s="39"/>
      <c r="FE137" s="39"/>
      <c r="FF137" s="39"/>
      <c r="FG137" s="39"/>
      <c r="FH137" s="39"/>
      <c r="FI137" s="39"/>
      <c r="FJ137" s="39"/>
      <c r="FK137" s="39"/>
      <c r="FL137" s="39"/>
      <c r="FM137" s="39"/>
      <c r="FN137" s="39"/>
      <c r="FO137" s="39"/>
      <c r="FP137" s="39"/>
      <c r="FQ137" s="39"/>
      <c r="FR137" s="39"/>
      <c r="FS137" s="39"/>
      <c r="FT137" s="39"/>
      <c r="FU137" s="39"/>
      <c r="FV137" s="39"/>
      <c r="FW137" s="39"/>
      <c r="FX137" s="39"/>
      <c r="FY137" s="39"/>
      <c r="FZ137" s="39"/>
      <c r="GA137" s="39"/>
      <c r="GB137" s="39"/>
      <c r="GC137" s="39"/>
      <c r="GD137" s="39"/>
      <c r="GE137" s="39"/>
      <c r="GF137" s="39"/>
      <c r="GG137" s="39"/>
      <c r="GH137" s="39"/>
      <c r="GI137" s="39"/>
      <c r="GJ137" s="39"/>
      <c r="GK137" s="39"/>
      <c r="GL137" s="39"/>
      <c r="GM137" s="39"/>
      <c r="GN137" s="39"/>
      <c r="GO137" s="39"/>
      <c r="GP137" s="39"/>
      <c r="GQ137" s="39"/>
      <c r="GR137" s="39"/>
      <c r="GS137" s="39"/>
      <c r="GT137" s="39"/>
      <c r="GU137" s="39"/>
      <c r="GV137" s="39"/>
      <c r="GW137" s="39"/>
      <c r="GX137" s="39"/>
      <c r="GY137" s="39"/>
      <c r="GZ137" s="39"/>
      <c r="HA137" s="39"/>
      <c r="HB137" s="39"/>
      <c r="HC137" s="39"/>
      <c r="HD137" s="39"/>
      <c r="HE137" s="39"/>
      <c r="HF137" s="39"/>
      <c r="HG137" s="39"/>
      <c r="HH137" s="39"/>
      <c r="HI137" s="39"/>
      <c r="HJ137" s="39"/>
      <c r="HK137" s="39"/>
      <c r="HL137" s="39"/>
      <c r="HM137" s="39"/>
      <c r="HN137" s="39"/>
      <c r="HO137" s="39"/>
      <c r="HP137" s="39"/>
      <c r="HQ137" s="39"/>
      <c r="HR137" s="39"/>
      <c r="HS137" s="39"/>
      <c r="HT137" s="39"/>
      <c r="HU137" s="39"/>
      <c r="HV137" s="39"/>
      <c r="HW137" s="39"/>
      <c r="HX137" s="39"/>
      <c r="HY137" s="39"/>
      <c r="HZ137" s="39"/>
      <c r="IA137" s="39"/>
      <c r="IB137" s="39"/>
      <c r="IC137" s="39"/>
      <c r="ID137" s="39"/>
      <c r="IE137" s="39"/>
      <c r="IF137" s="39"/>
      <c r="IG137" s="39"/>
      <c r="IH137" s="39"/>
      <c r="II137" s="39"/>
      <c r="IJ137" s="39"/>
      <c r="IK137" s="39"/>
      <c r="IL137" s="39"/>
      <c r="IM137" s="39"/>
      <c r="IN137" s="39"/>
      <c r="IO137" s="39"/>
      <c r="IP137" s="39"/>
      <c r="IQ137" s="39"/>
      <c r="IR137" s="39"/>
      <c r="IS137" s="39"/>
      <c r="IT137" s="39"/>
      <c r="IU137" s="39"/>
      <c r="IV137" s="39"/>
      <c r="IW137" s="39"/>
    </row>
    <row r="138" customFormat="false" ht="11.25" hidden="false" customHeight="false" outlineLevel="0" collapsed="false">
      <c r="B138" s="13"/>
      <c r="C138" s="14"/>
      <c r="D138" s="15"/>
      <c r="E138" s="14"/>
      <c r="F138" s="15"/>
      <c r="G138" s="14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8"/>
      <c r="AI138" s="18"/>
      <c r="AJ138" s="18"/>
      <c r="AK138" s="18"/>
      <c r="AL138" s="18"/>
      <c r="AM138" s="18"/>
      <c r="AN138" s="18"/>
      <c r="AO138" s="18"/>
      <c r="AP138" s="18"/>
      <c r="AQ138" s="18"/>
      <c r="AR138" s="18"/>
    </row>
    <row r="139" customFormat="false" ht="11.25" hidden="false" customHeight="false" outlineLevel="0" collapsed="false">
      <c r="A139" s="8" t="s">
        <v>106</v>
      </c>
      <c r="B139" s="13"/>
      <c r="C139" s="14"/>
      <c r="D139" s="15"/>
      <c r="E139" s="14"/>
      <c r="F139" s="15"/>
      <c r="G139" s="14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8"/>
      <c r="AI139" s="18"/>
      <c r="AJ139" s="18"/>
      <c r="AK139" s="18"/>
      <c r="AL139" s="18"/>
      <c r="AM139" s="18"/>
      <c r="AN139" s="18"/>
      <c r="AO139" s="18"/>
      <c r="AP139" s="18"/>
      <c r="AQ139" s="18"/>
      <c r="AR139" s="18"/>
    </row>
    <row r="140" customFormat="false" ht="11.25" hidden="false" customHeight="false" outlineLevel="0" collapsed="false">
      <c r="A140" s="5" t="s">
        <v>10</v>
      </c>
      <c r="B140" s="13"/>
      <c r="C140" s="14"/>
      <c r="D140" s="15"/>
      <c r="E140" s="14"/>
      <c r="F140" s="15"/>
      <c r="G140" s="14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8"/>
      <c r="AI140" s="18"/>
      <c r="AJ140" s="18"/>
      <c r="AK140" s="18"/>
      <c r="AL140" s="18"/>
      <c r="AM140" s="18"/>
      <c r="AN140" s="18"/>
      <c r="AO140" s="18"/>
      <c r="AP140" s="18"/>
      <c r="AQ140" s="18"/>
      <c r="AR140" s="18"/>
    </row>
    <row r="141" customFormat="false" ht="11.25" hidden="false" customHeight="false" outlineLevel="0" collapsed="false">
      <c r="A141" s="1" t="s">
        <v>107</v>
      </c>
      <c r="B141" s="13" t="n">
        <v>-450000</v>
      </c>
      <c r="C141" s="14" t="n">
        <f aca="false">VLOOKUP($C$3,'Flow Historicals'!$A$1:$CM$23952,70)</f>
        <v>0</v>
      </c>
      <c r="D141" s="15" t="n">
        <f aca="false">+B141-C141</f>
        <v>-450000</v>
      </c>
      <c r="E141" s="14" t="n">
        <f aca="false">VLOOKUP($E$3,'Flow Historicals'!$A$1:$CM$23952,70)</f>
        <v>0</v>
      </c>
      <c r="F141" s="15" t="n">
        <f aca="false">+B141-E141</f>
        <v>-450000</v>
      </c>
      <c r="G141" s="14" t="n">
        <f aca="false">+C141-E141</f>
        <v>0</v>
      </c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8"/>
      <c r="AI141" s="18"/>
      <c r="AJ141" s="18"/>
      <c r="AK141" s="18"/>
      <c r="AL141" s="18"/>
      <c r="AM141" s="18"/>
      <c r="AN141" s="18"/>
      <c r="AO141" s="18"/>
      <c r="AP141" s="18"/>
      <c r="AQ141" s="18"/>
      <c r="AR141" s="18"/>
    </row>
    <row r="142" customFormat="false" ht="11.25" hidden="false" customHeight="false" outlineLevel="0" collapsed="false">
      <c r="A142" s="1" t="s">
        <v>108</v>
      </c>
      <c r="B142" s="13" t="n">
        <v>-350000</v>
      </c>
      <c r="C142" s="14" t="n">
        <f aca="false">VLOOKUP($C$3,'Flow Historicals'!$A$1:$CM$23952,71)</f>
        <v>0</v>
      </c>
      <c r="D142" s="15" t="n">
        <f aca="false">+B142-C142</f>
        <v>-350000</v>
      </c>
      <c r="E142" s="14" t="n">
        <f aca="false">VLOOKUP($E$3,'Flow Historicals'!$A$1:$CM$23952,71)</f>
        <v>0</v>
      </c>
      <c r="F142" s="15" t="n">
        <f aca="false">+B142-E142</f>
        <v>-350000</v>
      </c>
      <c r="G142" s="14" t="n">
        <f aca="false">+C142-E142</f>
        <v>0</v>
      </c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8"/>
      <c r="AI142" s="18"/>
      <c r="AJ142" s="18"/>
      <c r="AK142" s="18"/>
      <c r="AL142" s="18"/>
      <c r="AM142" s="18"/>
      <c r="AN142" s="18"/>
      <c r="AO142" s="18"/>
      <c r="AP142" s="18"/>
      <c r="AQ142" s="18"/>
      <c r="AR142" s="18"/>
    </row>
    <row r="143" customFormat="false" ht="11.25" hidden="false" customHeight="false" outlineLevel="0" collapsed="false">
      <c r="A143" s="1" t="s">
        <v>109</v>
      </c>
      <c r="B143" s="13" t="n">
        <v>-350000</v>
      </c>
      <c r="C143" s="14" t="n">
        <f aca="false">VLOOKUP($C$3,'Flow Historicals'!$A$1:$CM$23952,72)</f>
        <v>0</v>
      </c>
      <c r="D143" s="15" t="n">
        <f aca="false">+B143-C143</f>
        <v>-350000</v>
      </c>
      <c r="E143" s="14" t="n">
        <f aca="false">VLOOKUP($E$3,'Flow Historicals'!$A$1:$CM$23952,72)</f>
        <v>0</v>
      </c>
      <c r="F143" s="15" t="n">
        <f aca="false">+B143-E143</f>
        <v>-350000</v>
      </c>
      <c r="G143" s="14" t="n">
        <f aca="false">+C143-E143</f>
        <v>0</v>
      </c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8"/>
      <c r="AI143" s="18"/>
      <c r="AJ143" s="18"/>
      <c r="AK143" s="18"/>
      <c r="AL143" s="18"/>
      <c r="AM143" s="18"/>
      <c r="AN143" s="18"/>
      <c r="AO143" s="18"/>
      <c r="AP143" s="18"/>
      <c r="AQ143" s="18"/>
      <c r="AR143" s="18"/>
    </row>
    <row r="144" customFormat="false" ht="11.25" hidden="false" customHeight="false" outlineLevel="0" collapsed="false">
      <c r="A144" s="1" t="s">
        <v>110</v>
      </c>
      <c r="B144" s="13" t="n">
        <v>-200000</v>
      </c>
      <c r="C144" s="14" t="n">
        <f aca="false">VLOOKUP($C$3,'Flow Historicals'!$A$1:$CM$23952,73)</f>
        <v>0</v>
      </c>
      <c r="D144" s="15" t="n">
        <f aca="false">+B144-C144</f>
        <v>-200000</v>
      </c>
      <c r="E144" s="14" t="n">
        <f aca="false">VLOOKUP($E$3,'Flow Historicals'!$A$1:$CM$23952,73)</f>
        <v>0</v>
      </c>
      <c r="F144" s="15" t="n">
        <f aca="false">+B144-E144</f>
        <v>-200000</v>
      </c>
      <c r="G144" s="14" t="n">
        <f aca="false">+C144-E144</f>
        <v>0</v>
      </c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8"/>
      <c r="AI144" s="18"/>
      <c r="AJ144" s="18"/>
      <c r="AK144" s="18"/>
      <c r="AL144" s="18"/>
      <c r="AM144" s="18"/>
      <c r="AN144" s="18"/>
      <c r="AO144" s="18"/>
      <c r="AP144" s="18"/>
      <c r="AQ144" s="18"/>
      <c r="AR144" s="18"/>
    </row>
    <row r="145" customFormat="false" ht="11.25" hidden="false" customHeight="false" outlineLevel="0" collapsed="false">
      <c r="A145" s="8" t="s">
        <v>2</v>
      </c>
      <c r="B145" s="13"/>
      <c r="C145" s="14"/>
      <c r="D145" s="15"/>
      <c r="E145" s="14"/>
      <c r="F145" s="15"/>
      <c r="G145" s="14" t="s">
        <v>2</v>
      </c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8"/>
      <c r="AI145" s="18"/>
      <c r="AJ145" s="18"/>
      <c r="AK145" s="18"/>
      <c r="AL145" s="18"/>
      <c r="AM145" s="18"/>
      <c r="AN145" s="18"/>
      <c r="AO145" s="18"/>
      <c r="AP145" s="18"/>
      <c r="AQ145" s="18"/>
      <c r="AR145" s="18"/>
    </row>
    <row r="146" customFormat="false" ht="11.25" hidden="false" customHeight="false" outlineLevel="0" collapsed="false">
      <c r="A146" s="5" t="s">
        <v>111</v>
      </c>
      <c r="B146" s="33" t="n">
        <v>-1000000</v>
      </c>
      <c r="C146" s="34" t="n">
        <f aca="false">SUM(C141:C144)</f>
        <v>0</v>
      </c>
      <c r="D146" s="35" t="n">
        <f aca="false">+B146-C146</f>
        <v>-1000000</v>
      </c>
      <c r="E146" s="34" t="n">
        <f aca="false">SUM(E141:E144)</f>
        <v>0</v>
      </c>
      <c r="F146" s="35" t="n">
        <f aca="false">+B146-E146</f>
        <v>-1000000</v>
      </c>
      <c r="G146" s="34" t="n">
        <f aca="false">+C146-E146</f>
        <v>0</v>
      </c>
      <c r="H146" s="36"/>
      <c r="I146" s="36"/>
      <c r="J146" s="36"/>
      <c r="K146" s="36"/>
      <c r="L146" s="36"/>
      <c r="M146" s="36"/>
      <c r="N146" s="36"/>
      <c r="O146" s="36"/>
      <c r="P146" s="36"/>
      <c r="Q146" s="36"/>
      <c r="R146" s="36"/>
      <c r="S146" s="36"/>
      <c r="T146" s="36"/>
      <c r="U146" s="36"/>
      <c r="V146" s="36"/>
      <c r="W146" s="37"/>
      <c r="X146" s="37"/>
      <c r="Y146" s="37"/>
      <c r="Z146" s="37"/>
      <c r="AA146" s="37"/>
      <c r="AB146" s="37"/>
      <c r="AC146" s="37"/>
      <c r="AD146" s="37"/>
      <c r="AE146" s="37"/>
      <c r="AF146" s="37"/>
      <c r="AG146" s="37"/>
      <c r="AH146" s="38"/>
      <c r="AI146" s="38"/>
      <c r="AJ146" s="38"/>
      <c r="AK146" s="38"/>
      <c r="AL146" s="38"/>
      <c r="AM146" s="38"/>
      <c r="AN146" s="38"/>
      <c r="AO146" s="38"/>
      <c r="AP146" s="38"/>
      <c r="AQ146" s="38"/>
      <c r="AR146" s="38"/>
      <c r="AS146" s="39"/>
      <c r="AT146" s="39"/>
      <c r="AU146" s="39"/>
      <c r="AV146" s="39"/>
      <c r="AW146" s="39"/>
      <c r="AX146" s="39"/>
      <c r="AY146" s="39"/>
      <c r="AZ146" s="39"/>
      <c r="BA146" s="39"/>
      <c r="BB146" s="39"/>
      <c r="BC146" s="39"/>
      <c r="BD146" s="39"/>
      <c r="BE146" s="39"/>
      <c r="BF146" s="39"/>
      <c r="BG146" s="39"/>
      <c r="BH146" s="39"/>
      <c r="BI146" s="39"/>
      <c r="BJ146" s="39"/>
      <c r="BK146" s="39"/>
      <c r="BL146" s="39"/>
      <c r="BM146" s="39"/>
      <c r="BN146" s="39"/>
      <c r="BO146" s="39"/>
      <c r="BP146" s="39"/>
      <c r="BQ146" s="39"/>
      <c r="BR146" s="39"/>
      <c r="BS146" s="39"/>
      <c r="BT146" s="39"/>
      <c r="BU146" s="39"/>
      <c r="BV146" s="39"/>
      <c r="BW146" s="39"/>
      <c r="BX146" s="39"/>
      <c r="BY146" s="39"/>
      <c r="BZ146" s="39"/>
      <c r="CA146" s="39"/>
      <c r="CB146" s="39"/>
      <c r="CC146" s="39"/>
      <c r="CD146" s="39"/>
      <c r="CE146" s="39"/>
      <c r="CF146" s="39"/>
      <c r="CG146" s="39"/>
      <c r="CH146" s="39"/>
      <c r="CI146" s="39"/>
      <c r="CJ146" s="39"/>
      <c r="CK146" s="39"/>
      <c r="CL146" s="39"/>
      <c r="CM146" s="39"/>
      <c r="CN146" s="39"/>
      <c r="CO146" s="39"/>
      <c r="CP146" s="39"/>
      <c r="CQ146" s="39"/>
      <c r="CR146" s="39"/>
      <c r="CS146" s="39"/>
      <c r="CT146" s="39"/>
      <c r="CU146" s="39"/>
      <c r="CV146" s="39"/>
      <c r="CW146" s="39"/>
      <c r="CX146" s="39"/>
      <c r="CY146" s="39"/>
      <c r="CZ146" s="39"/>
      <c r="DA146" s="39"/>
      <c r="DB146" s="39"/>
      <c r="DC146" s="39"/>
      <c r="DD146" s="39"/>
      <c r="DE146" s="39"/>
      <c r="DF146" s="39"/>
      <c r="DG146" s="39"/>
      <c r="DH146" s="39"/>
      <c r="DI146" s="39"/>
      <c r="DJ146" s="39"/>
      <c r="DK146" s="39"/>
      <c r="DL146" s="39"/>
      <c r="DM146" s="39"/>
      <c r="DN146" s="39"/>
      <c r="DO146" s="39"/>
      <c r="DP146" s="39"/>
      <c r="DQ146" s="39"/>
      <c r="DR146" s="39"/>
      <c r="DS146" s="39"/>
      <c r="DT146" s="39"/>
      <c r="DU146" s="39"/>
      <c r="DV146" s="39"/>
      <c r="DW146" s="39"/>
      <c r="DX146" s="39"/>
      <c r="DY146" s="39"/>
      <c r="DZ146" s="39"/>
      <c r="EA146" s="39"/>
      <c r="EB146" s="39"/>
      <c r="EC146" s="39"/>
      <c r="ED146" s="39"/>
      <c r="EE146" s="39"/>
      <c r="EF146" s="39"/>
      <c r="EG146" s="39"/>
      <c r="EH146" s="39"/>
      <c r="EI146" s="39"/>
      <c r="EJ146" s="39"/>
      <c r="EK146" s="39"/>
      <c r="EL146" s="39"/>
      <c r="EM146" s="39"/>
      <c r="EN146" s="39"/>
      <c r="EO146" s="39"/>
      <c r="EP146" s="39"/>
      <c r="EQ146" s="39"/>
      <c r="ER146" s="39"/>
      <c r="ES146" s="39"/>
      <c r="ET146" s="39"/>
      <c r="EU146" s="39"/>
      <c r="EV146" s="39"/>
      <c r="EW146" s="39"/>
      <c r="EX146" s="39"/>
      <c r="EY146" s="39"/>
      <c r="EZ146" s="39"/>
      <c r="FA146" s="39"/>
      <c r="FB146" s="39"/>
      <c r="FC146" s="39"/>
      <c r="FD146" s="39"/>
      <c r="FE146" s="39"/>
      <c r="FF146" s="39"/>
      <c r="FG146" s="39"/>
      <c r="FH146" s="39"/>
      <c r="FI146" s="39"/>
      <c r="FJ146" s="39"/>
      <c r="FK146" s="39"/>
      <c r="FL146" s="39"/>
      <c r="FM146" s="39"/>
      <c r="FN146" s="39"/>
      <c r="FO146" s="39"/>
      <c r="FP146" s="39"/>
      <c r="FQ146" s="39"/>
      <c r="FR146" s="39"/>
      <c r="FS146" s="39"/>
      <c r="FT146" s="39"/>
      <c r="FU146" s="39"/>
      <c r="FV146" s="39"/>
      <c r="FW146" s="39"/>
      <c r="FX146" s="39"/>
      <c r="FY146" s="39"/>
      <c r="FZ146" s="39"/>
      <c r="GA146" s="39"/>
      <c r="GB146" s="39"/>
      <c r="GC146" s="39"/>
      <c r="GD146" s="39"/>
      <c r="GE146" s="39"/>
      <c r="GF146" s="39"/>
      <c r="GG146" s="39"/>
      <c r="GH146" s="39"/>
      <c r="GI146" s="39"/>
      <c r="GJ146" s="39"/>
      <c r="GK146" s="39"/>
      <c r="GL146" s="39"/>
      <c r="GM146" s="39"/>
      <c r="GN146" s="39"/>
      <c r="GO146" s="39"/>
      <c r="GP146" s="39"/>
      <c r="GQ146" s="39"/>
      <c r="GR146" s="39"/>
      <c r="GS146" s="39"/>
      <c r="GT146" s="39"/>
      <c r="GU146" s="39"/>
      <c r="GV146" s="39"/>
      <c r="GW146" s="39"/>
      <c r="GX146" s="39"/>
      <c r="GY146" s="39"/>
      <c r="GZ146" s="39"/>
      <c r="HA146" s="39"/>
      <c r="HB146" s="39"/>
      <c r="HC146" s="39"/>
      <c r="HD146" s="39"/>
      <c r="HE146" s="39"/>
      <c r="HF146" s="39"/>
      <c r="HG146" s="39"/>
      <c r="HH146" s="39"/>
      <c r="HI146" s="39"/>
      <c r="HJ146" s="39"/>
      <c r="HK146" s="39"/>
      <c r="HL146" s="39"/>
      <c r="HM146" s="39"/>
      <c r="HN146" s="39"/>
      <c r="HO146" s="39"/>
      <c r="HP146" s="39"/>
      <c r="HQ146" s="39"/>
      <c r="HR146" s="39"/>
      <c r="HS146" s="39"/>
      <c r="HT146" s="39"/>
      <c r="HU146" s="39"/>
      <c r="HV146" s="39"/>
      <c r="HW146" s="39"/>
      <c r="HX146" s="39"/>
      <c r="HY146" s="39"/>
      <c r="HZ146" s="39"/>
      <c r="IA146" s="39"/>
      <c r="IB146" s="39"/>
      <c r="IC146" s="39"/>
      <c r="ID146" s="39"/>
      <c r="IE146" s="39"/>
      <c r="IF146" s="39"/>
      <c r="IG146" s="39"/>
      <c r="IH146" s="39"/>
      <c r="II146" s="39"/>
      <c r="IJ146" s="39"/>
      <c r="IK146" s="39"/>
      <c r="IL146" s="39"/>
      <c r="IM146" s="39"/>
      <c r="IN146" s="39"/>
      <c r="IO146" s="39"/>
      <c r="IP146" s="39"/>
      <c r="IQ146" s="39"/>
      <c r="IR146" s="39"/>
      <c r="IS146" s="39"/>
      <c r="IT146" s="39"/>
      <c r="IU146" s="39"/>
      <c r="IV146" s="39"/>
      <c r="IW146" s="39"/>
    </row>
    <row r="147" customFormat="false" ht="11.25" hidden="false" customHeight="false" outlineLevel="0" collapsed="false">
      <c r="B147" s="13"/>
      <c r="C147" s="14"/>
      <c r="D147" s="15"/>
      <c r="E147" s="14"/>
      <c r="F147" s="15"/>
      <c r="G147" s="14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8"/>
      <c r="AI147" s="18"/>
      <c r="AJ147" s="18"/>
      <c r="AK147" s="18"/>
      <c r="AL147" s="18"/>
      <c r="AM147" s="18"/>
      <c r="AN147" s="18"/>
      <c r="AO147" s="18"/>
      <c r="AP147" s="18"/>
      <c r="AQ147" s="18"/>
      <c r="AR147" s="18"/>
    </row>
    <row r="148" customFormat="false" ht="11.25" hidden="false" customHeight="false" outlineLevel="0" collapsed="false">
      <c r="A148" s="5" t="s">
        <v>16</v>
      </c>
      <c r="B148" s="33"/>
      <c r="C148" s="14"/>
      <c r="D148" s="15"/>
      <c r="E148" s="14"/>
      <c r="F148" s="15"/>
      <c r="G148" s="14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8"/>
      <c r="AI148" s="18"/>
      <c r="AJ148" s="18"/>
      <c r="AK148" s="18"/>
      <c r="AL148" s="18"/>
      <c r="AM148" s="18"/>
      <c r="AN148" s="18"/>
      <c r="AO148" s="18"/>
      <c r="AP148" s="18"/>
      <c r="AQ148" s="18"/>
      <c r="AR148" s="18"/>
    </row>
    <row r="149" customFormat="false" ht="11.25" hidden="false" customHeight="false" outlineLevel="0" collapsed="false">
      <c r="A149" s="1" t="s">
        <v>112</v>
      </c>
      <c r="B149" s="13" t="n">
        <v>-300000</v>
      </c>
      <c r="C149" s="14" t="n">
        <f aca="false">VLOOKUP($C$3,'Flow Historicals'!$A$1:$CM$23952,75)</f>
        <v>0</v>
      </c>
      <c r="D149" s="15" t="n">
        <f aca="false">+B149-C149</f>
        <v>-300000</v>
      </c>
      <c r="E149" s="14" t="n">
        <f aca="false">VLOOKUP($E$3,'Flow Historicals'!$A$1:$CM$23952,75)</f>
        <v>0</v>
      </c>
      <c r="F149" s="15" t="n">
        <f aca="false">+B149-E149</f>
        <v>-300000</v>
      </c>
      <c r="G149" s="14" t="n">
        <f aca="false">+C149-E149</f>
        <v>0</v>
      </c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8"/>
      <c r="AI149" s="18"/>
      <c r="AJ149" s="18"/>
      <c r="AK149" s="18"/>
      <c r="AL149" s="18"/>
      <c r="AM149" s="18"/>
      <c r="AN149" s="18"/>
      <c r="AO149" s="18"/>
      <c r="AP149" s="18"/>
      <c r="AQ149" s="18"/>
      <c r="AR149" s="18"/>
    </row>
    <row r="150" customFormat="false" ht="11.25" hidden="false" customHeight="false" outlineLevel="0" collapsed="false">
      <c r="A150" s="1" t="s">
        <v>113</v>
      </c>
      <c r="B150" s="13" t="n">
        <v>-95000</v>
      </c>
      <c r="C150" s="14" t="n">
        <f aca="false">VLOOKUP($C$3,'Flow Historicals'!$A$1:$CM$23952,76)</f>
        <v>0</v>
      </c>
      <c r="D150" s="15" t="n">
        <f aca="false">+B150-C150</f>
        <v>-95000</v>
      </c>
      <c r="E150" s="14" t="n">
        <f aca="false">VLOOKUP($E$3,'Flow Historicals'!$A$1:$CM$23952,76)</f>
        <v>0</v>
      </c>
      <c r="F150" s="15" t="n">
        <f aca="false">+B150-E150</f>
        <v>-95000</v>
      </c>
      <c r="G150" s="14" t="n">
        <f aca="false">+C150-E150</f>
        <v>0</v>
      </c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8"/>
      <c r="AI150" s="18"/>
      <c r="AJ150" s="18"/>
      <c r="AK150" s="18"/>
      <c r="AL150" s="18"/>
      <c r="AM150" s="18"/>
      <c r="AN150" s="18"/>
      <c r="AO150" s="18"/>
      <c r="AP150" s="18"/>
      <c r="AQ150" s="18"/>
      <c r="AR150" s="18"/>
    </row>
    <row r="151" customFormat="false" ht="11.25" hidden="false" customHeight="false" outlineLevel="0" collapsed="false">
      <c r="A151" s="1" t="s">
        <v>114</v>
      </c>
      <c r="B151" s="13" t="n">
        <v>-75000</v>
      </c>
      <c r="C151" s="14" t="n">
        <f aca="false">VLOOKUP($C$3,'Flow Historicals'!$A$1:$CM$23952,77)</f>
        <v>0</v>
      </c>
      <c r="D151" s="15" t="n">
        <f aca="false">+B151-C151</f>
        <v>-75000</v>
      </c>
      <c r="E151" s="14" t="n">
        <f aca="false">VLOOKUP($E$3,'Flow Historicals'!$A$1:$CM$23952,77)</f>
        <v>0</v>
      </c>
      <c r="F151" s="15" t="n">
        <f aca="false">+B151-E151</f>
        <v>-75000</v>
      </c>
      <c r="G151" s="14" t="n">
        <f aca="false">+C151-E151</f>
        <v>0</v>
      </c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8"/>
      <c r="AI151" s="18"/>
      <c r="AJ151" s="18"/>
      <c r="AK151" s="18"/>
      <c r="AL151" s="18"/>
      <c r="AM151" s="18"/>
      <c r="AN151" s="18"/>
      <c r="AO151" s="18"/>
      <c r="AP151" s="18"/>
      <c r="AQ151" s="18"/>
      <c r="AR151" s="18"/>
    </row>
    <row r="152" customFormat="false" ht="11.25" hidden="false" customHeight="false" outlineLevel="0" collapsed="false">
      <c r="A152" s="1" t="s">
        <v>115</v>
      </c>
      <c r="B152" s="13" t="n">
        <v>-106000</v>
      </c>
      <c r="C152" s="14" t="n">
        <f aca="false">VLOOKUP($C$3,'Flow Historicals'!$A$1:$CM$23952,78)</f>
        <v>0</v>
      </c>
      <c r="D152" s="15" t="n">
        <f aca="false">+B152-C152</f>
        <v>-106000</v>
      </c>
      <c r="E152" s="14" t="n">
        <f aca="false">VLOOKUP($E$3,'Flow Historicals'!$A$1:$CM$23952,78)</f>
        <v>0</v>
      </c>
      <c r="F152" s="15" t="n">
        <f aca="false">+B152-E152</f>
        <v>-106000</v>
      </c>
      <c r="G152" s="14" t="n">
        <f aca="false">+C152-E152</f>
        <v>0</v>
      </c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8"/>
      <c r="AI152" s="18"/>
      <c r="AJ152" s="18"/>
      <c r="AK152" s="18"/>
      <c r="AL152" s="18"/>
      <c r="AM152" s="18"/>
      <c r="AN152" s="18"/>
      <c r="AO152" s="18"/>
      <c r="AP152" s="18"/>
      <c r="AQ152" s="18"/>
      <c r="AR152" s="18"/>
    </row>
    <row r="153" customFormat="false" ht="11.25" hidden="false" customHeight="false" outlineLevel="0" collapsed="false">
      <c r="A153" s="1" t="s">
        <v>116</v>
      </c>
      <c r="B153" s="13" t="n">
        <v>-100000</v>
      </c>
      <c r="C153" s="14" t="n">
        <f aca="false">VLOOKUP($C$3,'Flow Historicals'!$A$1:$CM$23952,79)</f>
        <v>0</v>
      </c>
      <c r="D153" s="15" t="n">
        <f aca="false">+B153-C153</f>
        <v>-100000</v>
      </c>
      <c r="E153" s="14" t="n">
        <f aca="false">VLOOKUP($E$3,'Flow Historicals'!$A$1:$CM$23952,79)</f>
        <v>0</v>
      </c>
      <c r="F153" s="15" t="n">
        <f aca="false">+B153-E153</f>
        <v>-100000</v>
      </c>
      <c r="G153" s="14" t="n">
        <f aca="false">+C153-E153</f>
        <v>0</v>
      </c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8"/>
      <c r="AI153" s="18"/>
      <c r="AJ153" s="18"/>
      <c r="AK153" s="18"/>
      <c r="AL153" s="18"/>
      <c r="AM153" s="18"/>
      <c r="AN153" s="18"/>
      <c r="AO153" s="18"/>
      <c r="AP153" s="18"/>
      <c r="AQ153" s="18"/>
      <c r="AR153" s="18"/>
    </row>
    <row r="154" customFormat="false" ht="11.25" hidden="false" customHeight="false" outlineLevel="0" collapsed="false">
      <c r="A154" s="1" t="s">
        <v>117</v>
      </c>
      <c r="B154" s="13" t="n">
        <v>-180000</v>
      </c>
      <c r="C154" s="14" t="n">
        <f aca="false">VLOOKUP($C$3,'Flow Historicals'!$A$1:$CM$23952,80)</f>
        <v>0</v>
      </c>
      <c r="D154" s="15" t="n">
        <f aca="false">+B154-C154</f>
        <v>-180000</v>
      </c>
      <c r="E154" s="14" t="n">
        <f aca="false">VLOOKUP($E$3,'Flow Historicals'!$A$1:$CM$23952,80)</f>
        <v>0</v>
      </c>
      <c r="F154" s="15" t="n">
        <f aca="false">+B154-E154</f>
        <v>-180000</v>
      </c>
      <c r="G154" s="14" t="n">
        <f aca="false">+C154-E154</f>
        <v>0</v>
      </c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8"/>
      <c r="AI154" s="18"/>
      <c r="AJ154" s="18"/>
      <c r="AK154" s="18"/>
      <c r="AL154" s="18"/>
      <c r="AM154" s="18"/>
      <c r="AN154" s="18"/>
      <c r="AO154" s="18"/>
      <c r="AP154" s="18"/>
      <c r="AQ154" s="18"/>
      <c r="AR154" s="18"/>
    </row>
    <row r="155" customFormat="false" ht="11.25" hidden="false" customHeight="false" outlineLevel="0" collapsed="false">
      <c r="B155" s="13"/>
      <c r="C155" s="14"/>
      <c r="D155" s="15"/>
      <c r="E155" s="14"/>
      <c r="F155" s="15"/>
      <c r="G155" s="14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8"/>
      <c r="AI155" s="18"/>
      <c r="AJ155" s="18"/>
      <c r="AK155" s="18"/>
      <c r="AL155" s="18"/>
      <c r="AM155" s="18"/>
      <c r="AN155" s="18"/>
      <c r="AO155" s="18"/>
      <c r="AP155" s="18"/>
      <c r="AQ155" s="18"/>
      <c r="AR155" s="18"/>
    </row>
    <row r="156" customFormat="false" ht="11.25" hidden="false" customHeight="false" outlineLevel="0" collapsed="false">
      <c r="A156" s="5" t="s">
        <v>111</v>
      </c>
      <c r="B156" s="64"/>
      <c r="C156" s="34" t="n">
        <f aca="false">SUM(C149:C154)</f>
        <v>0</v>
      </c>
      <c r="D156" s="65"/>
      <c r="E156" s="34" t="n">
        <f aca="false">SUM(E149:E154)</f>
        <v>0</v>
      </c>
      <c r="F156" s="65"/>
      <c r="G156" s="66" t="n">
        <f aca="false">SUM(G149:G154)</f>
        <v>0</v>
      </c>
      <c r="H156" s="36"/>
      <c r="I156" s="36"/>
      <c r="J156" s="36"/>
      <c r="K156" s="36"/>
      <c r="L156" s="36"/>
      <c r="M156" s="36"/>
      <c r="N156" s="36"/>
      <c r="O156" s="36"/>
      <c r="P156" s="36"/>
      <c r="Q156" s="36"/>
      <c r="R156" s="36"/>
      <c r="S156" s="36"/>
      <c r="T156" s="36"/>
      <c r="U156" s="36"/>
      <c r="V156" s="36"/>
      <c r="W156" s="37"/>
      <c r="X156" s="37"/>
      <c r="Y156" s="37"/>
      <c r="Z156" s="37"/>
      <c r="AA156" s="37"/>
      <c r="AB156" s="37"/>
      <c r="AC156" s="37"/>
      <c r="AD156" s="37"/>
      <c r="AE156" s="37"/>
      <c r="AF156" s="37"/>
      <c r="AG156" s="37"/>
      <c r="AH156" s="38"/>
      <c r="AI156" s="38"/>
      <c r="AJ156" s="38"/>
      <c r="AK156" s="38"/>
      <c r="AL156" s="38"/>
      <c r="AM156" s="38"/>
      <c r="AN156" s="38"/>
      <c r="AO156" s="38"/>
      <c r="AP156" s="38"/>
      <c r="AQ156" s="38"/>
      <c r="AR156" s="38"/>
      <c r="AS156" s="39"/>
      <c r="AT156" s="39"/>
      <c r="AU156" s="39"/>
      <c r="AV156" s="39"/>
      <c r="AW156" s="39"/>
      <c r="AX156" s="39"/>
      <c r="AY156" s="39"/>
      <c r="AZ156" s="39"/>
      <c r="BA156" s="39"/>
      <c r="BB156" s="39"/>
      <c r="BC156" s="39"/>
      <c r="BD156" s="39"/>
      <c r="BE156" s="39"/>
      <c r="BF156" s="39"/>
      <c r="BG156" s="39"/>
      <c r="BH156" s="39"/>
      <c r="BI156" s="39"/>
      <c r="BJ156" s="39"/>
      <c r="BK156" s="39"/>
      <c r="BL156" s="39"/>
      <c r="BM156" s="39"/>
      <c r="BN156" s="39"/>
      <c r="BO156" s="39"/>
      <c r="BP156" s="39"/>
      <c r="BQ156" s="39"/>
      <c r="BR156" s="39"/>
      <c r="BS156" s="39"/>
      <c r="BT156" s="39"/>
      <c r="BU156" s="39"/>
      <c r="BV156" s="39"/>
      <c r="BW156" s="39"/>
      <c r="BX156" s="39"/>
      <c r="BY156" s="39"/>
      <c r="BZ156" s="39"/>
      <c r="CA156" s="39"/>
      <c r="CB156" s="39"/>
      <c r="CC156" s="39"/>
      <c r="CD156" s="39"/>
      <c r="CE156" s="39"/>
      <c r="CF156" s="39"/>
      <c r="CG156" s="39"/>
      <c r="CH156" s="39"/>
      <c r="CI156" s="39"/>
      <c r="CJ156" s="39"/>
      <c r="CK156" s="39"/>
      <c r="CL156" s="39"/>
      <c r="CM156" s="39"/>
      <c r="CN156" s="39"/>
      <c r="CO156" s="39"/>
      <c r="CP156" s="39"/>
      <c r="CQ156" s="39"/>
      <c r="CR156" s="39"/>
      <c r="CS156" s="39"/>
      <c r="CT156" s="39"/>
      <c r="CU156" s="39"/>
      <c r="CV156" s="39"/>
      <c r="CW156" s="39"/>
      <c r="CX156" s="39"/>
      <c r="CY156" s="39"/>
      <c r="CZ156" s="39"/>
      <c r="DA156" s="39"/>
      <c r="DB156" s="39"/>
      <c r="DC156" s="39"/>
      <c r="DD156" s="39"/>
      <c r="DE156" s="39"/>
      <c r="DF156" s="39"/>
      <c r="DG156" s="39"/>
      <c r="DH156" s="39"/>
      <c r="DI156" s="39"/>
      <c r="DJ156" s="39"/>
      <c r="DK156" s="39"/>
      <c r="DL156" s="39"/>
      <c r="DM156" s="39"/>
      <c r="DN156" s="39"/>
      <c r="DO156" s="39"/>
      <c r="DP156" s="39"/>
      <c r="DQ156" s="39"/>
      <c r="DR156" s="39"/>
      <c r="DS156" s="39"/>
      <c r="DT156" s="39"/>
      <c r="DU156" s="39"/>
      <c r="DV156" s="39"/>
      <c r="DW156" s="39"/>
      <c r="DX156" s="39"/>
      <c r="DY156" s="39"/>
      <c r="DZ156" s="39"/>
      <c r="EA156" s="39"/>
      <c r="EB156" s="39"/>
      <c r="EC156" s="39"/>
      <c r="ED156" s="39"/>
      <c r="EE156" s="39"/>
      <c r="EF156" s="39"/>
      <c r="EG156" s="39"/>
      <c r="EH156" s="39"/>
      <c r="EI156" s="39"/>
      <c r="EJ156" s="39"/>
      <c r="EK156" s="39"/>
      <c r="EL156" s="39"/>
      <c r="EM156" s="39"/>
      <c r="EN156" s="39"/>
      <c r="EO156" s="39"/>
      <c r="EP156" s="39"/>
      <c r="EQ156" s="39"/>
      <c r="ER156" s="39"/>
      <c r="ES156" s="39"/>
      <c r="ET156" s="39"/>
      <c r="EU156" s="39"/>
      <c r="EV156" s="39"/>
      <c r="EW156" s="39"/>
      <c r="EX156" s="39"/>
      <c r="EY156" s="39"/>
      <c r="EZ156" s="39"/>
      <c r="FA156" s="39"/>
      <c r="FB156" s="39"/>
      <c r="FC156" s="39"/>
      <c r="FD156" s="39"/>
      <c r="FE156" s="39"/>
      <c r="FF156" s="39"/>
      <c r="FG156" s="39"/>
      <c r="FH156" s="39"/>
      <c r="FI156" s="39"/>
      <c r="FJ156" s="39"/>
      <c r="FK156" s="39"/>
      <c r="FL156" s="39"/>
      <c r="FM156" s="39"/>
      <c r="FN156" s="39"/>
      <c r="FO156" s="39"/>
      <c r="FP156" s="39"/>
      <c r="FQ156" s="39"/>
      <c r="FR156" s="39"/>
      <c r="FS156" s="39"/>
      <c r="FT156" s="39"/>
      <c r="FU156" s="39"/>
      <c r="FV156" s="39"/>
      <c r="FW156" s="39"/>
      <c r="FX156" s="39"/>
      <c r="FY156" s="39"/>
      <c r="FZ156" s="39"/>
      <c r="GA156" s="39"/>
      <c r="GB156" s="39"/>
      <c r="GC156" s="39"/>
      <c r="GD156" s="39"/>
      <c r="GE156" s="39"/>
      <c r="GF156" s="39"/>
      <c r="GG156" s="39"/>
      <c r="GH156" s="39"/>
      <c r="GI156" s="39"/>
      <c r="GJ156" s="39"/>
      <c r="GK156" s="39"/>
      <c r="GL156" s="39"/>
      <c r="GM156" s="39"/>
      <c r="GN156" s="39"/>
      <c r="GO156" s="39"/>
      <c r="GP156" s="39"/>
      <c r="GQ156" s="39"/>
      <c r="GR156" s="39"/>
      <c r="GS156" s="39"/>
      <c r="GT156" s="39"/>
      <c r="GU156" s="39"/>
      <c r="GV156" s="39"/>
      <c r="GW156" s="39"/>
      <c r="GX156" s="39"/>
      <c r="GY156" s="39"/>
      <c r="GZ156" s="39"/>
      <c r="HA156" s="39"/>
      <c r="HB156" s="39"/>
      <c r="HC156" s="39"/>
      <c r="HD156" s="39"/>
      <c r="HE156" s="39"/>
      <c r="HF156" s="39"/>
      <c r="HG156" s="39"/>
      <c r="HH156" s="39"/>
      <c r="HI156" s="39"/>
      <c r="HJ156" s="39"/>
      <c r="HK156" s="39"/>
      <c r="HL156" s="39"/>
      <c r="HM156" s="39"/>
      <c r="HN156" s="39"/>
      <c r="HO156" s="39"/>
      <c r="HP156" s="39"/>
      <c r="HQ156" s="39"/>
      <c r="HR156" s="39"/>
      <c r="HS156" s="39"/>
      <c r="HT156" s="39"/>
      <c r="HU156" s="39"/>
      <c r="HV156" s="39"/>
      <c r="HW156" s="39"/>
      <c r="HX156" s="39"/>
      <c r="HY156" s="39"/>
      <c r="HZ156" s="39"/>
      <c r="IA156" s="39"/>
      <c r="IB156" s="39"/>
      <c r="IC156" s="39"/>
      <c r="ID156" s="39"/>
      <c r="IE156" s="39"/>
      <c r="IF156" s="39"/>
      <c r="IG156" s="39"/>
      <c r="IH156" s="39"/>
      <c r="II156" s="39"/>
      <c r="IJ156" s="39"/>
      <c r="IK156" s="39"/>
      <c r="IL156" s="39"/>
      <c r="IM156" s="39"/>
      <c r="IN156" s="39"/>
      <c r="IO156" s="39"/>
      <c r="IP156" s="39"/>
      <c r="IQ156" s="39"/>
      <c r="IR156" s="39"/>
      <c r="IS156" s="39"/>
      <c r="IT156" s="39"/>
      <c r="IU156" s="39"/>
      <c r="IV156" s="39"/>
      <c r="IW156" s="39"/>
    </row>
    <row r="157" customFormat="false" ht="11.25" hidden="false" customHeight="false" outlineLevel="0" collapsed="false">
      <c r="A157" s="8"/>
      <c r="B157" s="67"/>
      <c r="C157" s="68"/>
      <c r="D157" s="40"/>
      <c r="E157" s="68"/>
      <c r="F157" s="40"/>
      <c r="G157" s="68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8"/>
      <c r="AI157" s="18"/>
      <c r="AJ157" s="18"/>
      <c r="AK157" s="18"/>
      <c r="AL157" s="18"/>
      <c r="AM157" s="18"/>
      <c r="AN157" s="18"/>
      <c r="AO157" s="18"/>
      <c r="AP157" s="18"/>
      <c r="AQ157" s="18"/>
      <c r="AR157" s="18"/>
    </row>
    <row r="158" customFormat="false" ht="11.25" hidden="false" customHeight="false" outlineLevel="0" collapsed="false">
      <c r="A158" s="8" t="s">
        <v>118</v>
      </c>
      <c r="B158" s="13"/>
      <c r="C158" s="14"/>
      <c r="D158" s="15"/>
      <c r="E158" s="14"/>
      <c r="F158" s="15"/>
      <c r="G158" s="14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8"/>
      <c r="AI158" s="18"/>
      <c r="AJ158" s="18"/>
      <c r="AK158" s="18"/>
      <c r="AL158" s="18"/>
      <c r="AM158" s="18"/>
      <c r="AN158" s="18"/>
      <c r="AO158" s="18"/>
      <c r="AP158" s="18"/>
      <c r="AQ158" s="18"/>
      <c r="AR158" s="18"/>
    </row>
    <row r="159" customFormat="false" ht="11.25" hidden="false" customHeight="false" outlineLevel="0" collapsed="false">
      <c r="A159" s="1" t="s">
        <v>119</v>
      </c>
      <c r="B159" s="13" t="n">
        <v>1097000</v>
      </c>
      <c r="C159" s="14" t="n">
        <f aca="false">VLOOKUP($C$3,'Flow Historicals'!$A$1:$CM$23952,82)</f>
        <v>0</v>
      </c>
      <c r="D159" s="15" t="n">
        <f aca="false">+B159-C159</f>
        <v>1097000</v>
      </c>
      <c r="E159" s="14" t="n">
        <f aca="false">VLOOKUP($E$3,'Flow Historicals'!$A$1:$CM$23952,82)</f>
        <v>0</v>
      </c>
      <c r="F159" s="15" t="n">
        <f aca="false">+B159-E159</f>
        <v>1097000</v>
      </c>
      <c r="G159" s="14" t="n">
        <f aca="false">+C159-E159</f>
        <v>0</v>
      </c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8"/>
      <c r="AI159" s="18"/>
      <c r="AJ159" s="18"/>
      <c r="AK159" s="18"/>
      <c r="AL159" s="18"/>
      <c r="AM159" s="18"/>
      <c r="AN159" s="18"/>
      <c r="AO159" s="18"/>
      <c r="AP159" s="18"/>
      <c r="AQ159" s="18"/>
      <c r="AR159" s="18"/>
    </row>
    <row r="160" customFormat="false" ht="11.25" hidden="false" customHeight="false" outlineLevel="0" collapsed="false">
      <c r="A160" s="1" t="s">
        <v>120</v>
      </c>
      <c r="B160" s="13" t="n">
        <v>2550000</v>
      </c>
      <c r="C160" s="14" t="n">
        <f aca="false">VLOOKUP($C$3,'Flow Historicals'!$A$1:$CM$23952,83)</f>
        <v>0</v>
      </c>
      <c r="D160" s="15" t="n">
        <f aca="false">+B160-C160</f>
        <v>2550000</v>
      </c>
      <c r="E160" s="14" t="n">
        <f aca="false">VLOOKUP($E$3,'Flow Historicals'!$A$1:$CM$23952,83)</f>
        <v>0</v>
      </c>
      <c r="F160" s="15" t="n">
        <f aca="false">+B160-E160</f>
        <v>2550000</v>
      </c>
      <c r="G160" s="14" t="n">
        <f aca="false">+C160-E160</f>
        <v>0</v>
      </c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8"/>
      <c r="AI160" s="18"/>
      <c r="AJ160" s="18"/>
      <c r="AK160" s="18"/>
      <c r="AL160" s="18"/>
      <c r="AM160" s="18"/>
      <c r="AN160" s="18"/>
      <c r="AO160" s="18"/>
      <c r="AP160" s="18"/>
      <c r="AQ160" s="18"/>
      <c r="AR160" s="18"/>
    </row>
    <row r="161" customFormat="false" ht="11.25" hidden="false" customHeight="false" outlineLevel="0" collapsed="false">
      <c r="B161" s="13"/>
      <c r="C161" s="14"/>
      <c r="D161" s="15"/>
      <c r="E161" s="14"/>
      <c r="F161" s="15"/>
      <c r="G161" s="14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8"/>
      <c r="AI161" s="18"/>
      <c r="AJ161" s="18"/>
      <c r="AK161" s="18"/>
      <c r="AL161" s="18"/>
      <c r="AM161" s="18"/>
      <c r="AN161" s="18"/>
      <c r="AO161" s="18"/>
      <c r="AP161" s="18"/>
      <c r="AQ161" s="18"/>
      <c r="AR161" s="18"/>
    </row>
    <row r="162" customFormat="false" ht="11.25" hidden="false" customHeight="false" outlineLevel="0" collapsed="false">
      <c r="A162" s="1" t="s">
        <v>121</v>
      </c>
      <c r="B162" s="13" t="n">
        <v>48000</v>
      </c>
      <c r="C162" s="14" t="n">
        <f aca="false">VLOOKUP($C$3,'Flow Historicals'!$A$1:$CM$23952,84)</f>
        <v>0</v>
      </c>
      <c r="D162" s="15" t="n">
        <f aca="false">+B162-C162</f>
        <v>48000</v>
      </c>
      <c r="E162" s="14" t="n">
        <f aca="false">VLOOKUP($E$3,'Flow Historicals'!$A$1:$CM$23952,84)</f>
        <v>0</v>
      </c>
      <c r="F162" s="15" t="n">
        <f aca="false">+B162-E162</f>
        <v>48000</v>
      </c>
      <c r="G162" s="14" t="n">
        <f aca="false">+C162-E162</f>
        <v>0</v>
      </c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8"/>
      <c r="AI162" s="18"/>
      <c r="AJ162" s="18"/>
      <c r="AK162" s="18"/>
      <c r="AL162" s="18"/>
      <c r="AM162" s="18"/>
      <c r="AN162" s="18"/>
      <c r="AO162" s="18"/>
      <c r="AP162" s="18"/>
      <c r="AQ162" s="18"/>
      <c r="AR162" s="18"/>
    </row>
    <row r="163" customFormat="false" ht="11.25" hidden="false" customHeight="false" outlineLevel="0" collapsed="false">
      <c r="A163" s="1" t="s">
        <v>122</v>
      </c>
      <c r="B163" s="13" t="n">
        <v>90000</v>
      </c>
      <c r="C163" s="14" t="n">
        <f aca="false">VLOOKUP($C$3,'Flow Historicals'!$A$1:$CM$23952,85)</f>
        <v>0</v>
      </c>
      <c r="D163" s="15" t="n">
        <f aca="false">+B163-C163</f>
        <v>90000</v>
      </c>
      <c r="E163" s="14" t="n">
        <f aca="false">VLOOKUP($E$3,'Flow Historicals'!$A$1:$CM$23952,85)</f>
        <v>0</v>
      </c>
      <c r="F163" s="15" t="n">
        <f aca="false">+B163-E163</f>
        <v>90000</v>
      </c>
      <c r="G163" s="14" t="n">
        <f aca="false">+C163-E163</f>
        <v>0</v>
      </c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8"/>
      <c r="AI163" s="18"/>
      <c r="AJ163" s="18"/>
      <c r="AK163" s="18"/>
      <c r="AL163" s="18"/>
      <c r="AM163" s="18"/>
      <c r="AN163" s="18"/>
      <c r="AO163" s="18"/>
      <c r="AP163" s="18"/>
      <c r="AQ163" s="18"/>
      <c r="AR163" s="18"/>
    </row>
    <row r="164" customFormat="false" ht="11.25" hidden="false" customHeight="false" outlineLevel="0" collapsed="false">
      <c r="A164" s="1" t="s">
        <v>123</v>
      </c>
      <c r="B164" s="13" t="n">
        <v>106000</v>
      </c>
      <c r="C164" s="14" t="n">
        <f aca="false">VLOOKUP($C$3,'Flow Historicals'!$A$1:$CM$23952,86)</f>
        <v>0</v>
      </c>
      <c r="D164" s="15" t="n">
        <f aca="false">+B164-C164</f>
        <v>106000</v>
      </c>
      <c r="E164" s="14" t="n">
        <f aca="false">VLOOKUP($E$3,'Flow Historicals'!$A$1:$CM$23952,86)</f>
        <v>0</v>
      </c>
      <c r="F164" s="15" t="n">
        <f aca="false">+B164-E164</f>
        <v>106000</v>
      </c>
      <c r="G164" s="14" t="n">
        <f aca="false">+C164-E164</f>
        <v>0</v>
      </c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8"/>
      <c r="AI164" s="18"/>
      <c r="AJ164" s="18"/>
      <c r="AK164" s="18"/>
      <c r="AL164" s="18"/>
      <c r="AM164" s="18"/>
      <c r="AN164" s="18"/>
      <c r="AO164" s="18"/>
      <c r="AP164" s="18"/>
      <c r="AQ164" s="18"/>
      <c r="AR164" s="18"/>
    </row>
    <row r="165" customFormat="false" ht="11.25" hidden="false" customHeight="false" outlineLevel="0" collapsed="false">
      <c r="A165" s="1" t="s">
        <v>124</v>
      </c>
      <c r="B165" s="13" t="n">
        <v>48000</v>
      </c>
      <c r="C165" s="14" t="n">
        <f aca="false">VLOOKUP($C$3,'Flow Historicals'!$A$1:$CM$23952,87)</f>
        <v>0</v>
      </c>
      <c r="D165" s="15" t="n">
        <f aca="false">+B165-C165</f>
        <v>48000</v>
      </c>
      <c r="E165" s="14" t="n">
        <f aca="false">VLOOKUP($E$3,'Flow Historicals'!$A$1:$CM$23952,87)</f>
        <v>0</v>
      </c>
      <c r="F165" s="15" t="n">
        <f aca="false">+B165-E165</f>
        <v>48000</v>
      </c>
      <c r="G165" s="14" t="n">
        <f aca="false">+C165-E165</f>
        <v>0</v>
      </c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8"/>
      <c r="AI165" s="18"/>
      <c r="AJ165" s="18"/>
      <c r="AK165" s="18"/>
      <c r="AL165" s="18"/>
      <c r="AM165" s="18"/>
      <c r="AN165" s="18"/>
      <c r="AO165" s="18"/>
      <c r="AP165" s="18"/>
      <c r="AQ165" s="18"/>
      <c r="AR165" s="18"/>
    </row>
    <row r="166" customFormat="false" ht="11.25" hidden="false" customHeight="false" outlineLevel="0" collapsed="false">
      <c r="A166" s="1" t="s">
        <v>125</v>
      </c>
      <c r="B166" s="13" t="n">
        <v>158000</v>
      </c>
      <c r="C166" s="14" t="n">
        <f aca="false">VLOOKUP($C$3,'Flow Historicals'!$A$1:$CM$23952,88)</f>
        <v>0</v>
      </c>
      <c r="D166" s="15" t="n">
        <f aca="false">+B166-C166</f>
        <v>158000</v>
      </c>
      <c r="E166" s="14" t="n">
        <v>0</v>
      </c>
      <c r="F166" s="15" t="n">
        <f aca="false">+B166-E166</f>
        <v>158000</v>
      </c>
      <c r="G166" s="14" t="n">
        <f aca="false">+C166-E166</f>
        <v>0</v>
      </c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8"/>
      <c r="AI166" s="18"/>
      <c r="AJ166" s="18"/>
      <c r="AK166" s="18"/>
      <c r="AL166" s="18"/>
      <c r="AM166" s="18"/>
      <c r="AN166" s="18"/>
      <c r="AO166" s="18"/>
      <c r="AP166" s="18"/>
      <c r="AQ166" s="18"/>
      <c r="AR166" s="18"/>
    </row>
    <row r="167" customFormat="false" ht="11.25" hidden="false" customHeight="false" outlineLevel="0" collapsed="false">
      <c r="B167" s="13"/>
      <c r="C167" s="34" t="n">
        <f aca="false">SUM(C162:C166)</f>
        <v>0</v>
      </c>
      <c r="D167" s="15"/>
      <c r="E167" s="34" t="n">
        <f aca="false">SUM(E162:E166)</f>
        <v>0</v>
      </c>
      <c r="F167" s="15"/>
      <c r="G167" s="34" t="n">
        <f aca="false">SUM(G162:G166)</f>
        <v>0</v>
      </c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8"/>
      <c r="AI167" s="18"/>
      <c r="AJ167" s="18"/>
      <c r="AK167" s="18"/>
      <c r="AL167" s="18"/>
      <c r="AM167" s="18"/>
      <c r="AN167" s="18"/>
      <c r="AO167" s="18"/>
      <c r="AP167" s="18"/>
      <c r="AQ167" s="18"/>
      <c r="AR167" s="18"/>
    </row>
    <row r="168" customFormat="false" ht="11.25" hidden="false" customHeight="false" outlineLevel="0" collapsed="false">
      <c r="A168" s="8" t="s">
        <v>126</v>
      </c>
      <c r="B168" s="13"/>
      <c r="C168" s="14"/>
      <c r="D168" s="15"/>
      <c r="E168" s="14"/>
      <c r="F168" s="15"/>
      <c r="G168" s="14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8"/>
      <c r="AI168" s="18"/>
      <c r="AJ168" s="18"/>
      <c r="AK168" s="18"/>
      <c r="AL168" s="18"/>
      <c r="AM168" s="18"/>
      <c r="AN168" s="18"/>
      <c r="AO168" s="18"/>
      <c r="AP168" s="18"/>
      <c r="AQ168" s="18"/>
      <c r="AR168" s="18"/>
    </row>
    <row r="169" customFormat="false" ht="11.25" hidden="false" customHeight="false" outlineLevel="0" collapsed="false">
      <c r="A169" s="1" t="s">
        <v>127</v>
      </c>
      <c r="B169" s="13" t="n">
        <v>511000</v>
      </c>
      <c r="C169" s="14" t="n">
        <f aca="false">VLOOKUP(C$3,'Flow Historicals'!$A$1:$CM$23952,89)</f>
        <v>0</v>
      </c>
      <c r="D169" s="15" t="n">
        <f aca="false">+B169-C169</f>
        <v>511000</v>
      </c>
      <c r="E169" s="14" t="n">
        <f aca="false">VLOOKUP($E$3,'Flow Historicals'!$A$1:$CM$23952,89)</f>
        <v>0</v>
      </c>
      <c r="F169" s="15" t="n">
        <f aca="false">+B169-E169</f>
        <v>511000</v>
      </c>
      <c r="G169" s="14" t="n">
        <f aca="false">+C169-E169</f>
        <v>0</v>
      </c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8"/>
      <c r="AI169" s="18"/>
      <c r="AJ169" s="18"/>
      <c r="AK169" s="18"/>
      <c r="AL169" s="18"/>
      <c r="AM169" s="18"/>
      <c r="AN169" s="18"/>
      <c r="AO169" s="18"/>
      <c r="AP169" s="18"/>
      <c r="AQ169" s="18"/>
      <c r="AR169" s="18"/>
    </row>
    <row r="170" customFormat="false" ht="11.25" hidden="false" customHeight="false" outlineLevel="0" collapsed="false">
      <c r="A170" s="1" t="s">
        <v>128</v>
      </c>
      <c r="B170" s="13" t="n">
        <v>-200000</v>
      </c>
      <c r="C170" s="14" t="n">
        <f aca="false">VLOOKUP(C$3,'Flow Historicals'!$A$1:$CM$23952,90)</f>
        <v>0</v>
      </c>
      <c r="D170" s="15" t="n">
        <f aca="false">+B170-C170</f>
        <v>-200000</v>
      </c>
      <c r="E170" s="14" t="n">
        <f aca="false">VLOOKUP($E$3,'Flow Historicals'!$A$1:$CM$23952,90)</f>
        <v>0</v>
      </c>
      <c r="F170" s="15" t="n">
        <f aca="false">+B170-E170</f>
        <v>-200000</v>
      </c>
      <c r="G170" s="14" t="n">
        <f aca="false">+C170-E170</f>
        <v>0</v>
      </c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8"/>
      <c r="AI170" s="18"/>
      <c r="AJ170" s="18"/>
      <c r="AK170" s="18"/>
      <c r="AL170" s="18"/>
      <c r="AM170" s="18"/>
      <c r="AN170" s="18"/>
      <c r="AO170" s="18"/>
      <c r="AP170" s="18"/>
      <c r="AQ170" s="18"/>
      <c r="AR170" s="18"/>
    </row>
    <row r="171" customFormat="false" ht="11.25" hidden="false" customHeight="false" outlineLevel="0" collapsed="false">
      <c r="A171" s="1" t="s">
        <v>129</v>
      </c>
      <c r="B171" s="13"/>
      <c r="C171" s="14" t="n">
        <f aca="false">VLOOKUP($C$3,'Flow Historicals'!$A$1:$CM$23952,91)</f>
        <v>0</v>
      </c>
      <c r="D171" s="15" t="n">
        <f aca="false">+B171-C171</f>
        <v>0</v>
      </c>
      <c r="E171" s="14" t="n">
        <f aca="false">VLOOKUP($E$3,'Flow Historicals'!$A$1:$CM$23952,91)</f>
        <v>0</v>
      </c>
      <c r="F171" s="15" t="n">
        <f aca="false">+B171-E171</f>
        <v>0</v>
      </c>
      <c r="G171" s="14" t="n">
        <f aca="false">+C171-E171</f>
        <v>0</v>
      </c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8"/>
      <c r="AI171" s="18"/>
      <c r="AJ171" s="18"/>
      <c r="AK171" s="18"/>
      <c r="AL171" s="18"/>
      <c r="AM171" s="18"/>
      <c r="AN171" s="18"/>
      <c r="AO171" s="18"/>
      <c r="AP171" s="18"/>
      <c r="AQ171" s="18"/>
      <c r="AR171" s="18"/>
    </row>
    <row r="172" customFormat="false" ht="11.25" hidden="false" customHeight="false" outlineLevel="0" collapsed="false">
      <c r="B172" s="13"/>
      <c r="C172" s="14"/>
      <c r="D172" s="15"/>
      <c r="E172" s="14"/>
      <c r="F172" s="15"/>
      <c r="G172" s="14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8"/>
      <c r="AI172" s="18"/>
      <c r="AJ172" s="18"/>
      <c r="AK172" s="18"/>
      <c r="AL172" s="18"/>
      <c r="AM172" s="18"/>
      <c r="AN172" s="18"/>
      <c r="AO172" s="18"/>
      <c r="AP172" s="18"/>
      <c r="AQ172" s="18"/>
      <c r="AR172" s="18"/>
    </row>
    <row r="173" customFormat="false" ht="11.25" hidden="false" customHeight="false" outlineLevel="0" collapsed="false">
      <c r="A173" s="69" t="s">
        <v>130</v>
      </c>
      <c r="B173" s="67"/>
      <c r="C173" s="68"/>
      <c r="D173" s="40"/>
      <c r="E173" s="68"/>
      <c r="F173" s="40"/>
      <c r="G173" s="68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8"/>
      <c r="AI173" s="18"/>
      <c r="AJ173" s="18"/>
      <c r="AK173" s="18"/>
      <c r="AL173" s="18"/>
      <c r="AM173" s="18"/>
      <c r="AN173" s="18"/>
      <c r="AO173" s="18"/>
      <c r="AP173" s="18"/>
      <c r="AQ173" s="18"/>
      <c r="AR173" s="18"/>
    </row>
    <row r="174" customFormat="false" ht="11.25" hidden="false" customHeight="false" outlineLevel="0" collapsed="false">
      <c r="A174" s="70" t="s">
        <v>131</v>
      </c>
      <c r="B174" s="71" t="n">
        <v>113600</v>
      </c>
      <c r="C174" s="72" t="e">
        <f aca="false">+B174-D174</f>
        <v>#N/A</v>
      </c>
      <c r="D174" s="73" t="e">
        <f aca="false">VLOOKUP(C$3,'Flow Historicals'!$A$1:$EJ$15000,128,0)</f>
        <v>#N/A</v>
      </c>
      <c r="E174" s="72" t="e">
        <f aca="false">B174-F174</f>
        <v>#N/A</v>
      </c>
      <c r="F174" s="73" t="e">
        <f aca="false">VLOOKUP(E$3,'Flow Historicals'!$A$1:$EJ$15000,128,0)</f>
        <v>#N/A</v>
      </c>
      <c r="G174" s="14" t="e">
        <f aca="false">+C174-E174</f>
        <v>#N/A</v>
      </c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8"/>
      <c r="AI174" s="18"/>
      <c r="AJ174" s="18"/>
      <c r="AK174" s="18"/>
      <c r="AL174" s="18"/>
      <c r="AM174" s="18"/>
      <c r="AN174" s="18"/>
      <c r="AO174" s="18"/>
      <c r="AP174" s="18"/>
      <c r="AQ174" s="18"/>
      <c r="AR174" s="18"/>
    </row>
    <row r="175" customFormat="false" ht="11.25" hidden="false" customHeight="false" outlineLevel="0" collapsed="false">
      <c r="A175" s="70" t="s">
        <v>132</v>
      </c>
      <c r="B175" s="71" t="n">
        <v>153700</v>
      </c>
      <c r="C175" s="72" t="e">
        <f aca="false">+B175-D175</f>
        <v>#N/A</v>
      </c>
      <c r="D175" s="73" t="e">
        <f aca="false">VLOOKUP(C$3,'Flow Historicals'!$A$1:$EJ$15000,129,0)</f>
        <v>#N/A</v>
      </c>
      <c r="E175" s="72" t="e">
        <f aca="false">B175-F175</f>
        <v>#N/A</v>
      </c>
      <c r="F175" s="73" t="e">
        <f aca="false">VLOOKUP(E$3,'Flow Historicals'!$A$1:$EJ$15000,129,0)</f>
        <v>#N/A</v>
      </c>
      <c r="G175" s="14" t="e">
        <f aca="false">+C175-E175</f>
        <v>#N/A</v>
      </c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8"/>
      <c r="AI175" s="18"/>
      <c r="AJ175" s="18"/>
      <c r="AK175" s="18"/>
      <c r="AL175" s="18"/>
      <c r="AM175" s="18"/>
      <c r="AN175" s="18"/>
      <c r="AO175" s="18"/>
      <c r="AP175" s="18"/>
      <c r="AQ175" s="18"/>
      <c r="AR175" s="18"/>
    </row>
    <row r="176" customFormat="false" ht="11.25" hidden="false" customHeight="false" outlineLevel="0" collapsed="false">
      <c r="A176" s="70" t="s">
        <v>133</v>
      </c>
      <c r="B176" s="71" t="n">
        <v>156100</v>
      </c>
      <c r="C176" s="72" t="e">
        <f aca="false">+B176-D176</f>
        <v>#N/A</v>
      </c>
      <c r="D176" s="73" t="e">
        <f aca="false">VLOOKUP(C$3,'Flow Historicals'!$A$1:$EJ$15000,130,0)</f>
        <v>#N/A</v>
      </c>
      <c r="E176" s="72" t="e">
        <f aca="false">B176-F176</f>
        <v>#N/A</v>
      </c>
      <c r="F176" s="73" t="e">
        <f aca="false">VLOOKUP(E$3,'Flow Historicals'!$A$1:$EJ$15000,130,0)</f>
        <v>#N/A</v>
      </c>
      <c r="G176" s="14" t="e">
        <f aca="false">+C176-E176</f>
        <v>#N/A</v>
      </c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8"/>
      <c r="AI176" s="18"/>
      <c r="AJ176" s="18"/>
      <c r="AK176" s="18"/>
      <c r="AL176" s="18"/>
      <c r="AM176" s="18"/>
      <c r="AN176" s="18"/>
      <c r="AO176" s="18"/>
      <c r="AP176" s="18"/>
      <c r="AQ176" s="18"/>
      <c r="AR176" s="18"/>
    </row>
    <row r="177" customFormat="false" ht="11.25" hidden="false" customHeight="false" outlineLevel="0" collapsed="false">
      <c r="A177" s="70" t="s">
        <v>134</v>
      </c>
      <c r="B177" s="71" t="n">
        <v>152900</v>
      </c>
      <c r="C177" s="72" t="e">
        <f aca="false">+B177-D177</f>
        <v>#N/A</v>
      </c>
      <c r="D177" s="73" t="e">
        <f aca="false">VLOOKUP(C$3,'Flow Historicals'!$A$1:$EJ$15000,131,0)</f>
        <v>#N/A</v>
      </c>
      <c r="E177" s="72" t="e">
        <f aca="false">B177-F177</f>
        <v>#N/A</v>
      </c>
      <c r="F177" s="73" t="e">
        <f aca="false">VLOOKUP(E$3,'Flow Historicals'!$A$1:$EJ$15000,131,0)</f>
        <v>#N/A</v>
      </c>
      <c r="G177" s="14" t="e">
        <f aca="false">+C177-E177</f>
        <v>#N/A</v>
      </c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8"/>
      <c r="AI177" s="18"/>
      <c r="AJ177" s="18"/>
      <c r="AK177" s="18"/>
      <c r="AL177" s="18"/>
      <c r="AM177" s="18"/>
      <c r="AN177" s="18"/>
      <c r="AO177" s="18"/>
      <c r="AP177" s="18"/>
      <c r="AQ177" s="18"/>
      <c r="AR177" s="18"/>
    </row>
    <row r="178" customFormat="false" ht="11.25" hidden="false" customHeight="false" outlineLevel="0" collapsed="false">
      <c r="A178" s="70" t="s">
        <v>135</v>
      </c>
      <c r="B178" s="71" t="n">
        <v>403600</v>
      </c>
      <c r="C178" s="72" t="e">
        <f aca="false">+B178-D178</f>
        <v>#N/A</v>
      </c>
      <c r="D178" s="73" t="e">
        <f aca="false">VLOOKUP(C$3,'Flow Historicals'!$A$1:$EJ$15000,132,0)</f>
        <v>#N/A</v>
      </c>
      <c r="E178" s="72" t="e">
        <f aca="false">B178-F178</f>
        <v>#N/A</v>
      </c>
      <c r="F178" s="73" t="e">
        <f aca="false">VLOOKUP(E$3,'Flow Historicals'!$A$1:$EJ$15000,132,0)</f>
        <v>#N/A</v>
      </c>
      <c r="G178" s="14" t="e">
        <f aca="false">+C178-E178</f>
        <v>#N/A</v>
      </c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8"/>
      <c r="AI178" s="18"/>
      <c r="AJ178" s="18"/>
      <c r="AK178" s="18"/>
      <c r="AL178" s="18"/>
      <c r="AM178" s="18"/>
      <c r="AN178" s="18"/>
      <c r="AO178" s="18"/>
      <c r="AP178" s="18"/>
      <c r="AQ178" s="18"/>
      <c r="AR178" s="18"/>
    </row>
    <row r="179" customFormat="false" ht="11.25" hidden="false" customHeight="false" outlineLevel="0" collapsed="false">
      <c r="A179" s="70" t="s">
        <v>136</v>
      </c>
      <c r="B179" s="71" t="n">
        <v>137500</v>
      </c>
      <c r="C179" s="72" t="e">
        <f aca="false">+B179-D179</f>
        <v>#N/A</v>
      </c>
      <c r="D179" s="73" t="e">
        <f aca="false">VLOOKUP(C$3,'Flow Historicals'!$A$1:$EJ$15000,126,0)</f>
        <v>#N/A</v>
      </c>
      <c r="E179" s="72" t="e">
        <f aca="false">B179-F179</f>
        <v>#N/A</v>
      </c>
      <c r="F179" s="73" t="e">
        <f aca="false">VLOOKUP(E$3,'Flow Historicals'!$A$1:$EJ$15000,126,0)</f>
        <v>#N/A</v>
      </c>
      <c r="G179" s="14" t="e">
        <f aca="false">+C179-E179</f>
        <v>#N/A</v>
      </c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8"/>
      <c r="AI179" s="18"/>
      <c r="AJ179" s="18"/>
      <c r="AK179" s="18"/>
      <c r="AL179" s="18"/>
      <c r="AM179" s="18"/>
      <c r="AN179" s="18"/>
      <c r="AO179" s="18"/>
      <c r="AP179" s="18"/>
      <c r="AQ179" s="18"/>
      <c r="AR179" s="18"/>
    </row>
    <row r="180" customFormat="false" ht="11.25" hidden="false" customHeight="false" outlineLevel="0" collapsed="false">
      <c r="A180" s="70" t="s">
        <v>137</v>
      </c>
      <c r="B180" s="71" t="n">
        <v>187200</v>
      </c>
      <c r="C180" s="72" t="e">
        <f aca="false">+B180-D180</f>
        <v>#N/A</v>
      </c>
      <c r="D180" s="73" t="e">
        <f aca="false">VLOOKUP(C$3,'Flow Historicals'!$A$1:$EJ$15000,127,0)</f>
        <v>#N/A</v>
      </c>
      <c r="E180" s="72" t="e">
        <f aca="false">B180-F180</f>
        <v>#N/A</v>
      </c>
      <c r="F180" s="73" t="e">
        <f aca="false">VLOOKUP(E$3,'Flow Historicals'!$A$1:$EJ$15000,127,0)</f>
        <v>#N/A</v>
      </c>
      <c r="G180" s="14" t="e">
        <f aca="false">+C180-E180</f>
        <v>#N/A</v>
      </c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8"/>
      <c r="AI180" s="18"/>
      <c r="AJ180" s="18"/>
      <c r="AK180" s="18"/>
      <c r="AL180" s="18"/>
      <c r="AM180" s="18"/>
      <c r="AN180" s="18"/>
      <c r="AO180" s="18"/>
      <c r="AP180" s="18"/>
      <c r="AQ180" s="18"/>
      <c r="AR180" s="18"/>
    </row>
    <row r="181" customFormat="false" ht="11.25" hidden="false" customHeight="false" outlineLevel="0" collapsed="false">
      <c r="A181" s="70" t="s">
        <v>138</v>
      </c>
      <c r="B181" s="71" t="n">
        <v>131600</v>
      </c>
      <c r="C181" s="72" t="e">
        <f aca="false">+B181-D181</f>
        <v>#N/A</v>
      </c>
      <c r="D181" s="73" t="e">
        <f aca="false">VLOOKUP(C$3,'Flow Historicals'!$A$1:$EJ$15000,125,0)</f>
        <v>#N/A</v>
      </c>
      <c r="E181" s="72" t="e">
        <f aca="false">B181-F181</f>
        <v>#N/A</v>
      </c>
      <c r="F181" s="73" t="e">
        <f aca="false">VLOOKUP(E$3,'Flow Historicals'!$A$1:$EJ$15000,125,0)</f>
        <v>#N/A</v>
      </c>
      <c r="G181" s="14" t="e">
        <f aca="false">+C181-E181</f>
        <v>#N/A</v>
      </c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8"/>
      <c r="AI181" s="18"/>
      <c r="AJ181" s="18"/>
      <c r="AK181" s="18"/>
      <c r="AL181" s="18"/>
      <c r="AM181" s="18"/>
      <c r="AN181" s="18"/>
      <c r="AO181" s="18"/>
      <c r="AP181" s="18"/>
      <c r="AQ181" s="18"/>
      <c r="AR181" s="18"/>
    </row>
    <row r="182" customFormat="false" ht="11.25" hidden="false" customHeight="false" outlineLevel="0" collapsed="false">
      <c r="A182" s="70" t="s">
        <v>139</v>
      </c>
      <c r="B182" s="71" t="n">
        <v>500000</v>
      </c>
      <c r="C182" s="72" t="e">
        <f aca="false">+B182-D182</f>
        <v>#N/A</v>
      </c>
      <c r="D182" s="73" t="e">
        <f aca="false">VLOOKUP(C$3,'Flow Historicals'!$A$1:$EJ$15000,133,0)</f>
        <v>#N/A</v>
      </c>
      <c r="E182" s="72" t="e">
        <f aca="false">B182-F182</f>
        <v>#N/A</v>
      </c>
      <c r="F182" s="73" t="e">
        <f aca="false">VLOOKUP(E$3,'Flow Historicals'!$A$1:$EJ$15000,133,0)</f>
        <v>#N/A</v>
      </c>
      <c r="G182" s="14" t="e">
        <f aca="false">+C182-E182</f>
        <v>#N/A</v>
      </c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8"/>
      <c r="AI182" s="18"/>
      <c r="AJ182" s="18"/>
      <c r="AK182" s="18"/>
      <c r="AL182" s="18"/>
      <c r="AM182" s="18"/>
      <c r="AN182" s="18"/>
      <c r="AO182" s="18"/>
      <c r="AP182" s="18"/>
      <c r="AQ182" s="18"/>
      <c r="AR182" s="18"/>
    </row>
    <row r="183" customFormat="false" ht="11.25" hidden="false" customHeight="false" outlineLevel="0" collapsed="false">
      <c r="A183" s="69" t="s">
        <v>140</v>
      </c>
      <c r="B183" s="71"/>
      <c r="C183" s="72" t="e">
        <f aca="false">SUM(C174:C182)</f>
        <v>#N/A</v>
      </c>
      <c r="D183" s="40"/>
      <c r="E183" s="14" t="e">
        <f aca="false">SUM(E174:E182)</f>
        <v>#N/A</v>
      </c>
      <c r="F183" s="15" t="s">
        <v>2</v>
      </c>
      <c r="G183" s="14" t="s">
        <v>2</v>
      </c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8"/>
      <c r="AI183" s="18"/>
      <c r="AJ183" s="18"/>
      <c r="AK183" s="18"/>
      <c r="AL183" s="18"/>
      <c r="AM183" s="18"/>
      <c r="AN183" s="18"/>
      <c r="AO183" s="18"/>
      <c r="AP183" s="18"/>
      <c r="AQ183" s="18"/>
      <c r="AR183" s="18"/>
    </row>
    <row r="184" customFormat="false" ht="11.25" hidden="false" customHeight="false" outlineLevel="0" collapsed="false">
      <c r="A184" s="69"/>
      <c r="B184" s="74"/>
      <c r="C184" s="72" t="s">
        <v>141</v>
      </c>
      <c r="D184" s="40"/>
      <c r="E184" s="14" t="s">
        <v>2</v>
      </c>
      <c r="F184" s="15" t="s">
        <v>2</v>
      </c>
      <c r="G184" s="14" t="s">
        <v>2</v>
      </c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8"/>
      <c r="AI184" s="18"/>
      <c r="AJ184" s="18"/>
      <c r="AK184" s="18"/>
      <c r="AL184" s="18"/>
      <c r="AM184" s="18"/>
      <c r="AN184" s="18"/>
      <c r="AO184" s="18"/>
      <c r="AP184" s="18"/>
      <c r="AQ184" s="18"/>
      <c r="AR184" s="18"/>
    </row>
    <row r="185" customFormat="false" ht="11.25" hidden="false" customHeight="false" outlineLevel="0" collapsed="false">
      <c r="A185" s="70" t="s">
        <v>142</v>
      </c>
      <c r="B185" s="71" t="n">
        <v>6513</v>
      </c>
      <c r="C185" s="72" t="e">
        <f aca="false">+B185-D185</f>
        <v>#N/A</v>
      </c>
      <c r="D185" s="73" t="e">
        <f aca="false">VLOOKUP(C$3,'Flow Historicals'!$A$1:$EJ$15000,134,0)</f>
        <v>#N/A</v>
      </c>
      <c r="E185" s="14" t="n">
        <v>173</v>
      </c>
      <c r="F185" s="73" t="e">
        <f aca="false">VLOOKUP(E$3,'Flow Historicals'!$A$1:$EJ$15000,134,0)</f>
        <v>#N/A</v>
      </c>
      <c r="G185" s="14" t="e">
        <f aca="false">+C185-E185</f>
        <v>#N/A</v>
      </c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8"/>
      <c r="AI185" s="18"/>
      <c r="AJ185" s="18"/>
      <c r="AK185" s="18"/>
      <c r="AL185" s="18"/>
      <c r="AM185" s="18"/>
      <c r="AN185" s="18"/>
      <c r="AO185" s="18"/>
      <c r="AP185" s="18"/>
      <c r="AQ185" s="18"/>
      <c r="AR185" s="18"/>
    </row>
    <row r="186" customFormat="false" ht="11.25" hidden="false" customHeight="false" outlineLevel="0" collapsed="false">
      <c r="A186" s="70" t="s">
        <v>143</v>
      </c>
      <c r="B186" s="71" t="n">
        <v>338000</v>
      </c>
      <c r="C186" s="72" t="e">
        <f aca="false">+B186-D186</f>
        <v>#N/A</v>
      </c>
      <c r="D186" s="73" t="e">
        <f aca="false">VLOOKUP(C$3,'Flow Historicals'!$A$1:$EJ$15000,135,0)</f>
        <v>#N/A</v>
      </c>
      <c r="E186" s="72" t="e">
        <f aca="false">B186-F186</f>
        <v>#N/A</v>
      </c>
      <c r="F186" s="73" t="e">
        <f aca="false">VLOOKUP(E$3,'Flow Historicals'!$A$1:$EJ$15000,135,0)</f>
        <v>#N/A</v>
      </c>
      <c r="G186" s="14" t="e">
        <f aca="false">+C186-E186</f>
        <v>#N/A</v>
      </c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8"/>
      <c r="AI186" s="18"/>
      <c r="AJ186" s="18"/>
      <c r="AK186" s="18"/>
      <c r="AL186" s="18"/>
      <c r="AM186" s="18"/>
      <c r="AN186" s="18"/>
      <c r="AO186" s="18"/>
      <c r="AP186" s="18"/>
      <c r="AQ186" s="18"/>
      <c r="AR186" s="18"/>
    </row>
    <row r="187" customFormat="false" ht="11.25" hidden="false" customHeight="false" outlineLevel="0" collapsed="false">
      <c r="A187" s="70" t="s">
        <v>144</v>
      </c>
      <c r="B187" s="71" t="n">
        <v>140000</v>
      </c>
      <c r="C187" s="72" t="e">
        <f aca="false">+B187-D187</f>
        <v>#N/A</v>
      </c>
      <c r="D187" s="73" t="e">
        <f aca="false">VLOOKUP(C$3,'Flow Historicals'!$A$1:$EJ$15000,136,0)</f>
        <v>#N/A</v>
      </c>
      <c r="E187" s="14" t="n">
        <v>3500</v>
      </c>
      <c r="F187" s="73" t="e">
        <f aca="false">VLOOKUP(E$3,'Flow Historicals'!$A$1:$EJ$15000,136,0)</f>
        <v>#N/A</v>
      </c>
      <c r="G187" s="14" t="e">
        <f aca="false">+C187-E187</f>
        <v>#N/A</v>
      </c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8"/>
      <c r="AI187" s="18"/>
      <c r="AJ187" s="18"/>
      <c r="AK187" s="18"/>
      <c r="AL187" s="18"/>
      <c r="AM187" s="18"/>
      <c r="AN187" s="18"/>
      <c r="AO187" s="18"/>
      <c r="AP187" s="18"/>
      <c r="AQ187" s="18"/>
      <c r="AR187" s="18"/>
    </row>
    <row r="188" customFormat="false" ht="11.25" hidden="false" customHeight="false" outlineLevel="0" collapsed="false">
      <c r="A188" s="70" t="s">
        <v>145</v>
      </c>
      <c r="B188" s="71" t="n">
        <v>28400</v>
      </c>
      <c r="C188" s="72" t="e">
        <f aca="false">+B188-D188</f>
        <v>#N/A</v>
      </c>
      <c r="D188" s="73" t="e">
        <f aca="false">VLOOKUP(C$3,'Flow Historicals'!$A$1:$EJ$15000,137,0)</f>
        <v>#N/A</v>
      </c>
      <c r="E188" s="14" t="n">
        <v>0</v>
      </c>
      <c r="F188" s="73" t="e">
        <f aca="false">VLOOKUP(E$3,'Flow Historicals'!$A$1:$EJ$15000,137,0)</f>
        <v>#N/A</v>
      </c>
      <c r="G188" s="14" t="e">
        <f aca="false">+C188-E188</f>
        <v>#N/A</v>
      </c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8"/>
      <c r="AI188" s="18"/>
      <c r="AJ188" s="18"/>
      <c r="AK188" s="18"/>
      <c r="AL188" s="18"/>
      <c r="AM188" s="18"/>
      <c r="AN188" s="18"/>
      <c r="AO188" s="18"/>
      <c r="AP188" s="18"/>
      <c r="AQ188" s="18"/>
      <c r="AR188" s="18"/>
    </row>
    <row r="189" customFormat="false" ht="11.25" hidden="false" customHeight="false" outlineLevel="0" collapsed="false">
      <c r="A189" s="70" t="s">
        <v>146</v>
      </c>
      <c r="B189" s="71" t="n">
        <v>107000</v>
      </c>
      <c r="C189" s="72" t="e">
        <f aca="false">+B189-D189</f>
        <v>#N/A</v>
      </c>
      <c r="D189" s="73" t="e">
        <f aca="false">VLOOKUP(C$3,'Flow Historicals'!$A$1:$EJ$15000,138,0)</f>
        <v>#N/A</v>
      </c>
      <c r="E189" s="14" t="n">
        <v>0</v>
      </c>
      <c r="F189" s="73" t="e">
        <f aca="false">VLOOKUP(E$3,'Flow Historicals'!$A$1:$EJ$15000,138,0)</f>
        <v>#N/A</v>
      </c>
      <c r="G189" s="14" t="e">
        <f aca="false">+C189-E189</f>
        <v>#N/A</v>
      </c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8"/>
      <c r="AI189" s="18"/>
      <c r="AJ189" s="18"/>
      <c r="AK189" s="18"/>
      <c r="AL189" s="18"/>
      <c r="AM189" s="18"/>
      <c r="AN189" s="18"/>
      <c r="AO189" s="18"/>
      <c r="AP189" s="18"/>
      <c r="AQ189" s="18"/>
      <c r="AR189" s="18"/>
    </row>
    <row r="190" customFormat="false" ht="11.25" hidden="false" customHeight="false" outlineLevel="0" collapsed="false">
      <c r="A190" s="70" t="s">
        <v>147</v>
      </c>
      <c r="B190" s="71" t="n">
        <v>112900</v>
      </c>
      <c r="C190" s="72" t="e">
        <f aca="false">+B190-D190</f>
        <v>#N/A</v>
      </c>
      <c r="D190" s="73" t="e">
        <f aca="false">VLOOKUP(C$3,'Flow Historicals'!$A$1:$EJ$15000,139,0)</f>
        <v>#N/A</v>
      </c>
      <c r="E190" s="14" t="n">
        <v>58812</v>
      </c>
      <c r="F190" s="73" t="e">
        <f aca="false">VLOOKUP(E$3,'Flow Historicals'!$A$1:$EJ$15000,139,0)</f>
        <v>#N/A</v>
      </c>
      <c r="G190" s="14" t="e">
        <f aca="false">+C190-E190</f>
        <v>#N/A</v>
      </c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8"/>
      <c r="AI190" s="18"/>
      <c r="AJ190" s="18"/>
      <c r="AK190" s="18"/>
      <c r="AL190" s="18"/>
      <c r="AM190" s="18"/>
      <c r="AN190" s="18"/>
      <c r="AO190" s="18"/>
      <c r="AP190" s="18"/>
      <c r="AQ190" s="18"/>
      <c r="AR190" s="18"/>
    </row>
    <row r="191" customFormat="false" ht="11.25" hidden="false" customHeight="false" outlineLevel="0" collapsed="false">
      <c r="A191" s="70" t="s">
        <v>148</v>
      </c>
      <c r="B191" s="71" t="n">
        <v>720000</v>
      </c>
      <c r="C191" s="72" t="n">
        <v>512441</v>
      </c>
      <c r="D191" s="73" t="e">
        <f aca="false">VLOOKUP(C$3,'Flow Historicals'!$A$1:$EJ$15000,134,0)</f>
        <v>#N/A</v>
      </c>
      <c r="E191" s="14" t="n">
        <v>512441</v>
      </c>
      <c r="F191" s="73" t="e">
        <f aca="false">VLOOKUP(E$3,'Flow Historicals'!$A$1:$EJ$15000,134,0)</f>
        <v>#N/A</v>
      </c>
      <c r="G191" s="14" t="n">
        <f aca="false">+C191-E191</f>
        <v>0</v>
      </c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8"/>
      <c r="AI191" s="18"/>
      <c r="AJ191" s="18"/>
      <c r="AK191" s="18"/>
      <c r="AL191" s="18"/>
      <c r="AM191" s="18"/>
      <c r="AN191" s="18"/>
      <c r="AO191" s="18"/>
      <c r="AP191" s="18"/>
      <c r="AQ191" s="18"/>
      <c r="AR191" s="18"/>
    </row>
    <row r="192" customFormat="false" ht="11.25" hidden="false" customHeight="false" outlineLevel="0" collapsed="false">
      <c r="A192" s="70" t="s">
        <v>149</v>
      </c>
      <c r="B192" s="71" t="n">
        <v>215000</v>
      </c>
      <c r="C192" s="72" t="e">
        <f aca="false">+B192-D192</f>
        <v>#N/A</v>
      </c>
      <c r="D192" s="73" t="e">
        <f aca="false">VLOOKUP(C$3,'Flow Historicals'!$A$1:$EJ$15000,140,0)</f>
        <v>#N/A</v>
      </c>
      <c r="E192" s="14" t="n">
        <v>98000</v>
      </c>
      <c r="F192" s="73" t="e">
        <f aca="false">VLOOKUP(E$3,'Flow Historicals'!$A$1:$EJ$15000,140,0)</f>
        <v>#N/A</v>
      </c>
      <c r="G192" s="14" t="e">
        <f aca="false">+C192-E192</f>
        <v>#N/A</v>
      </c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8"/>
      <c r="AI192" s="18"/>
      <c r="AJ192" s="18"/>
      <c r="AK192" s="18"/>
      <c r="AL192" s="18"/>
      <c r="AM192" s="18"/>
      <c r="AN192" s="18"/>
      <c r="AO192" s="18"/>
      <c r="AP192" s="18"/>
      <c r="AQ192" s="18"/>
      <c r="AR192" s="18"/>
    </row>
    <row r="193" customFormat="false" ht="11.25" hidden="false" customHeight="false" outlineLevel="0" collapsed="false">
      <c r="A193" s="69" t="s">
        <v>150</v>
      </c>
      <c r="B193" s="75"/>
      <c r="C193" s="72" t="e">
        <f aca="false">SUM(C185:C192)</f>
        <v>#N/A</v>
      </c>
      <c r="D193" s="40"/>
      <c r="E193" s="14" t="e">
        <f aca="false">SUM(E185:E192)</f>
        <v>#N/A</v>
      </c>
      <c r="F193" s="15" t="s">
        <v>2</v>
      </c>
      <c r="G193" s="14" t="s">
        <v>2</v>
      </c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8"/>
      <c r="AI193" s="18"/>
      <c r="AJ193" s="18"/>
      <c r="AK193" s="18"/>
      <c r="AL193" s="18"/>
      <c r="AM193" s="18"/>
      <c r="AN193" s="18"/>
      <c r="AO193" s="18"/>
      <c r="AP193" s="18"/>
      <c r="AQ193" s="18"/>
      <c r="AR193" s="18"/>
    </row>
    <row r="194" customFormat="false" ht="11.25" hidden="false" customHeight="false" outlineLevel="0" collapsed="false">
      <c r="A194" s="76"/>
      <c r="B194" s="74"/>
      <c r="C194" s="77" t="s">
        <v>2</v>
      </c>
      <c r="D194" s="40"/>
      <c r="E194" s="14" t="s">
        <v>2</v>
      </c>
      <c r="F194" s="15" t="s">
        <v>2</v>
      </c>
      <c r="G194" s="14" t="s">
        <v>2</v>
      </c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8"/>
      <c r="AI194" s="18"/>
      <c r="AJ194" s="18"/>
      <c r="AK194" s="18"/>
      <c r="AL194" s="18"/>
      <c r="AM194" s="18"/>
      <c r="AN194" s="18"/>
      <c r="AO194" s="18"/>
      <c r="AP194" s="18"/>
      <c r="AQ194" s="18"/>
      <c r="AR194" s="18"/>
    </row>
    <row r="195" customFormat="false" ht="11.25" hidden="false" customHeight="false" outlineLevel="0" collapsed="false">
      <c r="A195" s="76"/>
      <c r="B195" s="74"/>
      <c r="C195" s="77" t="s">
        <v>2</v>
      </c>
      <c r="D195" s="40"/>
      <c r="E195" s="14" t="s">
        <v>2</v>
      </c>
      <c r="F195" s="15" t="s">
        <v>2</v>
      </c>
      <c r="G195" s="14" t="s">
        <v>2</v>
      </c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8"/>
      <c r="AI195" s="18"/>
      <c r="AJ195" s="18"/>
      <c r="AK195" s="18"/>
      <c r="AL195" s="18"/>
      <c r="AM195" s="18"/>
      <c r="AN195" s="18"/>
      <c r="AO195" s="18"/>
      <c r="AP195" s="18"/>
      <c r="AQ195" s="18"/>
      <c r="AR195" s="18"/>
    </row>
    <row r="196" customFormat="false" ht="11.25" hidden="false" customHeight="false" outlineLevel="0" collapsed="false">
      <c r="A196" s="78" t="s">
        <v>151</v>
      </c>
      <c r="B196" s="74"/>
      <c r="C196" s="77" t="s">
        <v>2</v>
      </c>
      <c r="D196" s="40"/>
      <c r="E196" s="14" t="s">
        <v>2</v>
      </c>
      <c r="F196" s="15" t="s">
        <v>2</v>
      </c>
      <c r="G196" s="14" t="s">
        <v>2</v>
      </c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8"/>
      <c r="AI196" s="18"/>
      <c r="AJ196" s="18"/>
      <c r="AK196" s="18"/>
      <c r="AL196" s="18"/>
      <c r="AM196" s="18"/>
      <c r="AN196" s="18"/>
      <c r="AO196" s="18"/>
      <c r="AP196" s="18"/>
      <c r="AQ196" s="18"/>
      <c r="AR196" s="18"/>
    </row>
    <row r="197" customFormat="false" ht="11.25" hidden="false" customHeight="false" outlineLevel="0" collapsed="false">
      <c r="A197" s="79"/>
      <c r="B197" s="74"/>
      <c r="C197" s="77" t="s">
        <v>2</v>
      </c>
      <c r="D197" s="40"/>
      <c r="E197" s="68"/>
      <c r="F197" s="40"/>
      <c r="G197" s="68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8"/>
      <c r="AI197" s="18"/>
      <c r="AJ197" s="18"/>
      <c r="AK197" s="18"/>
      <c r="AL197" s="18"/>
      <c r="AM197" s="18"/>
      <c r="AN197" s="18"/>
      <c r="AO197" s="18"/>
      <c r="AP197" s="18"/>
      <c r="AQ197" s="18"/>
      <c r="AR197" s="18"/>
    </row>
    <row r="198" customFormat="false" ht="11.25" hidden="false" customHeight="false" outlineLevel="0" collapsed="false">
      <c r="A198" s="70" t="s">
        <v>152</v>
      </c>
      <c r="B198" s="71" t="n">
        <v>720000</v>
      </c>
      <c r="C198" s="80" t="e">
        <f aca="false">VLOOKUP(C$3,'Flow Historicals'!$A$1:$DS$15000,113,0)</f>
        <v>#N/A</v>
      </c>
      <c r="D198" s="15" t="e">
        <f aca="false">+B198-C198</f>
        <v>#N/A</v>
      </c>
      <c r="E198" s="80" t="e">
        <f aca="false">VLOOKUP(E$3,'Flow Historicals'!$A$1:$DS$15000,113,0)</f>
        <v>#N/A</v>
      </c>
      <c r="F198" s="15" t="e">
        <f aca="false">+B198-E198</f>
        <v>#N/A</v>
      </c>
      <c r="G198" s="14" t="e">
        <f aca="false">+C198-E198</f>
        <v>#N/A</v>
      </c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8"/>
      <c r="AI198" s="18"/>
      <c r="AJ198" s="18"/>
      <c r="AK198" s="18"/>
      <c r="AL198" s="18"/>
      <c r="AM198" s="18"/>
      <c r="AN198" s="18"/>
      <c r="AO198" s="18"/>
      <c r="AP198" s="18"/>
      <c r="AQ198" s="18"/>
      <c r="AR198" s="18"/>
    </row>
    <row r="199" customFormat="false" ht="11.25" hidden="false" customHeight="false" outlineLevel="0" collapsed="false">
      <c r="A199" s="70" t="s">
        <v>40</v>
      </c>
      <c r="B199" s="71" t="n">
        <v>300000</v>
      </c>
      <c r="C199" s="80" t="e">
        <f aca="false">VLOOKUP(C$3,'Flow Historicals'!$A$1:$DS$15000,114,0)</f>
        <v>#N/A</v>
      </c>
      <c r="D199" s="15" t="e">
        <f aca="false">+B199-C199</f>
        <v>#N/A</v>
      </c>
      <c r="E199" s="80" t="e">
        <f aca="false">VLOOKUP(E$3,'Flow Historicals'!$A$1:$DS$15000,114,0)</f>
        <v>#N/A</v>
      </c>
      <c r="F199" s="15" t="e">
        <f aca="false">+B199-E199</f>
        <v>#N/A</v>
      </c>
      <c r="G199" s="14" t="e">
        <f aca="false">+C199-E199</f>
        <v>#N/A</v>
      </c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8"/>
      <c r="AI199" s="18"/>
      <c r="AJ199" s="18"/>
      <c r="AK199" s="18"/>
      <c r="AL199" s="18"/>
      <c r="AM199" s="18"/>
      <c r="AN199" s="18"/>
      <c r="AO199" s="18"/>
      <c r="AP199" s="18"/>
      <c r="AQ199" s="18"/>
      <c r="AR199" s="18"/>
    </row>
    <row r="200" customFormat="false" ht="11.25" hidden="false" customHeight="false" outlineLevel="0" collapsed="false">
      <c r="A200" s="70" t="s">
        <v>10</v>
      </c>
      <c r="B200" s="71" t="n">
        <v>525000</v>
      </c>
      <c r="C200" s="80" t="e">
        <f aca="false">VLOOKUP(C$3,'Flow Historicals'!$A$1:$DS$15000,115,0)</f>
        <v>#N/A</v>
      </c>
      <c r="D200" s="15" t="e">
        <f aca="false">+B200-C200</f>
        <v>#N/A</v>
      </c>
      <c r="E200" s="80" t="e">
        <f aca="false">VLOOKUP(E$3,'Flow Historicals'!$A$1:$DS$15000,115,0)</f>
        <v>#N/A</v>
      </c>
      <c r="F200" s="15" t="e">
        <f aca="false">+B200-E200</f>
        <v>#N/A</v>
      </c>
      <c r="G200" s="14" t="e">
        <f aca="false">+C200-E200</f>
        <v>#N/A</v>
      </c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8"/>
      <c r="AI200" s="18"/>
      <c r="AJ200" s="18"/>
      <c r="AK200" s="18"/>
      <c r="AL200" s="18"/>
      <c r="AM200" s="18"/>
      <c r="AN200" s="18"/>
      <c r="AO200" s="18"/>
      <c r="AP200" s="18"/>
      <c r="AQ200" s="18"/>
      <c r="AR200" s="18"/>
    </row>
    <row r="201" customFormat="false" ht="11.25" hidden="false" customHeight="false" outlineLevel="0" collapsed="false">
      <c r="A201" s="70" t="s">
        <v>153</v>
      </c>
      <c r="B201" s="71" t="n">
        <v>200000</v>
      </c>
      <c r="C201" s="80" t="e">
        <f aca="false">VLOOKUP(C$3,'Flow Historicals'!$A$1:$DS$15000,116,0)</f>
        <v>#N/A</v>
      </c>
      <c r="D201" s="15" t="e">
        <f aca="false">+B201-C201</f>
        <v>#N/A</v>
      </c>
      <c r="E201" s="80" t="e">
        <f aca="false">VLOOKUP(E$3,'Flow Historicals'!$A$1:$DS$15000,116,0)</f>
        <v>#N/A</v>
      </c>
      <c r="F201" s="15" t="e">
        <f aca="false">+B201-E201</f>
        <v>#N/A</v>
      </c>
      <c r="G201" s="14" t="e">
        <f aca="false">+C201-E201</f>
        <v>#N/A</v>
      </c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8"/>
      <c r="AI201" s="18"/>
      <c r="AJ201" s="18"/>
      <c r="AK201" s="18"/>
      <c r="AL201" s="18"/>
      <c r="AM201" s="18"/>
      <c r="AN201" s="18"/>
      <c r="AO201" s="18"/>
      <c r="AP201" s="18"/>
      <c r="AQ201" s="18"/>
      <c r="AR201" s="18"/>
    </row>
    <row r="202" customFormat="false" ht="11.25" hidden="false" customHeight="false" outlineLevel="0" collapsed="false">
      <c r="A202" s="69" t="s">
        <v>154</v>
      </c>
      <c r="B202" s="81"/>
      <c r="C202" s="82" t="e">
        <f aca="false">SUM(C198:C201)</f>
        <v>#N/A</v>
      </c>
      <c r="D202" s="83" t="s">
        <v>2</v>
      </c>
      <c r="E202" s="82" t="e">
        <f aca="false">SUM(E198:E201)</f>
        <v>#N/A</v>
      </c>
      <c r="F202" s="83" t="s">
        <v>2</v>
      </c>
      <c r="G202" s="84" t="s">
        <v>2</v>
      </c>
      <c r="H202" s="85"/>
      <c r="I202" s="85"/>
      <c r="J202" s="85"/>
      <c r="K202" s="85"/>
      <c r="L202" s="85"/>
      <c r="M202" s="85"/>
      <c r="N202" s="85"/>
      <c r="O202" s="85"/>
      <c r="P202" s="85"/>
      <c r="Q202" s="85"/>
      <c r="R202" s="85"/>
      <c r="S202" s="85"/>
      <c r="T202" s="85"/>
      <c r="U202" s="85"/>
      <c r="V202" s="85"/>
      <c r="W202" s="85"/>
      <c r="X202" s="85"/>
      <c r="Y202" s="85"/>
      <c r="Z202" s="85"/>
      <c r="AA202" s="85"/>
      <c r="AB202" s="85"/>
      <c r="AC202" s="85"/>
      <c r="AD202" s="85"/>
      <c r="AE202" s="85"/>
      <c r="AF202" s="85"/>
      <c r="AG202" s="85"/>
      <c r="AH202" s="86"/>
      <c r="AI202" s="86"/>
      <c r="AJ202" s="86"/>
      <c r="AK202" s="86"/>
      <c r="AL202" s="86"/>
      <c r="AM202" s="86"/>
      <c r="AN202" s="86"/>
      <c r="AO202" s="86"/>
      <c r="AP202" s="86"/>
      <c r="AQ202" s="86"/>
      <c r="AR202" s="86"/>
      <c r="AS202" s="87"/>
      <c r="AT202" s="87"/>
      <c r="AU202" s="87"/>
      <c r="AV202" s="87"/>
      <c r="AW202" s="87"/>
      <c r="AX202" s="87"/>
      <c r="AY202" s="87"/>
      <c r="AZ202" s="87"/>
      <c r="BA202" s="87"/>
      <c r="BB202" s="87"/>
      <c r="BC202" s="87"/>
      <c r="BD202" s="87"/>
      <c r="BE202" s="87"/>
      <c r="BF202" s="87"/>
      <c r="BG202" s="87"/>
      <c r="BH202" s="87"/>
      <c r="BI202" s="87"/>
      <c r="BJ202" s="87"/>
      <c r="BK202" s="87"/>
      <c r="BL202" s="87"/>
      <c r="BM202" s="87"/>
      <c r="BN202" s="87"/>
      <c r="BO202" s="87"/>
      <c r="BP202" s="87"/>
      <c r="BQ202" s="87"/>
      <c r="BR202" s="87"/>
      <c r="BS202" s="87"/>
      <c r="BT202" s="87"/>
      <c r="BU202" s="87"/>
      <c r="BV202" s="87"/>
      <c r="BW202" s="87"/>
      <c r="BX202" s="87"/>
      <c r="BY202" s="87"/>
      <c r="BZ202" s="87"/>
      <c r="CA202" s="87"/>
      <c r="CB202" s="87"/>
      <c r="CC202" s="87"/>
      <c r="CD202" s="87"/>
      <c r="CE202" s="87"/>
      <c r="CF202" s="87"/>
      <c r="CG202" s="87"/>
      <c r="CH202" s="87"/>
      <c r="CI202" s="87"/>
      <c r="CJ202" s="87"/>
      <c r="CK202" s="87"/>
      <c r="CL202" s="87"/>
      <c r="CM202" s="87"/>
      <c r="CN202" s="87"/>
      <c r="CO202" s="87"/>
      <c r="CP202" s="87"/>
      <c r="CQ202" s="87"/>
      <c r="CR202" s="87"/>
      <c r="CS202" s="87"/>
      <c r="CT202" s="87"/>
      <c r="CU202" s="87"/>
      <c r="CV202" s="87"/>
      <c r="CW202" s="87"/>
      <c r="CX202" s="87"/>
      <c r="CY202" s="87"/>
      <c r="CZ202" s="87"/>
      <c r="DA202" s="87"/>
      <c r="DB202" s="87"/>
      <c r="DC202" s="87"/>
      <c r="DD202" s="87"/>
      <c r="DE202" s="87"/>
      <c r="DF202" s="87"/>
      <c r="DG202" s="87"/>
      <c r="DH202" s="87"/>
      <c r="DI202" s="87"/>
      <c r="DJ202" s="87"/>
      <c r="DK202" s="87"/>
      <c r="DL202" s="87"/>
      <c r="DM202" s="87"/>
      <c r="DN202" s="87"/>
      <c r="DO202" s="87"/>
      <c r="DP202" s="87"/>
      <c r="DQ202" s="87"/>
      <c r="DR202" s="87"/>
      <c r="DS202" s="87"/>
      <c r="DT202" s="87"/>
      <c r="DU202" s="87"/>
      <c r="DV202" s="87"/>
      <c r="DW202" s="87"/>
      <c r="DX202" s="87"/>
      <c r="DY202" s="87"/>
      <c r="DZ202" s="87"/>
      <c r="EA202" s="87"/>
      <c r="EB202" s="87"/>
      <c r="EC202" s="87"/>
      <c r="ED202" s="87"/>
      <c r="EE202" s="87"/>
      <c r="EF202" s="87"/>
      <c r="EG202" s="87"/>
      <c r="EH202" s="87"/>
      <c r="EI202" s="87"/>
      <c r="EJ202" s="87"/>
      <c r="EK202" s="87"/>
      <c r="EL202" s="87"/>
      <c r="EM202" s="87"/>
      <c r="EN202" s="87"/>
      <c r="EO202" s="87"/>
      <c r="EP202" s="87"/>
      <c r="EQ202" s="87"/>
      <c r="ER202" s="87"/>
      <c r="ES202" s="87"/>
      <c r="ET202" s="87"/>
      <c r="EU202" s="87"/>
      <c r="EV202" s="87"/>
      <c r="EW202" s="87"/>
      <c r="EX202" s="87"/>
      <c r="EY202" s="87"/>
      <c r="EZ202" s="87"/>
      <c r="FA202" s="87"/>
      <c r="FB202" s="87"/>
      <c r="FC202" s="87"/>
      <c r="FD202" s="87"/>
      <c r="FE202" s="87"/>
      <c r="FF202" s="87"/>
      <c r="FG202" s="87"/>
      <c r="FH202" s="87"/>
      <c r="FI202" s="87"/>
      <c r="FJ202" s="87"/>
      <c r="FK202" s="87"/>
      <c r="FL202" s="87"/>
      <c r="FM202" s="87"/>
      <c r="FN202" s="87"/>
      <c r="FO202" s="87"/>
      <c r="FP202" s="87"/>
      <c r="FQ202" s="87"/>
      <c r="FR202" s="87"/>
      <c r="FS202" s="87"/>
      <c r="FT202" s="87"/>
      <c r="FU202" s="87"/>
      <c r="FV202" s="87"/>
      <c r="FW202" s="87"/>
      <c r="FX202" s="87"/>
      <c r="FY202" s="87"/>
      <c r="FZ202" s="87"/>
      <c r="GA202" s="87"/>
      <c r="GB202" s="87"/>
      <c r="GC202" s="87"/>
      <c r="GD202" s="87"/>
      <c r="GE202" s="87"/>
      <c r="GF202" s="87"/>
      <c r="GG202" s="87"/>
      <c r="GH202" s="87"/>
      <c r="GI202" s="87"/>
      <c r="GJ202" s="87"/>
      <c r="GK202" s="87"/>
      <c r="GL202" s="87"/>
      <c r="GM202" s="87"/>
      <c r="GN202" s="87"/>
      <c r="GO202" s="87"/>
      <c r="GP202" s="87"/>
      <c r="GQ202" s="87"/>
      <c r="GR202" s="87"/>
      <c r="GS202" s="87"/>
      <c r="GT202" s="87"/>
      <c r="GU202" s="87"/>
      <c r="GV202" s="87"/>
      <c r="GW202" s="87"/>
      <c r="GX202" s="87"/>
      <c r="GY202" s="87"/>
      <c r="GZ202" s="87"/>
      <c r="HA202" s="87"/>
      <c r="HB202" s="87"/>
      <c r="HC202" s="87"/>
      <c r="HD202" s="87"/>
      <c r="HE202" s="87"/>
      <c r="HF202" s="87"/>
      <c r="HG202" s="87"/>
      <c r="HH202" s="87"/>
      <c r="HI202" s="87"/>
      <c r="HJ202" s="87"/>
      <c r="HK202" s="87"/>
      <c r="HL202" s="87"/>
      <c r="HM202" s="87"/>
      <c r="HN202" s="87"/>
      <c r="HO202" s="87"/>
      <c r="HP202" s="87"/>
      <c r="HQ202" s="87"/>
      <c r="HR202" s="87"/>
      <c r="HS202" s="87"/>
      <c r="HT202" s="87"/>
      <c r="HU202" s="87"/>
      <c r="HV202" s="87"/>
      <c r="HW202" s="87"/>
      <c r="HX202" s="87"/>
      <c r="HY202" s="87"/>
      <c r="HZ202" s="87"/>
      <c r="IA202" s="87"/>
      <c r="IB202" s="87"/>
      <c r="IC202" s="87"/>
      <c r="ID202" s="87"/>
      <c r="IE202" s="87"/>
      <c r="IF202" s="87"/>
      <c r="IG202" s="87"/>
      <c r="IH202" s="87"/>
      <c r="II202" s="87"/>
      <c r="IJ202" s="87"/>
      <c r="IK202" s="87"/>
      <c r="IL202" s="87"/>
      <c r="IM202" s="87"/>
      <c r="IN202" s="87"/>
      <c r="IO202" s="87"/>
      <c r="IP202" s="87"/>
      <c r="IQ202" s="87"/>
      <c r="IR202" s="87"/>
      <c r="IS202" s="87"/>
      <c r="IT202" s="87"/>
      <c r="IU202" s="87"/>
      <c r="IV202" s="87"/>
      <c r="IW202" s="87"/>
    </row>
    <row r="203" customFormat="false" ht="11.25" hidden="false" customHeight="false" outlineLevel="0" collapsed="false">
      <c r="A203" s="76"/>
      <c r="B203" s="71"/>
      <c r="C203" s="76"/>
      <c r="D203" s="15" t="s">
        <v>2</v>
      </c>
      <c r="E203" s="76"/>
      <c r="F203" s="40"/>
      <c r="G203" s="68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8"/>
      <c r="AI203" s="18"/>
      <c r="AJ203" s="18"/>
      <c r="AK203" s="18"/>
      <c r="AL203" s="18"/>
      <c r="AM203" s="18"/>
      <c r="AN203" s="18"/>
      <c r="AO203" s="18"/>
      <c r="AP203" s="18"/>
      <c r="AQ203" s="18"/>
      <c r="AR203" s="18"/>
    </row>
    <row r="204" customFormat="false" ht="11.25" hidden="false" customHeight="false" outlineLevel="0" collapsed="false">
      <c r="A204" s="70" t="s">
        <v>155</v>
      </c>
      <c r="B204" s="71" t="n">
        <v>440875</v>
      </c>
      <c r="C204" s="80" t="e">
        <f aca="false">VLOOKUP(C$3,'Flow Historicals'!$A$1:$DS$15000,117,0)</f>
        <v>#N/A</v>
      </c>
      <c r="D204" s="15" t="e">
        <f aca="false">+B204-C204</f>
        <v>#N/A</v>
      </c>
      <c r="E204" s="80" t="e">
        <f aca="false">VLOOKUP(E$3,'Flow Historicals'!$A$1:$DS$15000,117,0)</f>
        <v>#N/A</v>
      </c>
      <c r="F204" s="15" t="e">
        <f aca="false">+B204-E204</f>
        <v>#N/A</v>
      </c>
      <c r="G204" s="14" t="e">
        <f aca="false">+C204-E204</f>
        <v>#N/A</v>
      </c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8"/>
      <c r="AI204" s="18"/>
      <c r="AJ204" s="18"/>
      <c r="AK204" s="18"/>
      <c r="AL204" s="18"/>
      <c r="AM204" s="18"/>
      <c r="AN204" s="18"/>
      <c r="AO204" s="18"/>
      <c r="AP204" s="18"/>
      <c r="AQ204" s="18"/>
      <c r="AR204" s="18"/>
    </row>
    <row r="205" customFormat="false" ht="11.25" hidden="false" customHeight="false" outlineLevel="0" collapsed="false">
      <c r="A205" s="70" t="s">
        <v>156</v>
      </c>
      <c r="B205" s="71" t="n">
        <v>22597</v>
      </c>
      <c r="C205" s="80" t="e">
        <f aca="false">VLOOKUP(C$3,'Flow Historicals'!$A$1:$DS$15000,118,0)</f>
        <v>#N/A</v>
      </c>
      <c r="D205" s="15" t="e">
        <f aca="false">+B205-C205</f>
        <v>#N/A</v>
      </c>
      <c r="E205" s="80" t="e">
        <f aca="false">VLOOKUP(E$3,'Flow Historicals'!$A$1:$DS$15000,118,0)</f>
        <v>#N/A</v>
      </c>
      <c r="F205" s="15" t="e">
        <f aca="false">+B205-E205</f>
        <v>#N/A</v>
      </c>
      <c r="G205" s="14" t="e">
        <f aca="false">+C205-E205</f>
        <v>#N/A</v>
      </c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8"/>
      <c r="AI205" s="18"/>
      <c r="AJ205" s="18"/>
      <c r="AK205" s="18"/>
      <c r="AL205" s="18"/>
      <c r="AM205" s="18"/>
      <c r="AN205" s="18"/>
      <c r="AO205" s="18"/>
      <c r="AP205" s="18"/>
      <c r="AQ205" s="18"/>
      <c r="AR205" s="18"/>
    </row>
    <row r="206" customFormat="false" ht="11.25" hidden="false" customHeight="false" outlineLevel="0" collapsed="false">
      <c r="A206" s="70" t="s">
        <v>157</v>
      </c>
      <c r="B206" s="71" t="n">
        <v>80570</v>
      </c>
      <c r="C206" s="80" t="e">
        <f aca="false">VLOOKUP(C$3,'Flow Historicals'!$A$1:$DS$15000,119,0)</f>
        <v>#N/A</v>
      </c>
      <c r="D206" s="15" t="e">
        <f aca="false">+B206-C206</f>
        <v>#N/A</v>
      </c>
      <c r="E206" s="80" t="e">
        <f aca="false">VLOOKUP(E$3,'Flow Historicals'!$A$1:$DS$15000,119,0)</f>
        <v>#N/A</v>
      </c>
      <c r="F206" s="15" t="e">
        <f aca="false">+B206-E206</f>
        <v>#N/A</v>
      </c>
      <c r="G206" s="14" t="e">
        <f aca="false">+C206-E206</f>
        <v>#N/A</v>
      </c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8"/>
      <c r="AI206" s="18"/>
      <c r="AJ206" s="18"/>
      <c r="AK206" s="18"/>
      <c r="AL206" s="18"/>
      <c r="AM206" s="18"/>
      <c r="AN206" s="18"/>
      <c r="AO206" s="18"/>
      <c r="AP206" s="18"/>
      <c r="AQ206" s="18"/>
      <c r="AR206" s="18"/>
    </row>
    <row r="207" customFormat="false" ht="11.25" hidden="false" customHeight="false" outlineLevel="0" collapsed="false">
      <c r="A207" s="70" t="s">
        <v>158</v>
      </c>
      <c r="B207" s="71" t="n">
        <v>20955</v>
      </c>
      <c r="C207" s="80" t="e">
        <f aca="false">VLOOKUP(C$3,'Flow Historicals'!$A$1:$DS$15000,120,0)</f>
        <v>#N/A</v>
      </c>
      <c r="D207" s="15" t="e">
        <f aca="false">+B207-C207</f>
        <v>#N/A</v>
      </c>
      <c r="E207" s="80" t="e">
        <f aca="false">VLOOKUP(E$3,'Flow Historicals'!$A$1:$DS$15000,120,0)</f>
        <v>#N/A</v>
      </c>
      <c r="F207" s="15" t="e">
        <f aca="false">+B207-E207</f>
        <v>#N/A</v>
      </c>
      <c r="G207" s="14" t="e">
        <f aca="false">+C207-E207</f>
        <v>#N/A</v>
      </c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8"/>
      <c r="AI207" s="18"/>
      <c r="AJ207" s="18"/>
      <c r="AK207" s="18"/>
      <c r="AL207" s="18"/>
      <c r="AM207" s="18"/>
      <c r="AN207" s="18"/>
      <c r="AO207" s="18"/>
      <c r="AP207" s="18"/>
      <c r="AQ207" s="18"/>
      <c r="AR207" s="18"/>
    </row>
    <row r="208" customFormat="false" ht="11.25" hidden="false" customHeight="false" outlineLevel="0" collapsed="false">
      <c r="A208" s="70" t="s">
        <v>159</v>
      </c>
      <c r="B208" s="71" t="n">
        <v>82520</v>
      </c>
      <c r="C208" s="80" t="e">
        <f aca="false">VLOOKUP(C$3,'Flow Historicals'!$A$1:$DS$15000,121,0)</f>
        <v>#N/A</v>
      </c>
      <c r="D208" s="15" t="e">
        <f aca="false">+B208-C208</f>
        <v>#N/A</v>
      </c>
      <c r="E208" s="80" t="e">
        <f aca="false">VLOOKUP(E$3,'Flow Historicals'!$A$1:$DS$15000,121,0)</f>
        <v>#N/A</v>
      </c>
      <c r="F208" s="15" t="e">
        <f aca="false">+B208-E208</f>
        <v>#N/A</v>
      </c>
      <c r="G208" s="14" t="e">
        <f aca="false">+C208-E208</f>
        <v>#N/A</v>
      </c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8"/>
      <c r="AI208" s="18"/>
      <c r="AJ208" s="18"/>
      <c r="AK208" s="18"/>
      <c r="AL208" s="18"/>
      <c r="AM208" s="18"/>
      <c r="AN208" s="18"/>
      <c r="AO208" s="18"/>
      <c r="AP208" s="18"/>
      <c r="AQ208" s="18"/>
      <c r="AR208" s="18"/>
    </row>
    <row r="209" customFormat="false" ht="11.25" hidden="false" customHeight="false" outlineLevel="0" collapsed="false">
      <c r="A209" s="70" t="s">
        <v>160</v>
      </c>
      <c r="B209" s="71" t="n">
        <v>294988</v>
      </c>
      <c r="C209" s="80" t="e">
        <f aca="false">VLOOKUP(C$3,'Flow Historicals'!$A$1:$DS$15000,122,0)</f>
        <v>#N/A</v>
      </c>
      <c r="D209" s="15" t="e">
        <f aca="false">+B209-C209</f>
        <v>#N/A</v>
      </c>
      <c r="E209" s="80" t="e">
        <f aca="false">VLOOKUP(E$3,'Flow Historicals'!$A$1:$DS$15000,122,0)</f>
        <v>#N/A</v>
      </c>
      <c r="F209" s="15" t="e">
        <f aca="false">+B209-E209</f>
        <v>#N/A</v>
      </c>
      <c r="G209" s="14" t="e">
        <f aca="false">+C209-E209</f>
        <v>#N/A</v>
      </c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8"/>
      <c r="AI209" s="18"/>
      <c r="AJ209" s="18"/>
      <c r="AK209" s="18"/>
      <c r="AL209" s="18"/>
      <c r="AM209" s="18"/>
      <c r="AN209" s="18"/>
      <c r="AO209" s="18"/>
      <c r="AP209" s="18"/>
      <c r="AQ209" s="18"/>
      <c r="AR209" s="18"/>
    </row>
    <row r="210" customFormat="false" ht="11.25" hidden="false" customHeight="false" outlineLevel="0" collapsed="false">
      <c r="A210" s="70" t="s">
        <v>161</v>
      </c>
      <c r="B210" s="71" t="n">
        <v>139025</v>
      </c>
      <c r="C210" s="80" t="e">
        <f aca="false">VLOOKUP(C$3,'Flow Historicals'!$A$1:$DS$15000,123,0)</f>
        <v>#N/A</v>
      </c>
      <c r="D210" s="15" t="e">
        <f aca="false">+B210-C210</f>
        <v>#N/A</v>
      </c>
      <c r="E210" s="80" t="e">
        <f aca="false">VLOOKUP(E$3,'Flow Historicals'!$A$1:$DS$15000,123,0)</f>
        <v>#N/A</v>
      </c>
      <c r="F210" s="15" t="e">
        <f aca="false">+B210-E210</f>
        <v>#N/A</v>
      </c>
      <c r="G210" s="14" t="e">
        <f aca="false">+C210-E210</f>
        <v>#N/A</v>
      </c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  <c r="AA210" s="17"/>
      <c r="AB210" s="17"/>
      <c r="AC210" s="17"/>
      <c r="AD210" s="17"/>
      <c r="AE210" s="17"/>
      <c r="AF210" s="17"/>
      <c r="AG210" s="17"/>
      <c r="AH210" s="18"/>
      <c r="AI210" s="18"/>
      <c r="AJ210" s="18"/>
      <c r="AK210" s="18"/>
      <c r="AL210" s="18"/>
      <c r="AM210" s="18"/>
      <c r="AN210" s="18"/>
      <c r="AO210" s="18"/>
      <c r="AP210" s="18"/>
      <c r="AQ210" s="18"/>
      <c r="AR210" s="18"/>
    </row>
    <row r="211" customFormat="false" ht="11.25" hidden="false" customHeight="false" outlineLevel="0" collapsed="false">
      <c r="A211" s="88" t="s">
        <v>162</v>
      </c>
      <c r="B211" s="89" t="n">
        <v>1000000</v>
      </c>
      <c r="C211" s="90" t="e">
        <f aca="false">$C$212-(SUM($C$204:$C$210))</f>
        <v>#N/A</v>
      </c>
      <c r="D211" s="91" t="e">
        <f aca="false">+B211-C211</f>
        <v>#N/A</v>
      </c>
      <c r="E211" s="90" t="e">
        <f aca="false">$C$212-(SUM($C$204:$C$210))</f>
        <v>#N/A</v>
      </c>
      <c r="F211" s="91" t="e">
        <f aca="false">+B211-E211</f>
        <v>#N/A</v>
      </c>
      <c r="G211" s="90" t="e">
        <f aca="false">+C211-E211</f>
        <v>#N/A</v>
      </c>
      <c r="H211" s="92"/>
      <c r="I211" s="92"/>
      <c r="J211" s="92"/>
      <c r="K211" s="92"/>
      <c r="L211" s="92"/>
      <c r="M211" s="92"/>
      <c r="N211" s="92"/>
      <c r="O211" s="92"/>
      <c r="P211" s="92"/>
      <c r="Q211" s="92"/>
      <c r="R211" s="92"/>
      <c r="S211" s="92"/>
      <c r="T211" s="92"/>
      <c r="U211" s="92"/>
      <c r="V211" s="92"/>
      <c r="W211" s="92"/>
      <c r="X211" s="92"/>
      <c r="Y211" s="92"/>
      <c r="Z211" s="92"/>
      <c r="AA211" s="92"/>
      <c r="AB211" s="92"/>
      <c r="AC211" s="92"/>
      <c r="AD211" s="92"/>
      <c r="AE211" s="92"/>
      <c r="AF211" s="92"/>
      <c r="AG211" s="92"/>
      <c r="AH211" s="93"/>
      <c r="AI211" s="93"/>
      <c r="AJ211" s="93"/>
      <c r="AK211" s="93"/>
      <c r="AL211" s="93"/>
      <c r="AM211" s="93"/>
      <c r="AN211" s="93"/>
      <c r="AO211" s="93"/>
      <c r="AP211" s="93"/>
      <c r="AQ211" s="93"/>
      <c r="AR211" s="93"/>
      <c r="AS211" s="94"/>
      <c r="AT211" s="94"/>
      <c r="AU211" s="94"/>
      <c r="AV211" s="94"/>
      <c r="AW211" s="94"/>
      <c r="AX211" s="94"/>
      <c r="AY211" s="94"/>
      <c r="AZ211" s="94"/>
      <c r="BA211" s="94"/>
      <c r="BB211" s="94"/>
      <c r="BC211" s="94"/>
      <c r="BD211" s="94"/>
      <c r="BE211" s="94"/>
      <c r="BF211" s="94"/>
      <c r="BG211" s="94"/>
      <c r="BH211" s="94"/>
      <c r="BI211" s="94"/>
      <c r="BJ211" s="94"/>
      <c r="BK211" s="94"/>
      <c r="BL211" s="94"/>
      <c r="BM211" s="94"/>
      <c r="BN211" s="94"/>
      <c r="BO211" s="94"/>
      <c r="BP211" s="94"/>
      <c r="BQ211" s="94"/>
      <c r="BR211" s="94"/>
      <c r="BS211" s="94"/>
      <c r="BT211" s="94"/>
      <c r="BU211" s="94"/>
      <c r="BV211" s="94"/>
      <c r="BW211" s="94"/>
      <c r="BX211" s="94"/>
      <c r="BY211" s="94"/>
      <c r="BZ211" s="94"/>
      <c r="CA211" s="94"/>
      <c r="CB211" s="94"/>
      <c r="CC211" s="94"/>
      <c r="CD211" s="94"/>
      <c r="CE211" s="94"/>
      <c r="CF211" s="94"/>
      <c r="CG211" s="94"/>
      <c r="CH211" s="94"/>
      <c r="CI211" s="94"/>
      <c r="CJ211" s="94"/>
      <c r="CK211" s="94"/>
      <c r="CL211" s="94"/>
      <c r="CM211" s="94"/>
      <c r="CN211" s="94"/>
      <c r="CO211" s="94"/>
      <c r="CP211" s="94"/>
      <c r="CQ211" s="94"/>
      <c r="CR211" s="94"/>
      <c r="CS211" s="94"/>
      <c r="CT211" s="94"/>
      <c r="CU211" s="94"/>
      <c r="CV211" s="94"/>
      <c r="CW211" s="94"/>
      <c r="CX211" s="94"/>
      <c r="CY211" s="94"/>
      <c r="CZ211" s="94"/>
      <c r="DA211" s="94"/>
      <c r="DB211" s="94"/>
      <c r="DC211" s="94"/>
      <c r="DD211" s="94"/>
      <c r="DE211" s="94"/>
      <c r="DF211" s="94"/>
      <c r="DG211" s="94"/>
      <c r="DH211" s="94"/>
      <c r="DI211" s="94"/>
      <c r="DJ211" s="94"/>
      <c r="DK211" s="94"/>
      <c r="DL211" s="94"/>
      <c r="DM211" s="94"/>
      <c r="DN211" s="94"/>
      <c r="DO211" s="94"/>
      <c r="DP211" s="94"/>
      <c r="DQ211" s="94"/>
      <c r="DR211" s="94"/>
      <c r="DS211" s="94"/>
      <c r="DT211" s="94"/>
      <c r="DU211" s="94"/>
      <c r="DV211" s="94"/>
      <c r="DW211" s="94"/>
      <c r="DX211" s="94"/>
      <c r="DY211" s="94"/>
      <c r="DZ211" s="94"/>
      <c r="EA211" s="94"/>
      <c r="EB211" s="94"/>
      <c r="EC211" s="94"/>
      <c r="ED211" s="94"/>
      <c r="EE211" s="94"/>
      <c r="EF211" s="94"/>
      <c r="EG211" s="94"/>
      <c r="EH211" s="94"/>
      <c r="EI211" s="94"/>
      <c r="EJ211" s="94"/>
      <c r="EK211" s="94"/>
      <c r="EL211" s="94"/>
      <c r="EM211" s="94"/>
      <c r="EN211" s="94"/>
      <c r="EO211" s="94"/>
      <c r="EP211" s="94"/>
      <c r="EQ211" s="94"/>
      <c r="ER211" s="94"/>
      <c r="ES211" s="94"/>
      <c r="ET211" s="94"/>
      <c r="EU211" s="94"/>
      <c r="EV211" s="94"/>
      <c r="EW211" s="94"/>
      <c r="EX211" s="94"/>
      <c r="EY211" s="94"/>
      <c r="EZ211" s="94"/>
      <c r="FA211" s="94"/>
      <c r="FB211" s="94"/>
      <c r="FC211" s="94"/>
      <c r="FD211" s="94"/>
      <c r="FE211" s="94"/>
      <c r="FF211" s="94"/>
      <c r="FG211" s="94"/>
      <c r="FH211" s="94"/>
      <c r="FI211" s="94"/>
      <c r="FJ211" s="94"/>
      <c r="FK211" s="94"/>
      <c r="FL211" s="94"/>
      <c r="FM211" s="94"/>
      <c r="FN211" s="94"/>
      <c r="FO211" s="94"/>
      <c r="FP211" s="94"/>
      <c r="FQ211" s="94"/>
      <c r="FR211" s="94"/>
      <c r="FS211" s="94"/>
      <c r="FT211" s="94"/>
      <c r="FU211" s="94"/>
      <c r="FV211" s="94"/>
      <c r="FW211" s="94"/>
      <c r="FX211" s="94"/>
      <c r="FY211" s="94"/>
      <c r="FZ211" s="94"/>
      <c r="GA211" s="94"/>
      <c r="GB211" s="94"/>
      <c r="GC211" s="94"/>
      <c r="GD211" s="94"/>
      <c r="GE211" s="94"/>
      <c r="GF211" s="94"/>
      <c r="GG211" s="94"/>
      <c r="GH211" s="94"/>
      <c r="GI211" s="94"/>
      <c r="GJ211" s="94"/>
      <c r="GK211" s="94"/>
      <c r="GL211" s="94"/>
      <c r="GM211" s="94"/>
      <c r="GN211" s="94"/>
      <c r="GO211" s="94"/>
      <c r="GP211" s="94"/>
      <c r="GQ211" s="94"/>
      <c r="GR211" s="94"/>
      <c r="GS211" s="94"/>
      <c r="GT211" s="94"/>
      <c r="GU211" s="94"/>
      <c r="GV211" s="94"/>
      <c r="GW211" s="94"/>
      <c r="GX211" s="94"/>
      <c r="GY211" s="94"/>
      <c r="GZ211" s="94"/>
      <c r="HA211" s="94"/>
      <c r="HB211" s="94"/>
      <c r="HC211" s="94"/>
      <c r="HD211" s="94"/>
      <c r="HE211" s="94"/>
      <c r="HF211" s="94"/>
      <c r="HG211" s="94"/>
      <c r="HH211" s="94"/>
      <c r="HI211" s="94"/>
      <c r="HJ211" s="94"/>
      <c r="HK211" s="94"/>
      <c r="HL211" s="94"/>
      <c r="HM211" s="94"/>
      <c r="HN211" s="94"/>
      <c r="HO211" s="94"/>
      <c r="HP211" s="94"/>
      <c r="HQ211" s="94"/>
      <c r="HR211" s="94"/>
      <c r="HS211" s="94"/>
      <c r="HT211" s="94"/>
      <c r="HU211" s="94"/>
      <c r="HV211" s="94"/>
      <c r="HW211" s="94"/>
      <c r="HX211" s="94"/>
      <c r="HY211" s="94"/>
      <c r="HZ211" s="94"/>
      <c r="IA211" s="94"/>
      <c r="IB211" s="94"/>
      <c r="IC211" s="94"/>
      <c r="ID211" s="94"/>
      <c r="IE211" s="94"/>
      <c r="IF211" s="94"/>
      <c r="IG211" s="94"/>
      <c r="IH211" s="94"/>
      <c r="II211" s="94"/>
      <c r="IJ211" s="94"/>
      <c r="IK211" s="94"/>
      <c r="IL211" s="94"/>
      <c r="IM211" s="94"/>
      <c r="IN211" s="94"/>
      <c r="IO211" s="94"/>
      <c r="IP211" s="94"/>
      <c r="IQ211" s="94"/>
      <c r="IR211" s="94"/>
      <c r="IS211" s="94"/>
      <c r="IT211" s="94"/>
      <c r="IU211" s="94"/>
      <c r="IV211" s="94"/>
      <c r="IW211" s="94"/>
    </row>
    <row r="212" customFormat="false" ht="11.25" hidden="false" customHeight="false" outlineLevel="0" collapsed="false">
      <c r="A212" s="69" t="s">
        <v>150</v>
      </c>
      <c r="B212" s="95"/>
      <c r="C212" s="84" t="e">
        <f aca="false">VLOOKUP(C$3,'Flow Historicals'!$A$1:$DT$15000,124,0)</f>
        <v>#N/A</v>
      </c>
      <c r="D212" s="96" t="s">
        <v>2</v>
      </c>
      <c r="E212" s="84" t="e">
        <f aca="false">VLOOKUP(E$3,'Flow Historicals'!$A$1:$DT$15000,124,0)</f>
        <v>#N/A</v>
      </c>
      <c r="F212" s="97"/>
      <c r="G212" s="98"/>
      <c r="H212" s="85"/>
      <c r="I212" s="85"/>
      <c r="J212" s="85"/>
      <c r="K212" s="85"/>
      <c r="L212" s="85"/>
      <c r="M212" s="85"/>
      <c r="N212" s="85"/>
      <c r="O212" s="85"/>
      <c r="P212" s="85"/>
      <c r="Q212" s="85"/>
      <c r="R212" s="85"/>
      <c r="S212" s="85"/>
      <c r="T212" s="85"/>
      <c r="U212" s="85"/>
      <c r="V212" s="85"/>
      <c r="W212" s="85"/>
      <c r="X212" s="85"/>
      <c r="Y212" s="85"/>
      <c r="Z212" s="85"/>
      <c r="AA212" s="85"/>
      <c r="AB212" s="85"/>
      <c r="AC212" s="85"/>
      <c r="AD212" s="85"/>
      <c r="AE212" s="85"/>
      <c r="AF212" s="85"/>
      <c r="AG212" s="85"/>
      <c r="AH212" s="86"/>
      <c r="AI212" s="86"/>
      <c r="AJ212" s="86"/>
      <c r="AK212" s="86"/>
      <c r="AL212" s="86"/>
      <c r="AM212" s="86"/>
      <c r="AN212" s="86"/>
      <c r="AO212" s="86"/>
      <c r="AP212" s="86"/>
      <c r="AQ212" s="86"/>
      <c r="AR212" s="86"/>
      <c r="AS212" s="87"/>
      <c r="AT212" s="87"/>
      <c r="AU212" s="87"/>
      <c r="AV212" s="87"/>
      <c r="AW212" s="87"/>
      <c r="AX212" s="87"/>
      <c r="AY212" s="87"/>
      <c r="AZ212" s="87"/>
      <c r="BA212" s="87"/>
      <c r="BB212" s="87"/>
      <c r="BC212" s="87"/>
      <c r="BD212" s="87"/>
      <c r="BE212" s="87"/>
      <c r="BF212" s="87"/>
      <c r="BG212" s="87"/>
      <c r="BH212" s="87"/>
      <c r="BI212" s="87"/>
      <c r="BJ212" s="87"/>
      <c r="BK212" s="87"/>
      <c r="BL212" s="87"/>
      <c r="BM212" s="87"/>
      <c r="BN212" s="87"/>
      <c r="BO212" s="87"/>
      <c r="BP212" s="87"/>
      <c r="BQ212" s="87"/>
      <c r="BR212" s="87"/>
      <c r="BS212" s="87"/>
      <c r="BT212" s="87"/>
      <c r="BU212" s="87"/>
      <c r="BV212" s="87"/>
      <c r="BW212" s="87"/>
      <c r="BX212" s="87"/>
      <c r="BY212" s="87"/>
      <c r="BZ212" s="87"/>
      <c r="CA212" s="87"/>
      <c r="CB212" s="87"/>
      <c r="CC212" s="87"/>
      <c r="CD212" s="87"/>
      <c r="CE212" s="87"/>
      <c r="CF212" s="87"/>
      <c r="CG212" s="87"/>
      <c r="CH212" s="87"/>
      <c r="CI212" s="87"/>
      <c r="CJ212" s="87"/>
      <c r="CK212" s="87"/>
      <c r="CL212" s="87"/>
      <c r="CM212" s="87"/>
      <c r="CN212" s="87"/>
      <c r="CO212" s="87"/>
      <c r="CP212" s="87"/>
      <c r="CQ212" s="87"/>
      <c r="CR212" s="87"/>
      <c r="CS212" s="87"/>
      <c r="CT212" s="87"/>
      <c r="CU212" s="87"/>
      <c r="CV212" s="87"/>
      <c r="CW212" s="87"/>
      <c r="CX212" s="87"/>
      <c r="CY212" s="87"/>
      <c r="CZ212" s="87"/>
      <c r="DA212" s="87"/>
      <c r="DB212" s="87"/>
      <c r="DC212" s="87"/>
      <c r="DD212" s="87"/>
      <c r="DE212" s="87"/>
      <c r="DF212" s="87"/>
      <c r="DG212" s="87"/>
      <c r="DH212" s="87"/>
      <c r="DI212" s="87"/>
      <c r="DJ212" s="87"/>
      <c r="DK212" s="87"/>
      <c r="DL212" s="87"/>
      <c r="DM212" s="87"/>
      <c r="DN212" s="87"/>
      <c r="DO212" s="87"/>
      <c r="DP212" s="87"/>
      <c r="DQ212" s="87"/>
      <c r="DR212" s="87"/>
      <c r="DS212" s="87"/>
      <c r="DT212" s="87"/>
      <c r="DU212" s="87"/>
      <c r="DV212" s="87"/>
      <c r="DW212" s="87"/>
      <c r="DX212" s="87"/>
      <c r="DY212" s="87"/>
      <c r="DZ212" s="87"/>
      <c r="EA212" s="87"/>
      <c r="EB212" s="87"/>
      <c r="EC212" s="87"/>
      <c r="ED212" s="87"/>
      <c r="EE212" s="87"/>
      <c r="EF212" s="87"/>
      <c r="EG212" s="87"/>
      <c r="EH212" s="87"/>
      <c r="EI212" s="87"/>
      <c r="EJ212" s="87"/>
      <c r="EK212" s="87"/>
      <c r="EL212" s="87"/>
      <c r="EM212" s="87"/>
      <c r="EN212" s="87"/>
      <c r="EO212" s="87"/>
      <c r="EP212" s="87"/>
      <c r="EQ212" s="87"/>
      <c r="ER212" s="87"/>
      <c r="ES212" s="87"/>
      <c r="ET212" s="87"/>
      <c r="EU212" s="87"/>
      <c r="EV212" s="87"/>
      <c r="EW212" s="87"/>
      <c r="EX212" s="87"/>
      <c r="EY212" s="87"/>
      <c r="EZ212" s="87"/>
      <c r="FA212" s="87"/>
      <c r="FB212" s="87"/>
      <c r="FC212" s="87"/>
      <c r="FD212" s="87"/>
      <c r="FE212" s="87"/>
      <c r="FF212" s="87"/>
      <c r="FG212" s="87"/>
      <c r="FH212" s="87"/>
      <c r="FI212" s="87"/>
      <c r="FJ212" s="87"/>
      <c r="FK212" s="87"/>
      <c r="FL212" s="87"/>
      <c r="FM212" s="87"/>
      <c r="FN212" s="87"/>
      <c r="FO212" s="87"/>
      <c r="FP212" s="87"/>
      <c r="FQ212" s="87"/>
      <c r="FR212" s="87"/>
      <c r="FS212" s="87"/>
      <c r="FT212" s="87"/>
      <c r="FU212" s="87"/>
      <c r="FV212" s="87"/>
      <c r="FW212" s="87"/>
      <c r="FX212" s="87"/>
      <c r="FY212" s="87"/>
      <c r="FZ212" s="87"/>
      <c r="GA212" s="87"/>
      <c r="GB212" s="87"/>
      <c r="GC212" s="87"/>
      <c r="GD212" s="87"/>
      <c r="GE212" s="87"/>
      <c r="GF212" s="87"/>
      <c r="GG212" s="87"/>
      <c r="GH212" s="87"/>
      <c r="GI212" s="87"/>
      <c r="GJ212" s="87"/>
      <c r="GK212" s="87"/>
      <c r="GL212" s="87"/>
      <c r="GM212" s="87"/>
      <c r="GN212" s="87"/>
      <c r="GO212" s="87"/>
      <c r="GP212" s="87"/>
      <c r="GQ212" s="87"/>
      <c r="GR212" s="87"/>
      <c r="GS212" s="87"/>
      <c r="GT212" s="87"/>
      <c r="GU212" s="87"/>
      <c r="GV212" s="87"/>
      <c r="GW212" s="87"/>
      <c r="GX212" s="87"/>
      <c r="GY212" s="87"/>
      <c r="GZ212" s="87"/>
      <c r="HA212" s="87"/>
      <c r="HB212" s="87"/>
      <c r="HC212" s="87"/>
      <c r="HD212" s="87"/>
      <c r="HE212" s="87"/>
      <c r="HF212" s="87"/>
      <c r="HG212" s="87"/>
      <c r="HH212" s="87"/>
      <c r="HI212" s="87"/>
      <c r="HJ212" s="87"/>
      <c r="HK212" s="87"/>
      <c r="HL212" s="87"/>
      <c r="HM212" s="87"/>
      <c r="HN212" s="87"/>
      <c r="HO212" s="87"/>
      <c r="HP212" s="87"/>
      <c r="HQ212" s="87"/>
      <c r="HR212" s="87"/>
      <c r="HS212" s="87"/>
      <c r="HT212" s="87"/>
      <c r="HU212" s="87"/>
      <c r="HV212" s="87"/>
      <c r="HW212" s="87"/>
      <c r="HX212" s="87"/>
      <c r="HY212" s="87"/>
      <c r="HZ212" s="87"/>
      <c r="IA212" s="87"/>
      <c r="IB212" s="87"/>
      <c r="IC212" s="87"/>
      <c r="ID212" s="87"/>
      <c r="IE212" s="87"/>
      <c r="IF212" s="87"/>
      <c r="IG212" s="87"/>
      <c r="IH212" s="87"/>
      <c r="II212" s="87"/>
      <c r="IJ212" s="87"/>
      <c r="IK212" s="87"/>
      <c r="IL212" s="87"/>
      <c r="IM212" s="87"/>
      <c r="IN212" s="87"/>
      <c r="IO212" s="87"/>
      <c r="IP212" s="87"/>
      <c r="IQ212" s="87"/>
      <c r="IR212" s="87"/>
      <c r="IS212" s="87"/>
      <c r="IT212" s="87"/>
      <c r="IU212" s="87"/>
      <c r="IV212" s="87"/>
      <c r="IW212" s="87"/>
    </row>
    <row r="213" customFormat="false" ht="11.25" hidden="false" customHeight="false" outlineLevel="0" collapsed="false">
      <c r="B213" s="67"/>
      <c r="C213" s="76"/>
      <c r="D213" s="40"/>
      <c r="E213" s="68"/>
      <c r="F213" s="40"/>
      <c r="G213" s="68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  <c r="AA213" s="17"/>
      <c r="AB213" s="17"/>
      <c r="AC213" s="17"/>
      <c r="AD213" s="17"/>
      <c r="AE213" s="17"/>
      <c r="AF213" s="17"/>
      <c r="AG213" s="17"/>
      <c r="AH213" s="18"/>
      <c r="AI213" s="18"/>
      <c r="AJ213" s="18"/>
      <c r="AK213" s="18"/>
      <c r="AL213" s="18"/>
      <c r="AM213" s="18"/>
      <c r="AN213" s="18"/>
      <c r="AO213" s="18"/>
      <c r="AP213" s="18"/>
      <c r="AQ213" s="18"/>
      <c r="AR213" s="18"/>
    </row>
    <row r="214" customFormat="false" ht="11.25" hidden="false" customHeight="false" outlineLevel="0" collapsed="false">
      <c r="B214" s="67"/>
      <c r="C214" s="76"/>
      <c r="D214" s="99" t="s">
        <v>2</v>
      </c>
      <c r="E214" s="68"/>
      <c r="F214" s="40"/>
      <c r="G214" s="68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  <c r="AA214" s="17"/>
      <c r="AB214" s="17"/>
      <c r="AC214" s="17"/>
      <c r="AD214" s="17"/>
      <c r="AE214" s="17"/>
      <c r="AF214" s="17"/>
      <c r="AG214" s="17"/>
      <c r="AH214" s="18"/>
      <c r="AI214" s="18"/>
      <c r="AJ214" s="18"/>
      <c r="AK214" s="18"/>
      <c r="AL214" s="18"/>
      <c r="AM214" s="18"/>
      <c r="AN214" s="18"/>
      <c r="AO214" s="18"/>
      <c r="AP214" s="18"/>
      <c r="AQ214" s="18"/>
      <c r="AR214" s="18"/>
    </row>
    <row r="215" customFormat="false" ht="11.25" hidden="false" customHeight="false" outlineLevel="0" collapsed="false">
      <c r="A215" s="69" t="s">
        <v>139</v>
      </c>
      <c r="B215" s="71" t="n">
        <v>700000</v>
      </c>
      <c r="C215" s="77"/>
      <c r="D215" s="99" t="s">
        <v>2</v>
      </c>
      <c r="E215" s="100"/>
      <c r="F215" s="101"/>
      <c r="G215" s="100"/>
      <c r="H215" s="102"/>
      <c r="I215" s="102"/>
      <c r="J215" s="102"/>
      <c r="K215" s="102"/>
      <c r="L215" s="102"/>
      <c r="M215" s="102"/>
      <c r="N215" s="102"/>
      <c r="O215" s="102"/>
      <c r="P215" s="102"/>
      <c r="Q215" s="102"/>
      <c r="R215" s="102"/>
      <c r="S215" s="102"/>
      <c r="T215" s="102"/>
      <c r="U215" s="102"/>
      <c r="V215" s="102"/>
      <c r="W215" s="102"/>
      <c r="X215" s="102"/>
      <c r="Y215" s="102"/>
      <c r="Z215" s="102"/>
      <c r="AA215" s="102"/>
      <c r="AB215" s="102"/>
      <c r="AC215" s="102"/>
      <c r="AD215" s="102"/>
      <c r="AE215" s="102"/>
      <c r="AF215" s="102"/>
      <c r="AG215" s="102"/>
      <c r="AH215" s="103"/>
      <c r="AI215" s="103"/>
      <c r="AJ215" s="103"/>
      <c r="AK215" s="103"/>
      <c r="AL215" s="103"/>
      <c r="AM215" s="103"/>
      <c r="AN215" s="103"/>
      <c r="AO215" s="103"/>
      <c r="AP215" s="103"/>
      <c r="AQ215" s="103"/>
      <c r="AR215" s="103"/>
      <c r="AS215" s="104"/>
      <c r="AT215" s="104"/>
      <c r="AU215" s="104"/>
      <c r="AV215" s="104"/>
      <c r="AW215" s="104"/>
      <c r="AX215" s="104"/>
      <c r="AY215" s="104"/>
      <c r="AZ215" s="104"/>
      <c r="BA215" s="104"/>
      <c r="BB215" s="104"/>
      <c r="BC215" s="104"/>
      <c r="BD215" s="104"/>
      <c r="BE215" s="104"/>
      <c r="BF215" s="104"/>
      <c r="BG215" s="104"/>
      <c r="BH215" s="104"/>
      <c r="BI215" s="104"/>
      <c r="BJ215" s="104"/>
      <c r="BK215" s="104"/>
      <c r="BL215" s="104"/>
      <c r="BM215" s="104"/>
      <c r="BN215" s="104"/>
      <c r="BO215" s="104"/>
      <c r="BP215" s="104"/>
      <c r="BQ215" s="104"/>
      <c r="BR215" s="104"/>
      <c r="BS215" s="104"/>
      <c r="BT215" s="104"/>
      <c r="BU215" s="104"/>
      <c r="BV215" s="104"/>
      <c r="BW215" s="104"/>
      <c r="BX215" s="104"/>
      <c r="BY215" s="104"/>
      <c r="BZ215" s="104"/>
      <c r="CA215" s="104"/>
      <c r="CB215" s="104"/>
      <c r="CC215" s="104"/>
      <c r="CD215" s="104"/>
      <c r="CE215" s="104"/>
      <c r="CF215" s="104"/>
      <c r="CG215" s="104"/>
      <c r="CH215" s="104"/>
      <c r="CI215" s="104"/>
      <c r="CJ215" s="104"/>
      <c r="CK215" s="104"/>
      <c r="CL215" s="104"/>
      <c r="CM215" s="104"/>
      <c r="CN215" s="104"/>
      <c r="CO215" s="104"/>
      <c r="CP215" s="104"/>
      <c r="CQ215" s="104"/>
      <c r="CR215" s="104"/>
      <c r="CS215" s="104"/>
      <c r="CT215" s="104"/>
      <c r="CU215" s="104"/>
      <c r="CV215" s="104"/>
      <c r="CW215" s="104"/>
      <c r="CX215" s="104"/>
      <c r="CY215" s="104"/>
      <c r="CZ215" s="104"/>
      <c r="DA215" s="104"/>
      <c r="DB215" s="104"/>
      <c r="DC215" s="104"/>
      <c r="DD215" s="104"/>
      <c r="DE215" s="104"/>
      <c r="DF215" s="104"/>
      <c r="DG215" s="104"/>
      <c r="DH215" s="104"/>
      <c r="DI215" s="104"/>
      <c r="DJ215" s="104"/>
      <c r="DK215" s="104"/>
      <c r="DL215" s="104"/>
      <c r="DM215" s="104"/>
      <c r="DN215" s="104"/>
      <c r="DO215" s="104"/>
      <c r="DP215" s="104"/>
      <c r="DQ215" s="104"/>
      <c r="DR215" s="104"/>
      <c r="DS215" s="104"/>
      <c r="DT215" s="104"/>
      <c r="DU215" s="104"/>
      <c r="DV215" s="104"/>
      <c r="DW215" s="104"/>
      <c r="DX215" s="104"/>
      <c r="DY215" s="104"/>
      <c r="DZ215" s="104"/>
      <c r="EA215" s="104"/>
      <c r="EB215" s="104"/>
      <c r="EC215" s="104"/>
      <c r="ED215" s="104"/>
      <c r="EE215" s="104"/>
      <c r="EF215" s="104"/>
      <c r="EG215" s="104"/>
      <c r="EH215" s="104"/>
      <c r="EI215" s="104"/>
      <c r="EJ215" s="104"/>
      <c r="EK215" s="104"/>
      <c r="EL215" s="104"/>
      <c r="EM215" s="104"/>
      <c r="EN215" s="104"/>
      <c r="EO215" s="104"/>
      <c r="EP215" s="104"/>
      <c r="EQ215" s="104"/>
      <c r="ER215" s="104"/>
      <c r="ES215" s="104"/>
      <c r="ET215" s="104"/>
      <c r="EU215" s="104"/>
      <c r="EV215" s="104"/>
      <c r="EW215" s="104"/>
      <c r="EX215" s="104"/>
      <c r="EY215" s="104"/>
      <c r="EZ215" s="104"/>
      <c r="FA215" s="104"/>
      <c r="FB215" s="104"/>
      <c r="FC215" s="104"/>
      <c r="FD215" s="104"/>
      <c r="FE215" s="104"/>
      <c r="FF215" s="104"/>
      <c r="FG215" s="104"/>
      <c r="FH215" s="104"/>
      <c r="FI215" s="104"/>
      <c r="FJ215" s="104"/>
      <c r="FK215" s="104"/>
      <c r="FL215" s="104"/>
      <c r="FM215" s="104"/>
      <c r="FN215" s="104"/>
      <c r="FO215" s="104"/>
      <c r="FP215" s="104"/>
      <c r="FQ215" s="104"/>
      <c r="FR215" s="104"/>
      <c r="FS215" s="104"/>
      <c r="FT215" s="104"/>
      <c r="FU215" s="104"/>
      <c r="FV215" s="104"/>
      <c r="FW215" s="104"/>
      <c r="FX215" s="104"/>
      <c r="FY215" s="104"/>
      <c r="FZ215" s="104"/>
      <c r="GA215" s="104"/>
      <c r="GB215" s="104"/>
      <c r="GC215" s="104"/>
      <c r="GD215" s="104"/>
      <c r="GE215" s="104"/>
      <c r="GF215" s="104"/>
      <c r="GG215" s="104"/>
      <c r="GH215" s="104"/>
      <c r="GI215" s="104"/>
      <c r="GJ215" s="104"/>
      <c r="GK215" s="104"/>
      <c r="GL215" s="104"/>
      <c r="GM215" s="104"/>
      <c r="GN215" s="104"/>
      <c r="GO215" s="104"/>
      <c r="GP215" s="104"/>
      <c r="GQ215" s="104"/>
      <c r="GR215" s="104"/>
      <c r="GS215" s="104"/>
      <c r="GT215" s="104"/>
      <c r="GU215" s="104"/>
      <c r="GV215" s="104"/>
      <c r="GW215" s="104"/>
      <c r="GX215" s="104"/>
      <c r="GY215" s="104"/>
      <c r="GZ215" s="104"/>
      <c r="HA215" s="104"/>
      <c r="HB215" s="104"/>
      <c r="HC215" s="104"/>
      <c r="HD215" s="104"/>
      <c r="HE215" s="104"/>
      <c r="HF215" s="104"/>
      <c r="HG215" s="104"/>
      <c r="HH215" s="104"/>
      <c r="HI215" s="104"/>
      <c r="HJ215" s="104"/>
      <c r="HK215" s="104"/>
      <c r="HL215" s="104"/>
      <c r="HM215" s="104"/>
      <c r="HN215" s="104"/>
      <c r="HO215" s="104"/>
      <c r="HP215" s="104"/>
      <c r="HQ215" s="104"/>
      <c r="HR215" s="104"/>
      <c r="HS215" s="104"/>
      <c r="HT215" s="104"/>
      <c r="HU215" s="104"/>
      <c r="HV215" s="104"/>
      <c r="HW215" s="104"/>
      <c r="HX215" s="104"/>
      <c r="HY215" s="104"/>
      <c r="HZ215" s="104"/>
      <c r="IA215" s="104"/>
      <c r="IB215" s="104"/>
      <c r="IC215" s="104"/>
      <c r="ID215" s="104"/>
      <c r="IE215" s="104"/>
      <c r="IF215" s="104"/>
      <c r="IG215" s="104"/>
      <c r="IH215" s="104"/>
      <c r="II215" s="104"/>
      <c r="IJ215" s="104"/>
      <c r="IK215" s="104"/>
      <c r="IL215" s="104"/>
      <c r="IM215" s="104"/>
      <c r="IN215" s="104"/>
      <c r="IO215" s="104"/>
      <c r="IP215" s="104"/>
      <c r="IQ215" s="104"/>
      <c r="IR215" s="104"/>
      <c r="IS215" s="104"/>
      <c r="IT215" s="104"/>
      <c r="IU215" s="104"/>
      <c r="IV215" s="104"/>
      <c r="IW215" s="104"/>
    </row>
    <row r="216" customFormat="false" ht="11.25" hidden="false" customHeight="false" outlineLevel="0" collapsed="false">
      <c r="A216" s="1" t="s">
        <v>163</v>
      </c>
      <c r="B216" s="71" t="s">
        <v>2</v>
      </c>
      <c r="C216" s="72" t="e">
        <f aca="false">+C182</f>
        <v>#N/A</v>
      </c>
      <c r="D216" s="105" t="s">
        <v>2</v>
      </c>
      <c r="E216" s="72" t="e">
        <f aca="false">+E182</f>
        <v>#N/A</v>
      </c>
      <c r="F216" s="105" t="s">
        <v>2</v>
      </c>
      <c r="G216" s="14" t="e">
        <f aca="false">+C216-E216</f>
        <v>#N/A</v>
      </c>
      <c r="H216" s="102"/>
      <c r="I216" s="102"/>
      <c r="J216" s="102"/>
      <c r="K216" s="102"/>
      <c r="L216" s="102"/>
      <c r="M216" s="102"/>
      <c r="N216" s="102"/>
      <c r="O216" s="102"/>
      <c r="P216" s="102"/>
      <c r="Q216" s="102"/>
      <c r="R216" s="102"/>
      <c r="S216" s="102"/>
      <c r="T216" s="102"/>
      <c r="U216" s="102"/>
      <c r="V216" s="102"/>
      <c r="W216" s="102"/>
      <c r="X216" s="102"/>
      <c r="Y216" s="102"/>
      <c r="Z216" s="102"/>
      <c r="AA216" s="102"/>
      <c r="AB216" s="102"/>
      <c r="AC216" s="102"/>
      <c r="AD216" s="102"/>
      <c r="AE216" s="102"/>
      <c r="AF216" s="102"/>
      <c r="AG216" s="102"/>
      <c r="AH216" s="103"/>
      <c r="AI216" s="103"/>
      <c r="AJ216" s="103"/>
      <c r="AK216" s="103"/>
      <c r="AL216" s="103"/>
      <c r="AM216" s="103"/>
      <c r="AN216" s="103"/>
      <c r="AO216" s="103"/>
      <c r="AP216" s="103"/>
      <c r="AQ216" s="103"/>
      <c r="AR216" s="103"/>
      <c r="AS216" s="104"/>
      <c r="AT216" s="104"/>
      <c r="AU216" s="104"/>
      <c r="AV216" s="104"/>
      <c r="AW216" s="104"/>
      <c r="AX216" s="104"/>
      <c r="AY216" s="104"/>
      <c r="AZ216" s="104"/>
      <c r="BA216" s="104"/>
      <c r="BB216" s="104"/>
      <c r="BC216" s="104"/>
      <c r="BD216" s="104"/>
      <c r="BE216" s="104"/>
      <c r="BF216" s="104"/>
      <c r="BG216" s="104"/>
      <c r="BH216" s="104"/>
      <c r="BI216" s="104"/>
      <c r="BJ216" s="104"/>
      <c r="BK216" s="104"/>
      <c r="BL216" s="104"/>
      <c r="BM216" s="104"/>
      <c r="BN216" s="104"/>
      <c r="BO216" s="104"/>
      <c r="BP216" s="104"/>
      <c r="BQ216" s="104"/>
      <c r="BR216" s="104"/>
      <c r="BS216" s="104"/>
      <c r="BT216" s="104"/>
      <c r="BU216" s="104"/>
      <c r="BV216" s="104"/>
      <c r="BW216" s="104"/>
      <c r="BX216" s="104"/>
      <c r="BY216" s="104"/>
      <c r="BZ216" s="104"/>
      <c r="CA216" s="104"/>
      <c r="CB216" s="104"/>
      <c r="CC216" s="104"/>
      <c r="CD216" s="104"/>
      <c r="CE216" s="104"/>
      <c r="CF216" s="104"/>
      <c r="CG216" s="104"/>
      <c r="CH216" s="104"/>
      <c r="CI216" s="104"/>
      <c r="CJ216" s="104"/>
      <c r="CK216" s="104"/>
      <c r="CL216" s="104"/>
      <c r="CM216" s="104"/>
      <c r="CN216" s="104"/>
      <c r="CO216" s="104"/>
      <c r="CP216" s="104"/>
      <c r="CQ216" s="104"/>
      <c r="CR216" s="104"/>
      <c r="CS216" s="104"/>
      <c r="CT216" s="104"/>
      <c r="CU216" s="104"/>
      <c r="CV216" s="104"/>
      <c r="CW216" s="104"/>
      <c r="CX216" s="104"/>
      <c r="CY216" s="104"/>
      <c r="CZ216" s="104"/>
      <c r="DA216" s="104"/>
      <c r="DB216" s="104"/>
      <c r="DC216" s="104"/>
      <c r="DD216" s="104"/>
      <c r="DE216" s="104"/>
      <c r="DF216" s="104"/>
      <c r="DG216" s="104"/>
      <c r="DH216" s="104"/>
      <c r="DI216" s="104"/>
      <c r="DJ216" s="104"/>
      <c r="DK216" s="104"/>
      <c r="DL216" s="104"/>
      <c r="DM216" s="104"/>
      <c r="DN216" s="104"/>
      <c r="DO216" s="104"/>
      <c r="DP216" s="104"/>
      <c r="DQ216" s="104"/>
      <c r="DR216" s="104"/>
      <c r="DS216" s="104"/>
      <c r="DT216" s="104"/>
      <c r="DU216" s="104"/>
      <c r="DV216" s="104"/>
      <c r="DW216" s="104"/>
      <c r="DX216" s="104"/>
      <c r="DY216" s="104"/>
      <c r="DZ216" s="104"/>
      <c r="EA216" s="104"/>
      <c r="EB216" s="104"/>
      <c r="EC216" s="104"/>
      <c r="ED216" s="104"/>
      <c r="EE216" s="104"/>
      <c r="EF216" s="104"/>
      <c r="EG216" s="104"/>
      <c r="EH216" s="104"/>
      <c r="EI216" s="104"/>
      <c r="EJ216" s="104"/>
      <c r="EK216" s="104"/>
      <c r="EL216" s="104"/>
      <c r="EM216" s="104"/>
      <c r="EN216" s="104"/>
      <c r="EO216" s="104"/>
      <c r="EP216" s="104"/>
      <c r="EQ216" s="104"/>
      <c r="ER216" s="104"/>
      <c r="ES216" s="104"/>
      <c r="ET216" s="104"/>
      <c r="EU216" s="104"/>
      <c r="EV216" s="104"/>
      <c r="EW216" s="104"/>
      <c r="EX216" s="104"/>
      <c r="EY216" s="104"/>
      <c r="EZ216" s="104"/>
      <c r="FA216" s="104"/>
      <c r="FB216" s="104"/>
      <c r="FC216" s="104"/>
      <c r="FD216" s="104"/>
      <c r="FE216" s="104"/>
      <c r="FF216" s="104"/>
      <c r="FG216" s="104"/>
      <c r="FH216" s="104"/>
      <c r="FI216" s="104"/>
      <c r="FJ216" s="104"/>
      <c r="FK216" s="104"/>
      <c r="FL216" s="104"/>
      <c r="FM216" s="104"/>
      <c r="FN216" s="104"/>
      <c r="FO216" s="104"/>
      <c r="FP216" s="104"/>
      <c r="FQ216" s="104"/>
      <c r="FR216" s="104"/>
      <c r="FS216" s="104"/>
      <c r="FT216" s="104"/>
      <c r="FU216" s="104"/>
      <c r="FV216" s="104"/>
      <c r="FW216" s="104"/>
      <c r="FX216" s="104"/>
      <c r="FY216" s="104"/>
      <c r="FZ216" s="104"/>
      <c r="GA216" s="104"/>
      <c r="GB216" s="104"/>
      <c r="GC216" s="104"/>
      <c r="GD216" s="104"/>
      <c r="GE216" s="104"/>
      <c r="GF216" s="104"/>
      <c r="GG216" s="104"/>
      <c r="GH216" s="104"/>
      <c r="GI216" s="104"/>
      <c r="GJ216" s="104"/>
      <c r="GK216" s="104"/>
      <c r="GL216" s="104"/>
      <c r="GM216" s="104"/>
      <c r="GN216" s="104"/>
      <c r="GO216" s="104"/>
      <c r="GP216" s="104"/>
      <c r="GQ216" s="104"/>
      <c r="GR216" s="104"/>
      <c r="GS216" s="104"/>
      <c r="GT216" s="104"/>
      <c r="GU216" s="104"/>
      <c r="GV216" s="104"/>
      <c r="GW216" s="104"/>
      <c r="GX216" s="104"/>
      <c r="GY216" s="104"/>
      <c r="GZ216" s="104"/>
      <c r="HA216" s="104"/>
      <c r="HB216" s="104"/>
      <c r="HC216" s="104"/>
      <c r="HD216" s="104"/>
      <c r="HE216" s="104"/>
      <c r="HF216" s="104"/>
      <c r="HG216" s="104"/>
      <c r="HH216" s="104"/>
      <c r="HI216" s="104"/>
      <c r="HJ216" s="104"/>
      <c r="HK216" s="104"/>
      <c r="HL216" s="104"/>
      <c r="HM216" s="104"/>
      <c r="HN216" s="104"/>
      <c r="HO216" s="104"/>
      <c r="HP216" s="104"/>
      <c r="HQ216" s="104"/>
      <c r="HR216" s="104"/>
      <c r="HS216" s="104"/>
      <c r="HT216" s="104"/>
      <c r="HU216" s="104"/>
      <c r="HV216" s="104"/>
      <c r="HW216" s="104"/>
      <c r="HX216" s="104"/>
      <c r="HY216" s="104"/>
      <c r="HZ216" s="104"/>
      <c r="IA216" s="104"/>
      <c r="IB216" s="104"/>
      <c r="IC216" s="104"/>
      <c r="ID216" s="104"/>
      <c r="IE216" s="104"/>
      <c r="IF216" s="104"/>
      <c r="IG216" s="104"/>
      <c r="IH216" s="104"/>
      <c r="II216" s="104"/>
      <c r="IJ216" s="104"/>
      <c r="IK216" s="104"/>
      <c r="IL216" s="104"/>
      <c r="IM216" s="104"/>
      <c r="IN216" s="104"/>
      <c r="IO216" s="104"/>
      <c r="IP216" s="104"/>
      <c r="IQ216" s="104"/>
      <c r="IR216" s="104"/>
      <c r="IS216" s="104"/>
      <c r="IT216" s="104"/>
      <c r="IU216" s="104"/>
      <c r="IV216" s="104"/>
      <c r="IW216" s="104"/>
    </row>
    <row r="217" customFormat="false" ht="11.25" hidden="false" customHeight="false" outlineLevel="0" collapsed="false">
      <c r="A217" s="1" t="s">
        <v>164</v>
      </c>
      <c r="B217" s="71" t="s">
        <v>2</v>
      </c>
      <c r="C217" s="80" t="e">
        <f aca="false">VLOOKUP(C$3,'Flow Historicals'!$A$1:$EU$15000,151,0)</f>
        <v>#N/A</v>
      </c>
      <c r="D217" s="106" t="s">
        <v>2</v>
      </c>
      <c r="E217" s="80" t="e">
        <f aca="false">VLOOKUP(E$3,'Flow Historicals'!$A$1:$EU$15000,151,0)</f>
        <v>#N/A</v>
      </c>
      <c r="F217" s="105" t="s">
        <v>2</v>
      </c>
      <c r="G217" s="14" t="e">
        <f aca="false">+C217-E217</f>
        <v>#N/A</v>
      </c>
      <c r="H217" s="102"/>
      <c r="I217" s="102"/>
      <c r="J217" s="102"/>
      <c r="K217" s="102"/>
      <c r="L217" s="102"/>
      <c r="M217" s="102"/>
      <c r="N217" s="102"/>
      <c r="O217" s="102"/>
      <c r="P217" s="102"/>
      <c r="Q217" s="102"/>
      <c r="R217" s="102"/>
      <c r="S217" s="102"/>
      <c r="T217" s="102"/>
      <c r="U217" s="102"/>
      <c r="V217" s="102"/>
      <c r="W217" s="102"/>
      <c r="X217" s="102"/>
      <c r="Y217" s="102"/>
      <c r="Z217" s="102"/>
      <c r="AA217" s="102"/>
      <c r="AB217" s="102"/>
      <c r="AC217" s="102"/>
      <c r="AD217" s="102"/>
      <c r="AE217" s="102"/>
      <c r="AF217" s="102"/>
      <c r="AG217" s="102"/>
      <c r="AH217" s="103"/>
      <c r="AI217" s="103"/>
      <c r="AJ217" s="103"/>
      <c r="AK217" s="103"/>
      <c r="AL217" s="103"/>
      <c r="AM217" s="103"/>
      <c r="AN217" s="103"/>
      <c r="AO217" s="103"/>
      <c r="AP217" s="103"/>
      <c r="AQ217" s="103"/>
      <c r="AR217" s="103"/>
      <c r="AS217" s="104"/>
      <c r="AT217" s="104"/>
      <c r="AU217" s="104"/>
      <c r="AV217" s="104"/>
      <c r="AW217" s="104"/>
      <c r="AX217" s="104"/>
      <c r="AY217" s="104"/>
      <c r="AZ217" s="104"/>
      <c r="BA217" s="104"/>
      <c r="BB217" s="104"/>
      <c r="BC217" s="104"/>
      <c r="BD217" s="104"/>
      <c r="BE217" s="104"/>
      <c r="BF217" s="104"/>
      <c r="BG217" s="104"/>
      <c r="BH217" s="104"/>
      <c r="BI217" s="104"/>
      <c r="BJ217" s="104"/>
      <c r="BK217" s="104"/>
      <c r="BL217" s="104"/>
      <c r="BM217" s="104"/>
      <c r="BN217" s="104"/>
      <c r="BO217" s="104"/>
      <c r="BP217" s="104"/>
      <c r="BQ217" s="104"/>
      <c r="BR217" s="104"/>
      <c r="BS217" s="104"/>
      <c r="BT217" s="104"/>
      <c r="BU217" s="104"/>
      <c r="BV217" s="104"/>
      <c r="BW217" s="104"/>
      <c r="BX217" s="104"/>
      <c r="BY217" s="104"/>
      <c r="BZ217" s="104"/>
      <c r="CA217" s="104"/>
      <c r="CB217" s="104"/>
      <c r="CC217" s="104"/>
      <c r="CD217" s="104"/>
      <c r="CE217" s="104"/>
      <c r="CF217" s="104"/>
      <c r="CG217" s="104"/>
      <c r="CH217" s="104"/>
      <c r="CI217" s="104"/>
      <c r="CJ217" s="104"/>
      <c r="CK217" s="104"/>
      <c r="CL217" s="104"/>
      <c r="CM217" s="104"/>
      <c r="CN217" s="104"/>
      <c r="CO217" s="104"/>
      <c r="CP217" s="104"/>
      <c r="CQ217" s="104"/>
      <c r="CR217" s="104"/>
      <c r="CS217" s="104"/>
      <c r="CT217" s="104"/>
      <c r="CU217" s="104"/>
      <c r="CV217" s="104"/>
      <c r="CW217" s="104"/>
      <c r="CX217" s="104"/>
      <c r="CY217" s="104"/>
      <c r="CZ217" s="104"/>
      <c r="DA217" s="104"/>
      <c r="DB217" s="104"/>
      <c r="DC217" s="104"/>
      <c r="DD217" s="104"/>
      <c r="DE217" s="104"/>
      <c r="DF217" s="104"/>
      <c r="DG217" s="104"/>
      <c r="DH217" s="104"/>
      <c r="DI217" s="104"/>
      <c r="DJ217" s="104"/>
      <c r="DK217" s="104"/>
      <c r="DL217" s="104"/>
      <c r="DM217" s="104"/>
      <c r="DN217" s="104"/>
      <c r="DO217" s="104"/>
      <c r="DP217" s="104"/>
      <c r="DQ217" s="104"/>
      <c r="DR217" s="104"/>
      <c r="DS217" s="104"/>
      <c r="DT217" s="104"/>
      <c r="DU217" s="104"/>
      <c r="DV217" s="104"/>
      <c r="DW217" s="104"/>
      <c r="DX217" s="104"/>
      <c r="DY217" s="104"/>
      <c r="DZ217" s="104"/>
      <c r="EA217" s="104"/>
      <c r="EB217" s="104"/>
      <c r="EC217" s="104"/>
      <c r="ED217" s="104"/>
      <c r="EE217" s="104"/>
      <c r="EF217" s="104"/>
      <c r="EG217" s="104"/>
      <c r="EH217" s="104"/>
      <c r="EI217" s="104"/>
      <c r="EJ217" s="104"/>
      <c r="EK217" s="104"/>
      <c r="EL217" s="104"/>
      <c r="EM217" s="104"/>
      <c r="EN217" s="104"/>
      <c r="EO217" s="104"/>
      <c r="EP217" s="104"/>
      <c r="EQ217" s="104"/>
      <c r="ER217" s="104"/>
      <c r="ES217" s="104"/>
      <c r="ET217" s="104"/>
      <c r="EU217" s="104"/>
      <c r="EV217" s="104"/>
      <c r="EW217" s="104"/>
      <c r="EX217" s="104"/>
      <c r="EY217" s="104"/>
      <c r="EZ217" s="104"/>
      <c r="FA217" s="104"/>
      <c r="FB217" s="104"/>
      <c r="FC217" s="104"/>
      <c r="FD217" s="104"/>
      <c r="FE217" s="104"/>
      <c r="FF217" s="104"/>
      <c r="FG217" s="104"/>
      <c r="FH217" s="104"/>
      <c r="FI217" s="104"/>
      <c r="FJ217" s="104"/>
      <c r="FK217" s="104"/>
      <c r="FL217" s="104"/>
      <c r="FM217" s="104"/>
      <c r="FN217" s="104"/>
      <c r="FO217" s="104"/>
      <c r="FP217" s="104"/>
      <c r="FQ217" s="104"/>
      <c r="FR217" s="104"/>
      <c r="FS217" s="104"/>
      <c r="FT217" s="104"/>
      <c r="FU217" s="104"/>
      <c r="FV217" s="104"/>
      <c r="FW217" s="104"/>
      <c r="FX217" s="104"/>
      <c r="FY217" s="104"/>
      <c r="FZ217" s="104"/>
      <c r="GA217" s="104"/>
      <c r="GB217" s="104"/>
      <c r="GC217" s="104"/>
      <c r="GD217" s="104"/>
      <c r="GE217" s="104"/>
      <c r="GF217" s="104"/>
      <c r="GG217" s="104"/>
      <c r="GH217" s="104"/>
      <c r="GI217" s="104"/>
      <c r="GJ217" s="104"/>
      <c r="GK217" s="104"/>
      <c r="GL217" s="104"/>
      <c r="GM217" s="104"/>
      <c r="GN217" s="104"/>
      <c r="GO217" s="104"/>
      <c r="GP217" s="104"/>
      <c r="GQ217" s="104"/>
      <c r="GR217" s="104"/>
      <c r="GS217" s="104"/>
      <c r="GT217" s="104"/>
      <c r="GU217" s="104"/>
      <c r="GV217" s="104"/>
      <c r="GW217" s="104"/>
      <c r="GX217" s="104"/>
      <c r="GY217" s="104"/>
      <c r="GZ217" s="104"/>
      <c r="HA217" s="104"/>
      <c r="HB217" s="104"/>
      <c r="HC217" s="104"/>
      <c r="HD217" s="104"/>
      <c r="HE217" s="104"/>
      <c r="HF217" s="104"/>
      <c r="HG217" s="104"/>
      <c r="HH217" s="104"/>
      <c r="HI217" s="104"/>
      <c r="HJ217" s="104"/>
      <c r="HK217" s="104"/>
      <c r="HL217" s="104"/>
      <c r="HM217" s="104"/>
      <c r="HN217" s="104"/>
      <c r="HO217" s="104"/>
      <c r="HP217" s="104"/>
      <c r="HQ217" s="104"/>
      <c r="HR217" s="104"/>
      <c r="HS217" s="104"/>
      <c r="HT217" s="104"/>
      <c r="HU217" s="104"/>
      <c r="HV217" s="104"/>
      <c r="HW217" s="104"/>
      <c r="HX217" s="104"/>
      <c r="HY217" s="104"/>
      <c r="HZ217" s="104"/>
      <c r="IA217" s="104"/>
      <c r="IB217" s="104"/>
      <c r="IC217" s="104"/>
      <c r="ID217" s="104"/>
      <c r="IE217" s="104"/>
      <c r="IF217" s="104"/>
      <c r="IG217" s="104"/>
      <c r="IH217" s="104"/>
      <c r="II217" s="104"/>
      <c r="IJ217" s="104"/>
      <c r="IK217" s="104"/>
      <c r="IL217" s="104"/>
      <c r="IM217" s="104"/>
      <c r="IN217" s="104"/>
      <c r="IO217" s="104"/>
      <c r="IP217" s="104"/>
      <c r="IQ217" s="104"/>
      <c r="IR217" s="104"/>
      <c r="IS217" s="104"/>
      <c r="IT217" s="104"/>
      <c r="IU217" s="104"/>
      <c r="IV217" s="104"/>
      <c r="IW217" s="104"/>
    </row>
    <row r="218" customFormat="false" ht="11.25" hidden="false" customHeight="false" outlineLevel="0" collapsed="false">
      <c r="A218" s="1" t="s">
        <v>165</v>
      </c>
      <c r="B218" s="71"/>
      <c r="C218" s="80" t="e">
        <f aca="false">+C227-C224</f>
        <v>#N/A</v>
      </c>
      <c r="D218" s="105" t="s">
        <v>2</v>
      </c>
      <c r="E218" s="80" t="n">
        <v>27497</v>
      </c>
      <c r="F218" s="105" t="s">
        <v>2</v>
      </c>
      <c r="G218" s="14" t="e">
        <f aca="false">+C218-E218</f>
        <v>#N/A</v>
      </c>
      <c r="H218" s="102"/>
      <c r="I218" s="102"/>
      <c r="J218" s="102"/>
      <c r="K218" s="102"/>
      <c r="L218" s="102"/>
      <c r="M218" s="102"/>
      <c r="N218" s="102"/>
      <c r="O218" s="102"/>
      <c r="P218" s="102"/>
      <c r="Q218" s="102"/>
      <c r="R218" s="102"/>
      <c r="S218" s="102"/>
      <c r="T218" s="102"/>
      <c r="U218" s="102"/>
      <c r="V218" s="102"/>
      <c r="W218" s="102"/>
      <c r="X218" s="102"/>
      <c r="Y218" s="102"/>
      <c r="Z218" s="102"/>
      <c r="AA218" s="102"/>
      <c r="AB218" s="102"/>
      <c r="AC218" s="102"/>
      <c r="AD218" s="102"/>
      <c r="AE218" s="102"/>
      <c r="AF218" s="102"/>
      <c r="AG218" s="102"/>
      <c r="AH218" s="103"/>
      <c r="AI218" s="103"/>
      <c r="AJ218" s="103"/>
      <c r="AK218" s="103"/>
      <c r="AL218" s="103"/>
      <c r="AM218" s="103"/>
      <c r="AN218" s="103"/>
      <c r="AO218" s="103"/>
      <c r="AP218" s="103"/>
      <c r="AQ218" s="103"/>
      <c r="AR218" s="103"/>
      <c r="AS218" s="104"/>
      <c r="AT218" s="104"/>
      <c r="AU218" s="104"/>
      <c r="AV218" s="104"/>
      <c r="AW218" s="104"/>
      <c r="AX218" s="104"/>
      <c r="AY218" s="104"/>
      <c r="AZ218" s="104"/>
      <c r="BA218" s="104"/>
      <c r="BB218" s="104"/>
      <c r="BC218" s="104"/>
      <c r="BD218" s="104"/>
      <c r="BE218" s="104"/>
      <c r="BF218" s="104"/>
      <c r="BG218" s="104"/>
      <c r="BH218" s="104"/>
      <c r="BI218" s="104"/>
      <c r="BJ218" s="104"/>
      <c r="BK218" s="104"/>
      <c r="BL218" s="104"/>
      <c r="BM218" s="104"/>
      <c r="BN218" s="104"/>
      <c r="BO218" s="104"/>
      <c r="BP218" s="104"/>
      <c r="BQ218" s="104"/>
      <c r="BR218" s="104"/>
      <c r="BS218" s="104"/>
      <c r="BT218" s="104"/>
      <c r="BU218" s="104"/>
      <c r="BV218" s="104"/>
      <c r="BW218" s="104"/>
      <c r="BX218" s="104"/>
      <c r="BY218" s="104"/>
      <c r="BZ218" s="104"/>
      <c r="CA218" s="104"/>
      <c r="CB218" s="104"/>
      <c r="CC218" s="104"/>
      <c r="CD218" s="104"/>
      <c r="CE218" s="104"/>
      <c r="CF218" s="104"/>
      <c r="CG218" s="104"/>
      <c r="CH218" s="104"/>
      <c r="CI218" s="104"/>
      <c r="CJ218" s="104"/>
      <c r="CK218" s="104"/>
      <c r="CL218" s="104"/>
      <c r="CM218" s="104"/>
      <c r="CN218" s="104"/>
      <c r="CO218" s="104"/>
      <c r="CP218" s="104"/>
      <c r="CQ218" s="104"/>
      <c r="CR218" s="104"/>
      <c r="CS218" s="104"/>
      <c r="CT218" s="104"/>
      <c r="CU218" s="104"/>
      <c r="CV218" s="104"/>
      <c r="CW218" s="104"/>
      <c r="CX218" s="104"/>
      <c r="CY218" s="104"/>
      <c r="CZ218" s="104"/>
      <c r="DA218" s="104"/>
      <c r="DB218" s="104"/>
      <c r="DC218" s="104"/>
      <c r="DD218" s="104"/>
      <c r="DE218" s="104"/>
      <c r="DF218" s="104"/>
      <c r="DG218" s="104"/>
      <c r="DH218" s="104"/>
      <c r="DI218" s="104"/>
      <c r="DJ218" s="104"/>
      <c r="DK218" s="104"/>
      <c r="DL218" s="104"/>
      <c r="DM218" s="104"/>
      <c r="DN218" s="104"/>
      <c r="DO218" s="104"/>
      <c r="DP218" s="104"/>
      <c r="DQ218" s="104"/>
      <c r="DR218" s="104"/>
      <c r="DS218" s="104"/>
      <c r="DT218" s="104"/>
      <c r="DU218" s="104"/>
      <c r="DV218" s="104"/>
      <c r="DW218" s="104"/>
      <c r="DX218" s="104"/>
      <c r="DY218" s="104"/>
      <c r="DZ218" s="104"/>
      <c r="EA218" s="104"/>
      <c r="EB218" s="104"/>
      <c r="EC218" s="104"/>
      <c r="ED218" s="104"/>
      <c r="EE218" s="104"/>
      <c r="EF218" s="104"/>
      <c r="EG218" s="104"/>
      <c r="EH218" s="104"/>
      <c r="EI218" s="104"/>
      <c r="EJ218" s="104"/>
      <c r="EK218" s="104"/>
      <c r="EL218" s="104"/>
      <c r="EM218" s="104"/>
      <c r="EN218" s="104"/>
      <c r="EO218" s="104"/>
      <c r="EP218" s="104"/>
      <c r="EQ218" s="104"/>
      <c r="ER218" s="104"/>
      <c r="ES218" s="104"/>
      <c r="ET218" s="104"/>
      <c r="EU218" s="104"/>
      <c r="EV218" s="104"/>
      <c r="EW218" s="104"/>
      <c r="EX218" s="104"/>
      <c r="EY218" s="104"/>
      <c r="EZ218" s="104"/>
      <c r="FA218" s="104"/>
      <c r="FB218" s="104"/>
      <c r="FC218" s="104"/>
      <c r="FD218" s="104"/>
      <c r="FE218" s="104"/>
      <c r="FF218" s="104"/>
      <c r="FG218" s="104"/>
      <c r="FH218" s="104"/>
      <c r="FI218" s="104"/>
      <c r="FJ218" s="104"/>
      <c r="FK218" s="104"/>
      <c r="FL218" s="104"/>
      <c r="FM218" s="104"/>
      <c r="FN218" s="104"/>
      <c r="FO218" s="104"/>
      <c r="FP218" s="104"/>
      <c r="FQ218" s="104"/>
      <c r="FR218" s="104"/>
      <c r="FS218" s="104"/>
      <c r="FT218" s="104"/>
      <c r="FU218" s="104"/>
      <c r="FV218" s="104"/>
      <c r="FW218" s="104"/>
      <c r="FX218" s="104"/>
      <c r="FY218" s="104"/>
      <c r="FZ218" s="104"/>
      <c r="GA218" s="104"/>
      <c r="GB218" s="104"/>
      <c r="GC218" s="104"/>
      <c r="GD218" s="104"/>
      <c r="GE218" s="104"/>
      <c r="GF218" s="104"/>
      <c r="GG218" s="104"/>
      <c r="GH218" s="104"/>
      <c r="GI218" s="104"/>
      <c r="GJ218" s="104"/>
      <c r="GK218" s="104"/>
      <c r="GL218" s="104"/>
      <c r="GM218" s="104"/>
      <c r="GN218" s="104"/>
      <c r="GO218" s="104"/>
      <c r="GP218" s="104"/>
      <c r="GQ218" s="104"/>
      <c r="GR218" s="104"/>
      <c r="GS218" s="104"/>
      <c r="GT218" s="104"/>
      <c r="GU218" s="104"/>
      <c r="GV218" s="104"/>
      <c r="GW218" s="104"/>
      <c r="GX218" s="104"/>
      <c r="GY218" s="104"/>
      <c r="GZ218" s="104"/>
      <c r="HA218" s="104"/>
      <c r="HB218" s="104"/>
      <c r="HC218" s="104"/>
      <c r="HD218" s="104"/>
      <c r="HE218" s="104"/>
      <c r="HF218" s="104"/>
      <c r="HG218" s="104"/>
      <c r="HH218" s="104"/>
      <c r="HI218" s="104"/>
      <c r="HJ218" s="104"/>
      <c r="HK218" s="104"/>
      <c r="HL218" s="104"/>
      <c r="HM218" s="104"/>
      <c r="HN218" s="104"/>
      <c r="HO218" s="104"/>
      <c r="HP218" s="104"/>
      <c r="HQ218" s="104"/>
      <c r="HR218" s="104"/>
      <c r="HS218" s="104"/>
      <c r="HT218" s="104"/>
      <c r="HU218" s="104"/>
      <c r="HV218" s="104"/>
      <c r="HW218" s="104"/>
      <c r="HX218" s="104"/>
      <c r="HY218" s="104"/>
      <c r="HZ218" s="104"/>
      <c r="IA218" s="104"/>
      <c r="IB218" s="104"/>
      <c r="IC218" s="104"/>
      <c r="ID218" s="104"/>
      <c r="IE218" s="104"/>
      <c r="IF218" s="104"/>
      <c r="IG218" s="104"/>
      <c r="IH218" s="104"/>
      <c r="II218" s="104"/>
      <c r="IJ218" s="104"/>
      <c r="IK218" s="104"/>
      <c r="IL218" s="104"/>
      <c r="IM218" s="104"/>
      <c r="IN218" s="104"/>
      <c r="IO218" s="104"/>
      <c r="IP218" s="104"/>
      <c r="IQ218" s="104"/>
      <c r="IR218" s="104"/>
      <c r="IS218" s="104"/>
      <c r="IT218" s="104"/>
      <c r="IU218" s="104"/>
      <c r="IV218" s="104"/>
      <c r="IW218" s="104"/>
    </row>
    <row r="219" customFormat="false" ht="11.25" hidden="false" customHeight="false" outlineLevel="0" collapsed="false">
      <c r="A219" s="69" t="s">
        <v>105</v>
      </c>
      <c r="B219" s="107" t="n">
        <v>700000</v>
      </c>
      <c r="C219" s="82" t="e">
        <f aca="false">SUM(C216:C218)</f>
        <v>#N/A</v>
      </c>
      <c r="D219" s="108" t="e">
        <f aca="false">+B219-C219</f>
        <v>#N/A</v>
      </c>
      <c r="E219" s="82" t="e">
        <f aca="false">SUM(E216:E218)</f>
        <v>#N/A</v>
      </c>
      <c r="F219" s="108" t="e">
        <f aca="false">+B219-E219</f>
        <v>#N/A</v>
      </c>
      <c r="G219" s="84"/>
      <c r="H219" s="109"/>
      <c r="I219" s="109"/>
      <c r="J219" s="109"/>
      <c r="K219" s="109"/>
      <c r="L219" s="109"/>
      <c r="M219" s="109"/>
      <c r="N219" s="109"/>
      <c r="O219" s="109"/>
      <c r="P219" s="109"/>
      <c r="Q219" s="109"/>
      <c r="R219" s="109"/>
      <c r="S219" s="109"/>
      <c r="T219" s="109"/>
      <c r="U219" s="109"/>
      <c r="V219" s="109"/>
      <c r="W219" s="109"/>
      <c r="X219" s="109"/>
      <c r="Y219" s="109"/>
      <c r="Z219" s="109"/>
      <c r="AA219" s="109"/>
      <c r="AB219" s="109"/>
      <c r="AC219" s="109"/>
      <c r="AD219" s="109"/>
      <c r="AE219" s="109"/>
      <c r="AF219" s="109"/>
      <c r="AG219" s="109"/>
      <c r="AH219" s="110"/>
      <c r="AI219" s="110"/>
      <c r="AJ219" s="110"/>
      <c r="AK219" s="110"/>
      <c r="AL219" s="110"/>
      <c r="AM219" s="110"/>
      <c r="AN219" s="110"/>
      <c r="AO219" s="110"/>
      <c r="AP219" s="110"/>
      <c r="AQ219" s="110"/>
      <c r="AR219" s="110"/>
      <c r="AS219" s="111"/>
      <c r="AT219" s="111"/>
      <c r="AU219" s="111"/>
      <c r="AV219" s="111"/>
      <c r="AW219" s="111"/>
      <c r="AX219" s="111"/>
      <c r="AY219" s="111"/>
      <c r="AZ219" s="111"/>
      <c r="BA219" s="111"/>
      <c r="BB219" s="111"/>
      <c r="BC219" s="111"/>
      <c r="BD219" s="111"/>
      <c r="BE219" s="111"/>
      <c r="BF219" s="111"/>
      <c r="BG219" s="111"/>
      <c r="BH219" s="111"/>
      <c r="BI219" s="111"/>
      <c r="BJ219" s="111"/>
      <c r="BK219" s="111"/>
      <c r="BL219" s="111"/>
      <c r="BM219" s="111"/>
      <c r="BN219" s="111"/>
      <c r="BO219" s="111"/>
      <c r="BP219" s="111"/>
      <c r="BQ219" s="111"/>
      <c r="BR219" s="111"/>
      <c r="BS219" s="111"/>
      <c r="BT219" s="111"/>
      <c r="BU219" s="111"/>
      <c r="BV219" s="111"/>
      <c r="BW219" s="111"/>
      <c r="BX219" s="111"/>
      <c r="BY219" s="111"/>
      <c r="BZ219" s="111"/>
      <c r="CA219" s="111"/>
      <c r="CB219" s="111"/>
      <c r="CC219" s="111"/>
      <c r="CD219" s="111"/>
      <c r="CE219" s="111"/>
      <c r="CF219" s="111"/>
      <c r="CG219" s="111"/>
      <c r="CH219" s="111"/>
      <c r="CI219" s="111"/>
      <c r="CJ219" s="111"/>
      <c r="CK219" s="111"/>
      <c r="CL219" s="111"/>
      <c r="CM219" s="111"/>
      <c r="CN219" s="111"/>
      <c r="CO219" s="111"/>
      <c r="CP219" s="111"/>
      <c r="CQ219" s="111"/>
      <c r="CR219" s="111"/>
      <c r="CS219" s="111"/>
      <c r="CT219" s="111"/>
      <c r="CU219" s="111"/>
      <c r="CV219" s="111"/>
      <c r="CW219" s="111"/>
      <c r="CX219" s="111"/>
      <c r="CY219" s="111"/>
      <c r="CZ219" s="111"/>
      <c r="DA219" s="111"/>
      <c r="DB219" s="111"/>
      <c r="DC219" s="111"/>
      <c r="DD219" s="111"/>
      <c r="DE219" s="111"/>
      <c r="DF219" s="111"/>
      <c r="DG219" s="111"/>
      <c r="DH219" s="111"/>
      <c r="DI219" s="111"/>
      <c r="DJ219" s="111"/>
      <c r="DK219" s="111"/>
      <c r="DL219" s="111"/>
      <c r="DM219" s="111"/>
      <c r="DN219" s="111"/>
      <c r="DO219" s="111"/>
      <c r="DP219" s="111"/>
      <c r="DQ219" s="111"/>
      <c r="DR219" s="111"/>
      <c r="DS219" s="111"/>
      <c r="DT219" s="111"/>
      <c r="DU219" s="111"/>
      <c r="DV219" s="111"/>
      <c r="DW219" s="111"/>
      <c r="DX219" s="111"/>
      <c r="DY219" s="111"/>
      <c r="DZ219" s="111"/>
      <c r="EA219" s="111"/>
      <c r="EB219" s="111"/>
      <c r="EC219" s="111"/>
      <c r="ED219" s="111"/>
      <c r="EE219" s="111"/>
      <c r="EF219" s="111"/>
      <c r="EG219" s="111"/>
      <c r="EH219" s="111"/>
      <c r="EI219" s="111"/>
      <c r="EJ219" s="111"/>
      <c r="EK219" s="111"/>
      <c r="EL219" s="111"/>
      <c r="EM219" s="111"/>
      <c r="EN219" s="111"/>
      <c r="EO219" s="111"/>
      <c r="EP219" s="111"/>
      <c r="EQ219" s="111"/>
      <c r="ER219" s="111"/>
      <c r="ES219" s="111"/>
      <c r="ET219" s="111"/>
      <c r="EU219" s="111"/>
      <c r="EV219" s="111"/>
      <c r="EW219" s="111"/>
      <c r="EX219" s="111"/>
      <c r="EY219" s="111"/>
      <c r="EZ219" s="111"/>
      <c r="FA219" s="111"/>
      <c r="FB219" s="111"/>
      <c r="FC219" s="111"/>
      <c r="FD219" s="111"/>
      <c r="FE219" s="111"/>
      <c r="FF219" s="111"/>
      <c r="FG219" s="111"/>
      <c r="FH219" s="111"/>
      <c r="FI219" s="111"/>
      <c r="FJ219" s="111"/>
      <c r="FK219" s="111"/>
      <c r="FL219" s="111"/>
      <c r="FM219" s="111"/>
      <c r="FN219" s="111"/>
      <c r="FO219" s="111"/>
      <c r="FP219" s="111"/>
      <c r="FQ219" s="111"/>
      <c r="FR219" s="111"/>
      <c r="FS219" s="111"/>
      <c r="FT219" s="111"/>
      <c r="FU219" s="111"/>
      <c r="FV219" s="111"/>
      <c r="FW219" s="111"/>
      <c r="FX219" s="111"/>
      <c r="FY219" s="111"/>
      <c r="FZ219" s="111"/>
      <c r="GA219" s="111"/>
      <c r="GB219" s="111"/>
      <c r="GC219" s="111"/>
      <c r="GD219" s="111"/>
      <c r="GE219" s="111"/>
      <c r="GF219" s="111"/>
      <c r="GG219" s="111"/>
      <c r="GH219" s="111"/>
      <c r="GI219" s="111"/>
      <c r="GJ219" s="111"/>
      <c r="GK219" s="111"/>
      <c r="GL219" s="111"/>
      <c r="GM219" s="111"/>
      <c r="GN219" s="111"/>
      <c r="GO219" s="111"/>
      <c r="GP219" s="111"/>
      <c r="GQ219" s="111"/>
      <c r="GR219" s="111"/>
      <c r="GS219" s="111"/>
      <c r="GT219" s="111"/>
      <c r="GU219" s="111"/>
      <c r="GV219" s="111"/>
      <c r="GW219" s="111"/>
      <c r="GX219" s="111"/>
      <c r="GY219" s="111"/>
      <c r="GZ219" s="111"/>
      <c r="HA219" s="111"/>
      <c r="HB219" s="111"/>
      <c r="HC219" s="111"/>
      <c r="HD219" s="111"/>
      <c r="HE219" s="111"/>
      <c r="HF219" s="111"/>
      <c r="HG219" s="111"/>
      <c r="HH219" s="111"/>
      <c r="HI219" s="111"/>
      <c r="HJ219" s="111"/>
      <c r="HK219" s="111"/>
      <c r="HL219" s="111"/>
      <c r="HM219" s="111"/>
      <c r="HN219" s="111"/>
      <c r="HO219" s="111"/>
      <c r="HP219" s="111"/>
      <c r="HQ219" s="111"/>
      <c r="HR219" s="111"/>
      <c r="HS219" s="111"/>
      <c r="HT219" s="111"/>
      <c r="HU219" s="111"/>
      <c r="HV219" s="111"/>
      <c r="HW219" s="111"/>
      <c r="HX219" s="111"/>
      <c r="HY219" s="111"/>
      <c r="HZ219" s="111"/>
      <c r="IA219" s="111"/>
      <c r="IB219" s="111"/>
      <c r="IC219" s="111"/>
      <c r="ID219" s="111"/>
      <c r="IE219" s="111"/>
      <c r="IF219" s="111"/>
      <c r="IG219" s="111"/>
      <c r="IH219" s="111"/>
      <c r="II219" s="111"/>
      <c r="IJ219" s="111"/>
      <c r="IK219" s="111"/>
      <c r="IL219" s="111"/>
      <c r="IM219" s="111"/>
      <c r="IN219" s="111"/>
      <c r="IO219" s="111"/>
      <c r="IP219" s="111"/>
      <c r="IQ219" s="111"/>
      <c r="IR219" s="111"/>
      <c r="IS219" s="111"/>
      <c r="IT219" s="111"/>
      <c r="IU219" s="111"/>
      <c r="IV219" s="111"/>
      <c r="IW219" s="111"/>
    </row>
    <row r="220" customFormat="false" ht="11.25" hidden="false" customHeight="false" outlineLevel="0" collapsed="false">
      <c r="B220" s="71"/>
      <c r="C220" s="77"/>
      <c r="D220" s="99" t="s">
        <v>2</v>
      </c>
      <c r="E220" s="77"/>
      <c r="F220" s="105" t="s">
        <v>2</v>
      </c>
      <c r="G220" s="14" t="s">
        <v>2</v>
      </c>
      <c r="H220" s="112"/>
      <c r="I220" s="112"/>
      <c r="J220" s="112"/>
      <c r="K220" s="112"/>
      <c r="L220" s="112"/>
      <c r="M220" s="112"/>
      <c r="N220" s="112"/>
      <c r="O220" s="112"/>
      <c r="P220" s="112"/>
      <c r="Q220" s="112"/>
      <c r="R220" s="112"/>
      <c r="S220" s="112"/>
      <c r="T220" s="112"/>
      <c r="U220" s="112"/>
      <c r="V220" s="112"/>
      <c r="W220" s="112"/>
      <c r="X220" s="112"/>
      <c r="Y220" s="112"/>
      <c r="Z220" s="112"/>
      <c r="AA220" s="112"/>
      <c r="AB220" s="112"/>
      <c r="AC220" s="112"/>
      <c r="AD220" s="112"/>
      <c r="AE220" s="112"/>
      <c r="AF220" s="112"/>
      <c r="AG220" s="112"/>
      <c r="AH220" s="113"/>
      <c r="AI220" s="113"/>
      <c r="AJ220" s="113"/>
      <c r="AK220" s="113"/>
      <c r="AL220" s="113"/>
      <c r="AM220" s="113"/>
      <c r="AN220" s="113"/>
      <c r="AO220" s="113"/>
      <c r="AP220" s="113"/>
      <c r="AQ220" s="113"/>
      <c r="AR220" s="113"/>
      <c r="AS220" s="114"/>
      <c r="AT220" s="114"/>
      <c r="AU220" s="114"/>
      <c r="AV220" s="114"/>
      <c r="AW220" s="114"/>
      <c r="AX220" s="114"/>
      <c r="AY220" s="114"/>
      <c r="AZ220" s="114"/>
      <c r="BA220" s="114"/>
      <c r="BB220" s="114"/>
      <c r="BC220" s="114"/>
      <c r="BD220" s="114"/>
      <c r="BE220" s="114"/>
      <c r="BF220" s="114"/>
      <c r="BG220" s="114"/>
      <c r="BH220" s="114"/>
      <c r="BI220" s="114"/>
      <c r="BJ220" s="114"/>
      <c r="BK220" s="114"/>
      <c r="BL220" s="114"/>
      <c r="BM220" s="114"/>
      <c r="BN220" s="114"/>
      <c r="BO220" s="114"/>
      <c r="BP220" s="114"/>
      <c r="BQ220" s="114"/>
      <c r="BR220" s="114"/>
      <c r="BS220" s="114"/>
      <c r="BT220" s="114"/>
      <c r="BU220" s="114"/>
      <c r="BV220" s="114"/>
      <c r="BW220" s="114"/>
      <c r="BX220" s="114"/>
      <c r="BY220" s="114"/>
      <c r="BZ220" s="114"/>
      <c r="CA220" s="114"/>
      <c r="CB220" s="114"/>
      <c r="CC220" s="114"/>
      <c r="CD220" s="114"/>
      <c r="CE220" s="114"/>
      <c r="CF220" s="114"/>
      <c r="CG220" s="114"/>
      <c r="CH220" s="114"/>
      <c r="CI220" s="114"/>
      <c r="CJ220" s="114"/>
      <c r="CK220" s="114"/>
      <c r="CL220" s="114"/>
      <c r="CM220" s="114"/>
      <c r="CN220" s="114"/>
      <c r="CO220" s="114"/>
      <c r="CP220" s="114"/>
      <c r="CQ220" s="114"/>
      <c r="CR220" s="114"/>
      <c r="CS220" s="114"/>
      <c r="CT220" s="114"/>
      <c r="CU220" s="114"/>
      <c r="CV220" s="114"/>
      <c r="CW220" s="114"/>
      <c r="CX220" s="114"/>
      <c r="CY220" s="114"/>
      <c r="CZ220" s="114"/>
      <c r="DA220" s="114"/>
      <c r="DB220" s="114"/>
      <c r="DC220" s="114"/>
      <c r="DD220" s="114"/>
      <c r="DE220" s="114"/>
      <c r="DF220" s="114"/>
      <c r="DG220" s="114"/>
      <c r="DH220" s="114"/>
      <c r="DI220" s="114"/>
      <c r="DJ220" s="114"/>
      <c r="DK220" s="114"/>
      <c r="DL220" s="114"/>
      <c r="DM220" s="114"/>
      <c r="DN220" s="114"/>
      <c r="DO220" s="114"/>
      <c r="DP220" s="114"/>
      <c r="DQ220" s="114"/>
      <c r="DR220" s="114"/>
      <c r="DS220" s="114"/>
      <c r="DT220" s="114"/>
      <c r="DU220" s="114"/>
      <c r="DV220" s="114"/>
      <c r="DW220" s="114"/>
      <c r="DX220" s="114"/>
      <c r="DY220" s="114"/>
      <c r="DZ220" s="114"/>
      <c r="EA220" s="114"/>
      <c r="EB220" s="114"/>
      <c r="EC220" s="114"/>
      <c r="ED220" s="114"/>
      <c r="EE220" s="114"/>
      <c r="EF220" s="114"/>
      <c r="EG220" s="114"/>
      <c r="EH220" s="114"/>
      <c r="EI220" s="114"/>
      <c r="EJ220" s="114"/>
      <c r="EK220" s="114"/>
      <c r="EL220" s="114"/>
      <c r="EM220" s="114"/>
      <c r="EN220" s="114"/>
      <c r="EO220" s="114"/>
      <c r="EP220" s="114"/>
      <c r="EQ220" s="114"/>
      <c r="ER220" s="114"/>
      <c r="ES220" s="114"/>
      <c r="ET220" s="114"/>
      <c r="EU220" s="114"/>
      <c r="EV220" s="114"/>
      <c r="EW220" s="114"/>
      <c r="EX220" s="114"/>
      <c r="EY220" s="114"/>
      <c r="EZ220" s="114"/>
      <c r="FA220" s="114"/>
      <c r="FB220" s="114"/>
      <c r="FC220" s="114"/>
      <c r="FD220" s="114"/>
      <c r="FE220" s="114"/>
      <c r="FF220" s="114"/>
      <c r="FG220" s="114"/>
      <c r="FH220" s="114"/>
      <c r="FI220" s="114"/>
      <c r="FJ220" s="114"/>
      <c r="FK220" s="114"/>
      <c r="FL220" s="114"/>
      <c r="FM220" s="114"/>
      <c r="FN220" s="114"/>
      <c r="FO220" s="114"/>
      <c r="FP220" s="114"/>
      <c r="FQ220" s="114"/>
      <c r="FR220" s="114"/>
      <c r="FS220" s="114"/>
      <c r="FT220" s="114"/>
      <c r="FU220" s="114"/>
      <c r="FV220" s="114"/>
      <c r="FW220" s="114"/>
      <c r="FX220" s="114"/>
      <c r="FY220" s="114"/>
      <c r="FZ220" s="114"/>
      <c r="GA220" s="114"/>
      <c r="GB220" s="114"/>
      <c r="GC220" s="114"/>
      <c r="GD220" s="114"/>
      <c r="GE220" s="114"/>
      <c r="GF220" s="114"/>
      <c r="GG220" s="114"/>
      <c r="GH220" s="114"/>
      <c r="GI220" s="114"/>
      <c r="GJ220" s="114"/>
      <c r="GK220" s="114"/>
      <c r="GL220" s="114"/>
      <c r="GM220" s="114"/>
      <c r="GN220" s="114"/>
      <c r="GO220" s="114"/>
      <c r="GP220" s="114"/>
      <c r="GQ220" s="114"/>
      <c r="GR220" s="114"/>
      <c r="GS220" s="114"/>
      <c r="GT220" s="114"/>
      <c r="GU220" s="114"/>
      <c r="GV220" s="114"/>
      <c r="GW220" s="114"/>
      <c r="GX220" s="114"/>
      <c r="GY220" s="114"/>
      <c r="GZ220" s="114"/>
      <c r="HA220" s="114"/>
      <c r="HB220" s="114"/>
      <c r="HC220" s="114"/>
      <c r="HD220" s="114"/>
      <c r="HE220" s="114"/>
      <c r="HF220" s="114"/>
      <c r="HG220" s="114"/>
      <c r="HH220" s="114"/>
      <c r="HI220" s="114"/>
      <c r="HJ220" s="114"/>
      <c r="HK220" s="114"/>
      <c r="HL220" s="114"/>
      <c r="HM220" s="114"/>
      <c r="HN220" s="114"/>
      <c r="HO220" s="114"/>
      <c r="HP220" s="114"/>
      <c r="HQ220" s="114"/>
      <c r="HR220" s="114"/>
      <c r="HS220" s="114"/>
      <c r="HT220" s="114"/>
      <c r="HU220" s="114"/>
      <c r="HV220" s="114"/>
      <c r="HW220" s="114"/>
      <c r="HX220" s="114"/>
      <c r="HY220" s="114"/>
      <c r="HZ220" s="114"/>
      <c r="IA220" s="114"/>
      <c r="IB220" s="114"/>
      <c r="IC220" s="114"/>
      <c r="ID220" s="114"/>
      <c r="IE220" s="114"/>
      <c r="IF220" s="114"/>
      <c r="IG220" s="114"/>
      <c r="IH220" s="114"/>
      <c r="II220" s="114"/>
      <c r="IJ220" s="114"/>
      <c r="IK220" s="114"/>
      <c r="IL220" s="114"/>
      <c r="IM220" s="114"/>
      <c r="IN220" s="114"/>
      <c r="IO220" s="114"/>
      <c r="IP220" s="114"/>
      <c r="IQ220" s="114"/>
      <c r="IR220" s="114"/>
      <c r="IS220" s="114"/>
      <c r="IT220" s="114"/>
      <c r="IU220" s="114"/>
      <c r="IV220" s="114"/>
      <c r="IW220" s="114"/>
    </row>
    <row r="221" customFormat="false" ht="11.25" hidden="false" customHeight="false" outlineLevel="0" collapsed="false">
      <c r="A221" s="69" t="s">
        <v>166</v>
      </c>
      <c r="B221" s="71" t="n">
        <v>125000</v>
      </c>
      <c r="C221" s="77"/>
      <c r="D221" s="99" t="s">
        <v>2</v>
      </c>
      <c r="E221" s="77"/>
      <c r="F221" s="105" t="s">
        <v>2</v>
      </c>
      <c r="G221" s="14" t="s">
        <v>2</v>
      </c>
      <c r="H221" s="112"/>
      <c r="I221" s="112"/>
      <c r="J221" s="112"/>
      <c r="K221" s="112"/>
      <c r="L221" s="112"/>
      <c r="M221" s="112"/>
      <c r="N221" s="112"/>
      <c r="O221" s="112"/>
      <c r="P221" s="112"/>
      <c r="Q221" s="112"/>
      <c r="R221" s="112"/>
      <c r="S221" s="112"/>
      <c r="T221" s="112"/>
      <c r="U221" s="112"/>
      <c r="V221" s="112"/>
      <c r="W221" s="112"/>
      <c r="X221" s="112"/>
      <c r="Y221" s="112"/>
      <c r="Z221" s="112"/>
      <c r="AA221" s="112"/>
      <c r="AB221" s="112"/>
      <c r="AC221" s="112"/>
      <c r="AD221" s="112"/>
      <c r="AE221" s="112"/>
      <c r="AF221" s="112"/>
      <c r="AG221" s="112"/>
      <c r="AH221" s="113"/>
      <c r="AI221" s="113"/>
      <c r="AJ221" s="113"/>
      <c r="AK221" s="113"/>
      <c r="AL221" s="113"/>
      <c r="AM221" s="113"/>
      <c r="AN221" s="113"/>
      <c r="AO221" s="113"/>
      <c r="AP221" s="113"/>
      <c r="AQ221" s="113"/>
      <c r="AR221" s="113"/>
      <c r="AS221" s="114"/>
      <c r="AT221" s="114"/>
      <c r="AU221" s="114"/>
      <c r="AV221" s="114"/>
      <c r="AW221" s="114"/>
      <c r="AX221" s="114"/>
      <c r="AY221" s="114"/>
      <c r="AZ221" s="114"/>
      <c r="BA221" s="114"/>
      <c r="BB221" s="114"/>
      <c r="BC221" s="114"/>
      <c r="BD221" s="114"/>
      <c r="BE221" s="114"/>
      <c r="BF221" s="114"/>
      <c r="BG221" s="114"/>
      <c r="BH221" s="114"/>
      <c r="BI221" s="114"/>
      <c r="BJ221" s="114"/>
      <c r="BK221" s="114"/>
      <c r="BL221" s="114"/>
      <c r="BM221" s="114"/>
      <c r="BN221" s="114"/>
      <c r="BO221" s="114"/>
      <c r="BP221" s="114"/>
      <c r="BQ221" s="114"/>
      <c r="BR221" s="114"/>
      <c r="BS221" s="114"/>
      <c r="BT221" s="114"/>
      <c r="BU221" s="114"/>
      <c r="BV221" s="114"/>
      <c r="BW221" s="114"/>
      <c r="BX221" s="114"/>
      <c r="BY221" s="114"/>
      <c r="BZ221" s="114"/>
      <c r="CA221" s="114"/>
      <c r="CB221" s="114"/>
      <c r="CC221" s="114"/>
      <c r="CD221" s="114"/>
      <c r="CE221" s="114"/>
      <c r="CF221" s="114"/>
      <c r="CG221" s="114"/>
      <c r="CH221" s="114"/>
      <c r="CI221" s="114"/>
      <c r="CJ221" s="114"/>
      <c r="CK221" s="114"/>
      <c r="CL221" s="114"/>
      <c r="CM221" s="114"/>
      <c r="CN221" s="114"/>
      <c r="CO221" s="114"/>
      <c r="CP221" s="114"/>
      <c r="CQ221" s="114"/>
      <c r="CR221" s="114"/>
      <c r="CS221" s="114"/>
      <c r="CT221" s="114"/>
      <c r="CU221" s="114"/>
      <c r="CV221" s="114"/>
      <c r="CW221" s="114"/>
      <c r="CX221" s="114"/>
      <c r="CY221" s="114"/>
      <c r="CZ221" s="114"/>
      <c r="DA221" s="114"/>
      <c r="DB221" s="114"/>
      <c r="DC221" s="114"/>
      <c r="DD221" s="114"/>
      <c r="DE221" s="114"/>
      <c r="DF221" s="114"/>
      <c r="DG221" s="114"/>
      <c r="DH221" s="114"/>
      <c r="DI221" s="114"/>
      <c r="DJ221" s="114"/>
      <c r="DK221" s="114"/>
      <c r="DL221" s="114"/>
      <c r="DM221" s="114"/>
      <c r="DN221" s="114"/>
      <c r="DO221" s="114"/>
      <c r="DP221" s="114"/>
      <c r="DQ221" s="114"/>
      <c r="DR221" s="114"/>
      <c r="DS221" s="114"/>
      <c r="DT221" s="114"/>
      <c r="DU221" s="114"/>
      <c r="DV221" s="114"/>
      <c r="DW221" s="114"/>
      <c r="DX221" s="114"/>
      <c r="DY221" s="114"/>
      <c r="DZ221" s="114"/>
      <c r="EA221" s="114"/>
      <c r="EB221" s="114"/>
      <c r="EC221" s="114"/>
      <c r="ED221" s="114"/>
      <c r="EE221" s="114"/>
      <c r="EF221" s="114"/>
      <c r="EG221" s="114"/>
      <c r="EH221" s="114"/>
      <c r="EI221" s="114"/>
      <c r="EJ221" s="114"/>
      <c r="EK221" s="114"/>
      <c r="EL221" s="114"/>
      <c r="EM221" s="114"/>
      <c r="EN221" s="114"/>
      <c r="EO221" s="114"/>
      <c r="EP221" s="114"/>
      <c r="EQ221" s="114"/>
      <c r="ER221" s="114"/>
      <c r="ES221" s="114"/>
      <c r="ET221" s="114"/>
      <c r="EU221" s="114"/>
      <c r="EV221" s="114"/>
      <c r="EW221" s="114"/>
      <c r="EX221" s="114"/>
      <c r="EY221" s="114"/>
      <c r="EZ221" s="114"/>
      <c r="FA221" s="114"/>
      <c r="FB221" s="114"/>
      <c r="FC221" s="114"/>
      <c r="FD221" s="114"/>
      <c r="FE221" s="114"/>
      <c r="FF221" s="114"/>
      <c r="FG221" s="114"/>
      <c r="FH221" s="114"/>
      <c r="FI221" s="114"/>
      <c r="FJ221" s="114"/>
      <c r="FK221" s="114"/>
      <c r="FL221" s="114"/>
      <c r="FM221" s="114"/>
      <c r="FN221" s="114"/>
      <c r="FO221" s="114"/>
      <c r="FP221" s="114"/>
      <c r="FQ221" s="114"/>
      <c r="FR221" s="114"/>
      <c r="FS221" s="114"/>
      <c r="FT221" s="114"/>
      <c r="FU221" s="114"/>
      <c r="FV221" s="114"/>
      <c r="FW221" s="114"/>
      <c r="FX221" s="114"/>
      <c r="FY221" s="114"/>
      <c r="FZ221" s="114"/>
      <c r="GA221" s="114"/>
      <c r="GB221" s="114"/>
      <c r="GC221" s="114"/>
      <c r="GD221" s="114"/>
      <c r="GE221" s="114"/>
      <c r="GF221" s="114"/>
      <c r="GG221" s="114"/>
      <c r="GH221" s="114"/>
      <c r="GI221" s="114"/>
      <c r="GJ221" s="114"/>
      <c r="GK221" s="114"/>
      <c r="GL221" s="114"/>
      <c r="GM221" s="114"/>
      <c r="GN221" s="114"/>
      <c r="GO221" s="114"/>
      <c r="GP221" s="114"/>
      <c r="GQ221" s="114"/>
      <c r="GR221" s="114"/>
      <c r="GS221" s="114"/>
      <c r="GT221" s="114"/>
      <c r="GU221" s="114"/>
      <c r="GV221" s="114"/>
      <c r="GW221" s="114"/>
      <c r="GX221" s="114"/>
      <c r="GY221" s="114"/>
      <c r="GZ221" s="114"/>
      <c r="HA221" s="114"/>
      <c r="HB221" s="114"/>
      <c r="HC221" s="114"/>
      <c r="HD221" s="114"/>
      <c r="HE221" s="114"/>
      <c r="HF221" s="114"/>
      <c r="HG221" s="114"/>
      <c r="HH221" s="114"/>
      <c r="HI221" s="114"/>
      <c r="HJ221" s="114"/>
      <c r="HK221" s="114"/>
      <c r="HL221" s="114"/>
      <c r="HM221" s="114"/>
      <c r="HN221" s="114"/>
      <c r="HO221" s="114"/>
      <c r="HP221" s="114"/>
      <c r="HQ221" s="114"/>
      <c r="HR221" s="114"/>
      <c r="HS221" s="114"/>
      <c r="HT221" s="114"/>
      <c r="HU221" s="114"/>
      <c r="HV221" s="114"/>
      <c r="HW221" s="114"/>
      <c r="HX221" s="114"/>
      <c r="HY221" s="114"/>
      <c r="HZ221" s="114"/>
      <c r="IA221" s="114"/>
      <c r="IB221" s="114"/>
      <c r="IC221" s="114"/>
      <c r="ID221" s="114"/>
      <c r="IE221" s="114"/>
      <c r="IF221" s="114"/>
      <c r="IG221" s="114"/>
      <c r="IH221" s="114"/>
      <c r="II221" s="114"/>
      <c r="IJ221" s="114"/>
      <c r="IK221" s="114"/>
      <c r="IL221" s="114"/>
      <c r="IM221" s="114"/>
      <c r="IN221" s="114"/>
      <c r="IO221" s="114"/>
      <c r="IP221" s="114"/>
      <c r="IQ221" s="114"/>
      <c r="IR221" s="114"/>
      <c r="IS221" s="114"/>
      <c r="IT221" s="114"/>
      <c r="IU221" s="114"/>
      <c r="IV221" s="114"/>
      <c r="IW221" s="114"/>
    </row>
    <row r="222" customFormat="false" ht="11.25" hidden="false" customHeight="false" outlineLevel="0" collapsed="false">
      <c r="A222" s="1" t="s">
        <v>167</v>
      </c>
      <c r="B222" s="71"/>
      <c r="C222" s="72" t="n">
        <v>12500</v>
      </c>
      <c r="D222" s="105" t="s">
        <v>2</v>
      </c>
      <c r="E222" s="72" t="n">
        <v>12500</v>
      </c>
      <c r="F222" s="105" t="s">
        <v>2</v>
      </c>
      <c r="G222" s="14" t="n">
        <f aca="false">+C222-E222</f>
        <v>0</v>
      </c>
      <c r="H222" s="112"/>
      <c r="I222" s="112"/>
      <c r="J222" s="112"/>
      <c r="K222" s="112"/>
      <c r="L222" s="112"/>
      <c r="M222" s="112"/>
      <c r="N222" s="112"/>
      <c r="O222" s="112"/>
      <c r="P222" s="112"/>
      <c r="Q222" s="112"/>
      <c r="R222" s="112"/>
      <c r="S222" s="112"/>
      <c r="T222" s="112"/>
      <c r="U222" s="112"/>
      <c r="V222" s="112"/>
      <c r="W222" s="112"/>
      <c r="X222" s="112"/>
      <c r="Y222" s="112"/>
      <c r="Z222" s="112"/>
      <c r="AA222" s="112"/>
      <c r="AB222" s="112"/>
      <c r="AC222" s="112"/>
      <c r="AD222" s="112"/>
      <c r="AE222" s="112"/>
      <c r="AF222" s="112"/>
      <c r="AG222" s="112"/>
      <c r="AH222" s="113"/>
      <c r="AI222" s="113"/>
      <c r="AJ222" s="113"/>
      <c r="AK222" s="113"/>
      <c r="AL222" s="113"/>
      <c r="AM222" s="113"/>
      <c r="AN222" s="113"/>
      <c r="AO222" s="113"/>
      <c r="AP222" s="113"/>
      <c r="AQ222" s="113"/>
      <c r="AR222" s="113"/>
      <c r="AS222" s="114"/>
      <c r="AT222" s="114"/>
      <c r="AU222" s="114"/>
      <c r="AV222" s="114"/>
      <c r="AW222" s="114"/>
      <c r="AX222" s="114"/>
      <c r="AY222" s="114"/>
      <c r="AZ222" s="114"/>
      <c r="BA222" s="114"/>
      <c r="BB222" s="114"/>
      <c r="BC222" s="114"/>
      <c r="BD222" s="114"/>
      <c r="BE222" s="114"/>
      <c r="BF222" s="114"/>
      <c r="BG222" s="114"/>
      <c r="BH222" s="114"/>
      <c r="BI222" s="114"/>
      <c r="BJ222" s="114"/>
      <c r="BK222" s="114"/>
      <c r="BL222" s="114"/>
      <c r="BM222" s="114"/>
      <c r="BN222" s="114"/>
      <c r="BO222" s="114"/>
      <c r="BP222" s="114"/>
      <c r="BQ222" s="114"/>
      <c r="BR222" s="114"/>
      <c r="BS222" s="114"/>
      <c r="BT222" s="114"/>
      <c r="BU222" s="114"/>
      <c r="BV222" s="114"/>
      <c r="BW222" s="114"/>
      <c r="BX222" s="114"/>
      <c r="BY222" s="114"/>
      <c r="BZ222" s="114"/>
      <c r="CA222" s="114"/>
      <c r="CB222" s="114"/>
      <c r="CC222" s="114"/>
      <c r="CD222" s="114"/>
      <c r="CE222" s="114"/>
      <c r="CF222" s="114"/>
      <c r="CG222" s="114"/>
      <c r="CH222" s="114"/>
      <c r="CI222" s="114"/>
      <c r="CJ222" s="114"/>
      <c r="CK222" s="114"/>
      <c r="CL222" s="114"/>
      <c r="CM222" s="114"/>
      <c r="CN222" s="114"/>
      <c r="CO222" s="114"/>
      <c r="CP222" s="114"/>
      <c r="CQ222" s="114"/>
      <c r="CR222" s="114"/>
      <c r="CS222" s="114"/>
      <c r="CT222" s="114"/>
      <c r="CU222" s="114"/>
      <c r="CV222" s="114"/>
      <c r="CW222" s="114"/>
      <c r="CX222" s="114"/>
      <c r="CY222" s="114"/>
      <c r="CZ222" s="114"/>
      <c r="DA222" s="114"/>
      <c r="DB222" s="114"/>
      <c r="DC222" s="114"/>
      <c r="DD222" s="114"/>
      <c r="DE222" s="114"/>
      <c r="DF222" s="114"/>
      <c r="DG222" s="114"/>
      <c r="DH222" s="114"/>
      <c r="DI222" s="114"/>
      <c r="DJ222" s="114"/>
      <c r="DK222" s="114"/>
      <c r="DL222" s="114"/>
      <c r="DM222" s="114"/>
      <c r="DN222" s="114"/>
      <c r="DO222" s="114"/>
      <c r="DP222" s="114"/>
      <c r="DQ222" s="114"/>
      <c r="DR222" s="114"/>
      <c r="DS222" s="114"/>
      <c r="DT222" s="114"/>
      <c r="DU222" s="114"/>
      <c r="DV222" s="114"/>
      <c r="DW222" s="114"/>
      <c r="DX222" s="114"/>
      <c r="DY222" s="114"/>
      <c r="DZ222" s="114"/>
      <c r="EA222" s="114"/>
      <c r="EB222" s="114"/>
      <c r="EC222" s="114"/>
      <c r="ED222" s="114"/>
      <c r="EE222" s="114"/>
      <c r="EF222" s="114"/>
      <c r="EG222" s="114"/>
      <c r="EH222" s="114"/>
      <c r="EI222" s="114"/>
      <c r="EJ222" s="114"/>
      <c r="EK222" s="114"/>
      <c r="EL222" s="114"/>
      <c r="EM222" s="114"/>
      <c r="EN222" s="114"/>
      <c r="EO222" s="114"/>
      <c r="EP222" s="114"/>
      <c r="EQ222" s="114"/>
      <c r="ER222" s="114"/>
      <c r="ES222" s="114"/>
      <c r="ET222" s="114"/>
      <c r="EU222" s="114"/>
      <c r="EV222" s="114"/>
      <c r="EW222" s="114"/>
      <c r="EX222" s="114"/>
      <c r="EY222" s="114"/>
      <c r="EZ222" s="114"/>
      <c r="FA222" s="114"/>
      <c r="FB222" s="114"/>
      <c r="FC222" s="114"/>
      <c r="FD222" s="114"/>
      <c r="FE222" s="114"/>
      <c r="FF222" s="114"/>
      <c r="FG222" s="114"/>
      <c r="FH222" s="114"/>
      <c r="FI222" s="114"/>
      <c r="FJ222" s="114"/>
      <c r="FK222" s="114"/>
      <c r="FL222" s="114"/>
      <c r="FM222" s="114"/>
      <c r="FN222" s="114"/>
      <c r="FO222" s="114"/>
      <c r="FP222" s="114"/>
      <c r="FQ222" s="114"/>
      <c r="FR222" s="114"/>
      <c r="FS222" s="114"/>
      <c r="FT222" s="114"/>
      <c r="FU222" s="114"/>
      <c r="FV222" s="114"/>
      <c r="FW222" s="114"/>
      <c r="FX222" s="114"/>
      <c r="FY222" s="114"/>
      <c r="FZ222" s="114"/>
      <c r="GA222" s="114"/>
      <c r="GB222" s="114"/>
      <c r="GC222" s="114"/>
      <c r="GD222" s="114"/>
      <c r="GE222" s="114"/>
      <c r="GF222" s="114"/>
      <c r="GG222" s="114"/>
      <c r="GH222" s="114"/>
      <c r="GI222" s="114"/>
      <c r="GJ222" s="114"/>
      <c r="GK222" s="114"/>
      <c r="GL222" s="114"/>
      <c r="GM222" s="114"/>
      <c r="GN222" s="114"/>
      <c r="GO222" s="114"/>
      <c r="GP222" s="114"/>
      <c r="GQ222" s="114"/>
      <c r="GR222" s="114"/>
      <c r="GS222" s="114"/>
      <c r="GT222" s="114"/>
      <c r="GU222" s="114"/>
      <c r="GV222" s="114"/>
      <c r="GW222" s="114"/>
      <c r="GX222" s="114"/>
      <c r="GY222" s="114"/>
      <c r="GZ222" s="114"/>
      <c r="HA222" s="114"/>
      <c r="HB222" s="114"/>
      <c r="HC222" s="114"/>
      <c r="HD222" s="114"/>
      <c r="HE222" s="114"/>
      <c r="HF222" s="114"/>
      <c r="HG222" s="114"/>
      <c r="HH222" s="114"/>
      <c r="HI222" s="114"/>
      <c r="HJ222" s="114"/>
      <c r="HK222" s="114"/>
      <c r="HL222" s="114"/>
      <c r="HM222" s="114"/>
      <c r="HN222" s="114"/>
      <c r="HO222" s="114"/>
      <c r="HP222" s="114"/>
      <c r="HQ222" s="114"/>
      <c r="HR222" s="114"/>
      <c r="HS222" s="114"/>
      <c r="HT222" s="114"/>
      <c r="HU222" s="114"/>
      <c r="HV222" s="114"/>
      <c r="HW222" s="114"/>
      <c r="HX222" s="114"/>
      <c r="HY222" s="114"/>
      <c r="HZ222" s="114"/>
      <c r="IA222" s="114"/>
      <c r="IB222" s="114"/>
      <c r="IC222" s="114"/>
      <c r="ID222" s="114"/>
      <c r="IE222" s="114"/>
      <c r="IF222" s="114"/>
      <c r="IG222" s="114"/>
      <c r="IH222" s="114"/>
      <c r="II222" s="114"/>
      <c r="IJ222" s="114"/>
      <c r="IK222" s="114"/>
      <c r="IL222" s="114"/>
      <c r="IM222" s="114"/>
      <c r="IN222" s="114"/>
      <c r="IO222" s="114"/>
      <c r="IP222" s="114"/>
      <c r="IQ222" s="114"/>
      <c r="IR222" s="114"/>
      <c r="IS222" s="114"/>
      <c r="IT222" s="114"/>
      <c r="IU222" s="114"/>
      <c r="IV222" s="114"/>
      <c r="IW222" s="114"/>
    </row>
    <row r="223" customFormat="false" ht="11.25" hidden="false" customHeight="false" outlineLevel="0" collapsed="false">
      <c r="A223" s="1" t="s">
        <v>164</v>
      </c>
      <c r="B223" s="71" t="s">
        <v>2</v>
      </c>
      <c r="C223" s="72" t="n">
        <v>95655</v>
      </c>
      <c r="D223" s="105" t="s">
        <v>2</v>
      </c>
      <c r="E223" s="72" t="n">
        <v>97690</v>
      </c>
      <c r="F223" s="105" t="s">
        <v>2</v>
      </c>
      <c r="G223" s="14" t="n">
        <f aca="false">+C223-E223</f>
        <v>-2035</v>
      </c>
      <c r="H223" s="112"/>
      <c r="I223" s="112"/>
      <c r="J223" s="112"/>
      <c r="K223" s="112"/>
      <c r="L223" s="112"/>
      <c r="M223" s="112"/>
      <c r="N223" s="112"/>
      <c r="O223" s="112"/>
      <c r="P223" s="112"/>
      <c r="Q223" s="112"/>
      <c r="R223" s="112"/>
      <c r="S223" s="112"/>
      <c r="T223" s="112"/>
      <c r="U223" s="112"/>
      <c r="V223" s="112"/>
      <c r="W223" s="112"/>
      <c r="X223" s="112"/>
      <c r="Y223" s="112"/>
      <c r="Z223" s="112"/>
      <c r="AA223" s="112"/>
      <c r="AB223" s="112"/>
      <c r="AC223" s="112"/>
      <c r="AD223" s="112"/>
      <c r="AE223" s="112"/>
      <c r="AF223" s="112"/>
      <c r="AG223" s="112"/>
      <c r="AH223" s="113"/>
      <c r="AI223" s="113"/>
      <c r="AJ223" s="113"/>
      <c r="AK223" s="113"/>
      <c r="AL223" s="113"/>
      <c r="AM223" s="113"/>
      <c r="AN223" s="113"/>
      <c r="AO223" s="113"/>
      <c r="AP223" s="113"/>
      <c r="AQ223" s="113"/>
      <c r="AR223" s="113"/>
      <c r="AS223" s="114"/>
      <c r="AT223" s="114"/>
      <c r="AU223" s="114"/>
      <c r="AV223" s="114"/>
      <c r="AW223" s="114"/>
      <c r="AX223" s="114"/>
      <c r="AY223" s="114"/>
      <c r="AZ223" s="114"/>
      <c r="BA223" s="114"/>
      <c r="BB223" s="114"/>
      <c r="BC223" s="114"/>
      <c r="BD223" s="114"/>
      <c r="BE223" s="114"/>
      <c r="BF223" s="114"/>
      <c r="BG223" s="114"/>
      <c r="BH223" s="114"/>
      <c r="BI223" s="114"/>
      <c r="BJ223" s="114"/>
      <c r="BK223" s="114"/>
      <c r="BL223" s="114"/>
      <c r="BM223" s="114"/>
      <c r="BN223" s="114"/>
      <c r="BO223" s="114"/>
      <c r="BP223" s="114"/>
      <c r="BQ223" s="114"/>
      <c r="BR223" s="114"/>
      <c r="BS223" s="114"/>
      <c r="BT223" s="114"/>
      <c r="BU223" s="114"/>
      <c r="BV223" s="114"/>
      <c r="BW223" s="114"/>
      <c r="BX223" s="114"/>
      <c r="BY223" s="114"/>
      <c r="BZ223" s="114"/>
      <c r="CA223" s="114"/>
      <c r="CB223" s="114"/>
      <c r="CC223" s="114"/>
      <c r="CD223" s="114"/>
      <c r="CE223" s="114"/>
      <c r="CF223" s="114"/>
      <c r="CG223" s="114"/>
      <c r="CH223" s="114"/>
      <c r="CI223" s="114"/>
      <c r="CJ223" s="114"/>
      <c r="CK223" s="114"/>
      <c r="CL223" s="114"/>
      <c r="CM223" s="114"/>
      <c r="CN223" s="114"/>
      <c r="CO223" s="114"/>
      <c r="CP223" s="114"/>
      <c r="CQ223" s="114"/>
      <c r="CR223" s="114"/>
      <c r="CS223" s="114"/>
      <c r="CT223" s="114"/>
      <c r="CU223" s="114"/>
      <c r="CV223" s="114"/>
      <c r="CW223" s="114"/>
      <c r="CX223" s="114"/>
      <c r="CY223" s="114"/>
      <c r="CZ223" s="114"/>
      <c r="DA223" s="114"/>
      <c r="DB223" s="114"/>
      <c r="DC223" s="114"/>
      <c r="DD223" s="114"/>
      <c r="DE223" s="114"/>
      <c r="DF223" s="114"/>
      <c r="DG223" s="114"/>
      <c r="DH223" s="114"/>
      <c r="DI223" s="114"/>
      <c r="DJ223" s="114"/>
      <c r="DK223" s="114"/>
      <c r="DL223" s="114"/>
      <c r="DM223" s="114"/>
      <c r="DN223" s="114"/>
      <c r="DO223" s="114"/>
      <c r="DP223" s="114"/>
      <c r="DQ223" s="114"/>
      <c r="DR223" s="114"/>
      <c r="DS223" s="114"/>
      <c r="DT223" s="114"/>
      <c r="DU223" s="114"/>
      <c r="DV223" s="114"/>
      <c r="DW223" s="114"/>
      <c r="DX223" s="114"/>
      <c r="DY223" s="114"/>
      <c r="DZ223" s="114"/>
      <c r="EA223" s="114"/>
      <c r="EB223" s="114"/>
      <c r="EC223" s="114"/>
      <c r="ED223" s="114"/>
      <c r="EE223" s="114"/>
      <c r="EF223" s="114"/>
      <c r="EG223" s="114"/>
      <c r="EH223" s="114"/>
      <c r="EI223" s="114"/>
      <c r="EJ223" s="114"/>
      <c r="EK223" s="114"/>
      <c r="EL223" s="114"/>
      <c r="EM223" s="114"/>
      <c r="EN223" s="114"/>
      <c r="EO223" s="114"/>
      <c r="EP223" s="114"/>
      <c r="EQ223" s="114"/>
      <c r="ER223" s="114"/>
      <c r="ES223" s="114"/>
      <c r="ET223" s="114"/>
      <c r="EU223" s="114"/>
      <c r="EV223" s="114"/>
      <c r="EW223" s="114"/>
      <c r="EX223" s="114"/>
      <c r="EY223" s="114"/>
      <c r="EZ223" s="114"/>
      <c r="FA223" s="114"/>
      <c r="FB223" s="114"/>
      <c r="FC223" s="114"/>
      <c r="FD223" s="114"/>
      <c r="FE223" s="114"/>
      <c r="FF223" s="114"/>
      <c r="FG223" s="114"/>
      <c r="FH223" s="114"/>
      <c r="FI223" s="114"/>
      <c r="FJ223" s="114"/>
      <c r="FK223" s="114"/>
      <c r="FL223" s="114"/>
      <c r="FM223" s="114"/>
      <c r="FN223" s="114"/>
      <c r="FO223" s="114"/>
      <c r="FP223" s="114"/>
      <c r="FQ223" s="114"/>
      <c r="FR223" s="114"/>
      <c r="FS223" s="114"/>
      <c r="FT223" s="114"/>
      <c r="FU223" s="114"/>
      <c r="FV223" s="114"/>
      <c r="FW223" s="114"/>
      <c r="FX223" s="114"/>
      <c r="FY223" s="114"/>
      <c r="FZ223" s="114"/>
      <c r="GA223" s="114"/>
      <c r="GB223" s="114"/>
      <c r="GC223" s="114"/>
      <c r="GD223" s="114"/>
      <c r="GE223" s="114"/>
      <c r="GF223" s="114"/>
      <c r="GG223" s="114"/>
      <c r="GH223" s="114"/>
      <c r="GI223" s="114"/>
      <c r="GJ223" s="114"/>
      <c r="GK223" s="114"/>
      <c r="GL223" s="114"/>
      <c r="GM223" s="114"/>
      <c r="GN223" s="114"/>
      <c r="GO223" s="114"/>
      <c r="GP223" s="114"/>
      <c r="GQ223" s="114"/>
      <c r="GR223" s="114"/>
      <c r="GS223" s="114"/>
      <c r="GT223" s="114"/>
      <c r="GU223" s="114"/>
      <c r="GV223" s="114"/>
      <c r="GW223" s="114"/>
      <c r="GX223" s="114"/>
      <c r="GY223" s="114"/>
      <c r="GZ223" s="114"/>
      <c r="HA223" s="114"/>
      <c r="HB223" s="114"/>
      <c r="HC223" s="114"/>
      <c r="HD223" s="114"/>
      <c r="HE223" s="114"/>
      <c r="HF223" s="114"/>
      <c r="HG223" s="114"/>
      <c r="HH223" s="114"/>
      <c r="HI223" s="114"/>
      <c r="HJ223" s="114"/>
      <c r="HK223" s="114"/>
      <c r="HL223" s="114"/>
      <c r="HM223" s="114"/>
      <c r="HN223" s="114"/>
      <c r="HO223" s="114"/>
      <c r="HP223" s="114"/>
      <c r="HQ223" s="114"/>
      <c r="HR223" s="114"/>
      <c r="HS223" s="114"/>
      <c r="HT223" s="114"/>
      <c r="HU223" s="114"/>
      <c r="HV223" s="114"/>
      <c r="HW223" s="114"/>
      <c r="HX223" s="114"/>
      <c r="HY223" s="114"/>
      <c r="HZ223" s="114"/>
      <c r="IA223" s="114"/>
      <c r="IB223" s="114"/>
      <c r="IC223" s="114"/>
      <c r="ID223" s="114"/>
      <c r="IE223" s="114"/>
      <c r="IF223" s="114"/>
      <c r="IG223" s="114"/>
      <c r="IH223" s="114"/>
      <c r="II223" s="114"/>
      <c r="IJ223" s="114"/>
      <c r="IK223" s="114"/>
      <c r="IL223" s="114"/>
      <c r="IM223" s="114"/>
      <c r="IN223" s="114"/>
      <c r="IO223" s="114"/>
      <c r="IP223" s="114"/>
      <c r="IQ223" s="114"/>
      <c r="IR223" s="114"/>
      <c r="IS223" s="114"/>
      <c r="IT223" s="114"/>
      <c r="IU223" s="114"/>
      <c r="IV223" s="114"/>
      <c r="IW223" s="114"/>
    </row>
    <row r="224" customFormat="false" ht="11.25" hidden="false" customHeight="false" outlineLevel="0" collapsed="false">
      <c r="A224" s="1" t="s">
        <v>165</v>
      </c>
      <c r="B224" s="71"/>
      <c r="C224" s="72" t="n">
        <f aca="false">+B221-C222-C223</f>
        <v>16845</v>
      </c>
      <c r="D224" s="105" t="s">
        <v>141</v>
      </c>
      <c r="E224" s="72" t="n">
        <f aca="false">+B221-E222-E223</f>
        <v>14810</v>
      </c>
      <c r="F224" s="105" t="s">
        <v>2</v>
      </c>
      <c r="G224" s="14" t="n">
        <f aca="false">+C224-E224</f>
        <v>2035</v>
      </c>
      <c r="H224" s="112"/>
      <c r="I224" s="112"/>
      <c r="J224" s="112"/>
      <c r="K224" s="112"/>
      <c r="L224" s="112"/>
      <c r="M224" s="112"/>
      <c r="N224" s="112"/>
      <c r="O224" s="112"/>
      <c r="P224" s="112"/>
      <c r="Q224" s="112"/>
      <c r="R224" s="112"/>
      <c r="S224" s="112"/>
      <c r="T224" s="112"/>
      <c r="U224" s="112"/>
      <c r="V224" s="112"/>
      <c r="W224" s="112"/>
      <c r="X224" s="112"/>
      <c r="Y224" s="112"/>
      <c r="Z224" s="112"/>
      <c r="AA224" s="112"/>
      <c r="AB224" s="112"/>
      <c r="AC224" s="112"/>
      <c r="AD224" s="112"/>
      <c r="AE224" s="112"/>
      <c r="AF224" s="112"/>
      <c r="AG224" s="112"/>
      <c r="AH224" s="113"/>
      <c r="AI224" s="113"/>
      <c r="AJ224" s="113"/>
      <c r="AK224" s="113"/>
      <c r="AL224" s="113"/>
      <c r="AM224" s="113"/>
      <c r="AN224" s="113"/>
      <c r="AO224" s="113"/>
      <c r="AP224" s="113"/>
      <c r="AQ224" s="113"/>
      <c r="AR224" s="113"/>
      <c r="AS224" s="114"/>
      <c r="AT224" s="114"/>
      <c r="AU224" s="114"/>
      <c r="AV224" s="114"/>
      <c r="AW224" s="114"/>
      <c r="AX224" s="114"/>
      <c r="AY224" s="114"/>
      <c r="AZ224" s="114"/>
      <c r="BA224" s="114"/>
      <c r="BB224" s="114"/>
      <c r="BC224" s="114"/>
      <c r="BD224" s="114"/>
      <c r="BE224" s="114"/>
      <c r="BF224" s="114"/>
      <c r="BG224" s="114"/>
      <c r="BH224" s="114"/>
      <c r="BI224" s="114"/>
      <c r="BJ224" s="114"/>
      <c r="BK224" s="114"/>
      <c r="BL224" s="114"/>
      <c r="BM224" s="114"/>
      <c r="BN224" s="114"/>
      <c r="BO224" s="114"/>
      <c r="BP224" s="114"/>
      <c r="BQ224" s="114"/>
      <c r="BR224" s="114"/>
      <c r="BS224" s="114"/>
      <c r="BT224" s="114"/>
      <c r="BU224" s="114"/>
      <c r="BV224" s="114"/>
      <c r="BW224" s="114"/>
      <c r="BX224" s="114"/>
      <c r="BY224" s="114"/>
      <c r="BZ224" s="114"/>
      <c r="CA224" s="114"/>
      <c r="CB224" s="114"/>
      <c r="CC224" s="114"/>
      <c r="CD224" s="114"/>
      <c r="CE224" s="114"/>
      <c r="CF224" s="114"/>
      <c r="CG224" s="114"/>
      <c r="CH224" s="114"/>
      <c r="CI224" s="114"/>
      <c r="CJ224" s="114"/>
      <c r="CK224" s="114"/>
      <c r="CL224" s="114"/>
      <c r="CM224" s="114"/>
      <c r="CN224" s="114"/>
      <c r="CO224" s="114"/>
      <c r="CP224" s="114"/>
      <c r="CQ224" s="114"/>
      <c r="CR224" s="114"/>
      <c r="CS224" s="114"/>
      <c r="CT224" s="114"/>
      <c r="CU224" s="114"/>
      <c r="CV224" s="114"/>
      <c r="CW224" s="114"/>
      <c r="CX224" s="114"/>
      <c r="CY224" s="114"/>
      <c r="CZ224" s="114"/>
      <c r="DA224" s="114"/>
      <c r="DB224" s="114"/>
      <c r="DC224" s="114"/>
      <c r="DD224" s="114"/>
      <c r="DE224" s="114"/>
      <c r="DF224" s="114"/>
      <c r="DG224" s="114"/>
      <c r="DH224" s="114"/>
      <c r="DI224" s="114"/>
      <c r="DJ224" s="114"/>
      <c r="DK224" s="114"/>
      <c r="DL224" s="114"/>
      <c r="DM224" s="114"/>
      <c r="DN224" s="114"/>
      <c r="DO224" s="114"/>
      <c r="DP224" s="114"/>
      <c r="DQ224" s="114"/>
      <c r="DR224" s="114"/>
      <c r="DS224" s="114"/>
      <c r="DT224" s="114"/>
      <c r="DU224" s="114"/>
      <c r="DV224" s="114"/>
      <c r="DW224" s="114"/>
      <c r="DX224" s="114"/>
      <c r="DY224" s="114"/>
      <c r="DZ224" s="114"/>
      <c r="EA224" s="114"/>
      <c r="EB224" s="114"/>
      <c r="EC224" s="114"/>
      <c r="ED224" s="114"/>
      <c r="EE224" s="114"/>
      <c r="EF224" s="114"/>
      <c r="EG224" s="114"/>
      <c r="EH224" s="114"/>
      <c r="EI224" s="114"/>
      <c r="EJ224" s="114"/>
      <c r="EK224" s="114"/>
      <c r="EL224" s="114"/>
      <c r="EM224" s="114"/>
      <c r="EN224" s="114"/>
      <c r="EO224" s="114"/>
      <c r="EP224" s="114"/>
      <c r="EQ224" s="114"/>
      <c r="ER224" s="114"/>
      <c r="ES224" s="114"/>
      <c r="ET224" s="114"/>
      <c r="EU224" s="114"/>
      <c r="EV224" s="114"/>
      <c r="EW224" s="114"/>
      <c r="EX224" s="114"/>
      <c r="EY224" s="114"/>
      <c r="EZ224" s="114"/>
      <c r="FA224" s="114"/>
      <c r="FB224" s="114"/>
      <c r="FC224" s="114"/>
      <c r="FD224" s="114"/>
      <c r="FE224" s="114"/>
      <c r="FF224" s="114"/>
      <c r="FG224" s="114"/>
      <c r="FH224" s="114"/>
      <c r="FI224" s="114"/>
      <c r="FJ224" s="114"/>
      <c r="FK224" s="114"/>
      <c r="FL224" s="114"/>
      <c r="FM224" s="114"/>
      <c r="FN224" s="114"/>
      <c r="FO224" s="114"/>
      <c r="FP224" s="114"/>
      <c r="FQ224" s="114"/>
      <c r="FR224" s="114"/>
      <c r="FS224" s="114"/>
      <c r="FT224" s="114"/>
      <c r="FU224" s="114"/>
      <c r="FV224" s="114"/>
      <c r="FW224" s="114"/>
      <c r="FX224" s="114"/>
      <c r="FY224" s="114"/>
      <c r="FZ224" s="114"/>
      <c r="GA224" s="114"/>
      <c r="GB224" s="114"/>
      <c r="GC224" s="114"/>
      <c r="GD224" s="114"/>
      <c r="GE224" s="114"/>
      <c r="GF224" s="114"/>
      <c r="GG224" s="114"/>
      <c r="GH224" s="114"/>
      <c r="GI224" s="114"/>
      <c r="GJ224" s="114"/>
      <c r="GK224" s="114"/>
      <c r="GL224" s="114"/>
      <c r="GM224" s="114"/>
      <c r="GN224" s="114"/>
      <c r="GO224" s="114"/>
      <c r="GP224" s="114"/>
      <c r="GQ224" s="114"/>
      <c r="GR224" s="114"/>
      <c r="GS224" s="114"/>
      <c r="GT224" s="114"/>
      <c r="GU224" s="114"/>
      <c r="GV224" s="114"/>
      <c r="GW224" s="114"/>
      <c r="GX224" s="114"/>
      <c r="GY224" s="114"/>
      <c r="GZ224" s="114"/>
      <c r="HA224" s="114"/>
      <c r="HB224" s="114"/>
      <c r="HC224" s="114"/>
      <c r="HD224" s="114"/>
      <c r="HE224" s="114"/>
      <c r="HF224" s="114"/>
      <c r="HG224" s="114"/>
      <c r="HH224" s="114"/>
      <c r="HI224" s="114"/>
      <c r="HJ224" s="114"/>
      <c r="HK224" s="114"/>
      <c r="HL224" s="114"/>
      <c r="HM224" s="114"/>
      <c r="HN224" s="114"/>
      <c r="HO224" s="114"/>
      <c r="HP224" s="114"/>
      <c r="HQ224" s="114"/>
      <c r="HR224" s="114"/>
      <c r="HS224" s="114"/>
      <c r="HT224" s="114"/>
      <c r="HU224" s="114"/>
      <c r="HV224" s="114"/>
      <c r="HW224" s="114"/>
      <c r="HX224" s="114"/>
      <c r="HY224" s="114"/>
      <c r="HZ224" s="114"/>
      <c r="IA224" s="114"/>
      <c r="IB224" s="114"/>
      <c r="IC224" s="114"/>
      <c r="ID224" s="114"/>
      <c r="IE224" s="114"/>
      <c r="IF224" s="114"/>
      <c r="IG224" s="114"/>
      <c r="IH224" s="114"/>
      <c r="II224" s="114"/>
      <c r="IJ224" s="114"/>
      <c r="IK224" s="114"/>
      <c r="IL224" s="114"/>
      <c r="IM224" s="114"/>
      <c r="IN224" s="114"/>
      <c r="IO224" s="114"/>
      <c r="IP224" s="114"/>
      <c r="IQ224" s="114"/>
      <c r="IR224" s="114"/>
      <c r="IS224" s="114"/>
      <c r="IT224" s="114"/>
      <c r="IU224" s="114"/>
      <c r="IV224" s="114"/>
      <c r="IW224" s="114"/>
    </row>
    <row r="225" customFormat="false" ht="11.25" hidden="false" customHeight="false" outlineLevel="0" collapsed="false">
      <c r="A225" s="1" t="s">
        <v>105</v>
      </c>
      <c r="B225" s="71" t="n">
        <v>125000</v>
      </c>
      <c r="C225" s="72" t="n">
        <f aca="false">SUM(C222:C224)</f>
        <v>125000</v>
      </c>
      <c r="D225" s="105" t="n">
        <f aca="false">+B225-C225</f>
        <v>0</v>
      </c>
      <c r="E225" s="72" t="n">
        <f aca="false">SUM(E222:E224)</f>
        <v>125000</v>
      </c>
      <c r="F225" s="105" t="n">
        <f aca="false">+B225-E225</f>
        <v>0</v>
      </c>
      <c r="G225" s="14"/>
      <c r="H225" s="112"/>
      <c r="I225" s="112"/>
      <c r="J225" s="112"/>
      <c r="K225" s="112"/>
      <c r="L225" s="112"/>
      <c r="M225" s="112"/>
      <c r="N225" s="112"/>
      <c r="O225" s="112"/>
      <c r="P225" s="112"/>
      <c r="Q225" s="112"/>
      <c r="R225" s="112"/>
      <c r="S225" s="112"/>
      <c r="T225" s="112"/>
      <c r="U225" s="112"/>
      <c r="V225" s="112"/>
      <c r="W225" s="112"/>
      <c r="X225" s="112"/>
      <c r="Y225" s="112"/>
      <c r="Z225" s="112"/>
      <c r="AA225" s="112"/>
      <c r="AB225" s="112"/>
      <c r="AC225" s="112"/>
      <c r="AD225" s="112"/>
      <c r="AE225" s="112"/>
      <c r="AF225" s="112"/>
      <c r="AG225" s="112"/>
      <c r="AH225" s="113"/>
      <c r="AI225" s="113"/>
      <c r="AJ225" s="113"/>
      <c r="AK225" s="113"/>
      <c r="AL225" s="113"/>
      <c r="AM225" s="113"/>
      <c r="AN225" s="113"/>
      <c r="AO225" s="113"/>
      <c r="AP225" s="113"/>
      <c r="AQ225" s="113"/>
      <c r="AR225" s="113"/>
      <c r="AS225" s="114"/>
      <c r="AT225" s="114"/>
      <c r="AU225" s="114"/>
      <c r="AV225" s="114"/>
      <c r="AW225" s="114"/>
      <c r="AX225" s="114"/>
      <c r="AY225" s="114"/>
      <c r="AZ225" s="114"/>
      <c r="BA225" s="114"/>
      <c r="BB225" s="114"/>
      <c r="BC225" s="114"/>
      <c r="BD225" s="114"/>
      <c r="BE225" s="114"/>
      <c r="BF225" s="114"/>
      <c r="BG225" s="114"/>
      <c r="BH225" s="114"/>
      <c r="BI225" s="114"/>
      <c r="BJ225" s="114"/>
      <c r="BK225" s="114"/>
      <c r="BL225" s="114"/>
      <c r="BM225" s="114"/>
      <c r="BN225" s="114"/>
      <c r="BO225" s="114"/>
      <c r="BP225" s="114"/>
      <c r="BQ225" s="114"/>
      <c r="BR225" s="114"/>
      <c r="BS225" s="114"/>
      <c r="BT225" s="114"/>
      <c r="BU225" s="114"/>
      <c r="BV225" s="114"/>
      <c r="BW225" s="114"/>
      <c r="BX225" s="114"/>
      <c r="BY225" s="114"/>
      <c r="BZ225" s="114"/>
      <c r="CA225" s="114"/>
      <c r="CB225" s="114"/>
      <c r="CC225" s="114"/>
      <c r="CD225" s="114"/>
      <c r="CE225" s="114"/>
      <c r="CF225" s="114"/>
      <c r="CG225" s="114"/>
      <c r="CH225" s="114"/>
      <c r="CI225" s="114"/>
      <c r="CJ225" s="114"/>
      <c r="CK225" s="114"/>
      <c r="CL225" s="114"/>
      <c r="CM225" s="114"/>
      <c r="CN225" s="114"/>
      <c r="CO225" s="114"/>
      <c r="CP225" s="114"/>
      <c r="CQ225" s="114"/>
      <c r="CR225" s="114"/>
      <c r="CS225" s="114"/>
      <c r="CT225" s="114"/>
      <c r="CU225" s="114"/>
      <c r="CV225" s="114"/>
      <c r="CW225" s="114"/>
      <c r="CX225" s="114"/>
      <c r="CY225" s="114"/>
      <c r="CZ225" s="114"/>
      <c r="DA225" s="114"/>
      <c r="DB225" s="114"/>
      <c r="DC225" s="114"/>
      <c r="DD225" s="114"/>
      <c r="DE225" s="114"/>
      <c r="DF225" s="114"/>
      <c r="DG225" s="114"/>
      <c r="DH225" s="114"/>
      <c r="DI225" s="114"/>
      <c r="DJ225" s="114"/>
      <c r="DK225" s="114"/>
      <c r="DL225" s="114"/>
      <c r="DM225" s="114"/>
      <c r="DN225" s="114"/>
      <c r="DO225" s="114"/>
      <c r="DP225" s="114"/>
      <c r="DQ225" s="114"/>
      <c r="DR225" s="114"/>
      <c r="DS225" s="114"/>
      <c r="DT225" s="114"/>
      <c r="DU225" s="114"/>
      <c r="DV225" s="114"/>
      <c r="DW225" s="114"/>
      <c r="DX225" s="114"/>
      <c r="DY225" s="114"/>
      <c r="DZ225" s="114"/>
      <c r="EA225" s="114"/>
      <c r="EB225" s="114"/>
      <c r="EC225" s="114"/>
      <c r="ED225" s="114"/>
      <c r="EE225" s="114"/>
      <c r="EF225" s="114"/>
      <c r="EG225" s="114"/>
      <c r="EH225" s="114"/>
      <c r="EI225" s="114"/>
      <c r="EJ225" s="114"/>
      <c r="EK225" s="114"/>
      <c r="EL225" s="114"/>
      <c r="EM225" s="114"/>
      <c r="EN225" s="114"/>
      <c r="EO225" s="114"/>
      <c r="EP225" s="114"/>
      <c r="EQ225" s="114"/>
      <c r="ER225" s="114"/>
      <c r="ES225" s="114"/>
      <c r="ET225" s="114"/>
      <c r="EU225" s="114"/>
      <c r="EV225" s="114"/>
      <c r="EW225" s="114"/>
      <c r="EX225" s="114"/>
      <c r="EY225" s="114"/>
      <c r="EZ225" s="114"/>
      <c r="FA225" s="114"/>
      <c r="FB225" s="114"/>
      <c r="FC225" s="114"/>
      <c r="FD225" s="114"/>
      <c r="FE225" s="114"/>
      <c r="FF225" s="114"/>
      <c r="FG225" s="114"/>
      <c r="FH225" s="114"/>
      <c r="FI225" s="114"/>
      <c r="FJ225" s="114"/>
      <c r="FK225" s="114"/>
      <c r="FL225" s="114"/>
      <c r="FM225" s="114"/>
      <c r="FN225" s="114"/>
      <c r="FO225" s="114"/>
      <c r="FP225" s="114"/>
      <c r="FQ225" s="114"/>
      <c r="FR225" s="114"/>
      <c r="FS225" s="114"/>
      <c r="FT225" s="114"/>
      <c r="FU225" s="114"/>
      <c r="FV225" s="114"/>
      <c r="FW225" s="114"/>
      <c r="FX225" s="114"/>
      <c r="FY225" s="114"/>
      <c r="FZ225" s="114"/>
      <c r="GA225" s="114"/>
      <c r="GB225" s="114"/>
      <c r="GC225" s="114"/>
      <c r="GD225" s="114"/>
      <c r="GE225" s="114"/>
      <c r="GF225" s="114"/>
      <c r="GG225" s="114"/>
      <c r="GH225" s="114"/>
      <c r="GI225" s="114"/>
      <c r="GJ225" s="114"/>
      <c r="GK225" s="114"/>
      <c r="GL225" s="114"/>
      <c r="GM225" s="114"/>
      <c r="GN225" s="114"/>
      <c r="GO225" s="114"/>
      <c r="GP225" s="114"/>
      <c r="GQ225" s="114"/>
      <c r="GR225" s="114"/>
      <c r="GS225" s="114"/>
      <c r="GT225" s="114"/>
      <c r="GU225" s="114"/>
      <c r="GV225" s="114"/>
      <c r="GW225" s="114"/>
      <c r="GX225" s="114"/>
      <c r="GY225" s="114"/>
      <c r="GZ225" s="114"/>
      <c r="HA225" s="114"/>
      <c r="HB225" s="114"/>
      <c r="HC225" s="114"/>
      <c r="HD225" s="114"/>
      <c r="HE225" s="114"/>
      <c r="HF225" s="114"/>
      <c r="HG225" s="114"/>
      <c r="HH225" s="114"/>
      <c r="HI225" s="114"/>
      <c r="HJ225" s="114"/>
      <c r="HK225" s="114"/>
      <c r="HL225" s="114"/>
      <c r="HM225" s="114"/>
      <c r="HN225" s="114"/>
      <c r="HO225" s="114"/>
      <c r="HP225" s="114"/>
      <c r="HQ225" s="114"/>
      <c r="HR225" s="114"/>
      <c r="HS225" s="114"/>
      <c r="HT225" s="114"/>
      <c r="HU225" s="114"/>
      <c r="HV225" s="114"/>
      <c r="HW225" s="114"/>
      <c r="HX225" s="114"/>
      <c r="HY225" s="114"/>
      <c r="HZ225" s="114"/>
      <c r="IA225" s="114"/>
      <c r="IB225" s="114"/>
      <c r="IC225" s="114"/>
      <c r="ID225" s="114"/>
      <c r="IE225" s="114"/>
      <c r="IF225" s="114"/>
      <c r="IG225" s="114"/>
      <c r="IH225" s="114"/>
      <c r="II225" s="114"/>
      <c r="IJ225" s="114"/>
      <c r="IK225" s="114"/>
      <c r="IL225" s="114"/>
      <c r="IM225" s="114"/>
      <c r="IN225" s="114"/>
      <c r="IO225" s="114"/>
      <c r="IP225" s="114"/>
      <c r="IQ225" s="114"/>
      <c r="IR225" s="114"/>
      <c r="IS225" s="114"/>
      <c r="IT225" s="114"/>
      <c r="IU225" s="114"/>
      <c r="IV225" s="114"/>
      <c r="IW225" s="114"/>
    </row>
    <row r="226" customFormat="false" ht="11.25" hidden="false" customHeight="false" outlineLevel="0" collapsed="false">
      <c r="B226" s="71" t="s">
        <v>2</v>
      </c>
      <c r="C226" s="77"/>
      <c r="D226" s="99" t="s">
        <v>2</v>
      </c>
      <c r="E226" s="77"/>
      <c r="F226" s="105" t="s">
        <v>2</v>
      </c>
      <c r="G226" s="14" t="s">
        <v>2</v>
      </c>
      <c r="H226" s="102"/>
      <c r="I226" s="102"/>
      <c r="J226" s="102"/>
      <c r="K226" s="102"/>
      <c r="L226" s="102"/>
      <c r="M226" s="102"/>
      <c r="N226" s="102"/>
      <c r="O226" s="102"/>
      <c r="P226" s="102"/>
      <c r="Q226" s="102"/>
      <c r="R226" s="102"/>
      <c r="S226" s="102"/>
      <c r="T226" s="102"/>
      <c r="U226" s="102"/>
      <c r="V226" s="102"/>
      <c r="W226" s="102"/>
      <c r="X226" s="102"/>
      <c r="Y226" s="102"/>
      <c r="Z226" s="102"/>
      <c r="AA226" s="102"/>
      <c r="AB226" s="102"/>
      <c r="AC226" s="102"/>
      <c r="AD226" s="102"/>
      <c r="AE226" s="102"/>
      <c r="AF226" s="102"/>
      <c r="AG226" s="102"/>
      <c r="AH226" s="103"/>
      <c r="AI226" s="103"/>
      <c r="AJ226" s="103"/>
      <c r="AK226" s="103"/>
      <c r="AL226" s="103"/>
      <c r="AM226" s="103"/>
      <c r="AN226" s="103"/>
      <c r="AO226" s="103"/>
      <c r="AP226" s="103"/>
      <c r="AQ226" s="103"/>
      <c r="AR226" s="103"/>
      <c r="AS226" s="104"/>
      <c r="AT226" s="104"/>
      <c r="AU226" s="104"/>
      <c r="AV226" s="104"/>
      <c r="AW226" s="104"/>
      <c r="AX226" s="104"/>
      <c r="AY226" s="104"/>
      <c r="AZ226" s="104"/>
      <c r="BA226" s="104"/>
      <c r="BB226" s="104"/>
      <c r="BC226" s="104"/>
      <c r="BD226" s="104"/>
      <c r="BE226" s="104"/>
      <c r="BF226" s="104"/>
      <c r="BG226" s="104"/>
      <c r="BH226" s="104"/>
      <c r="BI226" s="104"/>
      <c r="BJ226" s="104"/>
      <c r="BK226" s="104"/>
      <c r="BL226" s="104"/>
      <c r="BM226" s="104"/>
      <c r="BN226" s="104"/>
      <c r="BO226" s="104"/>
      <c r="BP226" s="104"/>
      <c r="BQ226" s="104"/>
      <c r="BR226" s="104"/>
      <c r="BS226" s="104"/>
      <c r="BT226" s="104"/>
      <c r="BU226" s="104"/>
      <c r="BV226" s="104"/>
      <c r="BW226" s="104"/>
      <c r="BX226" s="104"/>
      <c r="BY226" s="104"/>
      <c r="BZ226" s="104"/>
      <c r="CA226" s="104"/>
      <c r="CB226" s="104"/>
      <c r="CC226" s="104"/>
      <c r="CD226" s="104"/>
      <c r="CE226" s="104"/>
      <c r="CF226" s="104"/>
      <c r="CG226" s="104"/>
      <c r="CH226" s="104"/>
      <c r="CI226" s="104"/>
      <c r="CJ226" s="104"/>
      <c r="CK226" s="104"/>
      <c r="CL226" s="104"/>
      <c r="CM226" s="104"/>
      <c r="CN226" s="104"/>
      <c r="CO226" s="104"/>
      <c r="CP226" s="104"/>
      <c r="CQ226" s="104"/>
      <c r="CR226" s="104"/>
      <c r="CS226" s="104"/>
      <c r="CT226" s="104"/>
      <c r="CU226" s="104"/>
      <c r="CV226" s="104"/>
      <c r="CW226" s="104"/>
      <c r="CX226" s="104"/>
      <c r="CY226" s="104"/>
      <c r="CZ226" s="104"/>
      <c r="DA226" s="104"/>
      <c r="DB226" s="104"/>
      <c r="DC226" s="104"/>
      <c r="DD226" s="104"/>
      <c r="DE226" s="104"/>
      <c r="DF226" s="104"/>
      <c r="DG226" s="104"/>
      <c r="DH226" s="104"/>
      <c r="DI226" s="104"/>
      <c r="DJ226" s="104"/>
      <c r="DK226" s="104"/>
      <c r="DL226" s="104"/>
      <c r="DM226" s="104"/>
      <c r="DN226" s="104"/>
      <c r="DO226" s="104"/>
      <c r="DP226" s="104"/>
      <c r="DQ226" s="104"/>
      <c r="DR226" s="104"/>
      <c r="DS226" s="104"/>
      <c r="DT226" s="104"/>
      <c r="DU226" s="104"/>
      <c r="DV226" s="104"/>
      <c r="DW226" s="104"/>
      <c r="DX226" s="104"/>
      <c r="DY226" s="104"/>
      <c r="DZ226" s="104"/>
      <c r="EA226" s="104"/>
      <c r="EB226" s="104"/>
      <c r="EC226" s="104"/>
      <c r="ED226" s="104"/>
      <c r="EE226" s="104"/>
      <c r="EF226" s="104"/>
      <c r="EG226" s="104"/>
      <c r="EH226" s="104"/>
      <c r="EI226" s="104"/>
      <c r="EJ226" s="104"/>
      <c r="EK226" s="104"/>
      <c r="EL226" s="104"/>
      <c r="EM226" s="104"/>
      <c r="EN226" s="104"/>
      <c r="EO226" s="104"/>
      <c r="EP226" s="104"/>
      <c r="EQ226" s="104"/>
      <c r="ER226" s="104"/>
      <c r="ES226" s="104"/>
      <c r="ET226" s="104"/>
      <c r="EU226" s="104"/>
      <c r="EV226" s="104"/>
      <c r="EW226" s="104"/>
      <c r="EX226" s="104"/>
      <c r="EY226" s="104"/>
      <c r="EZ226" s="104"/>
      <c r="FA226" s="104"/>
      <c r="FB226" s="104"/>
      <c r="FC226" s="104"/>
      <c r="FD226" s="104"/>
      <c r="FE226" s="104"/>
      <c r="FF226" s="104"/>
      <c r="FG226" s="104"/>
      <c r="FH226" s="104"/>
      <c r="FI226" s="104"/>
      <c r="FJ226" s="104"/>
      <c r="FK226" s="104"/>
      <c r="FL226" s="104"/>
      <c r="FM226" s="104"/>
      <c r="FN226" s="104"/>
      <c r="FO226" s="104"/>
      <c r="FP226" s="104"/>
      <c r="FQ226" s="104"/>
      <c r="FR226" s="104"/>
      <c r="FS226" s="104"/>
      <c r="FT226" s="104"/>
      <c r="FU226" s="104"/>
      <c r="FV226" s="104"/>
      <c r="FW226" s="104"/>
      <c r="FX226" s="104"/>
      <c r="FY226" s="104"/>
      <c r="FZ226" s="104"/>
      <c r="GA226" s="104"/>
      <c r="GB226" s="104"/>
      <c r="GC226" s="104"/>
      <c r="GD226" s="104"/>
      <c r="GE226" s="104"/>
      <c r="GF226" s="104"/>
      <c r="GG226" s="104"/>
      <c r="GH226" s="104"/>
      <c r="GI226" s="104"/>
      <c r="GJ226" s="104"/>
      <c r="GK226" s="104"/>
      <c r="GL226" s="104"/>
      <c r="GM226" s="104"/>
      <c r="GN226" s="104"/>
      <c r="GO226" s="104"/>
      <c r="GP226" s="104"/>
      <c r="GQ226" s="104"/>
      <c r="GR226" s="104"/>
      <c r="GS226" s="104"/>
      <c r="GT226" s="104"/>
      <c r="GU226" s="104"/>
      <c r="GV226" s="104"/>
      <c r="GW226" s="104"/>
      <c r="GX226" s="104"/>
      <c r="GY226" s="104"/>
      <c r="GZ226" s="104"/>
      <c r="HA226" s="104"/>
      <c r="HB226" s="104"/>
      <c r="HC226" s="104"/>
      <c r="HD226" s="104"/>
      <c r="HE226" s="104"/>
      <c r="HF226" s="104"/>
      <c r="HG226" s="104"/>
      <c r="HH226" s="104"/>
      <c r="HI226" s="104"/>
      <c r="HJ226" s="104"/>
      <c r="HK226" s="104"/>
      <c r="HL226" s="104"/>
      <c r="HM226" s="104"/>
      <c r="HN226" s="104"/>
      <c r="HO226" s="104"/>
      <c r="HP226" s="104"/>
      <c r="HQ226" s="104"/>
      <c r="HR226" s="104"/>
      <c r="HS226" s="104"/>
      <c r="HT226" s="104"/>
      <c r="HU226" s="104"/>
      <c r="HV226" s="104"/>
      <c r="HW226" s="104"/>
      <c r="HX226" s="104"/>
      <c r="HY226" s="104"/>
      <c r="HZ226" s="104"/>
      <c r="IA226" s="104"/>
      <c r="IB226" s="104"/>
      <c r="IC226" s="104"/>
      <c r="ID226" s="104"/>
      <c r="IE226" s="104"/>
      <c r="IF226" s="104"/>
      <c r="IG226" s="104"/>
      <c r="IH226" s="104"/>
      <c r="II226" s="104"/>
      <c r="IJ226" s="104"/>
      <c r="IK226" s="104"/>
      <c r="IL226" s="104"/>
      <c r="IM226" s="104"/>
      <c r="IN226" s="104"/>
      <c r="IO226" s="104"/>
      <c r="IP226" s="104"/>
      <c r="IQ226" s="104"/>
      <c r="IR226" s="104"/>
      <c r="IS226" s="104"/>
      <c r="IT226" s="104"/>
      <c r="IU226" s="104"/>
      <c r="IV226" s="104"/>
      <c r="IW226" s="104"/>
    </row>
    <row r="227" customFormat="false" ht="11.25" hidden="false" customHeight="false" outlineLevel="0" collapsed="false">
      <c r="A227" s="69" t="s">
        <v>168</v>
      </c>
      <c r="B227" s="71" t="n">
        <v>145000</v>
      </c>
      <c r="C227" s="80" t="e">
        <f aca="false">VLOOKUP(C$3,'Flow Historicals'!$A$1:$ET$15000,143,0)</f>
        <v>#N/A</v>
      </c>
      <c r="D227" s="105" t="e">
        <f aca="false">+B227-C227</f>
        <v>#N/A</v>
      </c>
      <c r="E227" s="80" t="e">
        <f aca="false">VLOOKUP(E$3,'Flow Historicals'!$A$1:$ET$15000,143,0)</f>
        <v>#N/A</v>
      </c>
      <c r="F227" s="105" t="e">
        <f aca="false">+B227-E227</f>
        <v>#N/A</v>
      </c>
      <c r="G227" s="14" t="e">
        <f aca="false">+C227-E227</f>
        <v>#N/A</v>
      </c>
      <c r="H227" s="102"/>
      <c r="I227" s="102"/>
      <c r="J227" s="102"/>
      <c r="K227" s="102"/>
      <c r="L227" s="102"/>
      <c r="M227" s="102"/>
      <c r="N227" s="102"/>
      <c r="O227" s="102"/>
      <c r="P227" s="102"/>
      <c r="Q227" s="102"/>
      <c r="R227" s="102"/>
      <c r="S227" s="102"/>
      <c r="T227" s="102"/>
      <c r="U227" s="102"/>
      <c r="V227" s="102"/>
      <c r="W227" s="102"/>
      <c r="X227" s="102"/>
      <c r="Y227" s="102"/>
      <c r="Z227" s="102"/>
      <c r="AA227" s="102"/>
      <c r="AB227" s="102"/>
      <c r="AC227" s="102"/>
      <c r="AD227" s="102"/>
      <c r="AE227" s="102"/>
      <c r="AF227" s="102"/>
      <c r="AG227" s="102"/>
      <c r="AH227" s="103"/>
      <c r="AI227" s="103"/>
      <c r="AJ227" s="103"/>
      <c r="AK227" s="103"/>
      <c r="AL227" s="103"/>
      <c r="AM227" s="103"/>
      <c r="AN227" s="103"/>
      <c r="AO227" s="103"/>
      <c r="AP227" s="103"/>
      <c r="AQ227" s="103"/>
      <c r="AR227" s="103"/>
      <c r="AS227" s="104"/>
      <c r="AT227" s="104"/>
      <c r="AU227" s="104"/>
      <c r="AV227" s="104"/>
      <c r="AW227" s="104"/>
      <c r="AX227" s="104"/>
      <c r="AY227" s="104"/>
      <c r="AZ227" s="104"/>
      <c r="BA227" s="104"/>
      <c r="BB227" s="104"/>
      <c r="BC227" s="104"/>
      <c r="BD227" s="104"/>
      <c r="BE227" s="104"/>
      <c r="BF227" s="104"/>
      <c r="BG227" s="104"/>
      <c r="BH227" s="104"/>
      <c r="BI227" s="104"/>
      <c r="BJ227" s="104"/>
      <c r="BK227" s="104"/>
      <c r="BL227" s="104"/>
      <c r="BM227" s="104"/>
      <c r="BN227" s="104"/>
      <c r="BO227" s="104"/>
      <c r="BP227" s="104"/>
      <c r="BQ227" s="104"/>
      <c r="BR227" s="104"/>
      <c r="BS227" s="104"/>
      <c r="BT227" s="104"/>
      <c r="BU227" s="104"/>
      <c r="BV227" s="104"/>
      <c r="BW227" s="104"/>
      <c r="BX227" s="104"/>
      <c r="BY227" s="104"/>
      <c r="BZ227" s="104"/>
      <c r="CA227" s="104"/>
      <c r="CB227" s="104"/>
      <c r="CC227" s="104"/>
      <c r="CD227" s="104"/>
      <c r="CE227" s="104"/>
      <c r="CF227" s="104"/>
      <c r="CG227" s="104"/>
      <c r="CH227" s="104"/>
      <c r="CI227" s="104"/>
      <c r="CJ227" s="104"/>
      <c r="CK227" s="104"/>
      <c r="CL227" s="104"/>
      <c r="CM227" s="104"/>
      <c r="CN227" s="104"/>
      <c r="CO227" s="104"/>
      <c r="CP227" s="104"/>
      <c r="CQ227" s="104"/>
      <c r="CR227" s="104"/>
      <c r="CS227" s="104"/>
      <c r="CT227" s="104"/>
      <c r="CU227" s="104"/>
      <c r="CV227" s="104"/>
      <c r="CW227" s="104"/>
      <c r="CX227" s="104"/>
      <c r="CY227" s="104"/>
      <c r="CZ227" s="104"/>
      <c r="DA227" s="104"/>
      <c r="DB227" s="104"/>
      <c r="DC227" s="104"/>
      <c r="DD227" s="104"/>
      <c r="DE227" s="104"/>
      <c r="DF227" s="104"/>
      <c r="DG227" s="104"/>
      <c r="DH227" s="104"/>
      <c r="DI227" s="104"/>
      <c r="DJ227" s="104"/>
      <c r="DK227" s="104"/>
      <c r="DL227" s="104"/>
      <c r="DM227" s="104"/>
      <c r="DN227" s="104"/>
      <c r="DO227" s="104"/>
      <c r="DP227" s="104"/>
      <c r="DQ227" s="104"/>
      <c r="DR227" s="104"/>
      <c r="DS227" s="104"/>
      <c r="DT227" s="104"/>
      <c r="DU227" s="104"/>
      <c r="DV227" s="104"/>
      <c r="DW227" s="104"/>
      <c r="DX227" s="104"/>
      <c r="DY227" s="104"/>
      <c r="DZ227" s="104"/>
      <c r="EA227" s="104"/>
      <c r="EB227" s="104"/>
      <c r="EC227" s="104"/>
      <c r="ED227" s="104"/>
      <c r="EE227" s="104"/>
      <c r="EF227" s="104"/>
      <c r="EG227" s="104"/>
      <c r="EH227" s="104"/>
      <c r="EI227" s="104"/>
      <c r="EJ227" s="104"/>
      <c r="EK227" s="104"/>
      <c r="EL227" s="104"/>
      <c r="EM227" s="104"/>
      <c r="EN227" s="104"/>
      <c r="EO227" s="104"/>
      <c r="EP227" s="104"/>
      <c r="EQ227" s="104"/>
      <c r="ER227" s="104"/>
      <c r="ES227" s="104"/>
      <c r="ET227" s="104"/>
      <c r="EU227" s="104"/>
      <c r="EV227" s="104"/>
      <c r="EW227" s="104"/>
      <c r="EX227" s="104"/>
      <c r="EY227" s="104"/>
      <c r="EZ227" s="104"/>
      <c r="FA227" s="104"/>
      <c r="FB227" s="104"/>
      <c r="FC227" s="104"/>
      <c r="FD227" s="104"/>
      <c r="FE227" s="104"/>
      <c r="FF227" s="104"/>
      <c r="FG227" s="104"/>
      <c r="FH227" s="104"/>
      <c r="FI227" s="104"/>
      <c r="FJ227" s="104"/>
      <c r="FK227" s="104"/>
      <c r="FL227" s="104"/>
      <c r="FM227" s="104"/>
      <c r="FN227" s="104"/>
      <c r="FO227" s="104"/>
      <c r="FP227" s="104"/>
      <c r="FQ227" s="104"/>
      <c r="FR227" s="104"/>
      <c r="FS227" s="104"/>
      <c r="FT227" s="104"/>
      <c r="FU227" s="104"/>
      <c r="FV227" s="104"/>
      <c r="FW227" s="104"/>
      <c r="FX227" s="104"/>
      <c r="FY227" s="104"/>
      <c r="FZ227" s="104"/>
      <c r="GA227" s="104"/>
      <c r="GB227" s="104"/>
      <c r="GC227" s="104"/>
      <c r="GD227" s="104"/>
      <c r="GE227" s="104"/>
      <c r="GF227" s="104"/>
      <c r="GG227" s="104"/>
      <c r="GH227" s="104"/>
      <c r="GI227" s="104"/>
      <c r="GJ227" s="104"/>
      <c r="GK227" s="104"/>
      <c r="GL227" s="104"/>
      <c r="GM227" s="104"/>
      <c r="GN227" s="104"/>
      <c r="GO227" s="104"/>
      <c r="GP227" s="104"/>
      <c r="GQ227" s="104"/>
      <c r="GR227" s="104"/>
      <c r="GS227" s="104"/>
      <c r="GT227" s="104"/>
      <c r="GU227" s="104"/>
      <c r="GV227" s="104"/>
      <c r="GW227" s="104"/>
      <c r="GX227" s="104"/>
      <c r="GY227" s="104"/>
      <c r="GZ227" s="104"/>
      <c r="HA227" s="104"/>
      <c r="HB227" s="104"/>
      <c r="HC227" s="104"/>
      <c r="HD227" s="104"/>
      <c r="HE227" s="104"/>
      <c r="HF227" s="104"/>
      <c r="HG227" s="104"/>
      <c r="HH227" s="104"/>
      <c r="HI227" s="104"/>
      <c r="HJ227" s="104"/>
      <c r="HK227" s="104"/>
      <c r="HL227" s="104"/>
      <c r="HM227" s="104"/>
      <c r="HN227" s="104"/>
      <c r="HO227" s="104"/>
      <c r="HP227" s="104"/>
      <c r="HQ227" s="104"/>
      <c r="HR227" s="104"/>
      <c r="HS227" s="104"/>
      <c r="HT227" s="104"/>
      <c r="HU227" s="104"/>
      <c r="HV227" s="104"/>
      <c r="HW227" s="104"/>
      <c r="HX227" s="104"/>
      <c r="HY227" s="104"/>
      <c r="HZ227" s="104"/>
      <c r="IA227" s="104"/>
      <c r="IB227" s="104"/>
      <c r="IC227" s="104"/>
      <c r="ID227" s="104"/>
      <c r="IE227" s="104"/>
      <c r="IF227" s="104"/>
      <c r="IG227" s="104"/>
      <c r="IH227" s="104"/>
      <c r="II227" s="104"/>
      <c r="IJ227" s="104"/>
      <c r="IK227" s="104"/>
      <c r="IL227" s="104"/>
      <c r="IM227" s="104"/>
      <c r="IN227" s="104"/>
      <c r="IO227" s="104"/>
      <c r="IP227" s="104"/>
      <c r="IQ227" s="104"/>
      <c r="IR227" s="104"/>
      <c r="IS227" s="104"/>
      <c r="IT227" s="104"/>
      <c r="IU227" s="104"/>
      <c r="IV227" s="104"/>
      <c r="IW227" s="104"/>
    </row>
    <row r="228" customFormat="false" ht="11.25" hidden="false" customHeight="false" outlineLevel="0" collapsed="false">
      <c r="B228" s="71"/>
      <c r="C228" s="77"/>
      <c r="D228" s="99"/>
      <c r="E228" s="77"/>
      <c r="F228" s="105"/>
      <c r="G228" s="14"/>
      <c r="H228" s="102"/>
      <c r="I228" s="102"/>
      <c r="J228" s="102"/>
      <c r="K228" s="102"/>
      <c r="L228" s="102"/>
      <c r="M228" s="102"/>
      <c r="N228" s="102"/>
      <c r="O228" s="102"/>
      <c r="P228" s="102"/>
      <c r="Q228" s="102"/>
      <c r="R228" s="102"/>
      <c r="S228" s="102"/>
      <c r="T228" s="102"/>
      <c r="U228" s="102"/>
      <c r="V228" s="102"/>
      <c r="W228" s="102"/>
      <c r="X228" s="102"/>
      <c r="Y228" s="102"/>
      <c r="Z228" s="102"/>
      <c r="AA228" s="102"/>
      <c r="AB228" s="102"/>
      <c r="AC228" s="102"/>
      <c r="AD228" s="102"/>
      <c r="AE228" s="102"/>
      <c r="AF228" s="102"/>
      <c r="AG228" s="102"/>
      <c r="AH228" s="103"/>
      <c r="AI228" s="103"/>
      <c r="AJ228" s="103"/>
      <c r="AK228" s="103"/>
      <c r="AL228" s="103"/>
      <c r="AM228" s="103"/>
      <c r="AN228" s="103"/>
      <c r="AO228" s="103"/>
      <c r="AP228" s="103"/>
      <c r="AQ228" s="103"/>
      <c r="AR228" s="103"/>
      <c r="AS228" s="104"/>
      <c r="AT228" s="104"/>
      <c r="AU228" s="104"/>
      <c r="AV228" s="104"/>
      <c r="AW228" s="104"/>
      <c r="AX228" s="104"/>
      <c r="AY228" s="104"/>
      <c r="AZ228" s="104"/>
      <c r="BA228" s="104"/>
      <c r="BB228" s="104"/>
      <c r="BC228" s="104"/>
      <c r="BD228" s="104"/>
      <c r="BE228" s="104"/>
      <c r="BF228" s="104"/>
      <c r="BG228" s="104"/>
      <c r="BH228" s="104"/>
      <c r="BI228" s="104"/>
      <c r="BJ228" s="104"/>
      <c r="BK228" s="104"/>
      <c r="BL228" s="104"/>
      <c r="BM228" s="104"/>
      <c r="BN228" s="104"/>
      <c r="BO228" s="104"/>
      <c r="BP228" s="104"/>
      <c r="BQ228" s="104"/>
      <c r="BR228" s="104"/>
      <c r="BS228" s="104"/>
      <c r="BT228" s="104"/>
      <c r="BU228" s="104"/>
      <c r="BV228" s="104"/>
      <c r="BW228" s="104"/>
      <c r="BX228" s="104"/>
      <c r="BY228" s="104"/>
      <c r="BZ228" s="104"/>
      <c r="CA228" s="104"/>
      <c r="CB228" s="104"/>
      <c r="CC228" s="104"/>
      <c r="CD228" s="104"/>
      <c r="CE228" s="104"/>
      <c r="CF228" s="104"/>
      <c r="CG228" s="104"/>
      <c r="CH228" s="104"/>
      <c r="CI228" s="104"/>
      <c r="CJ228" s="104"/>
      <c r="CK228" s="104"/>
      <c r="CL228" s="104"/>
      <c r="CM228" s="104"/>
      <c r="CN228" s="104"/>
      <c r="CO228" s="104"/>
      <c r="CP228" s="104"/>
      <c r="CQ228" s="104"/>
      <c r="CR228" s="104"/>
      <c r="CS228" s="104"/>
      <c r="CT228" s="104"/>
      <c r="CU228" s="104"/>
      <c r="CV228" s="104"/>
      <c r="CW228" s="104"/>
      <c r="CX228" s="104"/>
      <c r="CY228" s="104"/>
      <c r="CZ228" s="104"/>
      <c r="DA228" s="104"/>
      <c r="DB228" s="104"/>
      <c r="DC228" s="104"/>
      <c r="DD228" s="104"/>
      <c r="DE228" s="104"/>
      <c r="DF228" s="104"/>
      <c r="DG228" s="104"/>
      <c r="DH228" s="104"/>
      <c r="DI228" s="104"/>
      <c r="DJ228" s="104"/>
      <c r="DK228" s="104"/>
      <c r="DL228" s="104"/>
      <c r="DM228" s="104"/>
      <c r="DN228" s="104"/>
      <c r="DO228" s="104"/>
      <c r="DP228" s="104"/>
      <c r="DQ228" s="104"/>
      <c r="DR228" s="104"/>
      <c r="DS228" s="104"/>
      <c r="DT228" s="104"/>
      <c r="DU228" s="104"/>
      <c r="DV228" s="104"/>
      <c r="DW228" s="104"/>
      <c r="DX228" s="104"/>
      <c r="DY228" s="104"/>
      <c r="DZ228" s="104"/>
      <c r="EA228" s="104"/>
      <c r="EB228" s="104"/>
      <c r="EC228" s="104"/>
      <c r="ED228" s="104"/>
      <c r="EE228" s="104"/>
      <c r="EF228" s="104"/>
      <c r="EG228" s="104"/>
      <c r="EH228" s="104"/>
      <c r="EI228" s="104"/>
      <c r="EJ228" s="104"/>
      <c r="EK228" s="104"/>
      <c r="EL228" s="104"/>
      <c r="EM228" s="104"/>
      <c r="EN228" s="104"/>
      <c r="EO228" s="104"/>
      <c r="EP228" s="104"/>
      <c r="EQ228" s="104"/>
      <c r="ER228" s="104"/>
      <c r="ES228" s="104"/>
      <c r="ET228" s="104"/>
      <c r="EU228" s="104"/>
      <c r="EV228" s="104"/>
      <c r="EW228" s="104"/>
      <c r="EX228" s="104"/>
      <c r="EY228" s="104"/>
      <c r="EZ228" s="104"/>
      <c r="FA228" s="104"/>
      <c r="FB228" s="104"/>
      <c r="FC228" s="104"/>
      <c r="FD228" s="104"/>
      <c r="FE228" s="104"/>
      <c r="FF228" s="104"/>
      <c r="FG228" s="104"/>
      <c r="FH228" s="104"/>
      <c r="FI228" s="104"/>
      <c r="FJ228" s="104"/>
      <c r="FK228" s="104"/>
      <c r="FL228" s="104"/>
      <c r="FM228" s="104"/>
      <c r="FN228" s="104"/>
      <c r="FO228" s="104"/>
      <c r="FP228" s="104"/>
      <c r="FQ228" s="104"/>
      <c r="FR228" s="104"/>
      <c r="FS228" s="104"/>
      <c r="FT228" s="104"/>
      <c r="FU228" s="104"/>
      <c r="FV228" s="104"/>
      <c r="FW228" s="104"/>
      <c r="FX228" s="104"/>
      <c r="FY228" s="104"/>
      <c r="FZ228" s="104"/>
      <c r="GA228" s="104"/>
      <c r="GB228" s="104"/>
      <c r="GC228" s="104"/>
      <c r="GD228" s="104"/>
      <c r="GE228" s="104"/>
      <c r="GF228" s="104"/>
      <c r="GG228" s="104"/>
      <c r="GH228" s="104"/>
      <c r="GI228" s="104"/>
      <c r="GJ228" s="104"/>
      <c r="GK228" s="104"/>
      <c r="GL228" s="104"/>
      <c r="GM228" s="104"/>
      <c r="GN228" s="104"/>
      <c r="GO228" s="104"/>
      <c r="GP228" s="104"/>
      <c r="GQ228" s="104"/>
      <c r="GR228" s="104"/>
      <c r="GS228" s="104"/>
      <c r="GT228" s="104"/>
      <c r="GU228" s="104"/>
      <c r="GV228" s="104"/>
      <c r="GW228" s="104"/>
      <c r="GX228" s="104"/>
      <c r="GY228" s="104"/>
      <c r="GZ228" s="104"/>
      <c r="HA228" s="104"/>
      <c r="HB228" s="104"/>
      <c r="HC228" s="104"/>
      <c r="HD228" s="104"/>
      <c r="HE228" s="104"/>
      <c r="HF228" s="104"/>
      <c r="HG228" s="104"/>
      <c r="HH228" s="104"/>
      <c r="HI228" s="104"/>
      <c r="HJ228" s="104"/>
      <c r="HK228" s="104"/>
      <c r="HL228" s="104"/>
      <c r="HM228" s="104"/>
      <c r="HN228" s="104"/>
      <c r="HO228" s="104"/>
      <c r="HP228" s="104"/>
      <c r="HQ228" s="104"/>
      <c r="HR228" s="104"/>
      <c r="HS228" s="104"/>
      <c r="HT228" s="104"/>
      <c r="HU228" s="104"/>
      <c r="HV228" s="104"/>
      <c r="HW228" s="104"/>
      <c r="HX228" s="104"/>
      <c r="HY228" s="104"/>
      <c r="HZ228" s="104"/>
      <c r="IA228" s="104"/>
      <c r="IB228" s="104"/>
      <c r="IC228" s="104"/>
      <c r="ID228" s="104"/>
      <c r="IE228" s="104"/>
      <c r="IF228" s="104"/>
      <c r="IG228" s="104"/>
      <c r="IH228" s="104"/>
      <c r="II228" s="104"/>
      <c r="IJ228" s="104"/>
      <c r="IK228" s="104"/>
      <c r="IL228" s="104"/>
      <c r="IM228" s="104"/>
      <c r="IN228" s="104"/>
      <c r="IO228" s="104"/>
      <c r="IP228" s="104"/>
      <c r="IQ228" s="104"/>
      <c r="IR228" s="104"/>
      <c r="IS228" s="104"/>
      <c r="IT228" s="104"/>
      <c r="IU228" s="104"/>
      <c r="IV228" s="104"/>
      <c r="IW228" s="104"/>
    </row>
    <row r="229" customFormat="false" ht="11.25" hidden="false" customHeight="false" outlineLevel="0" collapsed="false">
      <c r="A229" s="69" t="s">
        <v>169</v>
      </c>
      <c r="B229" s="71" t="n">
        <v>170000</v>
      </c>
      <c r="C229" s="77"/>
      <c r="D229" s="105" t="s">
        <v>2</v>
      </c>
      <c r="E229" s="77"/>
      <c r="F229" s="105" t="s">
        <v>2</v>
      </c>
      <c r="G229" s="14" t="s">
        <v>2</v>
      </c>
      <c r="H229" s="112"/>
      <c r="I229" s="112"/>
      <c r="J229" s="112"/>
      <c r="K229" s="112"/>
      <c r="L229" s="112"/>
      <c r="M229" s="112"/>
      <c r="N229" s="112"/>
      <c r="O229" s="112"/>
      <c r="P229" s="112"/>
      <c r="Q229" s="112"/>
      <c r="R229" s="112"/>
      <c r="S229" s="112"/>
      <c r="T229" s="112"/>
      <c r="U229" s="112"/>
      <c r="V229" s="112"/>
      <c r="W229" s="112"/>
      <c r="X229" s="112"/>
      <c r="Y229" s="112"/>
      <c r="Z229" s="112"/>
      <c r="AA229" s="112"/>
      <c r="AB229" s="112"/>
      <c r="AC229" s="112"/>
      <c r="AD229" s="112"/>
      <c r="AE229" s="112"/>
      <c r="AF229" s="112"/>
      <c r="AG229" s="112"/>
      <c r="AH229" s="113"/>
      <c r="AI229" s="113"/>
      <c r="AJ229" s="113"/>
      <c r="AK229" s="113"/>
      <c r="AL229" s="113"/>
      <c r="AM229" s="113"/>
      <c r="AN229" s="113"/>
      <c r="AO229" s="113"/>
      <c r="AP229" s="113"/>
      <c r="AQ229" s="113"/>
      <c r="AR229" s="113"/>
      <c r="AS229" s="114"/>
      <c r="AT229" s="114"/>
      <c r="AU229" s="114"/>
      <c r="AV229" s="114"/>
      <c r="AW229" s="114"/>
      <c r="AX229" s="114"/>
      <c r="AY229" s="114"/>
      <c r="AZ229" s="114"/>
      <c r="BA229" s="114"/>
      <c r="BB229" s="114"/>
      <c r="BC229" s="114"/>
      <c r="BD229" s="114"/>
      <c r="BE229" s="114"/>
      <c r="BF229" s="114"/>
      <c r="BG229" s="114"/>
      <c r="BH229" s="114"/>
      <c r="BI229" s="114"/>
      <c r="BJ229" s="114"/>
      <c r="BK229" s="114"/>
      <c r="BL229" s="114"/>
      <c r="BM229" s="114"/>
      <c r="BN229" s="114"/>
      <c r="BO229" s="114"/>
      <c r="BP229" s="114"/>
      <c r="BQ229" s="114"/>
      <c r="BR229" s="114"/>
      <c r="BS229" s="114"/>
      <c r="BT229" s="114"/>
      <c r="BU229" s="114"/>
      <c r="BV229" s="114"/>
      <c r="BW229" s="114"/>
      <c r="BX229" s="114"/>
      <c r="BY229" s="114"/>
      <c r="BZ229" s="114"/>
      <c r="CA229" s="114"/>
      <c r="CB229" s="114"/>
      <c r="CC229" s="114"/>
      <c r="CD229" s="114"/>
      <c r="CE229" s="114"/>
      <c r="CF229" s="114"/>
      <c r="CG229" s="114"/>
      <c r="CH229" s="114"/>
      <c r="CI229" s="114"/>
      <c r="CJ229" s="114"/>
      <c r="CK229" s="114"/>
      <c r="CL229" s="114"/>
      <c r="CM229" s="114"/>
      <c r="CN229" s="114"/>
      <c r="CO229" s="114"/>
      <c r="CP229" s="114"/>
      <c r="CQ229" s="114"/>
      <c r="CR229" s="114"/>
      <c r="CS229" s="114"/>
      <c r="CT229" s="114"/>
      <c r="CU229" s="114"/>
      <c r="CV229" s="114"/>
      <c r="CW229" s="114"/>
      <c r="CX229" s="114"/>
      <c r="CY229" s="114"/>
      <c r="CZ229" s="114"/>
      <c r="DA229" s="114"/>
      <c r="DB229" s="114"/>
      <c r="DC229" s="114"/>
      <c r="DD229" s="114"/>
      <c r="DE229" s="114"/>
      <c r="DF229" s="114"/>
      <c r="DG229" s="114"/>
      <c r="DH229" s="114"/>
      <c r="DI229" s="114"/>
      <c r="DJ229" s="114"/>
      <c r="DK229" s="114"/>
      <c r="DL229" s="114"/>
      <c r="DM229" s="114"/>
      <c r="DN229" s="114"/>
      <c r="DO229" s="114"/>
      <c r="DP229" s="114"/>
      <c r="DQ229" s="114"/>
      <c r="DR229" s="114"/>
      <c r="DS229" s="114"/>
      <c r="DT229" s="114"/>
      <c r="DU229" s="114"/>
      <c r="DV229" s="114"/>
      <c r="DW229" s="114"/>
      <c r="DX229" s="114"/>
      <c r="DY229" s="114"/>
      <c r="DZ229" s="114"/>
      <c r="EA229" s="114"/>
      <c r="EB229" s="114"/>
      <c r="EC229" s="114"/>
      <c r="ED229" s="114"/>
      <c r="EE229" s="114"/>
      <c r="EF229" s="114"/>
      <c r="EG229" s="114"/>
      <c r="EH229" s="114"/>
      <c r="EI229" s="114"/>
      <c r="EJ229" s="114"/>
      <c r="EK229" s="114"/>
      <c r="EL229" s="114"/>
      <c r="EM229" s="114"/>
      <c r="EN229" s="114"/>
      <c r="EO229" s="114"/>
      <c r="EP229" s="114"/>
      <c r="EQ229" s="114"/>
      <c r="ER229" s="114"/>
      <c r="ES229" s="114"/>
      <c r="ET229" s="114"/>
      <c r="EU229" s="114"/>
      <c r="EV229" s="114"/>
      <c r="EW229" s="114"/>
      <c r="EX229" s="114"/>
      <c r="EY229" s="114"/>
      <c r="EZ229" s="114"/>
      <c r="FA229" s="114"/>
      <c r="FB229" s="114"/>
      <c r="FC229" s="114"/>
      <c r="FD229" s="114"/>
      <c r="FE229" s="114"/>
      <c r="FF229" s="114"/>
      <c r="FG229" s="114"/>
      <c r="FH229" s="114"/>
      <c r="FI229" s="114"/>
      <c r="FJ229" s="114"/>
      <c r="FK229" s="114"/>
      <c r="FL229" s="114"/>
      <c r="FM229" s="114"/>
      <c r="FN229" s="114"/>
      <c r="FO229" s="114"/>
      <c r="FP229" s="114"/>
      <c r="FQ229" s="114"/>
      <c r="FR229" s="114"/>
      <c r="FS229" s="114"/>
      <c r="FT229" s="114"/>
      <c r="FU229" s="114"/>
      <c r="FV229" s="114"/>
      <c r="FW229" s="114"/>
      <c r="FX229" s="114"/>
      <c r="FY229" s="114"/>
      <c r="FZ229" s="114"/>
      <c r="GA229" s="114"/>
      <c r="GB229" s="114"/>
      <c r="GC229" s="114"/>
      <c r="GD229" s="114"/>
      <c r="GE229" s="114"/>
      <c r="GF229" s="114"/>
      <c r="GG229" s="114"/>
      <c r="GH229" s="114"/>
      <c r="GI229" s="114"/>
      <c r="GJ229" s="114"/>
      <c r="GK229" s="114"/>
      <c r="GL229" s="114"/>
      <c r="GM229" s="114"/>
      <c r="GN229" s="114"/>
      <c r="GO229" s="114"/>
      <c r="GP229" s="114"/>
      <c r="GQ229" s="114"/>
      <c r="GR229" s="114"/>
      <c r="GS229" s="114"/>
      <c r="GT229" s="114"/>
      <c r="GU229" s="114"/>
      <c r="GV229" s="114"/>
      <c r="GW229" s="114"/>
      <c r="GX229" s="114"/>
      <c r="GY229" s="114"/>
      <c r="GZ229" s="114"/>
      <c r="HA229" s="114"/>
      <c r="HB229" s="114"/>
      <c r="HC229" s="114"/>
      <c r="HD229" s="114"/>
      <c r="HE229" s="114"/>
      <c r="HF229" s="114"/>
      <c r="HG229" s="114"/>
      <c r="HH229" s="114"/>
      <c r="HI229" s="114"/>
      <c r="HJ229" s="114"/>
      <c r="HK229" s="114"/>
      <c r="HL229" s="114"/>
      <c r="HM229" s="114"/>
      <c r="HN229" s="114"/>
      <c r="HO229" s="114"/>
      <c r="HP229" s="114"/>
      <c r="HQ229" s="114"/>
      <c r="HR229" s="114"/>
      <c r="HS229" s="114"/>
      <c r="HT229" s="114"/>
      <c r="HU229" s="114"/>
      <c r="HV229" s="114"/>
      <c r="HW229" s="114"/>
      <c r="HX229" s="114"/>
      <c r="HY229" s="114"/>
      <c r="HZ229" s="114"/>
      <c r="IA229" s="114"/>
      <c r="IB229" s="114"/>
      <c r="IC229" s="114"/>
      <c r="ID229" s="114"/>
      <c r="IE229" s="114"/>
      <c r="IF229" s="114"/>
      <c r="IG229" s="114"/>
      <c r="IH229" s="114"/>
      <c r="II229" s="114"/>
      <c r="IJ229" s="114"/>
      <c r="IK229" s="114"/>
      <c r="IL229" s="114"/>
      <c r="IM229" s="114"/>
      <c r="IN229" s="114"/>
      <c r="IO229" s="114"/>
      <c r="IP229" s="114"/>
      <c r="IQ229" s="114"/>
      <c r="IR229" s="114"/>
      <c r="IS229" s="114"/>
      <c r="IT229" s="114"/>
      <c r="IU229" s="114"/>
      <c r="IV229" s="114"/>
      <c r="IW229" s="114"/>
    </row>
    <row r="230" customFormat="false" ht="11.25" hidden="false" customHeight="false" outlineLevel="0" collapsed="false">
      <c r="A230" s="1" t="s">
        <v>167</v>
      </c>
      <c r="B230" s="71"/>
      <c r="C230" s="72" t="n">
        <v>18487</v>
      </c>
      <c r="D230" s="105" t="s">
        <v>2</v>
      </c>
      <c r="E230" s="72" t="n">
        <v>18487</v>
      </c>
      <c r="F230" s="105" t="s">
        <v>2</v>
      </c>
      <c r="G230" s="14" t="n">
        <f aca="false">+C230-E230</f>
        <v>0</v>
      </c>
      <c r="H230" s="112"/>
      <c r="I230" s="112"/>
      <c r="J230" s="112"/>
      <c r="K230" s="112"/>
      <c r="L230" s="112"/>
      <c r="M230" s="112"/>
      <c r="N230" s="112"/>
      <c r="O230" s="112"/>
      <c r="P230" s="112"/>
      <c r="Q230" s="112"/>
      <c r="R230" s="112"/>
      <c r="S230" s="112"/>
      <c r="T230" s="112"/>
      <c r="U230" s="112"/>
      <c r="V230" s="112"/>
      <c r="W230" s="112"/>
      <c r="X230" s="112"/>
      <c r="Y230" s="112"/>
      <c r="Z230" s="112"/>
      <c r="AA230" s="112"/>
      <c r="AB230" s="112"/>
      <c r="AC230" s="112"/>
      <c r="AD230" s="112"/>
      <c r="AE230" s="112"/>
      <c r="AF230" s="112"/>
      <c r="AG230" s="112"/>
      <c r="AH230" s="113"/>
      <c r="AI230" s="113"/>
      <c r="AJ230" s="113"/>
      <c r="AK230" s="113"/>
      <c r="AL230" s="113"/>
      <c r="AM230" s="113"/>
      <c r="AN230" s="113"/>
      <c r="AO230" s="113"/>
      <c r="AP230" s="113"/>
      <c r="AQ230" s="113"/>
      <c r="AR230" s="113"/>
      <c r="AS230" s="114"/>
      <c r="AT230" s="114"/>
      <c r="AU230" s="114"/>
      <c r="AV230" s="114"/>
      <c r="AW230" s="114"/>
      <c r="AX230" s="114"/>
      <c r="AY230" s="114"/>
      <c r="AZ230" s="114"/>
      <c r="BA230" s="114"/>
      <c r="BB230" s="114"/>
      <c r="BC230" s="114"/>
      <c r="BD230" s="114"/>
      <c r="BE230" s="114"/>
      <c r="BF230" s="114"/>
      <c r="BG230" s="114"/>
      <c r="BH230" s="114"/>
      <c r="BI230" s="114"/>
      <c r="BJ230" s="114"/>
      <c r="BK230" s="114"/>
      <c r="BL230" s="114"/>
      <c r="BM230" s="114"/>
      <c r="BN230" s="114"/>
      <c r="BO230" s="114"/>
      <c r="BP230" s="114"/>
      <c r="BQ230" s="114"/>
      <c r="BR230" s="114"/>
      <c r="BS230" s="114"/>
      <c r="BT230" s="114"/>
      <c r="BU230" s="114"/>
      <c r="BV230" s="114"/>
      <c r="BW230" s="114"/>
      <c r="BX230" s="114"/>
      <c r="BY230" s="114"/>
      <c r="BZ230" s="114"/>
      <c r="CA230" s="114"/>
      <c r="CB230" s="114"/>
      <c r="CC230" s="114"/>
      <c r="CD230" s="114"/>
      <c r="CE230" s="114"/>
      <c r="CF230" s="114"/>
      <c r="CG230" s="114"/>
      <c r="CH230" s="114"/>
      <c r="CI230" s="114"/>
      <c r="CJ230" s="114"/>
      <c r="CK230" s="114"/>
      <c r="CL230" s="114"/>
      <c r="CM230" s="114"/>
      <c r="CN230" s="114"/>
      <c r="CO230" s="114"/>
      <c r="CP230" s="114"/>
      <c r="CQ230" s="114"/>
      <c r="CR230" s="114"/>
      <c r="CS230" s="114"/>
      <c r="CT230" s="114"/>
      <c r="CU230" s="114"/>
      <c r="CV230" s="114"/>
      <c r="CW230" s="114"/>
      <c r="CX230" s="114"/>
      <c r="CY230" s="114"/>
      <c r="CZ230" s="114"/>
      <c r="DA230" s="114"/>
      <c r="DB230" s="114"/>
      <c r="DC230" s="114"/>
      <c r="DD230" s="114"/>
      <c r="DE230" s="114"/>
      <c r="DF230" s="114"/>
      <c r="DG230" s="114"/>
      <c r="DH230" s="114"/>
      <c r="DI230" s="114"/>
      <c r="DJ230" s="114"/>
      <c r="DK230" s="114"/>
      <c r="DL230" s="114"/>
      <c r="DM230" s="114"/>
      <c r="DN230" s="114"/>
      <c r="DO230" s="114"/>
      <c r="DP230" s="114"/>
      <c r="DQ230" s="114"/>
      <c r="DR230" s="114"/>
      <c r="DS230" s="114"/>
      <c r="DT230" s="114"/>
      <c r="DU230" s="114"/>
      <c r="DV230" s="114"/>
      <c r="DW230" s="114"/>
      <c r="DX230" s="114"/>
      <c r="DY230" s="114"/>
      <c r="DZ230" s="114"/>
      <c r="EA230" s="114"/>
      <c r="EB230" s="114"/>
      <c r="EC230" s="114"/>
      <c r="ED230" s="114"/>
      <c r="EE230" s="114"/>
      <c r="EF230" s="114"/>
      <c r="EG230" s="114"/>
      <c r="EH230" s="114"/>
      <c r="EI230" s="114"/>
      <c r="EJ230" s="114"/>
      <c r="EK230" s="114"/>
      <c r="EL230" s="114"/>
      <c r="EM230" s="114"/>
      <c r="EN230" s="114"/>
      <c r="EO230" s="114"/>
      <c r="EP230" s="114"/>
      <c r="EQ230" s="114"/>
      <c r="ER230" s="114"/>
      <c r="ES230" s="114"/>
      <c r="ET230" s="114"/>
      <c r="EU230" s="114"/>
      <c r="EV230" s="114"/>
      <c r="EW230" s="114"/>
      <c r="EX230" s="114"/>
      <c r="EY230" s="114"/>
      <c r="EZ230" s="114"/>
      <c r="FA230" s="114"/>
      <c r="FB230" s="114"/>
      <c r="FC230" s="114"/>
      <c r="FD230" s="114"/>
      <c r="FE230" s="114"/>
      <c r="FF230" s="114"/>
      <c r="FG230" s="114"/>
      <c r="FH230" s="114"/>
      <c r="FI230" s="114"/>
      <c r="FJ230" s="114"/>
      <c r="FK230" s="114"/>
      <c r="FL230" s="114"/>
      <c r="FM230" s="114"/>
      <c r="FN230" s="114"/>
      <c r="FO230" s="114"/>
      <c r="FP230" s="114"/>
      <c r="FQ230" s="114"/>
      <c r="FR230" s="114"/>
      <c r="FS230" s="114"/>
      <c r="FT230" s="114"/>
      <c r="FU230" s="114"/>
      <c r="FV230" s="114"/>
      <c r="FW230" s="114"/>
      <c r="FX230" s="114"/>
      <c r="FY230" s="114"/>
      <c r="FZ230" s="114"/>
      <c r="GA230" s="114"/>
      <c r="GB230" s="114"/>
      <c r="GC230" s="114"/>
      <c r="GD230" s="114"/>
      <c r="GE230" s="114"/>
      <c r="GF230" s="114"/>
      <c r="GG230" s="114"/>
      <c r="GH230" s="114"/>
      <c r="GI230" s="114"/>
      <c r="GJ230" s="114"/>
      <c r="GK230" s="114"/>
      <c r="GL230" s="114"/>
      <c r="GM230" s="114"/>
      <c r="GN230" s="114"/>
      <c r="GO230" s="114"/>
      <c r="GP230" s="114"/>
      <c r="GQ230" s="114"/>
      <c r="GR230" s="114"/>
      <c r="GS230" s="114"/>
      <c r="GT230" s="114"/>
      <c r="GU230" s="114"/>
      <c r="GV230" s="114"/>
      <c r="GW230" s="114"/>
      <c r="GX230" s="114"/>
      <c r="GY230" s="114"/>
      <c r="GZ230" s="114"/>
      <c r="HA230" s="114"/>
      <c r="HB230" s="114"/>
      <c r="HC230" s="114"/>
      <c r="HD230" s="114"/>
      <c r="HE230" s="114"/>
      <c r="HF230" s="114"/>
      <c r="HG230" s="114"/>
      <c r="HH230" s="114"/>
      <c r="HI230" s="114"/>
      <c r="HJ230" s="114"/>
      <c r="HK230" s="114"/>
      <c r="HL230" s="114"/>
      <c r="HM230" s="114"/>
      <c r="HN230" s="114"/>
      <c r="HO230" s="114"/>
      <c r="HP230" s="114"/>
      <c r="HQ230" s="114"/>
      <c r="HR230" s="114"/>
      <c r="HS230" s="114"/>
      <c r="HT230" s="114"/>
      <c r="HU230" s="114"/>
      <c r="HV230" s="114"/>
      <c r="HW230" s="114"/>
      <c r="HX230" s="114"/>
      <c r="HY230" s="114"/>
      <c r="HZ230" s="114"/>
      <c r="IA230" s="114"/>
      <c r="IB230" s="114"/>
      <c r="IC230" s="114"/>
      <c r="ID230" s="114"/>
      <c r="IE230" s="114"/>
      <c r="IF230" s="114"/>
      <c r="IG230" s="114"/>
      <c r="IH230" s="114"/>
      <c r="II230" s="114"/>
      <c r="IJ230" s="114"/>
      <c r="IK230" s="114"/>
      <c r="IL230" s="114"/>
      <c r="IM230" s="114"/>
      <c r="IN230" s="114"/>
      <c r="IO230" s="114"/>
      <c r="IP230" s="114"/>
      <c r="IQ230" s="114"/>
      <c r="IR230" s="114"/>
      <c r="IS230" s="114"/>
      <c r="IT230" s="114"/>
      <c r="IU230" s="114"/>
      <c r="IV230" s="114"/>
      <c r="IW230" s="114"/>
    </row>
    <row r="231" customFormat="false" ht="11.25" hidden="false" customHeight="false" outlineLevel="0" collapsed="false">
      <c r="A231" s="1" t="s">
        <v>164</v>
      </c>
      <c r="B231" s="71"/>
      <c r="C231" s="72" t="n">
        <v>30480</v>
      </c>
      <c r="D231" s="105" t="s">
        <v>2</v>
      </c>
      <c r="E231" s="72" t="n">
        <v>30118</v>
      </c>
      <c r="F231" s="105" t="s">
        <v>2</v>
      </c>
      <c r="G231" s="14" t="n">
        <f aca="false">+C231-E231</f>
        <v>362</v>
      </c>
      <c r="H231" s="112"/>
      <c r="I231" s="112"/>
      <c r="J231" s="112"/>
      <c r="K231" s="112"/>
      <c r="L231" s="112"/>
      <c r="M231" s="112"/>
      <c r="N231" s="112"/>
      <c r="O231" s="112"/>
      <c r="P231" s="112"/>
      <c r="Q231" s="112"/>
      <c r="R231" s="112"/>
      <c r="S231" s="112"/>
      <c r="T231" s="112"/>
      <c r="U231" s="112"/>
      <c r="V231" s="112"/>
      <c r="W231" s="112"/>
      <c r="X231" s="112"/>
      <c r="Y231" s="112"/>
      <c r="Z231" s="112"/>
      <c r="AA231" s="112"/>
      <c r="AB231" s="112"/>
      <c r="AC231" s="112"/>
      <c r="AD231" s="112"/>
      <c r="AE231" s="112"/>
      <c r="AF231" s="112"/>
      <c r="AG231" s="112"/>
      <c r="AH231" s="113"/>
      <c r="AI231" s="113"/>
      <c r="AJ231" s="113"/>
      <c r="AK231" s="113"/>
      <c r="AL231" s="113"/>
      <c r="AM231" s="113"/>
      <c r="AN231" s="113"/>
      <c r="AO231" s="113"/>
      <c r="AP231" s="113"/>
      <c r="AQ231" s="113"/>
      <c r="AR231" s="113"/>
      <c r="AS231" s="114"/>
      <c r="AT231" s="114"/>
      <c r="AU231" s="114"/>
      <c r="AV231" s="114"/>
      <c r="AW231" s="114"/>
      <c r="AX231" s="114"/>
      <c r="AY231" s="114"/>
      <c r="AZ231" s="114"/>
      <c r="BA231" s="114"/>
      <c r="BB231" s="114"/>
      <c r="BC231" s="114"/>
      <c r="BD231" s="114"/>
      <c r="BE231" s="114"/>
      <c r="BF231" s="114"/>
      <c r="BG231" s="114"/>
      <c r="BH231" s="114"/>
      <c r="BI231" s="114"/>
      <c r="BJ231" s="114"/>
      <c r="BK231" s="114"/>
      <c r="BL231" s="114"/>
      <c r="BM231" s="114"/>
      <c r="BN231" s="114"/>
      <c r="BO231" s="114"/>
      <c r="BP231" s="114"/>
      <c r="BQ231" s="114"/>
      <c r="BR231" s="114"/>
      <c r="BS231" s="114"/>
      <c r="BT231" s="114"/>
      <c r="BU231" s="114"/>
      <c r="BV231" s="114"/>
      <c r="BW231" s="114"/>
      <c r="BX231" s="114"/>
      <c r="BY231" s="114"/>
      <c r="BZ231" s="114"/>
      <c r="CA231" s="114"/>
      <c r="CB231" s="114"/>
      <c r="CC231" s="114"/>
      <c r="CD231" s="114"/>
      <c r="CE231" s="114"/>
      <c r="CF231" s="114"/>
      <c r="CG231" s="114"/>
      <c r="CH231" s="114"/>
      <c r="CI231" s="114"/>
      <c r="CJ231" s="114"/>
      <c r="CK231" s="114"/>
      <c r="CL231" s="114"/>
      <c r="CM231" s="114"/>
      <c r="CN231" s="114"/>
      <c r="CO231" s="114"/>
      <c r="CP231" s="114"/>
      <c r="CQ231" s="114"/>
      <c r="CR231" s="114"/>
      <c r="CS231" s="114"/>
      <c r="CT231" s="114"/>
      <c r="CU231" s="114"/>
      <c r="CV231" s="114"/>
      <c r="CW231" s="114"/>
      <c r="CX231" s="114"/>
      <c r="CY231" s="114"/>
      <c r="CZ231" s="114"/>
      <c r="DA231" s="114"/>
      <c r="DB231" s="114"/>
      <c r="DC231" s="114"/>
      <c r="DD231" s="114"/>
      <c r="DE231" s="114"/>
      <c r="DF231" s="114"/>
      <c r="DG231" s="114"/>
      <c r="DH231" s="114"/>
      <c r="DI231" s="114"/>
      <c r="DJ231" s="114"/>
      <c r="DK231" s="114"/>
      <c r="DL231" s="114"/>
      <c r="DM231" s="114"/>
      <c r="DN231" s="114"/>
      <c r="DO231" s="114"/>
      <c r="DP231" s="114"/>
      <c r="DQ231" s="114"/>
      <c r="DR231" s="114"/>
      <c r="DS231" s="114"/>
      <c r="DT231" s="114"/>
      <c r="DU231" s="114"/>
      <c r="DV231" s="114"/>
      <c r="DW231" s="114"/>
      <c r="DX231" s="114"/>
      <c r="DY231" s="114"/>
      <c r="DZ231" s="114"/>
      <c r="EA231" s="114"/>
      <c r="EB231" s="114"/>
      <c r="EC231" s="114"/>
      <c r="ED231" s="114"/>
      <c r="EE231" s="114"/>
      <c r="EF231" s="114"/>
      <c r="EG231" s="114"/>
      <c r="EH231" s="114"/>
      <c r="EI231" s="114"/>
      <c r="EJ231" s="114"/>
      <c r="EK231" s="114"/>
      <c r="EL231" s="114"/>
      <c r="EM231" s="114"/>
      <c r="EN231" s="114"/>
      <c r="EO231" s="114"/>
      <c r="EP231" s="114"/>
      <c r="EQ231" s="114"/>
      <c r="ER231" s="114"/>
      <c r="ES231" s="114"/>
      <c r="ET231" s="114"/>
      <c r="EU231" s="114"/>
      <c r="EV231" s="114"/>
      <c r="EW231" s="114"/>
      <c r="EX231" s="114"/>
      <c r="EY231" s="114"/>
      <c r="EZ231" s="114"/>
      <c r="FA231" s="114"/>
      <c r="FB231" s="114"/>
      <c r="FC231" s="114"/>
      <c r="FD231" s="114"/>
      <c r="FE231" s="114"/>
      <c r="FF231" s="114"/>
      <c r="FG231" s="114"/>
      <c r="FH231" s="114"/>
      <c r="FI231" s="114"/>
      <c r="FJ231" s="114"/>
      <c r="FK231" s="114"/>
      <c r="FL231" s="114"/>
      <c r="FM231" s="114"/>
      <c r="FN231" s="114"/>
      <c r="FO231" s="114"/>
      <c r="FP231" s="114"/>
      <c r="FQ231" s="114"/>
      <c r="FR231" s="114"/>
      <c r="FS231" s="114"/>
      <c r="FT231" s="114"/>
      <c r="FU231" s="114"/>
      <c r="FV231" s="114"/>
      <c r="FW231" s="114"/>
      <c r="FX231" s="114"/>
      <c r="FY231" s="114"/>
      <c r="FZ231" s="114"/>
      <c r="GA231" s="114"/>
      <c r="GB231" s="114"/>
      <c r="GC231" s="114"/>
      <c r="GD231" s="114"/>
      <c r="GE231" s="114"/>
      <c r="GF231" s="114"/>
      <c r="GG231" s="114"/>
      <c r="GH231" s="114"/>
      <c r="GI231" s="114"/>
      <c r="GJ231" s="114"/>
      <c r="GK231" s="114"/>
      <c r="GL231" s="114"/>
      <c r="GM231" s="114"/>
      <c r="GN231" s="114"/>
      <c r="GO231" s="114"/>
      <c r="GP231" s="114"/>
      <c r="GQ231" s="114"/>
      <c r="GR231" s="114"/>
      <c r="GS231" s="114"/>
      <c r="GT231" s="114"/>
      <c r="GU231" s="114"/>
      <c r="GV231" s="114"/>
      <c r="GW231" s="114"/>
      <c r="GX231" s="114"/>
      <c r="GY231" s="114"/>
      <c r="GZ231" s="114"/>
      <c r="HA231" s="114"/>
      <c r="HB231" s="114"/>
      <c r="HC231" s="114"/>
      <c r="HD231" s="114"/>
      <c r="HE231" s="114"/>
      <c r="HF231" s="114"/>
      <c r="HG231" s="114"/>
      <c r="HH231" s="114"/>
      <c r="HI231" s="114"/>
      <c r="HJ231" s="114"/>
      <c r="HK231" s="114"/>
      <c r="HL231" s="114"/>
      <c r="HM231" s="114"/>
      <c r="HN231" s="114"/>
      <c r="HO231" s="114"/>
      <c r="HP231" s="114"/>
      <c r="HQ231" s="114"/>
      <c r="HR231" s="114"/>
      <c r="HS231" s="114"/>
      <c r="HT231" s="114"/>
      <c r="HU231" s="114"/>
      <c r="HV231" s="114"/>
      <c r="HW231" s="114"/>
      <c r="HX231" s="114"/>
      <c r="HY231" s="114"/>
      <c r="HZ231" s="114"/>
      <c r="IA231" s="114"/>
      <c r="IB231" s="114"/>
      <c r="IC231" s="114"/>
      <c r="ID231" s="114"/>
      <c r="IE231" s="114"/>
      <c r="IF231" s="114"/>
      <c r="IG231" s="114"/>
      <c r="IH231" s="114"/>
      <c r="II231" s="114"/>
      <c r="IJ231" s="114"/>
      <c r="IK231" s="114"/>
      <c r="IL231" s="114"/>
      <c r="IM231" s="114"/>
      <c r="IN231" s="114"/>
      <c r="IO231" s="114"/>
      <c r="IP231" s="114"/>
      <c r="IQ231" s="114"/>
      <c r="IR231" s="114"/>
      <c r="IS231" s="114"/>
      <c r="IT231" s="114"/>
      <c r="IU231" s="114"/>
      <c r="IV231" s="114"/>
      <c r="IW231" s="114"/>
    </row>
    <row r="232" customFormat="false" ht="11.25" hidden="false" customHeight="false" outlineLevel="0" collapsed="false">
      <c r="A232" s="1" t="s">
        <v>165</v>
      </c>
      <c r="B232" s="71"/>
      <c r="C232" s="72" t="n">
        <f aca="false">+B229-C230-C231-C233-C234</f>
        <v>70306</v>
      </c>
      <c r="D232" s="105" t="s">
        <v>2</v>
      </c>
      <c r="E232" s="72" t="n">
        <v>70668</v>
      </c>
      <c r="F232" s="105" t="s">
        <v>2</v>
      </c>
      <c r="G232" s="14" t="n">
        <f aca="false">+C232-E232</f>
        <v>-362</v>
      </c>
      <c r="H232" s="112"/>
      <c r="I232" s="112"/>
      <c r="J232" s="112"/>
      <c r="K232" s="112"/>
      <c r="L232" s="112"/>
      <c r="M232" s="112"/>
      <c r="N232" s="112"/>
      <c r="O232" s="112"/>
      <c r="P232" s="112"/>
      <c r="Q232" s="112"/>
      <c r="R232" s="112"/>
      <c r="S232" s="112"/>
      <c r="T232" s="112"/>
      <c r="U232" s="112"/>
      <c r="V232" s="112"/>
      <c r="W232" s="112"/>
      <c r="X232" s="112"/>
      <c r="Y232" s="112"/>
      <c r="Z232" s="112"/>
      <c r="AA232" s="112"/>
      <c r="AB232" s="112"/>
      <c r="AC232" s="112"/>
      <c r="AD232" s="112"/>
      <c r="AE232" s="112"/>
      <c r="AF232" s="112"/>
      <c r="AG232" s="112"/>
      <c r="AH232" s="113"/>
      <c r="AI232" s="113"/>
      <c r="AJ232" s="113"/>
      <c r="AK232" s="113"/>
      <c r="AL232" s="113"/>
      <c r="AM232" s="113"/>
      <c r="AN232" s="113"/>
      <c r="AO232" s="113"/>
      <c r="AP232" s="113"/>
      <c r="AQ232" s="113"/>
      <c r="AR232" s="113"/>
      <c r="AS232" s="114"/>
      <c r="AT232" s="114"/>
      <c r="AU232" s="114"/>
      <c r="AV232" s="114"/>
      <c r="AW232" s="114"/>
      <c r="AX232" s="114"/>
      <c r="AY232" s="114"/>
      <c r="AZ232" s="114"/>
      <c r="BA232" s="114"/>
      <c r="BB232" s="114"/>
      <c r="BC232" s="114"/>
      <c r="BD232" s="114"/>
      <c r="BE232" s="114"/>
      <c r="BF232" s="114"/>
      <c r="BG232" s="114"/>
      <c r="BH232" s="114"/>
      <c r="BI232" s="114"/>
      <c r="BJ232" s="114"/>
      <c r="BK232" s="114"/>
      <c r="BL232" s="114"/>
      <c r="BM232" s="114"/>
      <c r="BN232" s="114"/>
      <c r="BO232" s="114"/>
      <c r="BP232" s="114"/>
      <c r="BQ232" s="114"/>
      <c r="BR232" s="114"/>
      <c r="BS232" s="114"/>
      <c r="BT232" s="114"/>
      <c r="BU232" s="114"/>
      <c r="BV232" s="114"/>
      <c r="BW232" s="114"/>
      <c r="BX232" s="114"/>
      <c r="BY232" s="114"/>
      <c r="BZ232" s="114"/>
      <c r="CA232" s="114"/>
      <c r="CB232" s="114"/>
      <c r="CC232" s="114"/>
      <c r="CD232" s="114"/>
      <c r="CE232" s="114"/>
      <c r="CF232" s="114"/>
      <c r="CG232" s="114"/>
      <c r="CH232" s="114"/>
      <c r="CI232" s="114"/>
      <c r="CJ232" s="114"/>
      <c r="CK232" s="114"/>
      <c r="CL232" s="114"/>
      <c r="CM232" s="114"/>
      <c r="CN232" s="114"/>
      <c r="CO232" s="114"/>
      <c r="CP232" s="114"/>
      <c r="CQ232" s="114"/>
      <c r="CR232" s="114"/>
      <c r="CS232" s="114"/>
      <c r="CT232" s="114"/>
      <c r="CU232" s="114"/>
      <c r="CV232" s="114"/>
      <c r="CW232" s="114"/>
      <c r="CX232" s="114"/>
      <c r="CY232" s="114"/>
      <c r="CZ232" s="114"/>
      <c r="DA232" s="114"/>
      <c r="DB232" s="114"/>
      <c r="DC232" s="114"/>
      <c r="DD232" s="114"/>
      <c r="DE232" s="114"/>
      <c r="DF232" s="114"/>
      <c r="DG232" s="114"/>
      <c r="DH232" s="114"/>
      <c r="DI232" s="114"/>
      <c r="DJ232" s="114"/>
      <c r="DK232" s="114"/>
      <c r="DL232" s="114"/>
      <c r="DM232" s="114"/>
      <c r="DN232" s="114"/>
      <c r="DO232" s="114"/>
      <c r="DP232" s="114"/>
      <c r="DQ232" s="114"/>
      <c r="DR232" s="114"/>
      <c r="DS232" s="114"/>
      <c r="DT232" s="114"/>
      <c r="DU232" s="114"/>
      <c r="DV232" s="114"/>
      <c r="DW232" s="114"/>
      <c r="DX232" s="114"/>
      <c r="DY232" s="114"/>
      <c r="DZ232" s="114"/>
      <c r="EA232" s="114"/>
      <c r="EB232" s="114"/>
      <c r="EC232" s="114"/>
      <c r="ED232" s="114"/>
      <c r="EE232" s="114"/>
      <c r="EF232" s="114"/>
      <c r="EG232" s="114"/>
      <c r="EH232" s="114"/>
      <c r="EI232" s="114"/>
      <c r="EJ232" s="114"/>
      <c r="EK232" s="114"/>
      <c r="EL232" s="114"/>
      <c r="EM232" s="114"/>
      <c r="EN232" s="114"/>
      <c r="EO232" s="114"/>
      <c r="EP232" s="114"/>
      <c r="EQ232" s="114"/>
      <c r="ER232" s="114"/>
      <c r="ES232" s="114"/>
      <c r="ET232" s="114"/>
      <c r="EU232" s="114"/>
      <c r="EV232" s="114"/>
      <c r="EW232" s="114"/>
      <c r="EX232" s="114"/>
      <c r="EY232" s="114"/>
      <c r="EZ232" s="114"/>
      <c r="FA232" s="114"/>
      <c r="FB232" s="114"/>
      <c r="FC232" s="114"/>
      <c r="FD232" s="114"/>
      <c r="FE232" s="114"/>
      <c r="FF232" s="114"/>
      <c r="FG232" s="114"/>
      <c r="FH232" s="114"/>
      <c r="FI232" s="114"/>
      <c r="FJ232" s="114"/>
      <c r="FK232" s="114"/>
      <c r="FL232" s="114"/>
      <c r="FM232" s="114"/>
      <c r="FN232" s="114"/>
      <c r="FO232" s="114"/>
      <c r="FP232" s="114"/>
      <c r="FQ232" s="114"/>
      <c r="FR232" s="114"/>
      <c r="FS232" s="114"/>
      <c r="FT232" s="114"/>
      <c r="FU232" s="114"/>
      <c r="FV232" s="114"/>
      <c r="FW232" s="114"/>
      <c r="FX232" s="114"/>
      <c r="FY232" s="114"/>
      <c r="FZ232" s="114"/>
      <c r="GA232" s="114"/>
      <c r="GB232" s="114"/>
      <c r="GC232" s="114"/>
      <c r="GD232" s="114"/>
      <c r="GE232" s="114"/>
      <c r="GF232" s="114"/>
      <c r="GG232" s="114"/>
      <c r="GH232" s="114"/>
      <c r="GI232" s="114"/>
      <c r="GJ232" s="114"/>
      <c r="GK232" s="114"/>
      <c r="GL232" s="114"/>
      <c r="GM232" s="114"/>
      <c r="GN232" s="114"/>
      <c r="GO232" s="114"/>
      <c r="GP232" s="114"/>
      <c r="GQ232" s="114"/>
      <c r="GR232" s="114"/>
      <c r="GS232" s="114"/>
      <c r="GT232" s="114"/>
      <c r="GU232" s="114"/>
      <c r="GV232" s="114"/>
      <c r="GW232" s="114"/>
      <c r="GX232" s="114"/>
      <c r="GY232" s="114"/>
      <c r="GZ232" s="114"/>
      <c r="HA232" s="114"/>
      <c r="HB232" s="114"/>
      <c r="HC232" s="114"/>
      <c r="HD232" s="114"/>
      <c r="HE232" s="114"/>
      <c r="HF232" s="114"/>
      <c r="HG232" s="114"/>
      <c r="HH232" s="114"/>
      <c r="HI232" s="114"/>
      <c r="HJ232" s="114"/>
      <c r="HK232" s="114"/>
      <c r="HL232" s="114"/>
      <c r="HM232" s="114"/>
      <c r="HN232" s="114"/>
      <c r="HO232" s="114"/>
      <c r="HP232" s="114"/>
      <c r="HQ232" s="114"/>
      <c r="HR232" s="114"/>
      <c r="HS232" s="114"/>
      <c r="HT232" s="114"/>
      <c r="HU232" s="114"/>
      <c r="HV232" s="114"/>
      <c r="HW232" s="114"/>
      <c r="HX232" s="114"/>
      <c r="HY232" s="114"/>
      <c r="HZ232" s="114"/>
      <c r="IA232" s="114"/>
      <c r="IB232" s="114"/>
      <c r="IC232" s="114"/>
      <c r="ID232" s="114"/>
      <c r="IE232" s="114"/>
      <c r="IF232" s="114"/>
      <c r="IG232" s="114"/>
      <c r="IH232" s="114"/>
      <c r="II232" s="114"/>
      <c r="IJ232" s="114"/>
      <c r="IK232" s="114"/>
      <c r="IL232" s="114"/>
      <c r="IM232" s="114"/>
      <c r="IN232" s="114"/>
      <c r="IO232" s="114"/>
      <c r="IP232" s="114"/>
      <c r="IQ232" s="114"/>
      <c r="IR232" s="114"/>
      <c r="IS232" s="114"/>
      <c r="IT232" s="114"/>
      <c r="IU232" s="114"/>
      <c r="IV232" s="114"/>
      <c r="IW232" s="114"/>
    </row>
    <row r="233" customFormat="false" ht="11.25" hidden="false" customHeight="false" outlineLevel="0" collapsed="false">
      <c r="A233" s="1" t="s">
        <v>170</v>
      </c>
      <c r="B233" s="71"/>
      <c r="C233" s="72" t="n">
        <v>38727</v>
      </c>
      <c r="D233" s="105" t="s">
        <v>2</v>
      </c>
      <c r="E233" s="72" t="n">
        <v>38727</v>
      </c>
      <c r="F233" s="105" t="s">
        <v>2</v>
      </c>
      <c r="G233" s="14" t="n">
        <f aca="false">+C233-E233</f>
        <v>0</v>
      </c>
      <c r="H233" s="112"/>
      <c r="I233" s="112"/>
      <c r="J233" s="112"/>
      <c r="K233" s="112"/>
      <c r="L233" s="112"/>
      <c r="M233" s="112"/>
      <c r="N233" s="112"/>
      <c r="O233" s="112"/>
      <c r="P233" s="112"/>
      <c r="Q233" s="112"/>
      <c r="R233" s="112"/>
      <c r="S233" s="112"/>
      <c r="T233" s="112"/>
      <c r="U233" s="112"/>
      <c r="V233" s="112"/>
      <c r="W233" s="112"/>
      <c r="X233" s="112"/>
      <c r="Y233" s="112"/>
      <c r="Z233" s="112"/>
      <c r="AA233" s="112"/>
      <c r="AB233" s="112"/>
      <c r="AC233" s="112"/>
      <c r="AD233" s="112"/>
      <c r="AE233" s="112"/>
      <c r="AF233" s="112"/>
      <c r="AG233" s="112"/>
      <c r="AH233" s="113"/>
      <c r="AI233" s="113"/>
      <c r="AJ233" s="113"/>
      <c r="AK233" s="113"/>
      <c r="AL233" s="113"/>
      <c r="AM233" s="113"/>
      <c r="AN233" s="113"/>
      <c r="AO233" s="113"/>
      <c r="AP233" s="113"/>
      <c r="AQ233" s="113"/>
      <c r="AR233" s="113"/>
      <c r="AS233" s="114"/>
      <c r="AT233" s="114"/>
      <c r="AU233" s="114"/>
      <c r="AV233" s="114"/>
      <c r="AW233" s="114"/>
      <c r="AX233" s="114"/>
      <c r="AY233" s="114"/>
      <c r="AZ233" s="114"/>
      <c r="BA233" s="114"/>
      <c r="BB233" s="114"/>
      <c r="BC233" s="114"/>
      <c r="BD233" s="114"/>
      <c r="BE233" s="114"/>
      <c r="BF233" s="114"/>
      <c r="BG233" s="114"/>
      <c r="BH233" s="114"/>
      <c r="BI233" s="114"/>
      <c r="BJ233" s="114"/>
      <c r="BK233" s="114"/>
      <c r="BL233" s="114"/>
      <c r="BM233" s="114"/>
      <c r="BN233" s="114"/>
      <c r="BO233" s="114"/>
      <c r="BP233" s="114"/>
      <c r="BQ233" s="114"/>
      <c r="BR233" s="114"/>
      <c r="BS233" s="114"/>
      <c r="BT233" s="114"/>
      <c r="BU233" s="114"/>
      <c r="BV233" s="114"/>
      <c r="BW233" s="114"/>
      <c r="BX233" s="114"/>
      <c r="BY233" s="114"/>
      <c r="BZ233" s="114"/>
      <c r="CA233" s="114"/>
      <c r="CB233" s="114"/>
      <c r="CC233" s="114"/>
      <c r="CD233" s="114"/>
      <c r="CE233" s="114"/>
      <c r="CF233" s="114"/>
      <c r="CG233" s="114"/>
      <c r="CH233" s="114"/>
      <c r="CI233" s="114"/>
      <c r="CJ233" s="114"/>
      <c r="CK233" s="114"/>
      <c r="CL233" s="114"/>
      <c r="CM233" s="114"/>
      <c r="CN233" s="114"/>
      <c r="CO233" s="114"/>
      <c r="CP233" s="114"/>
      <c r="CQ233" s="114"/>
      <c r="CR233" s="114"/>
      <c r="CS233" s="114"/>
      <c r="CT233" s="114"/>
      <c r="CU233" s="114"/>
      <c r="CV233" s="114"/>
      <c r="CW233" s="114"/>
      <c r="CX233" s="114"/>
      <c r="CY233" s="114"/>
      <c r="CZ233" s="114"/>
      <c r="DA233" s="114"/>
      <c r="DB233" s="114"/>
      <c r="DC233" s="114"/>
      <c r="DD233" s="114"/>
      <c r="DE233" s="114"/>
      <c r="DF233" s="114"/>
      <c r="DG233" s="114"/>
      <c r="DH233" s="114"/>
      <c r="DI233" s="114"/>
      <c r="DJ233" s="114"/>
      <c r="DK233" s="114"/>
      <c r="DL233" s="114"/>
      <c r="DM233" s="114"/>
      <c r="DN233" s="114"/>
      <c r="DO233" s="114"/>
      <c r="DP233" s="114"/>
      <c r="DQ233" s="114"/>
      <c r="DR233" s="114"/>
      <c r="DS233" s="114"/>
      <c r="DT233" s="114"/>
      <c r="DU233" s="114"/>
      <c r="DV233" s="114"/>
      <c r="DW233" s="114"/>
      <c r="DX233" s="114"/>
      <c r="DY233" s="114"/>
      <c r="DZ233" s="114"/>
      <c r="EA233" s="114"/>
      <c r="EB233" s="114"/>
      <c r="EC233" s="114"/>
      <c r="ED233" s="114"/>
      <c r="EE233" s="114"/>
      <c r="EF233" s="114"/>
      <c r="EG233" s="114"/>
      <c r="EH233" s="114"/>
      <c r="EI233" s="114"/>
      <c r="EJ233" s="114"/>
      <c r="EK233" s="114"/>
      <c r="EL233" s="114"/>
      <c r="EM233" s="114"/>
      <c r="EN233" s="114"/>
      <c r="EO233" s="114"/>
      <c r="EP233" s="114"/>
      <c r="EQ233" s="114"/>
      <c r="ER233" s="114"/>
      <c r="ES233" s="114"/>
      <c r="ET233" s="114"/>
      <c r="EU233" s="114"/>
      <c r="EV233" s="114"/>
      <c r="EW233" s="114"/>
      <c r="EX233" s="114"/>
      <c r="EY233" s="114"/>
      <c r="EZ233" s="114"/>
      <c r="FA233" s="114"/>
      <c r="FB233" s="114"/>
      <c r="FC233" s="114"/>
      <c r="FD233" s="114"/>
      <c r="FE233" s="114"/>
      <c r="FF233" s="114"/>
      <c r="FG233" s="114"/>
      <c r="FH233" s="114"/>
      <c r="FI233" s="114"/>
      <c r="FJ233" s="114"/>
      <c r="FK233" s="114"/>
      <c r="FL233" s="114"/>
      <c r="FM233" s="114"/>
      <c r="FN233" s="114"/>
      <c r="FO233" s="114"/>
      <c r="FP233" s="114"/>
      <c r="FQ233" s="114"/>
      <c r="FR233" s="114"/>
      <c r="FS233" s="114"/>
      <c r="FT233" s="114"/>
      <c r="FU233" s="114"/>
      <c r="FV233" s="114"/>
      <c r="FW233" s="114"/>
      <c r="FX233" s="114"/>
      <c r="FY233" s="114"/>
      <c r="FZ233" s="114"/>
      <c r="GA233" s="114"/>
      <c r="GB233" s="114"/>
      <c r="GC233" s="114"/>
      <c r="GD233" s="114"/>
      <c r="GE233" s="114"/>
      <c r="GF233" s="114"/>
      <c r="GG233" s="114"/>
      <c r="GH233" s="114"/>
      <c r="GI233" s="114"/>
      <c r="GJ233" s="114"/>
      <c r="GK233" s="114"/>
      <c r="GL233" s="114"/>
      <c r="GM233" s="114"/>
      <c r="GN233" s="114"/>
      <c r="GO233" s="114"/>
      <c r="GP233" s="114"/>
      <c r="GQ233" s="114"/>
      <c r="GR233" s="114"/>
      <c r="GS233" s="114"/>
      <c r="GT233" s="114"/>
      <c r="GU233" s="114"/>
      <c r="GV233" s="114"/>
      <c r="GW233" s="114"/>
      <c r="GX233" s="114"/>
      <c r="GY233" s="114"/>
      <c r="GZ233" s="114"/>
      <c r="HA233" s="114"/>
      <c r="HB233" s="114"/>
      <c r="HC233" s="114"/>
      <c r="HD233" s="114"/>
      <c r="HE233" s="114"/>
      <c r="HF233" s="114"/>
      <c r="HG233" s="114"/>
      <c r="HH233" s="114"/>
      <c r="HI233" s="114"/>
      <c r="HJ233" s="114"/>
      <c r="HK233" s="114"/>
      <c r="HL233" s="114"/>
      <c r="HM233" s="114"/>
      <c r="HN233" s="114"/>
      <c r="HO233" s="114"/>
      <c r="HP233" s="114"/>
      <c r="HQ233" s="114"/>
      <c r="HR233" s="114"/>
      <c r="HS233" s="114"/>
      <c r="HT233" s="114"/>
      <c r="HU233" s="114"/>
      <c r="HV233" s="114"/>
      <c r="HW233" s="114"/>
      <c r="HX233" s="114"/>
      <c r="HY233" s="114"/>
      <c r="HZ233" s="114"/>
      <c r="IA233" s="114"/>
      <c r="IB233" s="114"/>
      <c r="IC233" s="114"/>
      <c r="ID233" s="114"/>
      <c r="IE233" s="114"/>
      <c r="IF233" s="114"/>
      <c r="IG233" s="114"/>
      <c r="IH233" s="114"/>
      <c r="II233" s="114"/>
      <c r="IJ233" s="114"/>
      <c r="IK233" s="114"/>
      <c r="IL233" s="114"/>
      <c r="IM233" s="114"/>
      <c r="IN233" s="114"/>
      <c r="IO233" s="114"/>
      <c r="IP233" s="114"/>
      <c r="IQ233" s="114"/>
      <c r="IR233" s="114"/>
      <c r="IS233" s="114"/>
      <c r="IT233" s="114"/>
      <c r="IU233" s="114"/>
      <c r="IV233" s="114"/>
      <c r="IW233" s="114"/>
    </row>
    <row r="234" customFormat="false" ht="11.25" hidden="false" customHeight="false" outlineLevel="0" collapsed="false">
      <c r="A234" s="1" t="s">
        <v>171</v>
      </c>
      <c r="B234" s="71"/>
      <c r="C234" s="72" t="n">
        <v>12000</v>
      </c>
      <c r="D234" s="105"/>
      <c r="E234" s="72" t="n">
        <v>12000</v>
      </c>
      <c r="F234" s="105"/>
      <c r="G234" s="14" t="n">
        <f aca="false">+C234-E234</f>
        <v>0</v>
      </c>
      <c r="H234" s="112"/>
      <c r="I234" s="112"/>
      <c r="J234" s="112"/>
      <c r="K234" s="112"/>
      <c r="L234" s="112"/>
      <c r="M234" s="112"/>
      <c r="N234" s="112"/>
      <c r="O234" s="112"/>
      <c r="P234" s="112"/>
      <c r="Q234" s="112"/>
      <c r="R234" s="112"/>
      <c r="S234" s="112"/>
      <c r="T234" s="112"/>
      <c r="U234" s="112"/>
      <c r="V234" s="112"/>
      <c r="W234" s="112"/>
      <c r="X234" s="112"/>
      <c r="Y234" s="112"/>
      <c r="Z234" s="112"/>
      <c r="AA234" s="112"/>
      <c r="AB234" s="112"/>
      <c r="AC234" s="112"/>
      <c r="AD234" s="112"/>
      <c r="AE234" s="112"/>
      <c r="AF234" s="112"/>
      <c r="AG234" s="112"/>
      <c r="AH234" s="113"/>
      <c r="AI234" s="113"/>
      <c r="AJ234" s="113"/>
      <c r="AK234" s="113"/>
      <c r="AL234" s="113"/>
      <c r="AM234" s="113"/>
      <c r="AN234" s="113"/>
      <c r="AO234" s="113"/>
      <c r="AP234" s="113"/>
      <c r="AQ234" s="113"/>
      <c r="AR234" s="113"/>
      <c r="AS234" s="114"/>
      <c r="AT234" s="114"/>
      <c r="AU234" s="114"/>
      <c r="AV234" s="114"/>
      <c r="AW234" s="114"/>
      <c r="AX234" s="114"/>
      <c r="AY234" s="114"/>
      <c r="AZ234" s="114"/>
      <c r="BA234" s="114"/>
      <c r="BB234" s="114"/>
      <c r="BC234" s="114"/>
      <c r="BD234" s="114"/>
      <c r="BE234" s="114"/>
      <c r="BF234" s="114"/>
      <c r="BG234" s="114"/>
      <c r="BH234" s="114"/>
      <c r="BI234" s="114"/>
      <c r="BJ234" s="114"/>
      <c r="BK234" s="114"/>
      <c r="BL234" s="114"/>
      <c r="BM234" s="114"/>
      <c r="BN234" s="114"/>
      <c r="BO234" s="114"/>
      <c r="BP234" s="114"/>
      <c r="BQ234" s="114"/>
      <c r="BR234" s="114"/>
      <c r="BS234" s="114"/>
      <c r="BT234" s="114"/>
      <c r="BU234" s="114"/>
      <c r="BV234" s="114"/>
      <c r="BW234" s="114"/>
      <c r="BX234" s="114"/>
      <c r="BY234" s="114"/>
      <c r="BZ234" s="114"/>
      <c r="CA234" s="114"/>
      <c r="CB234" s="114"/>
      <c r="CC234" s="114"/>
      <c r="CD234" s="114"/>
      <c r="CE234" s="114"/>
      <c r="CF234" s="114"/>
      <c r="CG234" s="114"/>
      <c r="CH234" s="114"/>
      <c r="CI234" s="114"/>
      <c r="CJ234" s="114"/>
      <c r="CK234" s="114"/>
      <c r="CL234" s="114"/>
      <c r="CM234" s="114"/>
      <c r="CN234" s="114"/>
      <c r="CO234" s="114"/>
      <c r="CP234" s="114"/>
      <c r="CQ234" s="114"/>
      <c r="CR234" s="114"/>
      <c r="CS234" s="114"/>
      <c r="CT234" s="114"/>
      <c r="CU234" s="114"/>
      <c r="CV234" s="114"/>
      <c r="CW234" s="114"/>
      <c r="CX234" s="114"/>
      <c r="CY234" s="114"/>
      <c r="CZ234" s="114"/>
      <c r="DA234" s="114"/>
      <c r="DB234" s="114"/>
      <c r="DC234" s="114"/>
      <c r="DD234" s="114"/>
      <c r="DE234" s="114"/>
      <c r="DF234" s="114"/>
      <c r="DG234" s="114"/>
      <c r="DH234" s="114"/>
      <c r="DI234" s="114"/>
      <c r="DJ234" s="114"/>
      <c r="DK234" s="114"/>
      <c r="DL234" s="114"/>
      <c r="DM234" s="114"/>
      <c r="DN234" s="114"/>
      <c r="DO234" s="114"/>
      <c r="DP234" s="114"/>
      <c r="DQ234" s="114"/>
      <c r="DR234" s="114"/>
      <c r="DS234" s="114"/>
      <c r="DT234" s="114"/>
      <c r="DU234" s="114"/>
      <c r="DV234" s="114"/>
      <c r="DW234" s="114"/>
      <c r="DX234" s="114"/>
      <c r="DY234" s="114"/>
      <c r="DZ234" s="114"/>
      <c r="EA234" s="114"/>
      <c r="EB234" s="114"/>
      <c r="EC234" s="114"/>
      <c r="ED234" s="114"/>
      <c r="EE234" s="114"/>
      <c r="EF234" s="114"/>
      <c r="EG234" s="114"/>
      <c r="EH234" s="114"/>
      <c r="EI234" s="114"/>
      <c r="EJ234" s="114"/>
      <c r="EK234" s="114"/>
      <c r="EL234" s="114"/>
      <c r="EM234" s="114"/>
      <c r="EN234" s="114"/>
      <c r="EO234" s="114"/>
      <c r="EP234" s="114"/>
      <c r="EQ234" s="114"/>
      <c r="ER234" s="114"/>
      <c r="ES234" s="114"/>
      <c r="ET234" s="114"/>
      <c r="EU234" s="114"/>
      <c r="EV234" s="114"/>
      <c r="EW234" s="114"/>
      <c r="EX234" s="114"/>
      <c r="EY234" s="114"/>
      <c r="EZ234" s="114"/>
      <c r="FA234" s="114"/>
      <c r="FB234" s="114"/>
      <c r="FC234" s="114"/>
      <c r="FD234" s="114"/>
      <c r="FE234" s="114"/>
      <c r="FF234" s="114"/>
      <c r="FG234" s="114"/>
      <c r="FH234" s="114"/>
      <c r="FI234" s="114"/>
      <c r="FJ234" s="114"/>
      <c r="FK234" s="114"/>
      <c r="FL234" s="114"/>
      <c r="FM234" s="114"/>
      <c r="FN234" s="114"/>
      <c r="FO234" s="114"/>
      <c r="FP234" s="114"/>
      <c r="FQ234" s="114"/>
      <c r="FR234" s="114"/>
      <c r="FS234" s="114"/>
      <c r="FT234" s="114"/>
      <c r="FU234" s="114"/>
      <c r="FV234" s="114"/>
      <c r="FW234" s="114"/>
      <c r="FX234" s="114"/>
      <c r="FY234" s="114"/>
      <c r="FZ234" s="114"/>
      <c r="GA234" s="114"/>
      <c r="GB234" s="114"/>
      <c r="GC234" s="114"/>
      <c r="GD234" s="114"/>
      <c r="GE234" s="114"/>
      <c r="GF234" s="114"/>
      <c r="GG234" s="114"/>
      <c r="GH234" s="114"/>
      <c r="GI234" s="114"/>
      <c r="GJ234" s="114"/>
      <c r="GK234" s="114"/>
      <c r="GL234" s="114"/>
      <c r="GM234" s="114"/>
      <c r="GN234" s="114"/>
      <c r="GO234" s="114"/>
      <c r="GP234" s="114"/>
      <c r="GQ234" s="114"/>
      <c r="GR234" s="114"/>
      <c r="GS234" s="114"/>
      <c r="GT234" s="114"/>
      <c r="GU234" s="114"/>
      <c r="GV234" s="114"/>
      <c r="GW234" s="114"/>
      <c r="GX234" s="114"/>
      <c r="GY234" s="114"/>
      <c r="GZ234" s="114"/>
      <c r="HA234" s="114"/>
      <c r="HB234" s="114"/>
      <c r="HC234" s="114"/>
      <c r="HD234" s="114"/>
      <c r="HE234" s="114"/>
      <c r="HF234" s="114"/>
      <c r="HG234" s="114"/>
      <c r="HH234" s="114"/>
      <c r="HI234" s="114"/>
      <c r="HJ234" s="114"/>
      <c r="HK234" s="114"/>
      <c r="HL234" s="114"/>
      <c r="HM234" s="114"/>
      <c r="HN234" s="114"/>
      <c r="HO234" s="114"/>
      <c r="HP234" s="114"/>
      <c r="HQ234" s="114"/>
      <c r="HR234" s="114"/>
      <c r="HS234" s="114"/>
      <c r="HT234" s="114"/>
      <c r="HU234" s="114"/>
      <c r="HV234" s="114"/>
      <c r="HW234" s="114"/>
      <c r="HX234" s="114"/>
      <c r="HY234" s="114"/>
      <c r="HZ234" s="114"/>
      <c r="IA234" s="114"/>
      <c r="IB234" s="114"/>
      <c r="IC234" s="114"/>
      <c r="ID234" s="114"/>
      <c r="IE234" s="114"/>
      <c r="IF234" s="114"/>
      <c r="IG234" s="114"/>
      <c r="IH234" s="114"/>
      <c r="II234" s="114"/>
      <c r="IJ234" s="114"/>
      <c r="IK234" s="114"/>
      <c r="IL234" s="114"/>
      <c r="IM234" s="114"/>
      <c r="IN234" s="114"/>
      <c r="IO234" s="114"/>
      <c r="IP234" s="114"/>
      <c r="IQ234" s="114"/>
      <c r="IR234" s="114"/>
      <c r="IS234" s="114"/>
      <c r="IT234" s="114"/>
      <c r="IU234" s="114"/>
      <c r="IV234" s="114"/>
      <c r="IW234" s="114"/>
    </row>
    <row r="235" customFormat="false" ht="11.25" hidden="false" customHeight="false" outlineLevel="0" collapsed="false">
      <c r="A235" s="69" t="s">
        <v>105</v>
      </c>
      <c r="B235" s="107" t="n">
        <v>170000</v>
      </c>
      <c r="C235" s="82" t="n">
        <f aca="false">SUM(C230:C234)</f>
        <v>170000</v>
      </c>
      <c r="D235" s="115" t="n">
        <f aca="false">+B235-C235</f>
        <v>0</v>
      </c>
      <c r="E235" s="82" t="n">
        <v>170000</v>
      </c>
      <c r="F235" s="115" t="n">
        <f aca="false">+B235-E235</f>
        <v>0</v>
      </c>
      <c r="G235" s="84" t="s">
        <v>2</v>
      </c>
      <c r="H235" s="116"/>
      <c r="I235" s="116"/>
      <c r="J235" s="116"/>
      <c r="K235" s="116"/>
      <c r="L235" s="116"/>
      <c r="M235" s="116"/>
      <c r="N235" s="116"/>
      <c r="O235" s="116"/>
      <c r="P235" s="116"/>
      <c r="Q235" s="116"/>
      <c r="R235" s="116"/>
      <c r="S235" s="116"/>
      <c r="T235" s="116"/>
      <c r="U235" s="116"/>
      <c r="V235" s="116"/>
      <c r="W235" s="116"/>
      <c r="X235" s="116"/>
      <c r="Y235" s="116"/>
      <c r="Z235" s="116"/>
      <c r="AA235" s="116"/>
      <c r="AB235" s="116"/>
      <c r="AC235" s="116"/>
      <c r="AD235" s="116"/>
      <c r="AE235" s="116"/>
      <c r="AF235" s="117"/>
      <c r="AG235" s="117"/>
      <c r="AH235" s="117"/>
      <c r="AI235" s="117"/>
      <c r="AJ235" s="117"/>
      <c r="AK235" s="117"/>
      <c r="AL235" s="117"/>
      <c r="AM235" s="117"/>
      <c r="AN235" s="117"/>
      <c r="AO235" s="117"/>
      <c r="AP235" s="117"/>
      <c r="AQ235" s="117"/>
      <c r="AR235" s="117"/>
      <c r="AS235" s="118"/>
      <c r="AT235" s="118"/>
      <c r="AU235" s="118"/>
      <c r="AV235" s="118"/>
      <c r="AW235" s="118"/>
      <c r="AX235" s="118"/>
      <c r="AY235" s="118"/>
      <c r="AZ235" s="118"/>
      <c r="BA235" s="118"/>
      <c r="BB235" s="118"/>
      <c r="BC235" s="118"/>
      <c r="BD235" s="118"/>
      <c r="BE235" s="118"/>
      <c r="BF235" s="118"/>
      <c r="BG235" s="118"/>
      <c r="BH235" s="118"/>
      <c r="BI235" s="118"/>
      <c r="BJ235" s="118"/>
      <c r="BK235" s="118"/>
      <c r="BL235" s="118"/>
      <c r="BM235" s="118"/>
      <c r="BN235" s="118"/>
      <c r="BO235" s="118"/>
      <c r="BP235" s="118"/>
      <c r="BQ235" s="118"/>
      <c r="BR235" s="118"/>
      <c r="BS235" s="118"/>
      <c r="BT235" s="118"/>
      <c r="BU235" s="118"/>
      <c r="BV235" s="118"/>
      <c r="BW235" s="118"/>
      <c r="BX235" s="118"/>
      <c r="BY235" s="118"/>
      <c r="BZ235" s="118"/>
      <c r="CA235" s="118"/>
      <c r="CB235" s="118"/>
      <c r="CC235" s="118"/>
      <c r="CD235" s="118"/>
      <c r="CE235" s="118"/>
      <c r="CF235" s="118"/>
      <c r="CG235" s="118"/>
      <c r="CH235" s="118"/>
      <c r="CI235" s="118"/>
      <c r="CJ235" s="118"/>
      <c r="CK235" s="118"/>
      <c r="CL235" s="118"/>
      <c r="CM235" s="118"/>
      <c r="CN235" s="118"/>
      <c r="CO235" s="118"/>
      <c r="CP235" s="118"/>
      <c r="CQ235" s="118"/>
      <c r="CR235" s="118"/>
      <c r="CS235" s="118"/>
      <c r="CT235" s="118"/>
      <c r="CU235" s="118"/>
      <c r="CV235" s="118"/>
      <c r="CW235" s="118"/>
      <c r="CX235" s="118"/>
      <c r="CY235" s="118"/>
      <c r="CZ235" s="118"/>
      <c r="DA235" s="118"/>
      <c r="DB235" s="118"/>
      <c r="DC235" s="118"/>
      <c r="DD235" s="118"/>
      <c r="DE235" s="118"/>
      <c r="DF235" s="118"/>
      <c r="DG235" s="118"/>
      <c r="DH235" s="118"/>
      <c r="DI235" s="118"/>
      <c r="DJ235" s="118"/>
      <c r="DK235" s="118"/>
      <c r="DL235" s="118"/>
      <c r="DM235" s="118"/>
      <c r="DN235" s="118"/>
      <c r="DO235" s="118"/>
      <c r="DP235" s="118"/>
      <c r="DQ235" s="118"/>
      <c r="DR235" s="118"/>
      <c r="DS235" s="118"/>
      <c r="DT235" s="118"/>
      <c r="DU235" s="118"/>
      <c r="DV235" s="118"/>
      <c r="DW235" s="118"/>
      <c r="DX235" s="118"/>
      <c r="DY235" s="118"/>
      <c r="DZ235" s="118"/>
      <c r="EA235" s="118"/>
      <c r="EB235" s="118"/>
      <c r="EC235" s="118"/>
      <c r="ED235" s="118"/>
      <c r="EE235" s="118"/>
      <c r="EF235" s="118"/>
      <c r="EG235" s="118"/>
      <c r="EH235" s="118"/>
      <c r="EI235" s="118"/>
      <c r="EJ235" s="118"/>
      <c r="EK235" s="118"/>
      <c r="EL235" s="118"/>
      <c r="EM235" s="118"/>
      <c r="EN235" s="118"/>
      <c r="EO235" s="118"/>
      <c r="EP235" s="118"/>
      <c r="EQ235" s="118"/>
      <c r="ER235" s="118"/>
      <c r="ES235" s="118"/>
      <c r="ET235" s="118"/>
      <c r="EU235" s="118"/>
      <c r="EV235" s="118"/>
      <c r="EW235" s="118"/>
      <c r="EX235" s="118"/>
      <c r="EY235" s="118"/>
      <c r="EZ235" s="118"/>
      <c r="FA235" s="118"/>
      <c r="FB235" s="118"/>
      <c r="FC235" s="118"/>
      <c r="FD235" s="118"/>
      <c r="FE235" s="118"/>
      <c r="FF235" s="118"/>
      <c r="FG235" s="118"/>
      <c r="FH235" s="118"/>
      <c r="FI235" s="118"/>
      <c r="FJ235" s="118"/>
      <c r="FK235" s="118"/>
      <c r="FL235" s="118"/>
      <c r="FM235" s="118"/>
      <c r="FN235" s="118"/>
      <c r="FO235" s="118"/>
      <c r="FP235" s="118"/>
      <c r="FQ235" s="118"/>
      <c r="FR235" s="118"/>
      <c r="FS235" s="118"/>
      <c r="FT235" s="118"/>
      <c r="FU235" s="118"/>
      <c r="FV235" s="118"/>
      <c r="FW235" s="118"/>
      <c r="FX235" s="118"/>
      <c r="FY235" s="118"/>
      <c r="FZ235" s="118"/>
      <c r="GA235" s="118"/>
      <c r="GB235" s="118"/>
      <c r="GC235" s="118"/>
      <c r="GD235" s="118"/>
      <c r="GE235" s="118"/>
      <c r="GF235" s="118"/>
      <c r="GG235" s="118"/>
      <c r="GH235" s="118"/>
      <c r="GI235" s="118"/>
      <c r="GJ235" s="118"/>
      <c r="GK235" s="118"/>
      <c r="GL235" s="118"/>
      <c r="GM235" s="118"/>
      <c r="GN235" s="118"/>
      <c r="GO235" s="118"/>
      <c r="GP235" s="118"/>
      <c r="GQ235" s="118"/>
      <c r="GR235" s="118"/>
      <c r="GS235" s="118"/>
      <c r="GT235" s="118"/>
      <c r="GU235" s="118"/>
      <c r="GV235" s="118"/>
      <c r="GW235" s="118"/>
      <c r="GX235" s="118"/>
      <c r="GY235" s="118"/>
      <c r="GZ235" s="118"/>
      <c r="HA235" s="118"/>
      <c r="HB235" s="118"/>
      <c r="HC235" s="118"/>
      <c r="HD235" s="118"/>
      <c r="HE235" s="118"/>
      <c r="HF235" s="118"/>
      <c r="HG235" s="118"/>
      <c r="HH235" s="118"/>
      <c r="HI235" s="118"/>
      <c r="HJ235" s="118"/>
      <c r="HK235" s="118"/>
      <c r="HL235" s="118"/>
      <c r="HM235" s="118"/>
      <c r="HN235" s="118"/>
      <c r="HO235" s="118"/>
      <c r="HP235" s="118"/>
      <c r="HQ235" s="118"/>
      <c r="HR235" s="118"/>
      <c r="HS235" s="118"/>
      <c r="HT235" s="118"/>
      <c r="HU235" s="118"/>
      <c r="HV235" s="118"/>
      <c r="HW235" s="118"/>
      <c r="HX235" s="118"/>
      <c r="HY235" s="118"/>
      <c r="HZ235" s="118"/>
      <c r="IA235" s="118"/>
      <c r="IB235" s="118"/>
      <c r="IC235" s="118"/>
      <c r="ID235" s="118"/>
      <c r="IE235" s="118"/>
      <c r="IF235" s="118"/>
      <c r="IG235" s="118"/>
      <c r="IH235" s="118"/>
      <c r="II235" s="118"/>
      <c r="IJ235" s="118"/>
      <c r="IK235" s="118"/>
      <c r="IL235" s="118"/>
      <c r="IM235" s="118"/>
      <c r="IN235" s="118"/>
      <c r="IO235" s="118"/>
      <c r="IP235" s="118"/>
      <c r="IQ235" s="118"/>
      <c r="IR235" s="118"/>
      <c r="IS235" s="118"/>
      <c r="IT235" s="118"/>
      <c r="IU235" s="118"/>
      <c r="IV235" s="118"/>
      <c r="IW235" s="118"/>
    </row>
    <row r="236" customFormat="false" ht="11.25" hidden="false" customHeight="false" outlineLevel="0" collapsed="false">
      <c r="A236" s="69" t="s">
        <v>2</v>
      </c>
      <c r="B236" s="71" t="s">
        <v>2</v>
      </c>
      <c r="C236" s="72" t="s">
        <v>2</v>
      </c>
      <c r="D236" s="105" t="s">
        <v>2</v>
      </c>
      <c r="E236" s="72"/>
      <c r="F236" s="105" t="s">
        <v>2</v>
      </c>
      <c r="G236" s="14" t="s">
        <v>2</v>
      </c>
      <c r="H236" s="119"/>
      <c r="I236" s="119"/>
      <c r="J236" s="119"/>
      <c r="K236" s="119"/>
      <c r="L236" s="119"/>
      <c r="M236" s="119"/>
      <c r="N236" s="119"/>
      <c r="O236" s="119"/>
      <c r="P236" s="119"/>
      <c r="Q236" s="119"/>
      <c r="R236" s="119"/>
      <c r="S236" s="119"/>
      <c r="T236" s="119"/>
      <c r="U236" s="119"/>
      <c r="V236" s="119"/>
      <c r="W236" s="119"/>
      <c r="X236" s="119"/>
      <c r="Y236" s="119"/>
      <c r="Z236" s="119"/>
      <c r="AA236" s="119"/>
      <c r="AB236" s="119"/>
      <c r="AC236" s="119"/>
      <c r="AD236" s="119"/>
      <c r="AE236" s="119"/>
      <c r="AF236" s="103"/>
      <c r="AG236" s="103"/>
      <c r="AH236" s="103"/>
      <c r="AI236" s="103"/>
      <c r="AJ236" s="103"/>
      <c r="AK236" s="103"/>
      <c r="AL236" s="103"/>
      <c r="AM236" s="103"/>
      <c r="AN236" s="103"/>
      <c r="AO236" s="103"/>
      <c r="AP236" s="103"/>
      <c r="AQ236" s="103"/>
      <c r="AR236" s="103"/>
      <c r="AS236" s="104"/>
      <c r="AT236" s="104"/>
      <c r="AU236" s="104"/>
      <c r="AV236" s="104"/>
      <c r="AW236" s="104"/>
      <c r="AX236" s="104"/>
      <c r="AY236" s="104"/>
      <c r="AZ236" s="104"/>
      <c r="BA236" s="104"/>
      <c r="BB236" s="104"/>
      <c r="BC236" s="104"/>
      <c r="BD236" s="104"/>
      <c r="BE236" s="104"/>
      <c r="BF236" s="104"/>
      <c r="BG236" s="104"/>
      <c r="BH236" s="104"/>
      <c r="BI236" s="104"/>
      <c r="BJ236" s="104"/>
      <c r="BK236" s="104"/>
      <c r="BL236" s="104"/>
      <c r="BM236" s="104"/>
      <c r="BN236" s="104"/>
      <c r="BO236" s="104"/>
      <c r="BP236" s="104"/>
      <c r="BQ236" s="104"/>
      <c r="BR236" s="104"/>
      <c r="BS236" s="104"/>
      <c r="BT236" s="104"/>
      <c r="BU236" s="104"/>
      <c r="BV236" s="104"/>
      <c r="BW236" s="104"/>
      <c r="BX236" s="104"/>
      <c r="BY236" s="104"/>
      <c r="BZ236" s="104"/>
      <c r="CA236" s="104"/>
      <c r="CB236" s="104"/>
      <c r="CC236" s="104"/>
      <c r="CD236" s="104"/>
      <c r="CE236" s="104"/>
      <c r="CF236" s="104"/>
      <c r="CG236" s="104"/>
      <c r="CH236" s="104"/>
      <c r="CI236" s="104"/>
      <c r="CJ236" s="104"/>
      <c r="CK236" s="104"/>
      <c r="CL236" s="104"/>
      <c r="CM236" s="104"/>
      <c r="CN236" s="104"/>
      <c r="CO236" s="104"/>
      <c r="CP236" s="104"/>
      <c r="CQ236" s="104"/>
      <c r="CR236" s="104"/>
      <c r="CS236" s="104"/>
      <c r="CT236" s="104"/>
      <c r="CU236" s="104"/>
      <c r="CV236" s="104"/>
      <c r="CW236" s="104"/>
      <c r="CX236" s="104"/>
      <c r="CY236" s="104"/>
      <c r="CZ236" s="104"/>
      <c r="DA236" s="104"/>
      <c r="DB236" s="104"/>
      <c r="DC236" s="104"/>
      <c r="DD236" s="104"/>
      <c r="DE236" s="104"/>
      <c r="DF236" s="104"/>
      <c r="DG236" s="104"/>
      <c r="DH236" s="104"/>
      <c r="DI236" s="104"/>
      <c r="DJ236" s="104"/>
      <c r="DK236" s="104"/>
      <c r="DL236" s="104"/>
      <c r="DM236" s="104"/>
      <c r="DN236" s="104"/>
      <c r="DO236" s="104"/>
      <c r="DP236" s="104"/>
      <c r="DQ236" s="104"/>
      <c r="DR236" s="104"/>
      <c r="DS236" s="104"/>
      <c r="DT236" s="104"/>
      <c r="DU236" s="104"/>
      <c r="DV236" s="104"/>
      <c r="DW236" s="104"/>
      <c r="DX236" s="104"/>
      <c r="DY236" s="104"/>
      <c r="DZ236" s="104"/>
      <c r="EA236" s="104"/>
      <c r="EB236" s="104"/>
      <c r="EC236" s="104"/>
      <c r="ED236" s="104"/>
      <c r="EE236" s="104"/>
      <c r="EF236" s="104"/>
      <c r="EG236" s="104"/>
      <c r="EH236" s="104"/>
      <c r="EI236" s="104"/>
      <c r="EJ236" s="104"/>
      <c r="EK236" s="104"/>
      <c r="EL236" s="104"/>
      <c r="EM236" s="104"/>
      <c r="EN236" s="104"/>
      <c r="EO236" s="104"/>
      <c r="EP236" s="104"/>
      <c r="EQ236" s="104"/>
      <c r="ER236" s="104"/>
      <c r="ES236" s="104"/>
      <c r="ET236" s="104"/>
      <c r="EU236" s="104"/>
      <c r="EV236" s="104"/>
      <c r="EW236" s="104"/>
      <c r="EX236" s="104"/>
      <c r="EY236" s="104"/>
      <c r="EZ236" s="104"/>
      <c r="FA236" s="104"/>
      <c r="FB236" s="104"/>
      <c r="FC236" s="104"/>
      <c r="FD236" s="104"/>
      <c r="FE236" s="104"/>
      <c r="FF236" s="104"/>
      <c r="FG236" s="104"/>
      <c r="FH236" s="104"/>
      <c r="FI236" s="104"/>
      <c r="FJ236" s="104"/>
      <c r="FK236" s="104"/>
      <c r="FL236" s="104"/>
      <c r="FM236" s="104"/>
      <c r="FN236" s="104"/>
      <c r="FO236" s="104"/>
      <c r="FP236" s="104"/>
      <c r="FQ236" s="104"/>
      <c r="FR236" s="104"/>
      <c r="FS236" s="104"/>
      <c r="FT236" s="104"/>
      <c r="FU236" s="104"/>
      <c r="FV236" s="104"/>
      <c r="FW236" s="104"/>
      <c r="FX236" s="104"/>
      <c r="FY236" s="104"/>
      <c r="FZ236" s="104"/>
      <c r="GA236" s="104"/>
      <c r="GB236" s="104"/>
      <c r="GC236" s="104"/>
      <c r="GD236" s="104"/>
      <c r="GE236" s="104"/>
      <c r="GF236" s="104"/>
      <c r="GG236" s="104"/>
      <c r="GH236" s="104"/>
      <c r="GI236" s="104"/>
      <c r="GJ236" s="104"/>
      <c r="GK236" s="104"/>
      <c r="GL236" s="104"/>
      <c r="GM236" s="104"/>
      <c r="GN236" s="104"/>
      <c r="GO236" s="104"/>
      <c r="GP236" s="104"/>
      <c r="GQ236" s="104"/>
      <c r="GR236" s="104"/>
      <c r="GS236" s="104"/>
      <c r="GT236" s="104"/>
      <c r="GU236" s="104"/>
      <c r="GV236" s="104"/>
      <c r="GW236" s="104"/>
      <c r="GX236" s="104"/>
      <c r="GY236" s="104"/>
      <c r="GZ236" s="104"/>
      <c r="HA236" s="104"/>
      <c r="HB236" s="104"/>
      <c r="HC236" s="104"/>
      <c r="HD236" s="104"/>
      <c r="HE236" s="104"/>
      <c r="HF236" s="104"/>
      <c r="HG236" s="104"/>
      <c r="HH236" s="104"/>
      <c r="HI236" s="104"/>
      <c r="HJ236" s="104"/>
      <c r="HK236" s="104"/>
      <c r="HL236" s="104"/>
      <c r="HM236" s="104"/>
      <c r="HN236" s="104"/>
      <c r="HO236" s="104"/>
      <c r="HP236" s="104"/>
      <c r="HQ236" s="104"/>
      <c r="HR236" s="104"/>
      <c r="HS236" s="104"/>
      <c r="HT236" s="104"/>
      <c r="HU236" s="104"/>
      <c r="HV236" s="104"/>
      <c r="HW236" s="104"/>
      <c r="HX236" s="104"/>
      <c r="HY236" s="104"/>
      <c r="HZ236" s="104"/>
      <c r="IA236" s="104"/>
      <c r="IB236" s="104"/>
      <c r="IC236" s="104"/>
      <c r="ID236" s="104"/>
      <c r="IE236" s="104"/>
      <c r="IF236" s="104"/>
      <c r="IG236" s="104"/>
      <c r="IH236" s="104"/>
      <c r="II236" s="104"/>
      <c r="IJ236" s="104"/>
      <c r="IK236" s="104"/>
      <c r="IL236" s="104"/>
      <c r="IM236" s="104"/>
      <c r="IN236" s="104"/>
      <c r="IO236" s="104"/>
      <c r="IP236" s="104"/>
      <c r="IQ236" s="104"/>
      <c r="IR236" s="104"/>
      <c r="IS236" s="104"/>
      <c r="IT236" s="104"/>
      <c r="IU236" s="104"/>
      <c r="IV236" s="104"/>
      <c r="IW236" s="104"/>
    </row>
    <row r="237" customFormat="false" ht="11.25" hidden="false" customHeight="false" outlineLevel="0" collapsed="false">
      <c r="A237" s="69" t="s">
        <v>172</v>
      </c>
      <c r="B237" s="71" t="n">
        <v>250000</v>
      </c>
      <c r="C237" s="72" t="n">
        <v>177000</v>
      </c>
      <c r="D237" s="120" t="n">
        <f aca="false">+B237-C237</f>
        <v>73000</v>
      </c>
      <c r="E237" s="72" t="n">
        <v>175000</v>
      </c>
      <c r="F237" s="120" t="n">
        <f aca="false">+B237-E237</f>
        <v>75000</v>
      </c>
      <c r="G237" s="14" t="n">
        <f aca="false">+C237-E237</f>
        <v>2000</v>
      </c>
      <c r="H237" s="119"/>
      <c r="I237" s="119"/>
      <c r="J237" s="119"/>
      <c r="K237" s="119"/>
      <c r="L237" s="119"/>
      <c r="M237" s="119"/>
      <c r="N237" s="119"/>
      <c r="O237" s="119"/>
      <c r="P237" s="119"/>
      <c r="Q237" s="119"/>
      <c r="R237" s="119"/>
      <c r="S237" s="119"/>
      <c r="T237" s="119"/>
      <c r="U237" s="119"/>
      <c r="V237" s="119"/>
      <c r="W237" s="119"/>
      <c r="X237" s="119"/>
      <c r="Y237" s="119"/>
      <c r="Z237" s="119"/>
      <c r="AA237" s="119"/>
      <c r="AB237" s="119"/>
      <c r="AC237" s="119"/>
      <c r="AD237" s="119"/>
      <c r="AE237" s="119"/>
      <c r="AF237" s="103"/>
      <c r="AG237" s="103"/>
      <c r="AH237" s="103"/>
      <c r="AI237" s="103"/>
      <c r="AJ237" s="103"/>
      <c r="AK237" s="103"/>
      <c r="AL237" s="103"/>
      <c r="AM237" s="103"/>
      <c r="AN237" s="103"/>
      <c r="AO237" s="103"/>
      <c r="AP237" s="103"/>
      <c r="AQ237" s="103"/>
      <c r="AR237" s="103"/>
      <c r="AS237" s="104"/>
      <c r="AT237" s="104"/>
      <c r="AU237" s="104"/>
      <c r="AV237" s="104"/>
      <c r="AW237" s="104"/>
      <c r="AX237" s="104"/>
      <c r="AY237" s="104"/>
      <c r="AZ237" s="104"/>
      <c r="BA237" s="104"/>
      <c r="BB237" s="104"/>
      <c r="BC237" s="104"/>
      <c r="BD237" s="104"/>
      <c r="BE237" s="104"/>
      <c r="BF237" s="104"/>
      <c r="BG237" s="104"/>
      <c r="BH237" s="104"/>
      <c r="BI237" s="104"/>
      <c r="BJ237" s="104"/>
      <c r="BK237" s="104"/>
      <c r="BL237" s="104"/>
      <c r="BM237" s="104"/>
      <c r="BN237" s="104"/>
      <c r="BO237" s="104"/>
      <c r="BP237" s="104"/>
      <c r="BQ237" s="104"/>
      <c r="BR237" s="104"/>
      <c r="BS237" s="104"/>
      <c r="BT237" s="104"/>
      <c r="BU237" s="104"/>
      <c r="BV237" s="104"/>
      <c r="BW237" s="104"/>
      <c r="BX237" s="104"/>
      <c r="BY237" s="104"/>
      <c r="BZ237" s="104"/>
      <c r="CA237" s="104"/>
      <c r="CB237" s="104"/>
      <c r="CC237" s="104"/>
      <c r="CD237" s="104"/>
      <c r="CE237" s="104"/>
      <c r="CF237" s="104"/>
      <c r="CG237" s="104"/>
      <c r="CH237" s="104"/>
      <c r="CI237" s="104"/>
      <c r="CJ237" s="104"/>
      <c r="CK237" s="104"/>
      <c r="CL237" s="104"/>
      <c r="CM237" s="104"/>
      <c r="CN237" s="104"/>
      <c r="CO237" s="104"/>
      <c r="CP237" s="104"/>
      <c r="CQ237" s="104"/>
      <c r="CR237" s="104"/>
      <c r="CS237" s="104"/>
      <c r="CT237" s="104"/>
      <c r="CU237" s="104"/>
      <c r="CV237" s="104"/>
      <c r="CW237" s="104"/>
      <c r="CX237" s="104"/>
      <c r="CY237" s="104"/>
      <c r="CZ237" s="104"/>
      <c r="DA237" s="104"/>
      <c r="DB237" s="104"/>
      <c r="DC237" s="104"/>
      <c r="DD237" s="104"/>
      <c r="DE237" s="104"/>
      <c r="DF237" s="104"/>
      <c r="DG237" s="104"/>
      <c r="DH237" s="104"/>
      <c r="DI237" s="104"/>
      <c r="DJ237" s="104"/>
      <c r="DK237" s="104"/>
      <c r="DL237" s="104"/>
      <c r="DM237" s="104"/>
      <c r="DN237" s="104"/>
      <c r="DO237" s="104"/>
      <c r="DP237" s="104"/>
      <c r="DQ237" s="104"/>
      <c r="DR237" s="104"/>
      <c r="DS237" s="104"/>
      <c r="DT237" s="104"/>
      <c r="DU237" s="104"/>
      <c r="DV237" s="104"/>
      <c r="DW237" s="104"/>
      <c r="DX237" s="104"/>
      <c r="DY237" s="104"/>
      <c r="DZ237" s="104"/>
      <c r="EA237" s="104"/>
      <c r="EB237" s="104"/>
      <c r="EC237" s="104"/>
      <c r="ED237" s="104"/>
      <c r="EE237" s="104"/>
      <c r="EF237" s="104"/>
      <c r="EG237" s="104"/>
      <c r="EH237" s="104"/>
      <c r="EI237" s="104"/>
      <c r="EJ237" s="104"/>
      <c r="EK237" s="104"/>
      <c r="EL237" s="104"/>
      <c r="EM237" s="104"/>
      <c r="EN237" s="104"/>
      <c r="EO237" s="104"/>
      <c r="EP237" s="104"/>
      <c r="EQ237" s="104"/>
      <c r="ER237" s="104"/>
      <c r="ES237" s="104"/>
      <c r="ET237" s="104"/>
      <c r="EU237" s="104"/>
      <c r="EV237" s="104"/>
      <c r="EW237" s="104"/>
      <c r="EX237" s="104"/>
      <c r="EY237" s="104"/>
      <c r="EZ237" s="104"/>
      <c r="FA237" s="104"/>
      <c r="FB237" s="104"/>
      <c r="FC237" s="104"/>
      <c r="FD237" s="104"/>
      <c r="FE237" s="104"/>
      <c r="FF237" s="104"/>
      <c r="FG237" s="104"/>
      <c r="FH237" s="104"/>
      <c r="FI237" s="104"/>
      <c r="FJ237" s="104"/>
      <c r="FK237" s="104"/>
      <c r="FL237" s="104"/>
      <c r="FM237" s="104"/>
      <c r="FN237" s="104"/>
      <c r="FO237" s="104"/>
      <c r="FP237" s="104"/>
      <c r="FQ237" s="104"/>
      <c r="FR237" s="104"/>
      <c r="FS237" s="104"/>
      <c r="FT237" s="104"/>
      <c r="FU237" s="104"/>
      <c r="FV237" s="104"/>
      <c r="FW237" s="104"/>
      <c r="FX237" s="104"/>
      <c r="FY237" s="104"/>
      <c r="FZ237" s="104"/>
      <c r="GA237" s="104"/>
      <c r="GB237" s="104"/>
      <c r="GC237" s="104"/>
      <c r="GD237" s="104"/>
      <c r="GE237" s="104"/>
      <c r="GF237" s="104"/>
      <c r="GG237" s="104"/>
      <c r="GH237" s="104"/>
      <c r="GI237" s="104"/>
      <c r="GJ237" s="104"/>
      <c r="GK237" s="104"/>
      <c r="GL237" s="104"/>
      <c r="GM237" s="104"/>
      <c r="GN237" s="104"/>
      <c r="GO237" s="104"/>
      <c r="GP237" s="104"/>
      <c r="GQ237" s="104"/>
      <c r="GR237" s="104"/>
      <c r="GS237" s="104"/>
      <c r="GT237" s="104"/>
      <c r="GU237" s="104"/>
      <c r="GV237" s="104"/>
      <c r="GW237" s="104"/>
      <c r="GX237" s="104"/>
      <c r="GY237" s="104"/>
      <c r="GZ237" s="104"/>
      <c r="HA237" s="104"/>
      <c r="HB237" s="104"/>
      <c r="HC237" s="104"/>
      <c r="HD237" s="104"/>
      <c r="HE237" s="104"/>
      <c r="HF237" s="104"/>
      <c r="HG237" s="104"/>
      <c r="HH237" s="104"/>
      <c r="HI237" s="104"/>
      <c r="HJ237" s="104"/>
      <c r="HK237" s="104"/>
      <c r="HL237" s="104"/>
      <c r="HM237" s="104"/>
      <c r="HN237" s="104"/>
      <c r="HO237" s="104"/>
      <c r="HP237" s="104"/>
      <c r="HQ237" s="104"/>
      <c r="HR237" s="104"/>
      <c r="HS237" s="104"/>
      <c r="HT237" s="104"/>
      <c r="HU237" s="104"/>
      <c r="HV237" s="104"/>
      <c r="HW237" s="104"/>
      <c r="HX237" s="104"/>
      <c r="HY237" s="104"/>
      <c r="HZ237" s="104"/>
      <c r="IA237" s="104"/>
      <c r="IB237" s="104"/>
      <c r="IC237" s="104"/>
      <c r="ID237" s="104"/>
      <c r="IE237" s="104"/>
      <c r="IF237" s="104"/>
      <c r="IG237" s="104"/>
      <c r="IH237" s="104"/>
      <c r="II237" s="104"/>
      <c r="IJ237" s="104"/>
      <c r="IK237" s="104"/>
      <c r="IL237" s="104"/>
      <c r="IM237" s="104"/>
      <c r="IN237" s="104"/>
      <c r="IO237" s="104"/>
      <c r="IP237" s="104"/>
      <c r="IQ237" s="104"/>
      <c r="IR237" s="104"/>
      <c r="IS237" s="104"/>
      <c r="IT237" s="104"/>
      <c r="IU237" s="104"/>
      <c r="IV237" s="104"/>
      <c r="IW237" s="104"/>
    </row>
    <row r="238" customFormat="false" ht="11.25" hidden="false" customHeight="false" outlineLevel="0" collapsed="false">
      <c r="A238" s="69" t="s">
        <v>173</v>
      </c>
      <c r="B238" s="71" t="n">
        <v>273000</v>
      </c>
      <c r="C238" s="80" t="e">
        <f aca="false">VLOOKUP(C$3,'Flow Historicals'!$A$1:$ET$15000,141,0)</f>
        <v>#N/A</v>
      </c>
      <c r="D238" s="120" t="e">
        <f aca="false">+B238-C238</f>
        <v>#N/A</v>
      </c>
      <c r="E238" s="80" t="e">
        <f aca="false">VLOOKUP(E$3,'Flow Historicals'!$A$1:$ET$15000,141,0)</f>
        <v>#N/A</v>
      </c>
      <c r="F238" s="120" t="e">
        <f aca="false">+B238-E238</f>
        <v>#N/A</v>
      </c>
      <c r="G238" s="14" t="e">
        <f aca="false">+D238-F238</f>
        <v>#N/A</v>
      </c>
      <c r="H238" s="119"/>
      <c r="I238" s="119"/>
      <c r="J238" s="119"/>
      <c r="K238" s="119"/>
      <c r="L238" s="119"/>
      <c r="M238" s="119"/>
      <c r="N238" s="119"/>
      <c r="O238" s="119"/>
      <c r="P238" s="119"/>
      <c r="Q238" s="119"/>
      <c r="R238" s="119"/>
      <c r="S238" s="119"/>
      <c r="T238" s="119"/>
      <c r="U238" s="119"/>
      <c r="V238" s="119"/>
      <c r="W238" s="119"/>
      <c r="X238" s="119"/>
      <c r="Y238" s="119"/>
      <c r="Z238" s="119"/>
      <c r="AA238" s="119"/>
      <c r="AB238" s="119"/>
      <c r="AC238" s="119"/>
      <c r="AD238" s="119"/>
      <c r="AE238" s="119"/>
      <c r="AF238" s="103"/>
      <c r="AG238" s="103"/>
      <c r="AH238" s="103"/>
      <c r="AI238" s="103"/>
      <c r="AJ238" s="103"/>
      <c r="AK238" s="103"/>
      <c r="AL238" s="103"/>
      <c r="AM238" s="103"/>
      <c r="AN238" s="103"/>
      <c r="AO238" s="103"/>
      <c r="AP238" s="103"/>
      <c r="AQ238" s="103"/>
      <c r="AR238" s="103"/>
      <c r="AS238" s="104"/>
      <c r="AT238" s="104"/>
      <c r="AU238" s="104"/>
      <c r="AV238" s="104"/>
      <c r="AW238" s="104"/>
      <c r="AX238" s="104"/>
      <c r="AY238" s="104"/>
      <c r="AZ238" s="104"/>
      <c r="BA238" s="104"/>
      <c r="BB238" s="104"/>
      <c r="BC238" s="104"/>
      <c r="BD238" s="104"/>
      <c r="BE238" s="104"/>
      <c r="BF238" s="104"/>
      <c r="BG238" s="104"/>
      <c r="BH238" s="104"/>
      <c r="BI238" s="104"/>
      <c r="BJ238" s="104"/>
      <c r="BK238" s="104"/>
      <c r="BL238" s="104"/>
      <c r="BM238" s="104"/>
      <c r="BN238" s="104"/>
      <c r="BO238" s="104"/>
      <c r="BP238" s="104"/>
      <c r="BQ238" s="104"/>
      <c r="BR238" s="104"/>
      <c r="BS238" s="104"/>
      <c r="BT238" s="104"/>
      <c r="BU238" s="104"/>
      <c r="BV238" s="104"/>
      <c r="BW238" s="104"/>
      <c r="BX238" s="104"/>
      <c r="BY238" s="104"/>
      <c r="BZ238" s="104"/>
      <c r="CA238" s="104"/>
      <c r="CB238" s="104"/>
      <c r="CC238" s="104"/>
      <c r="CD238" s="104"/>
      <c r="CE238" s="104"/>
      <c r="CF238" s="104"/>
      <c r="CG238" s="104"/>
      <c r="CH238" s="104"/>
      <c r="CI238" s="104"/>
      <c r="CJ238" s="104"/>
      <c r="CK238" s="104"/>
      <c r="CL238" s="104"/>
      <c r="CM238" s="104"/>
      <c r="CN238" s="104"/>
      <c r="CO238" s="104"/>
      <c r="CP238" s="104"/>
      <c r="CQ238" s="104"/>
      <c r="CR238" s="104"/>
      <c r="CS238" s="104"/>
      <c r="CT238" s="104"/>
      <c r="CU238" s="104"/>
      <c r="CV238" s="104"/>
      <c r="CW238" s="104"/>
      <c r="CX238" s="104"/>
      <c r="CY238" s="104"/>
      <c r="CZ238" s="104"/>
      <c r="DA238" s="104"/>
      <c r="DB238" s="104"/>
      <c r="DC238" s="104"/>
      <c r="DD238" s="104"/>
      <c r="DE238" s="104"/>
      <c r="DF238" s="104"/>
      <c r="DG238" s="104"/>
      <c r="DH238" s="104"/>
      <c r="DI238" s="104"/>
      <c r="DJ238" s="104"/>
      <c r="DK238" s="104"/>
      <c r="DL238" s="104"/>
      <c r="DM238" s="104"/>
      <c r="DN238" s="104"/>
      <c r="DO238" s="104"/>
      <c r="DP238" s="104"/>
      <c r="DQ238" s="104"/>
      <c r="DR238" s="104"/>
      <c r="DS238" s="104"/>
      <c r="DT238" s="104"/>
      <c r="DU238" s="104"/>
      <c r="DV238" s="104"/>
      <c r="DW238" s="104"/>
      <c r="DX238" s="104"/>
      <c r="DY238" s="104"/>
      <c r="DZ238" s="104"/>
      <c r="EA238" s="104"/>
      <c r="EB238" s="104"/>
      <c r="EC238" s="104"/>
      <c r="ED238" s="104"/>
      <c r="EE238" s="104"/>
      <c r="EF238" s="104"/>
      <c r="EG238" s="104"/>
      <c r="EH238" s="104"/>
      <c r="EI238" s="104"/>
      <c r="EJ238" s="104"/>
      <c r="EK238" s="104"/>
      <c r="EL238" s="104"/>
      <c r="EM238" s="104"/>
      <c r="EN238" s="104"/>
      <c r="EO238" s="104"/>
      <c r="EP238" s="104"/>
      <c r="EQ238" s="104"/>
      <c r="ER238" s="104"/>
      <c r="ES238" s="104"/>
      <c r="ET238" s="104"/>
      <c r="EU238" s="104"/>
      <c r="EV238" s="104"/>
      <c r="EW238" s="104"/>
      <c r="EX238" s="104"/>
      <c r="EY238" s="104"/>
      <c r="EZ238" s="104"/>
      <c r="FA238" s="104"/>
      <c r="FB238" s="104"/>
      <c r="FC238" s="104"/>
      <c r="FD238" s="104"/>
      <c r="FE238" s="104"/>
      <c r="FF238" s="104"/>
      <c r="FG238" s="104"/>
      <c r="FH238" s="104"/>
      <c r="FI238" s="104"/>
      <c r="FJ238" s="104"/>
      <c r="FK238" s="104"/>
      <c r="FL238" s="104"/>
      <c r="FM238" s="104"/>
      <c r="FN238" s="104"/>
      <c r="FO238" s="104"/>
      <c r="FP238" s="104"/>
      <c r="FQ238" s="104"/>
      <c r="FR238" s="104"/>
      <c r="FS238" s="104"/>
      <c r="FT238" s="104"/>
      <c r="FU238" s="104"/>
      <c r="FV238" s="104"/>
      <c r="FW238" s="104"/>
      <c r="FX238" s="104"/>
      <c r="FY238" s="104"/>
      <c r="FZ238" s="104"/>
      <c r="GA238" s="104"/>
      <c r="GB238" s="104"/>
      <c r="GC238" s="104"/>
      <c r="GD238" s="104"/>
      <c r="GE238" s="104"/>
      <c r="GF238" s="104"/>
      <c r="GG238" s="104"/>
      <c r="GH238" s="104"/>
      <c r="GI238" s="104"/>
      <c r="GJ238" s="104"/>
      <c r="GK238" s="104"/>
      <c r="GL238" s="104"/>
      <c r="GM238" s="104"/>
      <c r="GN238" s="104"/>
      <c r="GO238" s="104"/>
      <c r="GP238" s="104"/>
      <c r="GQ238" s="104"/>
      <c r="GR238" s="104"/>
      <c r="GS238" s="104"/>
      <c r="GT238" s="104"/>
      <c r="GU238" s="104"/>
      <c r="GV238" s="104"/>
      <c r="GW238" s="104"/>
      <c r="GX238" s="104"/>
      <c r="GY238" s="104"/>
      <c r="GZ238" s="104"/>
      <c r="HA238" s="104"/>
      <c r="HB238" s="104"/>
      <c r="HC238" s="104"/>
      <c r="HD238" s="104"/>
      <c r="HE238" s="104"/>
      <c r="HF238" s="104"/>
      <c r="HG238" s="104"/>
      <c r="HH238" s="104"/>
      <c r="HI238" s="104"/>
      <c r="HJ238" s="104"/>
      <c r="HK238" s="104"/>
      <c r="HL238" s="104"/>
      <c r="HM238" s="104"/>
      <c r="HN238" s="104"/>
      <c r="HO238" s="104"/>
      <c r="HP238" s="104"/>
      <c r="HQ238" s="104"/>
      <c r="HR238" s="104"/>
      <c r="HS238" s="104"/>
      <c r="HT238" s="104"/>
      <c r="HU238" s="104"/>
      <c r="HV238" s="104"/>
      <c r="HW238" s="104"/>
      <c r="HX238" s="104"/>
      <c r="HY238" s="104"/>
      <c r="HZ238" s="104"/>
      <c r="IA238" s="104"/>
      <c r="IB238" s="104"/>
      <c r="IC238" s="104"/>
      <c r="ID238" s="104"/>
      <c r="IE238" s="104"/>
      <c r="IF238" s="104"/>
      <c r="IG238" s="104"/>
      <c r="IH238" s="104"/>
      <c r="II238" s="104"/>
      <c r="IJ238" s="104"/>
      <c r="IK238" s="104"/>
      <c r="IL238" s="104"/>
      <c r="IM238" s="104"/>
      <c r="IN238" s="104"/>
      <c r="IO238" s="104"/>
      <c r="IP238" s="104"/>
      <c r="IQ238" s="104"/>
      <c r="IR238" s="104"/>
      <c r="IS238" s="104"/>
      <c r="IT238" s="104"/>
      <c r="IU238" s="104"/>
      <c r="IV238" s="104"/>
      <c r="IW238" s="104"/>
    </row>
    <row r="239" customFormat="false" ht="11.25" hidden="false" customHeight="false" outlineLevel="0" collapsed="false">
      <c r="A239" s="1" t="s">
        <v>141</v>
      </c>
      <c r="B239" s="71" t="s">
        <v>2</v>
      </c>
      <c r="C239" s="72" t="s">
        <v>2</v>
      </c>
      <c r="D239" s="105" t="s">
        <v>2</v>
      </c>
      <c r="E239" s="72" t="s">
        <v>2</v>
      </c>
      <c r="F239" s="105" t="s">
        <v>2</v>
      </c>
      <c r="G239" s="14" t="s">
        <v>2</v>
      </c>
      <c r="H239" s="119"/>
      <c r="I239" s="119"/>
      <c r="J239" s="119"/>
      <c r="K239" s="119"/>
      <c r="L239" s="119"/>
      <c r="M239" s="119"/>
      <c r="N239" s="119"/>
      <c r="O239" s="119"/>
      <c r="P239" s="119"/>
      <c r="Q239" s="119"/>
      <c r="R239" s="119"/>
      <c r="S239" s="119"/>
      <c r="T239" s="119"/>
      <c r="U239" s="119"/>
      <c r="V239" s="119"/>
      <c r="W239" s="119"/>
      <c r="X239" s="119"/>
      <c r="Y239" s="119"/>
      <c r="Z239" s="119"/>
      <c r="AA239" s="119"/>
      <c r="AB239" s="119"/>
      <c r="AC239" s="119"/>
      <c r="AD239" s="119"/>
      <c r="AE239" s="119"/>
      <c r="AF239" s="103"/>
      <c r="AG239" s="103"/>
      <c r="AH239" s="103"/>
      <c r="AI239" s="103"/>
      <c r="AJ239" s="103"/>
      <c r="AK239" s="103"/>
      <c r="AL239" s="103"/>
      <c r="AM239" s="103"/>
      <c r="AN239" s="103"/>
      <c r="AO239" s="103"/>
      <c r="AP239" s="103"/>
      <c r="AQ239" s="103"/>
      <c r="AR239" s="103"/>
      <c r="AS239" s="104"/>
      <c r="AT239" s="104"/>
      <c r="AU239" s="104"/>
      <c r="AV239" s="104"/>
      <c r="AW239" s="104"/>
      <c r="AX239" s="104"/>
      <c r="AY239" s="104"/>
      <c r="AZ239" s="104"/>
      <c r="BA239" s="104"/>
      <c r="BB239" s="104"/>
      <c r="BC239" s="104"/>
      <c r="BD239" s="104"/>
      <c r="BE239" s="104"/>
      <c r="BF239" s="104"/>
      <c r="BG239" s="104"/>
      <c r="BH239" s="104"/>
      <c r="BI239" s="104"/>
      <c r="BJ239" s="104"/>
      <c r="BK239" s="104"/>
      <c r="BL239" s="104"/>
      <c r="BM239" s="104"/>
      <c r="BN239" s="104"/>
      <c r="BO239" s="104"/>
      <c r="BP239" s="104"/>
      <c r="BQ239" s="104"/>
      <c r="BR239" s="104"/>
      <c r="BS239" s="104"/>
      <c r="BT239" s="104"/>
      <c r="BU239" s="104"/>
      <c r="BV239" s="104"/>
      <c r="BW239" s="104"/>
      <c r="BX239" s="104"/>
      <c r="BY239" s="104"/>
      <c r="BZ239" s="104"/>
      <c r="CA239" s="104"/>
      <c r="CB239" s="104"/>
      <c r="CC239" s="104"/>
      <c r="CD239" s="104"/>
      <c r="CE239" s="104"/>
      <c r="CF239" s="104"/>
      <c r="CG239" s="104"/>
      <c r="CH239" s="104"/>
      <c r="CI239" s="104"/>
      <c r="CJ239" s="104"/>
      <c r="CK239" s="104"/>
      <c r="CL239" s="104"/>
      <c r="CM239" s="104"/>
      <c r="CN239" s="104"/>
      <c r="CO239" s="104"/>
      <c r="CP239" s="104"/>
      <c r="CQ239" s="104"/>
      <c r="CR239" s="104"/>
      <c r="CS239" s="104"/>
      <c r="CT239" s="104"/>
      <c r="CU239" s="104"/>
      <c r="CV239" s="104"/>
      <c r="CW239" s="104"/>
      <c r="CX239" s="104"/>
      <c r="CY239" s="104"/>
      <c r="CZ239" s="104"/>
      <c r="DA239" s="104"/>
      <c r="DB239" s="104"/>
      <c r="DC239" s="104"/>
      <c r="DD239" s="104"/>
      <c r="DE239" s="104"/>
      <c r="DF239" s="104"/>
      <c r="DG239" s="104"/>
      <c r="DH239" s="104"/>
      <c r="DI239" s="104"/>
      <c r="DJ239" s="104"/>
      <c r="DK239" s="104"/>
      <c r="DL239" s="104"/>
      <c r="DM239" s="104"/>
      <c r="DN239" s="104"/>
      <c r="DO239" s="104"/>
      <c r="DP239" s="104"/>
      <c r="DQ239" s="104"/>
      <c r="DR239" s="104"/>
      <c r="DS239" s="104"/>
      <c r="DT239" s="104"/>
      <c r="DU239" s="104"/>
      <c r="DV239" s="104"/>
      <c r="DW239" s="104"/>
      <c r="DX239" s="104"/>
      <c r="DY239" s="104"/>
      <c r="DZ239" s="104"/>
      <c r="EA239" s="104"/>
      <c r="EB239" s="104"/>
      <c r="EC239" s="104"/>
      <c r="ED239" s="104"/>
      <c r="EE239" s="104"/>
      <c r="EF239" s="104"/>
      <c r="EG239" s="104"/>
      <c r="EH239" s="104"/>
      <c r="EI239" s="104"/>
      <c r="EJ239" s="104"/>
      <c r="EK239" s="104"/>
      <c r="EL239" s="104"/>
      <c r="EM239" s="104"/>
      <c r="EN239" s="104"/>
      <c r="EO239" s="104"/>
      <c r="EP239" s="104"/>
      <c r="EQ239" s="104"/>
      <c r="ER239" s="104"/>
      <c r="ES239" s="104"/>
      <c r="ET239" s="104"/>
      <c r="EU239" s="104"/>
      <c r="EV239" s="104"/>
      <c r="EW239" s="104"/>
      <c r="EX239" s="104"/>
      <c r="EY239" s="104"/>
      <c r="EZ239" s="104"/>
      <c r="FA239" s="104"/>
      <c r="FB239" s="104"/>
      <c r="FC239" s="104"/>
      <c r="FD239" s="104"/>
      <c r="FE239" s="104"/>
      <c r="FF239" s="104"/>
      <c r="FG239" s="104"/>
      <c r="FH239" s="104"/>
      <c r="FI239" s="104"/>
      <c r="FJ239" s="104"/>
      <c r="FK239" s="104"/>
      <c r="FL239" s="104"/>
      <c r="FM239" s="104"/>
      <c r="FN239" s="104"/>
      <c r="FO239" s="104"/>
      <c r="FP239" s="104"/>
      <c r="FQ239" s="104"/>
      <c r="FR239" s="104"/>
      <c r="FS239" s="104"/>
      <c r="FT239" s="104"/>
      <c r="FU239" s="104"/>
      <c r="FV239" s="104"/>
      <c r="FW239" s="104"/>
      <c r="FX239" s="104"/>
      <c r="FY239" s="104"/>
      <c r="FZ239" s="104"/>
      <c r="GA239" s="104"/>
      <c r="GB239" s="104"/>
      <c r="GC239" s="104"/>
      <c r="GD239" s="104"/>
      <c r="GE239" s="104"/>
      <c r="GF239" s="104"/>
      <c r="GG239" s="104"/>
      <c r="GH239" s="104"/>
      <c r="GI239" s="104"/>
      <c r="GJ239" s="104"/>
      <c r="GK239" s="104"/>
      <c r="GL239" s="104"/>
      <c r="GM239" s="104"/>
      <c r="GN239" s="104"/>
      <c r="GO239" s="104"/>
      <c r="GP239" s="104"/>
      <c r="GQ239" s="104"/>
      <c r="GR239" s="104"/>
      <c r="GS239" s="104"/>
      <c r="GT239" s="104"/>
      <c r="GU239" s="104"/>
      <c r="GV239" s="104"/>
      <c r="GW239" s="104"/>
      <c r="GX239" s="104"/>
      <c r="GY239" s="104"/>
      <c r="GZ239" s="104"/>
      <c r="HA239" s="104"/>
      <c r="HB239" s="104"/>
      <c r="HC239" s="104"/>
      <c r="HD239" s="104"/>
      <c r="HE239" s="104"/>
      <c r="HF239" s="104"/>
      <c r="HG239" s="104"/>
      <c r="HH239" s="104"/>
      <c r="HI239" s="104"/>
      <c r="HJ239" s="104"/>
      <c r="HK239" s="104"/>
      <c r="HL239" s="104"/>
      <c r="HM239" s="104"/>
      <c r="HN239" s="104"/>
      <c r="HO239" s="104"/>
      <c r="HP239" s="104"/>
      <c r="HQ239" s="104"/>
      <c r="HR239" s="104"/>
      <c r="HS239" s="104"/>
      <c r="HT239" s="104"/>
      <c r="HU239" s="104"/>
      <c r="HV239" s="104"/>
      <c r="HW239" s="104"/>
      <c r="HX239" s="104"/>
      <c r="HY239" s="104"/>
      <c r="HZ239" s="104"/>
      <c r="IA239" s="104"/>
      <c r="IB239" s="104"/>
      <c r="IC239" s="104"/>
      <c r="ID239" s="104"/>
      <c r="IE239" s="104"/>
      <c r="IF239" s="104"/>
      <c r="IG239" s="104"/>
      <c r="IH239" s="104"/>
      <c r="II239" s="104"/>
      <c r="IJ239" s="104"/>
      <c r="IK239" s="104"/>
      <c r="IL239" s="104"/>
      <c r="IM239" s="104"/>
      <c r="IN239" s="104"/>
      <c r="IO239" s="104"/>
      <c r="IP239" s="104"/>
      <c r="IQ239" s="104"/>
      <c r="IR239" s="104"/>
      <c r="IS239" s="104"/>
      <c r="IT239" s="104"/>
      <c r="IU239" s="104"/>
      <c r="IV239" s="104"/>
      <c r="IW239" s="104"/>
    </row>
    <row r="240" customFormat="false" ht="11.25" hidden="false" customHeight="false" outlineLevel="0" collapsed="false">
      <c r="A240" s="69" t="s">
        <v>174</v>
      </c>
      <c r="B240" s="71" t="n">
        <v>58000</v>
      </c>
      <c r="C240" s="80" t="e">
        <f aca="false">VLOOKUP(C$3,'Flow Historicals'!$A$1:$ET$15000,142,0)</f>
        <v>#N/A</v>
      </c>
      <c r="D240" s="120" t="e">
        <f aca="false">+B240-C240</f>
        <v>#N/A</v>
      </c>
      <c r="E240" s="80" t="e">
        <f aca="false">VLOOKUP(E$3,'Flow Historicals'!$A$1:$ET$15000,142,0)</f>
        <v>#N/A</v>
      </c>
      <c r="F240" s="120" t="e">
        <f aca="false">+B240-E240</f>
        <v>#N/A</v>
      </c>
      <c r="G240" s="72" t="e">
        <f aca="false">+D240-F240</f>
        <v>#N/A</v>
      </c>
      <c r="H240" s="119"/>
      <c r="I240" s="119"/>
      <c r="J240" s="119"/>
      <c r="K240" s="119"/>
      <c r="L240" s="119"/>
      <c r="M240" s="119"/>
      <c r="N240" s="119"/>
      <c r="O240" s="119"/>
      <c r="P240" s="119"/>
      <c r="Q240" s="119"/>
      <c r="R240" s="119"/>
      <c r="S240" s="119"/>
      <c r="T240" s="119"/>
      <c r="U240" s="119"/>
      <c r="V240" s="119"/>
      <c r="W240" s="119"/>
      <c r="X240" s="119"/>
      <c r="Y240" s="119"/>
      <c r="Z240" s="119"/>
      <c r="AA240" s="119"/>
      <c r="AB240" s="119"/>
      <c r="AC240" s="119"/>
      <c r="AD240" s="119"/>
      <c r="AE240" s="119"/>
      <c r="AF240" s="103"/>
      <c r="AG240" s="103"/>
      <c r="AH240" s="103"/>
      <c r="AI240" s="103"/>
      <c r="AJ240" s="103"/>
      <c r="AK240" s="103"/>
      <c r="AL240" s="103"/>
      <c r="AM240" s="103"/>
      <c r="AN240" s="103"/>
      <c r="AO240" s="103"/>
      <c r="AP240" s="103"/>
      <c r="AQ240" s="103"/>
      <c r="AR240" s="103"/>
      <c r="AS240" s="104"/>
      <c r="AT240" s="104"/>
      <c r="AU240" s="104"/>
      <c r="AV240" s="104"/>
      <c r="AW240" s="104"/>
      <c r="AX240" s="104"/>
      <c r="AY240" s="104"/>
      <c r="AZ240" s="104"/>
      <c r="BA240" s="104"/>
      <c r="BB240" s="104"/>
      <c r="BC240" s="104"/>
      <c r="BD240" s="104"/>
      <c r="BE240" s="104"/>
      <c r="BF240" s="104"/>
      <c r="BG240" s="104"/>
      <c r="BH240" s="104"/>
      <c r="BI240" s="104"/>
      <c r="BJ240" s="104"/>
      <c r="BK240" s="104"/>
      <c r="BL240" s="104"/>
      <c r="BM240" s="104"/>
      <c r="BN240" s="104"/>
      <c r="BO240" s="104"/>
      <c r="BP240" s="104"/>
      <c r="BQ240" s="104"/>
      <c r="BR240" s="104"/>
      <c r="BS240" s="104"/>
      <c r="BT240" s="104"/>
      <c r="BU240" s="104"/>
      <c r="BV240" s="104"/>
      <c r="BW240" s="104"/>
      <c r="BX240" s="104"/>
      <c r="BY240" s="104"/>
      <c r="BZ240" s="104"/>
      <c r="CA240" s="104"/>
      <c r="CB240" s="104"/>
      <c r="CC240" s="104"/>
      <c r="CD240" s="104"/>
      <c r="CE240" s="104"/>
      <c r="CF240" s="104"/>
      <c r="CG240" s="104"/>
      <c r="CH240" s="104"/>
      <c r="CI240" s="104"/>
      <c r="CJ240" s="104"/>
      <c r="CK240" s="104"/>
      <c r="CL240" s="104"/>
      <c r="CM240" s="104"/>
      <c r="CN240" s="104"/>
      <c r="CO240" s="104"/>
      <c r="CP240" s="104"/>
      <c r="CQ240" s="104"/>
      <c r="CR240" s="104"/>
      <c r="CS240" s="104"/>
      <c r="CT240" s="104"/>
      <c r="CU240" s="104"/>
      <c r="CV240" s="104"/>
      <c r="CW240" s="104"/>
      <c r="CX240" s="104"/>
      <c r="CY240" s="104"/>
      <c r="CZ240" s="104"/>
      <c r="DA240" s="104"/>
      <c r="DB240" s="104"/>
      <c r="DC240" s="104"/>
      <c r="DD240" s="104"/>
      <c r="DE240" s="104"/>
      <c r="DF240" s="104"/>
      <c r="DG240" s="104"/>
      <c r="DH240" s="104"/>
      <c r="DI240" s="104"/>
      <c r="DJ240" s="104"/>
      <c r="DK240" s="104"/>
      <c r="DL240" s="104"/>
      <c r="DM240" s="104"/>
      <c r="DN240" s="104"/>
      <c r="DO240" s="104"/>
      <c r="DP240" s="104"/>
      <c r="DQ240" s="104"/>
      <c r="DR240" s="104"/>
      <c r="DS240" s="104"/>
      <c r="DT240" s="104"/>
      <c r="DU240" s="104"/>
      <c r="DV240" s="104"/>
      <c r="DW240" s="104"/>
      <c r="DX240" s="104"/>
      <c r="DY240" s="104"/>
      <c r="DZ240" s="104"/>
      <c r="EA240" s="104"/>
      <c r="EB240" s="104"/>
      <c r="EC240" s="104"/>
      <c r="ED240" s="104"/>
      <c r="EE240" s="104"/>
      <c r="EF240" s="104"/>
      <c r="EG240" s="104"/>
      <c r="EH240" s="104"/>
      <c r="EI240" s="104"/>
      <c r="EJ240" s="104"/>
      <c r="EK240" s="104"/>
      <c r="EL240" s="104"/>
      <c r="EM240" s="104"/>
      <c r="EN240" s="104"/>
      <c r="EO240" s="104"/>
      <c r="EP240" s="104"/>
      <c r="EQ240" s="104"/>
      <c r="ER240" s="104"/>
      <c r="ES240" s="104"/>
      <c r="ET240" s="104"/>
      <c r="EU240" s="104"/>
      <c r="EV240" s="104"/>
      <c r="EW240" s="104"/>
      <c r="EX240" s="104"/>
      <c r="EY240" s="104"/>
      <c r="EZ240" s="104"/>
      <c r="FA240" s="104"/>
      <c r="FB240" s="104"/>
      <c r="FC240" s="104"/>
      <c r="FD240" s="104"/>
      <c r="FE240" s="104"/>
      <c r="FF240" s="104"/>
      <c r="FG240" s="104"/>
      <c r="FH240" s="104"/>
      <c r="FI240" s="104"/>
      <c r="FJ240" s="104"/>
      <c r="FK240" s="104"/>
      <c r="FL240" s="104"/>
      <c r="FM240" s="104"/>
      <c r="FN240" s="104"/>
      <c r="FO240" s="104"/>
      <c r="FP240" s="104"/>
      <c r="FQ240" s="104"/>
      <c r="FR240" s="104"/>
      <c r="FS240" s="104"/>
      <c r="FT240" s="104"/>
      <c r="FU240" s="104"/>
      <c r="FV240" s="104"/>
      <c r="FW240" s="104"/>
      <c r="FX240" s="104"/>
      <c r="FY240" s="104"/>
      <c r="FZ240" s="104"/>
      <c r="GA240" s="104"/>
      <c r="GB240" s="104"/>
      <c r="GC240" s="104"/>
      <c r="GD240" s="104"/>
      <c r="GE240" s="104"/>
      <c r="GF240" s="104"/>
      <c r="GG240" s="104"/>
      <c r="GH240" s="104"/>
      <c r="GI240" s="104"/>
      <c r="GJ240" s="104"/>
      <c r="GK240" s="104"/>
      <c r="GL240" s="104"/>
      <c r="GM240" s="104"/>
      <c r="GN240" s="104"/>
      <c r="GO240" s="104"/>
      <c r="GP240" s="104"/>
      <c r="GQ240" s="104"/>
      <c r="GR240" s="104"/>
      <c r="GS240" s="104"/>
      <c r="GT240" s="104"/>
      <c r="GU240" s="104"/>
      <c r="GV240" s="104"/>
      <c r="GW240" s="104"/>
      <c r="GX240" s="104"/>
      <c r="GY240" s="104"/>
      <c r="GZ240" s="104"/>
      <c r="HA240" s="104"/>
      <c r="HB240" s="104"/>
      <c r="HC240" s="104"/>
      <c r="HD240" s="104"/>
      <c r="HE240" s="104"/>
      <c r="HF240" s="104"/>
      <c r="HG240" s="104"/>
      <c r="HH240" s="104"/>
      <c r="HI240" s="104"/>
      <c r="HJ240" s="104"/>
      <c r="HK240" s="104"/>
      <c r="HL240" s="104"/>
      <c r="HM240" s="104"/>
      <c r="HN240" s="104"/>
      <c r="HO240" s="104"/>
      <c r="HP240" s="104"/>
      <c r="HQ240" s="104"/>
      <c r="HR240" s="104"/>
      <c r="HS240" s="104"/>
      <c r="HT240" s="104"/>
      <c r="HU240" s="104"/>
      <c r="HV240" s="104"/>
      <c r="HW240" s="104"/>
      <c r="HX240" s="104"/>
      <c r="HY240" s="104"/>
      <c r="HZ240" s="104"/>
      <c r="IA240" s="104"/>
      <c r="IB240" s="104"/>
      <c r="IC240" s="104"/>
      <c r="ID240" s="104"/>
      <c r="IE240" s="104"/>
      <c r="IF240" s="104"/>
      <c r="IG240" s="104"/>
      <c r="IH240" s="104"/>
      <c r="II240" s="104"/>
      <c r="IJ240" s="104"/>
      <c r="IK240" s="104"/>
      <c r="IL240" s="104"/>
      <c r="IM240" s="104"/>
      <c r="IN240" s="104"/>
      <c r="IO240" s="104"/>
      <c r="IP240" s="104"/>
      <c r="IQ240" s="104"/>
      <c r="IR240" s="104"/>
      <c r="IS240" s="104"/>
      <c r="IT240" s="104"/>
      <c r="IU240" s="104"/>
      <c r="IV240" s="104"/>
      <c r="IW240" s="104"/>
    </row>
    <row r="241" customFormat="false" ht="11.25" hidden="false" customHeight="false" outlineLevel="0" collapsed="false">
      <c r="A241" s="69"/>
      <c r="B241" s="71"/>
      <c r="C241" s="80"/>
      <c r="D241" s="120"/>
      <c r="E241" s="80"/>
      <c r="F241" s="120"/>
      <c r="G241" s="72"/>
      <c r="H241" s="119"/>
      <c r="I241" s="119"/>
      <c r="J241" s="119"/>
      <c r="K241" s="119"/>
      <c r="L241" s="119"/>
      <c r="M241" s="119"/>
      <c r="N241" s="119"/>
      <c r="O241" s="119"/>
      <c r="P241" s="119"/>
      <c r="Q241" s="119"/>
      <c r="R241" s="119"/>
      <c r="S241" s="119"/>
      <c r="T241" s="119"/>
      <c r="U241" s="119"/>
      <c r="V241" s="119"/>
      <c r="W241" s="119"/>
      <c r="X241" s="119"/>
      <c r="Y241" s="119"/>
      <c r="Z241" s="119"/>
      <c r="AA241" s="119"/>
      <c r="AB241" s="119"/>
      <c r="AC241" s="119"/>
      <c r="AD241" s="119"/>
      <c r="AE241" s="119"/>
      <c r="AF241" s="103"/>
      <c r="AG241" s="103"/>
      <c r="AH241" s="103"/>
      <c r="AI241" s="103"/>
      <c r="AJ241" s="103"/>
      <c r="AK241" s="103"/>
      <c r="AL241" s="103"/>
      <c r="AM241" s="103"/>
      <c r="AN241" s="103"/>
      <c r="AO241" s="103"/>
      <c r="AP241" s="103"/>
      <c r="AQ241" s="103"/>
      <c r="AR241" s="103"/>
      <c r="AS241" s="104"/>
      <c r="AT241" s="104"/>
      <c r="AU241" s="104"/>
      <c r="AV241" s="104"/>
      <c r="AW241" s="104"/>
      <c r="AX241" s="104"/>
      <c r="AY241" s="104"/>
      <c r="AZ241" s="104"/>
      <c r="BA241" s="104"/>
      <c r="BB241" s="104"/>
      <c r="BC241" s="104"/>
      <c r="BD241" s="104"/>
      <c r="BE241" s="104"/>
      <c r="BF241" s="104"/>
      <c r="BG241" s="104"/>
      <c r="BH241" s="104"/>
      <c r="BI241" s="104"/>
      <c r="BJ241" s="104"/>
      <c r="BK241" s="104"/>
      <c r="BL241" s="104"/>
      <c r="BM241" s="104"/>
      <c r="BN241" s="104"/>
      <c r="BO241" s="104"/>
      <c r="BP241" s="104"/>
      <c r="BQ241" s="104"/>
      <c r="BR241" s="104"/>
      <c r="BS241" s="104"/>
      <c r="BT241" s="104"/>
      <c r="BU241" s="104"/>
      <c r="BV241" s="104"/>
      <c r="BW241" s="104"/>
      <c r="BX241" s="104"/>
      <c r="BY241" s="104"/>
      <c r="BZ241" s="104"/>
      <c r="CA241" s="104"/>
      <c r="CB241" s="104"/>
      <c r="CC241" s="104"/>
      <c r="CD241" s="104"/>
      <c r="CE241" s="104"/>
      <c r="CF241" s="104"/>
      <c r="CG241" s="104"/>
      <c r="CH241" s="104"/>
      <c r="CI241" s="104"/>
      <c r="CJ241" s="104"/>
      <c r="CK241" s="104"/>
      <c r="CL241" s="104"/>
      <c r="CM241" s="104"/>
      <c r="CN241" s="104"/>
      <c r="CO241" s="104"/>
      <c r="CP241" s="104"/>
      <c r="CQ241" s="104"/>
      <c r="CR241" s="104"/>
      <c r="CS241" s="104"/>
      <c r="CT241" s="104"/>
      <c r="CU241" s="104"/>
      <c r="CV241" s="104"/>
      <c r="CW241" s="104"/>
      <c r="CX241" s="104"/>
      <c r="CY241" s="104"/>
      <c r="CZ241" s="104"/>
      <c r="DA241" s="104"/>
      <c r="DB241" s="104"/>
      <c r="DC241" s="104"/>
      <c r="DD241" s="104"/>
      <c r="DE241" s="104"/>
      <c r="DF241" s="104"/>
      <c r="DG241" s="104"/>
      <c r="DH241" s="104"/>
      <c r="DI241" s="104"/>
      <c r="DJ241" s="104"/>
      <c r="DK241" s="104"/>
      <c r="DL241" s="104"/>
      <c r="DM241" s="104"/>
      <c r="DN241" s="104"/>
      <c r="DO241" s="104"/>
      <c r="DP241" s="104"/>
      <c r="DQ241" s="104"/>
      <c r="DR241" s="104"/>
      <c r="DS241" s="104"/>
      <c r="DT241" s="104"/>
      <c r="DU241" s="104"/>
      <c r="DV241" s="104"/>
      <c r="DW241" s="104"/>
      <c r="DX241" s="104"/>
      <c r="DY241" s="104"/>
      <c r="DZ241" s="104"/>
      <c r="EA241" s="104"/>
      <c r="EB241" s="104"/>
      <c r="EC241" s="104"/>
      <c r="ED241" s="104"/>
      <c r="EE241" s="104"/>
      <c r="EF241" s="104"/>
      <c r="EG241" s="104"/>
      <c r="EH241" s="104"/>
      <c r="EI241" s="104"/>
      <c r="EJ241" s="104"/>
      <c r="EK241" s="104"/>
      <c r="EL241" s="104"/>
      <c r="EM241" s="104"/>
      <c r="EN241" s="104"/>
      <c r="EO241" s="104"/>
      <c r="EP241" s="104"/>
      <c r="EQ241" s="104"/>
      <c r="ER241" s="104"/>
      <c r="ES241" s="104"/>
      <c r="ET241" s="104"/>
      <c r="EU241" s="104"/>
      <c r="EV241" s="104"/>
      <c r="EW241" s="104"/>
      <c r="EX241" s="104"/>
      <c r="EY241" s="104"/>
      <c r="EZ241" s="104"/>
      <c r="FA241" s="104"/>
      <c r="FB241" s="104"/>
      <c r="FC241" s="104"/>
      <c r="FD241" s="104"/>
      <c r="FE241" s="104"/>
      <c r="FF241" s="104"/>
      <c r="FG241" s="104"/>
      <c r="FH241" s="104"/>
      <c r="FI241" s="104"/>
      <c r="FJ241" s="104"/>
      <c r="FK241" s="104"/>
      <c r="FL241" s="104"/>
      <c r="FM241" s="104"/>
      <c r="FN241" s="104"/>
      <c r="FO241" s="104"/>
      <c r="FP241" s="104"/>
      <c r="FQ241" s="104"/>
      <c r="FR241" s="104"/>
      <c r="FS241" s="104"/>
      <c r="FT241" s="104"/>
      <c r="FU241" s="104"/>
      <c r="FV241" s="104"/>
      <c r="FW241" s="104"/>
      <c r="FX241" s="104"/>
      <c r="FY241" s="104"/>
      <c r="FZ241" s="104"/>
      <c r="GA241" s="104"/>
      <c r="GB241" s="104"/>
      <c r="GC241" s="104"/>
      <c r="GD241" s="104"/>
      <c r="GE241" s="104"/>
      <c r="GF241" s="104"/>
      <c r="GG241" s="104"/>
      <c r="GH241" s="104"/>
      <c r="GI241" s="104"/>
      <c r="GJ241" s="104"/>
      <c r="GK241" s="104"/>
      <c r="GL241" s="104"/>
      <c r="GM241" s="104"/>
      <c r="GN241" s="104"/>
      <c r="GO241" s="104"/>
      <c r="GP241" s="104"/>
      <c r="GQ241" s="104"/>
      <c r="GR241" s="104"/>
      <c r="GS241" s="104"/>
      <c r="GT241" s="104"/>
      <c r="GU241" s="104"/>
      <c r="GV241" s="104"/>
      <c r="GW241" s="104"/>
      <c r="GX241" s="104"/>
      <c r="GY241" s="104"/>
      <c r="GZ241" s="104"/>
      <c r="HA241" s="104"/>
      <c r="HB241" s="104"/>
      <c r="HC241" s="104"/>
      <c r="HD241" s="104"/>
      <c r="HE241" s="104"/>
      <c r="HF241" s="104"/>
      <c r="HG241" s="104"/>
      <c r="HH241" s="104"/>
      <c r="HI241" s="104"/>
      <c r="HJ241" s="104"/>
      <c r="HK241" s="104"/>
      <c r="HL241" s="104"/>
      <c r="HM241" s="104"/>
      <c r="HN241" s="104"/>
      <c r="HO241" s="104"/>
      <c r="HP241" s="104"/>
      <c r="HQ241" s="104"/>
      <c r="HR241" s="104"/>
      <c r="HS241" s="104"/>
      <c r="HT241" s="104"/>
      <c r="HU241" s="104"/>
      <c r="HV241" s="104"/>
      <c r="HW241" s="104"/>
      <c r="HX241" s="104"/>
      <c r="HY241" s="104"/>
      <c r="HZ241" s="104"/>
      <c r="IA241" s="104"/>
      <c r="IB241" s="104"/>
      <c r="IC241" s="104"/>
      <c r="ID241" s="104"/>
      <c r="IE241" s="104"/>
      <c r="IF241" s="104"/>
      <c r="IG241" s="104"/>
      <c r="IH241" s="104"/>
      <c r="II241" s="104"/>
      <c r="IJ241" s="104"/>
      <c r="IK241" s="104"/>
      <c r="IL241" s="104"/>
      <c r="IM241" s="104"/>
      <c r="IN241" s="104"/>
      <c r="IO241" s="104"/>
      <c r="IP241" s="104"/>
      <c r="IQ241" s="104"/>
      <c r="IR241" s="104"/>
      <c r="IS241" s="104"/>
      <c r="IT241" s="104"/>
      <c r="IU241" s="104"/>
      <c r="IV241" s="104"/>
      <c r="IW241" s="104"/>
    </row>
    <row r="242" customFormat="false" ht="11.25" hidden="false" customHeight="false" outlineLevel="0" collapsed="false">
      <c r="B242" s="121"/>
      <c r="C242" s="122"/>
      <c r="D242" s="123"/>
      <c r="E242" s="122"/>
      <c r="F242" s="123"/>
      <c r="G242" s="122"/>
      <c r="H242" s="124"/>
      <c r="I242" s="124"/>
      <c r="J242" s="124"/>
      <c r="K242" s="124"/>
      <c r="L242" s="124"/>
      <c r="M242" s="124"/>
      <c r="N242" s="124"/>
      <c r="O242" s="124"/>
      <c r="P242" s="124"/>
      <c r="Q242" s="124"/>
      <c r="R242" s="124"/>
      <c r="S242" s="124"/>
      <c r="T242" s="124"/>
      <c r="U242" s="124"/>
      <c r="V242" s="124"/>
      <c r="W242" s="124"/>
      <c r="X242" s="124"/>
      <c r="Y242" s="124"/>
      <c r="Z242" s="124"/>
      <c r="AA242" s="124"/>
      <c r="AB242" s="124"/>
      <c r="AC242" s="124"/>
      <c r="AD242" s="124"/>
      <c r="AE242" s="124"/>
      <c r="AF242" s="18"/>
      <c r="AG242" s="18"/>
      <c r="AH242" s="18"/>
      <c r="AI242" s="18"/>
      <c r="AJ242" s="18"/>
      <c r="AK242" s="18"/>
      <c r="AL242" s="18"/>
      <c r="AM242" s="18"/>
      <c r="AN242" s="18"/>
      <c r="AO242" s="18"/>
      <c r="AP242" s="18"/>
      <c r="AQ242" s="18"/>
      <c r="AR242" s="18"/>
    </row>
    <row r="243" customFormat="false" ht="11.25" hidden="false" customHeight="false" outlineLevel="0" collapsed="false">
      <c r="B243" s="121"/>
      <c r="C243" s="122"/>
      <c r="D243" s="123"/>
      <c r="E243" s="122"/>
      <c r="F243" s="123"/>
      <c r="G243" s="122"/>
      <c r="H243" s="124"/>
      <c r="I243" s="124"/>
      <c r="J243" s="124"/>
      <c r="K243" s="124"/>
      <c r="L243" s="124"/>
      <c r="M243" s="124"/>
      <c r="N243" s="124"/>
      <c r="O243" s="124"/>
      <c r="P243" s="124"/>
      <c r="Q243" s="124"/>
      <c r="R243" s="124"/>
      <c r="S243" s="124"/>
      <c r="T243" s="124"/>
      <c r="U243" s="124"/>
      <c r="V243" s="124"/>
      <c r="W243" s="124"/>
      <c r="X243" s="124"/>
      <c r="Y243" s="124"/>
      <c r="Z243" s="124"/>
      <c r="AA243" s="124"/>
      <c r="AB243" s="124"/>
      <c r="AC243" s="124"/>
      <c r="AD243" s="124"/>
      <c r="AE243" s="124"/>
      <c r="AF243" s="18"/>
      <c r="AG243" s="18"/>
      <c r="AH243" s="18"/>
      <c r="AI243" s="18"/>
      <c r="AJ243" s="18"/>
      <c r="AK243" s="18"/>
      <c r="AL243" s="18"/>
      <c r="AM243" s="18"/>
      <c r="AN243" s="18"/>
      <c r="AO243" s="18"/>
      <c r="AP243" s="18"/>
      <c r="AQ243" s="18"/>
      <c r="AR243" s="18"/>
    </row>
    <row r="244" customFormat="false" ht="11.25" hidden="false" customHeight="false" outlineLevel="0" collapsed="false">
      <c r="B244" s="121"/>
      <c r="C244" s="122"/>
      <c r="D244" s="123"/>
      <c r="E244" s="122"/>
      <c r="F244" s="123"/>
      <c r="G244" s="122"/>
      <c r="H244" s="124"/>
      <c r="I244" s="124"/>
      <c r="J244" s="124"/>
      <c r="K244" s="124"/>
      <c r="L244" s="124"/>
      <c r="M244" s="124"/>
      <c r="N244" s="124"/>
      <c r="O244" s="124"/>
      <c r="P244" s="124"/>
      <c r="Q244" s="124"/>
      <c r="R244" s="124"/>
      <c r="S244" s="124"/>
      <c r="T244" s="124"/>
      <c r="U244" s="124"/>
      <c r="V244" s="124"/>
      <c r="W244" s="124"/>
      <c r="X244" s="124"/>
      <c r="Y244" s="124"/>
      <c r="Z244" s="124"/>
      <c r="AA244" s="124"/>
      <c r="AB244" s="124"/>
      <c r="AC244" s="124"/>
      <c r="AD244" s="124"/>
      <c r="AE244" s="124"/>
      <c r="AF244" s="18"/>
      <c r="AG244" s="18"/>
      <c r="AH244" s="18"/>
      <c r="AI244" s="18"/>
      <c r="AJ244" s="18"/>
      <c r="AK244" s="18"/>
      <c r="AL244" s="18"/>
      <c r="AM244" s="18"/>
      <c r="AN244" s="18"/>
      <c r="AO244" s="18"/>
      <c r="AP244" s="18"/>
      <c r="AQ244" s="18"/>
      <c r="AR244" s="18"/>
    </row>
    <row r="245" customFormat="false" ht="11.25" hidden="false" customHeight="false" outlineLevel="0" collapsed="false">
      <c r="B245" s="121"/>
      <c r="C245" s="122"/>
      <c r="D245" s="123"/>
      <c r="E245" s="122"/>
      <c r="F245" s="123"/>
      <c r="G245" s="122"/>
      <c r="H245" s="124"/>
      <c r="I245" s="124"/>
      <c r="J245" s="124"/>
      <c r="K245" s="124"/>
      <c r="L245" s="124"/>
      <c r="M245" s="124"/>
      <c r="N245" s="124"/>
      <c r="O245" s="124"/>
      <c r="P245" s="124"/>
      <c r="Q245" s="124"/>
      <c r="R245" s="124"/>
      <c r="S245" s="124"/>
      <c r="T245" s="124"/>
      <c r="U245" s="124"/>
      <c r="V245" s="124"/>
      <c r="W245" s="124"/>
      <c r="X245" s="124"/>
      <c r="Y245" s="124"/>
      <c r="Z245" s="124"/>
      <c r="AA245" s="124"/>
      <c r="AB245" s="124"/>
      <c r="AC245" s="124"/>
      <c r="AD245" s="124"/>
      <c r="AE245" s="124"/>
      <c r="AF245" s="18"/>
      <c r="AG245" s="18"/>
      <c r="AH245" s="18"/>
      <c r="AI245" s="18"/>
      <c r="AJ245" s="18"/>
      <c r="AK245" s="18"/>
      <c r="AL245" s="18"/>
      <c r="AM245" s="18"/>
      <c r="AN245" s="18"/>
      <c r="AO245" s="18"/>
      <c r="AP245" s="18"/>
      <c r="AQ245" s="18"/>
      <c r="AR245" s="18"/>
    </row>
    <row r="246" customFormat="false" ht="11.25" hidden="false" customHeight="false" outlineLevel="0" collapsed="false">
      <c r="B246" s="121"/>
      <c r="C246" s="122"/>
      <c r="D246" s="123"/>
      <c r="E246" s="122"/>
      <c r="F246" s="123"/>
      <c r="G246" s="122"/>
      <c r="H246" s="124"/>
      <c r="I246" s="124"/>
      <c r="J246" s="124"/>
      <c r="K246" s="124"/>
      <c r="L246" s="124"/>
      <c r="M246" s="124"/>
      <c r="N246" s="124"/>
      <c r="O246" s="124"/>
      <c r="P246" s="124"/>
      <c r="Q246" s="124"/>
      <c r="R246" s="124"/>
      <c r="S246" s="124"/>
      <c r="T246" s="124"/>
      <c r="U246" s="124"/>
      <c r="V246" s="124"/>
      <c r="W246" s="124"/>
      <c r="X246" s="124"/>
      <c r="Y246" s="124"/>
      <c r="Z246" s="124"/>
      <c r="AA246" s="124"/>
      <c r="AB246" s="124"/>
      <c r="AC246" s="124"/>
      <c r="AD246" s="124"/>
      <c r="AE246" s="124"/>
      <c r="AF246" s="18"/>
      <c r="AG246" s="18"/>
      <c r="AH246" s="18"/>
      <c r="AI246" s="18"/>
      <c r="AJ246" s="18"/>
      <c r="AK246" s="18"/>
      <c r="AL246" s="18"/>
      <c r="AM246" s="18"/>
      <c r="AN246" s="18"/>
      <c r="AO246" s="18"/>
      <c r="AP246" s="18"/>
      <c r="AQ246" s="18"/>
      <c r="AR246" s="18"/>
    </row>
    <row r="247" customFormat="false" ht="11.25" hidden="false" customHeight="false" outlineLevel="0" collapsed="false">
      <c r="B247" s="121"/>
      <c r="C247" s="122"/>
      <c r="D247" s="123"/>
      <c r="E247" s="122"/>
      <c r="F247" s="123"/>
      <c r="G247" s="122"/>
      <c r="H247" s="124"/>
      <c r="I247" s="124"/>
      <c r="J247" s="124"/>
      <c r="K247" s="124"/>
      <c r="L247" s="124"/>
      <c r="M247" s="124"/>
      <c r="N247" s="124"/>
      <c r="O247" s="124"/>
      <c r="P247" s="124"/>
      <c r="Q247" s="124"/>
      <c r="R247" s="124"/>
      <c r="S247" s="124"/>
      <c r="T247" s="124"/>
      <c r="U247" s="124"/>
      <c r="V247" s="124"/>
      <c r="W247" s="124"/>
      <c r="X247" s="124"/>
      <c r="Y247" s="124"/>
      <c r="Z247" s="124"/>
      <c r="AA247" s="124"/>
      <c r="AB247" s="124"/>
      <c r="AC247" s="124"/>
      <c r="AD247" s="124"/>
      <c r="AE247" s="124"/>
      <c r="AF247" s="18"/>
      <c r="AG247" s="18"/>
      <c r="AH247" s="18"/>
      <c r="AI247" s="18"/>
      <c r="AJ247" s="18"/>
      <c r="AK247" s="18"/>
      <c r="AL247" s="18"/>
      <c r="AM247" s="18"/>
      <c r="AN247" s="18"/>
      <c r="AO247" s="18"/>
      <c r="AP247" s="18"/>
      <c r="AQ247" s="18"/>
      <c r="AR247" s="18"/>
    </row>
    <row r="248" customFormat="false" ht="11.25" hidden="false" customHeight="false" outlineLevel="0" collapsed="false">
      <c r="B248" s="121"/>
      <c r="C248" s="122"/>
      <c r="D248" s="123"/>
      <c r="E248" s="122"/>
      <c r="F248" s="123"/>
      <c r="G248" s="122"/>
      <c r="H248" s="124"/>
      <c r="I248" s="124"/>
      <c r="J248" s="124"/>
      <c r="K248" s="124"/>
      <c r="L248" s="124"/>
      <c r="M248" s="124"/>
      <c r="N248" s="124"/>
      <c r="O248" s="124"/>
      <c r="P248" s="124"/>
      <c r="Q248" s="124"/>
      <c r="R248" s="124"/>
      <c r="S248" s="124"/>
      <c r="T248" s="124"/>
      <c r="U248" s="124"/>
      <c r="V248" s="124"/>
      <c r="W248" s="124"/>
      <c r="X248" s="124"/>
      <c r="Y248" s="124"/>
      <c r="Z248" s="124"/>
      <c r="AA248" s="124"/>
      <c r="AB248" s="124"/>
      <c r="AC248" s="124"/>
      <c r="AD248" s="124"/>
      <c r="AE248" s="124"/>
      <c r="AF248" s="18"/>
      <c r="AG248" s="18"/>
      <c r="AH248" s="18"/>
      <c r="AI248" s="18"/>
      <c r="AJ248" s="18"/>
      <c r="AK248" s="18"/>
      <c r="AL248" s="18"/>
      <c r="AM248" s="18"/>
      <c r="AN248" s="18"/>
      <c r="AO248" s="18"/>
      <c r="AP248" s="18"/>
      <c r="AQ248" s="18"/>
      <c r="AR248" s="18"/>
    </row>
    <row r="249" customFormat="false" ht="11.25" hidden="false" customHeight="false" outlineLevel="0" collapsed="false">
      <c r="B249" s="121"/>
      <c r="C249" s="122"/>
      <c r="D249" s="123"/>
      <c r="E249" s="122"/>
      <c r="F249" s="123"/>
      <c r="G249" s="122"/>
      <c r="H249" s="124"/>
      <c r="I249" s="124"/>
      <c r="J249" s="124"/>
      <c r="K249" s="124"/>
      <c r="L249" s="124"/>
      <c r="M249" s="124"/>
      <c r="N249" s="124"/>
      <c r="O249" s="124"/>
      <c r="P249" s="124"/>
      <c r="Q249" s="124"/>
      <c r="R249" s="124"/>
      <c r="S249" s="124"/>
      <c r="T249" s="124"/>
      <c r="U249" s="124"/>
      <c r="V249" s="124"/>
      <c r="W249" s="124"/>
      <c r="X249" s="124"/>
      <c r="Y249" s="124"/>
      <c r="Z249" s="124"/>
      <c r="AA249" s="124"/>
      <c r="AB249" s="124"/>
      <c r="AC249" s="124"/>
      <c r="AD249" s="124"/>
      <c r="AE249" s="124"/>
      <c r="AF249" s="18"/>
      <c r="AG249" s="18"/>
      <c r="AH249" s="18"/>
      <c r="AI249" s="18"/>
      <c r="AJ249" s="18"/>
      <c r="AK249" s="18"/>
      <c r="AL249" s="18"/>
      <c r="AM249" s="18"/>
      <c r="AN249" s="18"/>
      <c r="AO249" s="18"/>
      <c r="AP249" s="18"/>
      <c r="AQ249" s="18"/>
      <c r="AR249" s="18"/>
    </row>
    <row r="250" customFormat="false" ht="11.25" hidden="false" customHeight="false" outlineLevel="0" collapsed="false">
      <c r="B250" s="121"/>
      <c r="C250" s="122"/>
      <c r="D250" s="123"/>
      <c r="E250" s="122"/>
      <c r="F250" s="123"/>
      <c r="G250" s="122"/>
      <c r="H250" s="124"/>
      <c r="I250" s="124"/>
      <c r="J250" s="124"/>
      <c r="K250" s="124"/>
      <c r="L250" s="124"/>
      <c r="M250" s="124"/>
      <c r="N250" s="124"/>
      <c r="O250" s="124"/>
      <c r="P250" s="124"/>
      <c r="Q250" s="124"/>
      <c r="R250" s="124"/>
      <c r="S250" s="124"/>
      <c r="T250" s="124"/>
      <c r="U250" s="124"/>
      <c r="V250" s="124"/>
      <c r="W250" s="124"/>
      <c r="X250" s="124"/>
      <c r="Y250" s="124"/>
      <c r="Z250" s="124"/>
      <c r="AA250" s="124"/>
      <c r="AB250" s="124"/>
      <c r="AC250" s="124"/>
      <c r="AD250" s="124"/>
      <c r="AE250" s="124"/>
      <c r="AF250" s="18"/>
      <c r="AG250" s="18"/>
      <c r="AH250" s="18"/>
      <c r="AI250" s="18"/>
      <c r="AJ250" s="18"/>
      <c r="AK250" s="18"/>
      <c r="AL250" s="18"/>
      <c r="AM250" s="18"/>
      <c r="AN250" s="18"/>
      <c r="AO250" s="18"/>
      <c r="AP250" s="18"/>
      <c r="AQ250" s="18"/>
      <c r="AR250" s="18"/>
    </row>
    <row r="251" customFormat="false" ht="11.25" hidden="false" customHeight="false" outlineLevel="0" collapsed="false">
      <c r="B251" s="121"/>
      <c r="C251" s="122"/>
      <c r="D251" s="123"/>
      <c r="E251" s="122"/>
      <c r="F251" s="123"/>
      <c r="G251" s="122"/>
      <c r="H251" s="124"/>
      <c r="I251" s="124"/>
      <c r="J251" s="124"/>
      <c r="K251" s="124"/>
      <c r="L251" s="124"/>
      <c r="M251" s="124"/>
      <c r="N251" s="124"/>
      <c r="O251" s="124"/>
      <c r="P251" s="124"/>
      <c r="Q251" s="124"/>
      <c r="R251" s="124"/>
      <c r="S251" s="124"/>
      <c r="T251" s="124"/>
      <c r="U251" s="124"/>
      <c r="V251" s="124"/>
      <c r="W251" s="124"/>
      <c r="X251" s="124"/>
      <c r="Y251" s="124"/>
      <c r="Z251" s="124"/>
      <c r="AA251" s="124"/>
      <c r="AB251" s="124"/>
      <c r="AC251" s="124"/>
      <c r="AD251" s="124"/>
      <c r="AE251" s="124"/>
      <c r="AF251" s="18"/>
      <c r="AG251" s="18"/>
      <c r="AH251" s="18"/>
      <c r="AI251" s="18"/>
      <c r="AJ251" s="18"/>
      <c r="AK251" s="18"/>
      <c r="AL251" s="18"/>
      <c r="AM251" s="18"/>
      <c r="AN251" s="18"/>
      <c r="AO251" s="18"/>
      <c r="AP251" s="18"/>
      <c r="AQ251" s="18"/>
      <c r="AR251" s="18"/>
    </row>
    <row r="252" customFormat="false" ht="11.25" hidden="false" customHeight="false" outlineLevel="0" collapsed="false">
      <c r="B252" s="121"/>
      <c r="C252" s="122"/>
      <c r="D252" s="123"/>
      <c r="E252" s="122"/>
      <c r="F252" s="123"/>
      <c r="G252" s="122"/>
      <c r="H252" s="124"/>
      <c r="I252" s="124"/>
      <c r="J252" s="124"/>
      <c r="K252" s="124"/>
      <c r="L252" s="124"/>
      <c r="M252" s="124"/>
      <c r="N252" s="124"/>
      <c r="O252" s="124"/>
      <c r="P252" s="124"/>
      <c r="Q252" s="124"/>
      <c r="R252" s="124"/>
      <c r="S252" s="124"/>
      <c r="T252" s="124"/>
      <c r="U252" s="124"/>
      <c r="V252" s="124"/>
      <c r="W252" s="124"/>
      <c r="X252" s="124"/>
      <c r="Y252" s="124"/>
      <c r="Z252" s="124"/>
      <c r="AA252" s="124"/>
      <c r="AB252" s="124"/>
      <c r="AC252" s="124"/>
      <c r="AD252" s="124"/>
      <c r="AE252" s="124"/>
      <c r="AF252" s="18"/>
      <c r="AG252" s="18"/>
      <c r="AH252" s="18"/>
      <c r="AI252" s="18"/>
      <c r="AJ252" s="18"/>
      <c r="AK252" s="18"/>
      <c r="AL252" s="18"/>
      <c r="AM252" s="18"/>
      <c r="AN252" s="18"/>
      <c r="AO252" s="18"/>
      <c r="AP252" s="18"/>
      <c r="AQ252" s="18"/>
      <c r="AR252" s="18"/>
    </row>
    <row r="253" customFormat="false" ht="11.25" hidden="false" customHeight="false" outlineLevel="0" collapsed="false">
      <c r="B253" s="121"/>
      <c r="C253" s="122"/>
      <c r="D253" s="123"/>
      <c r="E253" s="122"/>
      <c r="F253" s="123"/>
      <c r="G253" s="122"/>
      <c r="H253" s="124"/>
      <c r="I253" s="124"/>
      <c r="J253" s="124"/>
      <c r="K253" s="124"/>
      <c r="L253" s="124"/>
      <c r="M253" s="124"/>
      <c r="N253" s="124"/>
      <c r="O253" s="124"/>
      <c r="P253" s="124"/>
      <c r="Q253" s="124"/>
      <c r="R253" s="124"/>
      <c r="S253" s="124"/>
      <c r="T253" s="124"/>
      <c r="U253" s="124"/>
      <c r="V253" s="124"/>
      <c r="W253" s="124"/>
      <c r="X253" s="124"/>
      <c r="Y253" s="124"/>
      <c r="Z253" s="124"/>
      <c r="AA253" s="124"/>
      <c r="AB253" s="124"/>
      <c r="AC253" s="124"/>
      <c r="AD253" s="124"/>
      <c r="AE253" s="124"/>
      <c r="AF253" s="18"/>
      <c r="AG253" s="18"/>
      <c r="AH253" s="18"/>
      <c r="AI253" s="18"/>
      <c r="AJ253" s="18"/>
      <c r="AK253" s="18"/>
      <c r="AL253" s="18"/>
      <c r="AM253" s="18"/>
      <c r="AN253" s="18"/>
      <c r="AO253" s="18"/>
      <c r="AP253" s="18"/>
      <c r="AQ253" s="18"/>
      <c r="AR253" s="18"/>
    </row>
    <row r="254" customFormat="false" ht="11.25" hidden="false" customHeight="false" outlineLevel="0" collapsed="false">
      <c r="B254" s="121"/>
      <c r="C254" s="122"/>
      <c r="D254" s="123"/>
      <c r="E254" s="122"/>
      <c r="F254" s="123"/>
      <c r="G254" s="122"/>
      <c r="H254" s="124"/>
      <c r="I254" s="124"/>
      <c r="J254" s="124"/>
      <c r="K254" s="124"/>
      <c r="L254" s="124"/>
      <c r="M254" s="124"/>
      <c r="N254" s="124"/>
      <c r="O254" s="124"/>
      <c r="P254" s="124"/>
      <c r="Q254" s="124"/>
      <c r="R254" s="124"/>
      <c r="S254" s="124"/>
      <c r="T254" s="124"/>
      <c r="U254" s="124"/>
      <c r="V254" s="124"/>
      <c r="W254" s="124"/>
      <c r="X254" s="124"/>
      <c r="Y254" s="124"/>
      <c r="Z254" s="124"/>
      <c r="AA254" s="124"/>
      <c r="AB254" s="124"/>
      <c r="AC254" s="124"/>
      <c r="AD254" s="124"/>
      <c r="AE254" s="124"/>
      <c r="AF254" s="18"/>
      <c r="AG254" s="18"/>
      <c r="AH254" s="18"/>
      <c r="AI254" s="18"/>
      <c r="AJ254" s="18"/>
      <c r="AK254" s="18"/>
      <c r="AL254" s="18"/>
      <c r="AM254" s="18"/>
      <c r="AN254" s="18"/>
      <c r="AO254" s="18"/>
      <c r="AP254" s="18"/>
      <c r="AQ254" s="18"/>
      <c r="AR254" s="18"/>
    </row>
    <row r="255" customFormat="false" ht="11.25" hidden="false" customHeight="false" outlineLevel="0" collapsed="false">
      <c r="B255" s="121"/>
      <c r="C255" s="122"/>
      <c r="D255" s="123"/>
      <c r="E255" s="122"/>
      <c r="F255" s="123"/>
      <c r="G255" s="122"/>
      <c r="H255" s="124"/>
      <c r="I255" s="124"/>
      <c r="J255" s="124"/>
      <c r="K255" s="124"/>
      <c r="L255" s="124"/>
      <c r="M255" s="124"/>
      <c r="N255" s="124"/>
      <c r="O255" s="124"/>
      <c r="P255" s="124"/>
      <c r="Q255" s="124"/>
      <c r="R255" s="124"/>
      <c r="S255" s="124"/>
      <c r="T255" s="124"/>
      <c r="U255" s="124"/>
      <c r="V255" s="124"/>
      <c r="W255" s="124"/>
      <c r="X255" s="124"/>
      <c r="Y255" s="124"/>
      <c r="Z255" s="124"/>
      <c r="AA255" s="124"/>
      <c r="AB255" s="124"/>
      <c r="AC255" s="124"/>
      <c r="AD255" s="124"/>
      <c r="AE255" s="124"/>
      <c r="AF255" s="18"/>
      <c r="AG255" s="18"/>
      <c r="AH255" s="18"/>
      <c r="AI255" s="18"/>
      <c r="AJ255" s="18"/>
      <c r="AK255" s="18"/>
      <c r="AL255" s="18"/>
      <c r="AM255" s="18"/>
      <c r="AN255" s="18"/>
      <c r="AO255" s="18"/>
      <c r="AP255" s="18"/>
      <c r="AQ255" s="18"/>
      <c r="AR255" s="18"/>
    </row>
    <row r="256" customFormat="false" ht="11.25" hidden="false" customHeight="false" outlineLevel="0" collapsed="false">
      <c r="B256" s="121"/>
      <c r="C256" s="122"/>
      <c r="D256" s="123"/>
      <c r="E256" s="122"/>
      <c r="F256" s="123"/>
      <c r="G256" s="122"/>
      <c r="H256" s="124"/>
      <c r="I256" s="124"/>
      <c r="J256" s="124"/>
      <c r="K256" s="124"/>
      <c r="L256" s="124"/>
      <c r="M256" s="124"/>
      <c r="N256" s="124"/>
      <c r="O256" s="124"/>
      <c r="P256" s="124"/>
      <c r="Q256" s="124"/>
      <c r="R256" s="124"/>
      <c r="S256" s="124"/>
      <c r="T256" s="124"/>
      <c r="U256" s="124"/>
      <c r="V256" s="124"/>
      <c r="W256" s="124"/>
      <c r="X256" s="124"/>
      <c r="Y256" s="124"/>
      <c r="Z256" s="124"/>
      <c r="AA256" s="124"/>
      <c r="AB256" s="124"/>
      <c r="AC256" s="124"/>
      <c r="AD256" s="124"/>
      <c r="AE256" s="124"/>
      <c r="AF256" s="18"/>
      <c r="AG256" s="18"/>
      <c r="AH256" s="18"/>
      <c r="AI256" s="18"/>
      <c r="AJ256" s="18"/>
      <c r="AK256" s="18"/>
      <c r="AL256" s="18"/>
      <c r="AM256" s="18"/>
      <c r="AN256" s="18"/>
      <c r="AO256" s="18"/>
      <c r="AP256" s="18"/>
      <c r="AQ256" s="18"/>
      <c r="AR256" s="18"/>
    </row>
    <row r="257" customFormat="false" ht="11.25" hidden="false" customHeight="false" outlineLevel="0" collapsed="false">
      <c r="B257" s="121"/>
      <c r="C257" s="122"/>
      <c r="D257" s="123"/>
      <c r="E257" s="122"/>
      <c r="F257" s="123"/>
      <c r="G257" s="122"/>
      <c r="H257" s="124"/>
      <c r="I257" s="124"/>
      <c r="J257" s="124"/>
      <c r="K257" s="124"/>
      <c r="L257" s="124"/>
      <c r="M257" s="124"/>
      <c r="N257" s="124"/>
      <c r="O257" s="124"/>
      <c r="P257" s="124"/>
      <c r="Q257" s="124"/>
      <c r="R257" s="124"/>
      <c r="S257" s="124"/>
      <c r="T257" s="124"/>
      <c r="U257" s="124"/>
      <c r="V257" s="124"/>
      <c r="W257" s="124"/>
      <c r="X257" s="124"/>
      <c r="Y257" s="124"/>
      <c r="Z257" s="124"/>
      <c r="AA257" s="124"/>
      <c r="AB257" s="124"/>
      <c r="AC257" s="124"/>
      <c r="AD257" s="124"/>
      <c r="AE257" s="124"/>
      <c r="AF257" s="18"/>
      <c r="AG257" s="18"/>
      <c r="AH257" s="18"/>
      <c r="AI257" s="18"/>
      <c r="AJ257" s="18"/>
      <c r="AK257" s="18"/>
      <c r="AL257" s="18"/>
      <c r="AM257" s="18"/>
      <c r="AN257" s="18"/>
      <c r="AO257" s="18"/>
      <c r="AP257" s="18"/>
      <c r="AQ257" s="18"/>
      <c r="AR257" s="18"/>
    </row>
    <row r="258" customFormat="false" ht="11.25" hidden="false" customHeight="false" outlineLevel="0" collapsed="false">
      <c r="B258" s="121"/>
      <c r="C258" s="122"/>
      <c r="D258" s="123"/>
      <c r="E258" s="122"/>
      <c r="F258" s="123"/>
      <c r="G258" s="122"/>
      <c r="H258" s="124"/>
      <c r="I258" s="124"/>
      <c r="J258" s="124"/>
      <c r="K258" s="124"/>
      <c r="L258" s="124"/>
      <c r="M258" s="124"/>
      <c r="N258" s="124"/>
      <c r="O258" s="124"/>
      <c r="P258" s="124"/>
      <c r="Q258" s="124"/>
      <c r="R258" s="124"/>
      <c r="S258" s="124"/>
      <c r="T258" s="124"/>
      <c r="U258" s="124"/>
      <c r="V258" s="124"/>
      <c r="W258" s="124"/>
      <c r="X258" s="124"/>
      <c r="Y258" s="124"/>
      <c r="Z258" s="124"/>
      <c r="AA258" s="124"/>
      <c r="AB258" s="124"/>
      <c r="AC258" s="124"/>
      <c r="AD258" s="124"/>
      <c r="AE258" s="124"/>
      <c r="AF258" s="18"/>
      <c r="AG258" s="18"/>
      <c r="AH258" s="18"/>
      <c r="AI258" s="18"/>
      <c r="AJ258" s="18"/>
      <c r="AK258" s="18"/>
      <c r="AL258" s="18"/>
      <c r="AM258" s="18"/>
      <c r="AN258" s="18"/>
      <c r="AO258" s="18"/>
      <c r="AP258" s="18"/>
      <c r="AQ258" s="18"/>
      <c r="AR258" s="18"/>
    </row>
    <row r="259" customFormat="false" ht="11.25" hidden="false" customHeight="false" outlineLevel="0" collapsed="false">
      <c r="B259" s="121"/>
      <c r="C259" s="122"/>
      <c r="D259" s="123"/>
      <c r="E259" s="122"/>
      <c r="F259" s="123"/>
      <c r="G259" s="122"/>
      <c r="H259" s="124"/>
      <c r="I259" s="124"/>
      <c r="J259" s="124"/>
      <c r="K259" s="124"/>
      <c r="L259" s="124"/>
      <c r="M259" s="124"/>
      <c r="N259" s="124"/>
      <c r="O259" s="124"/>
      <c r="P259" s="124"/>
      <c r="Q259" s="124"/>
      <c r="R259" s="124"/>
      <c r="S259" s="124"/>
      <c r="T259" s="124"/>
      <c r="U259" s="124"/>
      <c r="V259" s="124"/>
      <c r="W259" s="124"/>
      <c r="X259" s="124"/>
      <c r="Y259" s="124"/>
      <c r="Z259" s="124"/>
      <c r="AA259" s="124"/>
      <c r="AB259" s="124"/>
      <c r="AC259" s="124"/>
      <c r="AD259" s="124"/>
      <c r="AE259" s="124"/>
      <c r="AF259" s="18"/>
      <c r="AG259" s="18"/>
      <c r="AH259" s="18"/>
      <c r="AI259" s="18"/>
      <c r="AJ259" s="18"/>
      <c r="AK259" s="18"/>
      <c r="AL259" s="18"/>
      <c r="AM259" s="18"/>
      <c r="AN259" s="18"/>
      <c r="AO259" s="18"/>
      <c r="AP259" s="18"/>
      <c r="AQ259" s="18"/>
      <c r="AR259" s="18"/>
    </row>
    <row r="260" customFormat="false" ht="11.25" hidden="false" customHeight="false" outlineLevel="0" collapsed="false">
      <c r="B260" s="121"/>
      <c r="C260" s="122"/>
      <c r="D260" s="123"/>
      <c r="E260" s="122"/>
      <c r="F260" s="123"/>
      <c r="G260" s="122"/>
      <c r="H260" s="124"/>
      <c r="I260" s="124"/>
      <c r="J260" s="124"/>
      <c r="K260" s="124"/>
      <c r="L260" s="124"/>
      <c r="M260" s="124"/>
      <c r="N260" s="124"/>
      <c r="O260" s="124"/>
      <c r="P260" s="124"/>
      <c r="Q260" s="124"/>
      <c r="R260" s="124"/>
      <c r="S260" s="124"/>
      <c r="T260" s="124"/>
      <c r="U260" s="124"/>
      <c r="V260" s="124"/>
      <c r="W260" s="124"/>
      <c r="X260" s="124"/>
      <c r="Y260" s="124"/>
      <c r="Z260" s="124"/>
      <c r="AA260" s="124"/>
      <c r="AB260" s="124"/>
      <c r="AC260" s="124"/>
      <c r="AD260" s="124"/>
      <c r="AE260" s="124"/>
      <c r="AF260" s="18"/>
      <c r="AG260" s="18"/>
      <c r="AH260" s="18"/>
      <c r="AI260" s="18"/>
      <c r="AJ260" s="18"/>
      <c r="AK260" s="18"/>
      <c r="AL260" s="18"/>
      <c r="AM260" s="18"/>
      <c r="AN260" s="18"/>
      <c r="AO260" s="18"/>
      <c r="AP260" s="18"/>
      <c r="AQ260" s="18"/>
      <c r="AR260" s="18"/>
    </row>
    <row r="261" customFormat="false" ht="11.25" hidden="false" customHeight="false" outlineLevel="0" collapsed="false">
      <c r="B261" s="121"/>
      <c r="C261" s="122"/>
      <c r="D261" s="123"/>
      <c r="E261" s="122"/>
      <c r="F261" s="123"/>
      <c r="G261" s="122"/>
      <c r="H261" s="124"/>
      <c r="I261" s="124"/>
      <c r="J261" s="124"/>
      <c r="K261" s="124"/>
      <c r="L261" s="124"/>
      <c r="M261" s="124"/>
      <c r="N261" s="124"/>
      <c r="O261" s="124"/>
      <c r="P261" s="124"/>
      <c r="Q261" s="124"/>
      <c r="R261" s="124"/>
      <c r="S261" s="124"/>
      <c r="T261" s="124"/>
      <c r="U261" s="124"/>
      <c r="V261" s="124"/>
      <c r="W261" s="124"/>
      <c r="X261" s="124"/>
      <c r="Y261" s="124"/>
      <c r="Z261" s="124"/>
      <c r="AA261" s="124"/>
      <c r="AB261" s="124"/>
      <c r="AC261" s="124"/>
      <c r="AD261" s="124"/>
      <c r="AE261" s="124"/>
      <c r="AF261" s="18"/>
      <c r="AG261" s="18"/>
      <c r="AH261" s="18"/>
      <c r="AI261" s="18"/>
      <c r="AJ261" s="18"/>
      <c r="AK261" s="18"/>
      <c r="AL261" s="18"/>
      <c r="AM261" s="18"/>
      <c r="AN261" s="18"/>
      <c r="AO261" s="18"/>
      <c r="AP261" s="18"/>
      <c r="AQ261" s="18"/>
      <c r="AR261" s="18"/>
    </row>
    <row r="262" customFormat="false" ht="11.25" hidden="false" customHeight="false" outlineLevel="0" collapsed="false">
      <c r="B262" s="121"/>
      <c r="C262" s="122"/>
      <c r="D262" s="123"/>
      <c r="E262" s="122"/>
      <c r="F262" s="123"/>
      <c r="G262" s="122"/>
      <c r="H262" s="124"/>
      <c r="I262" s="124"/>
      <c r="J262" s="124"/>
      <c r="K262" s="124"/>
      <c r="L262" s="124"/>
      <c r="M262" s="124"/>
      <c r="N262" s="124"/>
      <c r="O262" s="124"/>
      <c r="P262" s="124"/>
      <c r="Q262" s="124"/>
      <c r="R262" s="124"/>
      <c r="S262" s="124"/>
      <c r="T262" s="124"/>
      <c r="U262" s="124"/>
      <c r="V262" s="124"/>
      <c r="W262" s="124"/>
      <c r="X262" s="124"/>
      <c r="Y262" s="124"/>
      <c r="Z262" s="124"/>
      <c r="AA262" s="124"/>
      <c r="AB262" s="124"/>
      <c r="AC262" s="124"/>
      <c r="AD262" s="124"/>
      <c r="AE262" s="124"/>
      <c r="AF262" s="18"/>
      <c r="AG262" s="18"/>
      <c r="AH262" s="18"/>
      <c r="AI262" s="18"/>
      <c r="AJ262" s="18"/>
      <c r="AK262" s="18"/>
      <c r="AL262" s="18"/>
      <c r="AM262" s="18"/>
      <c r="AN262" s="18"/>
      <c r="AO262" s="18"/>
      <c r="AP262" s="18"/>
      <c r="AQ262" s="18"/>
      <c r="AR262" s="18"/>
    </row>
    <row r="263" customFormat="false" ht="11.25" hidden="false" customHeight="false" outlineLevel="0" collapsed="false">
      <c r="B263" s="121"/>
      <c r="C263" s="122"/>
      <c r="D263" s="123"/>
      <c r="E263" s="122"/>
      <c r="F263" s="123"/>
      <c r="G263" s="122"/>
      <c r="H263" s="124"/>
      <c r="I263" s="124"/>
      <c r="J263" s="124"/>
      <c r="K263" s="124"/>
      <c r="L263" s="124"/>
      <c r="M263" s="124"/>
      <c r="N263" s="124"/>
      <c r="O263" s="124"/>
      <c r="P263" s="124"/>
      <c r="Q263" s="124"/>
      <c r="R263" s="124"/>
      <c r="S263" s="124"/>
      <c r="T263" s="124"/>
      <c r="U263" s="124"/>
      <c r="V263" s="124"/>
      <c r="W263" s="124"/>
      <c r="X263" s="124"/>
      <c r="Y263" s="124"/>
      <c r="Z263" s="124"/>
      <c r="AA263" s="124"/>
      <c r="AB263" s="124"/>
      <c r="AC263" s="124"/>
      <c r="AD263" s="124"/>
      <c r="AE263" s="124"/>
      <c r="AF263" s="18"/>
      <c r="AG263" s="18"/>
      <c r="AH263" s="18"/>
      <c r="AI263" s="18"/>
      <c r="AJ263" s="18"/>
      <c r="AK263" s="18"/>
      <c r="AL263" s="18"/>
      <c r="AM263" s="18"/>
      <c r="AN263" s="18"/>
      <c r="AO263" s="18"/>
      <c r="AP263" s="18"/>
      <c r="AQ263" s="18"/>
      <c r="AR263" s="18"/>
    </row>
    <row r="264" customFormat="false" ht="11.25" hidden="false" customHeight="false" outlineLevel="0" collapsed="false">
      <c r="B264" s="121"/>
      <c r="C264" s="122"/>
      <c r="D264" s="123"/>
      <c r="E264" s="122"/>
      <c r="F264" s="123"/>
      <c r="G264" s="122"/>
      <c r="H264" s="124"/>
      <c r="I264" s="124"/>
      <c r="J264" s="124"/>
      <c r="K264" s="124"/>
      <c r="L264" s="124"/>
      <c r="M264" s="124"/>
      <c r="N264" s="124"/>
      <c r="O264" s="124"/>
      <c r="P264" s="124"/>
      <c r="Q264" s="124"/>
      <c r="R264" s="124"/>
      <c r="S264" s="124"/>
      <c r="T264" s="124"/>
      <c r="U264" s="124"/>
      <c r="V264" s="124"/>
      <c r="W264" s="124"/>
      <c r="X264" s="124"/>
      <c r="Y264" s="124"/>
      <c r="Z264" s="124"/>
      <c r="AA264" s="124"/>
      <c r="AB264" s="124"/>
      <c r="AC264" s="124"/>
      <c r="AD264" s="124"/>
      <c r="AE264" s="124"/>
      <c r="AF264" s="18"/>
      <c r="AG264" s="18"/>
      <c r="AH264" s="18"/>
      <c r="AI264" s="18"/>
      <c r="AJ264" s="18"/>
      <c r="AK264" s="18"/>
      <c r="AL264" s="18"/>
      <c r="AM264" s="18"/>
      <c r="AN264" s="18"/>
      <c r="AO264" s="18"/>
      <c r="AP264" s="18"/>
      <c r="AQ264" s="18"/>
      <c r="AR264" s="18"/>
    </row>
    <row r="265" customFormat="false" ht="11.25" hidden="false" customHeight="false" outlineLevel="0" collapsed="false">
      <c r="B265" s="121"/>
      <c r="C265" s="122"/>
      <c r="D265" s="123"/>
      <c r="E265" s="122"/>
      <c r="F265" s="123"/>
      <c r="G265" s="122"/>
      <c r="H265" s="124"/>
      <c r="I265" s="124"/>
      <c r="J265" s="124"/>
      <c r="K265" s="124"/>
      <c r="L265" s="124"/>
      <c r="M265" s="124"/>
      <c r="N265" s="124"/>
      <c r="O265" s="124"/>
      <c r="P265" s="124"/>
      <c r="Q265" s="124"/>
      <c r="R265" s="124"/>
      <c r="S265" s="124"/>
      <c r="T265" s="124"/>
      <c r="U265" s="124"/>
      <c r="V265" s="124"/>
      <c r="W265" s="124"/>
      <c r="X265" s="124"/>
      <c r="Y265" s="124"/>
      <c r="Z265" s="124"/>
      <c r="AA265" s="124"/>
      <c r="AB265" s="124"/>
      <c r="AC265" s="124"/>
      <c r="AD265" s="124"/>
      <c r="AE265" s="124"/>
      <c r="AF265" s="18"/>
      <c r="AG265" s="18"/>
      <c r="AH265" s="18"/>
      <c r="AI265" s="18"/>
      <c r="AJ265" s="18"/>
      <c r="AK265" s="18"/>
      <c r="AL265" s="18"/>
      <c r="AM265" s="18"/>
      <c r="AN265" s="18"/>
      <c r="AO265" s="18"/>
      <c r="AP265" s="18"/>
      <c r="AQ265" s="18"/>
      <c r="AR265" s="18"/>
    </row>
    <row r="266" customFormat="false" ht="11.25" hidden="false" customHeight="false" outlineLevel="0" collapsed="false">
      <c r="B266" s="121"/>
      <c r="C266" s="122"/>
      <c r="D266" s="123"/>
      <c r="E266" s="122"/>
      <c r="F266" s="123"/>
      <c r="G266" s="122"/>
      <c r="H266" s="124"/>
      <c r="I266" s="124"/>
      <c r="J266" s="124"/>
      <c r="K266" s="124"/>
      <c r="L266" s="124"/>
      <c r="M266" s="124"/>
      <c r="N266" s="124"/>
      <c r="O266" s="124"/>
      <c r="P266" s="124"/>
      <c r="Q266" s="124"/>
      <c r="R266" s="124"/>
      <c r="S266" s="124"/>
      <c r="T266" s="124"/>
      <c r="U266" s="124"/>
      <c r="V266" s="124"/>
      <c r="W266" s="124"/>
      <c r="X266" s="124"/>
      <c r="Y266" s="124"/>
      <c r="Z266" s="124"/>
      <c r="AA266" s="124"/>
      <c r="AB266" s="124"/>
      <c r="AC266" s="124"/>
      <c r="AD266" s="124"/>
      <c r="AE266" s="124"/>
      <c r="AF266" s="18"/>
      <c r="AG266" s="18"/>
      <c r="AH266" s="18"/>
      <c r="AI266" s="18"/>
      <c r="AJ266" s="18"/>
      <c r="AK266" s="18"/>
      <c r="AL266" s="18"/>
      <c r="AM266" s="18"/>
      <c r="AN266" s="18"/>
      <c r="AO266" s="18"/>
      <c r="AP266" s="18"/>
      <c r="AQ266" s="18"/>
      <c r="AR266" s="18"/>
    </row>
    <row r="267" customFormat="false" ht="11.25" hidden="false" customHeight="false" outlineLevel="0" collapsed="false">
      <c r="B267" s="121"/>
      <c r="C267" s="122"/>
      <c r="D267" s="123"/>
      <c r="E267" s="122"/>
      <c r="F267" s="123"/>
      <c r="G267" s="122"/>
      <c r="H267" s="124"/>
      <c r="I267" s="124"/>
      <c r="J267" s="124"/>
      <c r="K267" s="124"/>
      <c r="L267" s="124"/>
      <c r="M267" s="124"/>
      <c r="N267" s="124"/>
      <c r="O267" s="124"/>
      <c r="P267" s="124"/>
      <c r="Q267" s="124"/>
      <c r="R267" s="124"/>
      <c r="S267" s="124"/>
      <c r="T267" s="124"/>
      <c r="U267" s="124"/>
      <c r="V267" s="124"/>
      <c r="W267" s="124"/>
      <c r="X267" s="124"/>
      <c r="Y267" s="124"/>
      <c r="Z267" s="124"/>
      <c r="AA267" s="124"/>
      <c r="AB267" s="124"/>
      <c r="AC267" s="124"/>
      <c r="AD267" s="124"/>
      <c r="AE267" s="124"/>
      <c r="AF267" s="18"/>
      <c r="AG267" s="18"/>
      <c r="AH267" s="18"/>
      <c r="AI267" s="18"/>
      <c r="AJ267" s="18"/>
      <c r="AK267" s="18"/>
      <c r="AL267" s="18"/>
      <c r="AM267" s="18"/>
      <c r="AN267" s="18"/>
      <c r="AO267" s="18"/>
      <c r="AP267" s="18"/>
      <c r="AQ267" s="18"/>
      <c r="AR267" s="18"/>
    </row>
    <row r="268" customFormat="false" ht="11.25" hidden="false" customHeight="false" outlineLevel="0" collapsed="false">
      <c r="B268" s="121"/>
      <c r="C268" s="122"/>
      <c r="D268" s="123"/>
      <c r="E268" s="122"/>
      <c r="F268" s="123"/>
      <c r="G268" s="122"/>
      <c r="H268" s="124"/>
      <c r="I268" s="124"/>
      <c r="J268" s="124"/>
      <c r="K268" s="124"/>
      <c r="L268" s="124"/>
      <c r="M268" s="124"/>
      <c r="N268" s="124"/>
      <c r="O268" s="124"/>
      <c r="P268" s="124"/>
      <c r="Q268" s="124"/>
      <c r="R268" s="124"/>
      <c r="S268" s="124"/>
      <c r="T268" s="124"/>
      <c r="U268" s="124"/>
      <c r="V268" s="124"/>
      <c r="W268" s="124"/>
      <c r="X268" s="124"/>
      <c r="Y268" s="124"/>
      <c r="Z268" s="124"/>
      <c r="AA268" s="124"/>
      <c r="AB268" s="124"/>
      <c r="AC268" s="124"/>
      <c r="AD268" s="124"/>
      <c r="AE268" s="124"/>
      <c r="AF268" s="18"/>
      <c r="AG268" s="18"/>
      <c r="AH268" s="18"/>
      <c r="AI268" s="18"/>
      <c r="AJ268" s="18"/>
      <c r="AK268" s="18"/>
      <c r="AL268" s="18"/>
      <c r="AM268" s="18"/>
      <c r="AN268" s="18"/>
      <c r="AO268" s="18"/>
      <c r="AP268" s="18"/>
      <c r="AQ268" s="18"/>
      <c r="AR268" s="18"/>
    </row>
    <row r="269" customFormat="false" ht="11.25" hidden="false" customHeight="false" outlineLevel="0" collapsed="false">
      <c r="B269" s="121"/>
      <c r="C269" s="122"/>
      <c r="D269" s="123"/>
      <c r="E269" s="122"/>
      <c r="F269" s="123"/>
      <c r="G269" s="122"/>
      <c r="H269" s="124"/>
      <c r="I269" s="124"/>
      <c r="J269" s="124"/>
      <c r="K269" s="124"/>
      <c r="L269" s="124"/>
      <c r="M269" s="124"/>
      <c r="N269" s="124"/>
      <c r="O269" s="124"/>
      <c r="P269" s="124"/>
      <c r="Q269" s="124"/>
      <c r="R269" s="124"/>
      <c r="S269" s="124"/>
      <c r="T269" s="124"/>
      <c r="U269" s="124"/>
      <c r="V269" s="124"/>
      <c r="W269" s="124"/>
      <c r="X269" s="124"/>
      <c r="Y269" s="124"/>
      <c r="Z269" s="124"/>
      <c r="AA269" s="124"/>
      <c r="AB269" s="124"/>
      <c r="AC269" s="124"/>
      <c r="AD269" s="124"/>
      <c r="AE269" s="124"/>
      <c r="AF269" s="18"/>
      <c r="AG269" s="18"/>
      <c r="AH269" s="18"/>
      <c r="AI269" s="18"/>
      <c r="AJ269" s="18"/>
      <c r="AK269" s="18"/>
      <c r="AL269" s="18"/>
      <c r="AM269" s="18"/>
      <c r="AN269" s="18"/>
      <c r="AO269" s="18"/>
      <c r="AP269" s="18"/>
      <c r="AQ269" s="18"/>
      <c r="AR269" s="18"/>
    </row>
    <row r="270" customFormat="false" ht="11.25" hidden="false" customHeight="false" outlineLevel="0" collapsed="false">
      <c r="B270" s="121"/>
      <c r="C270" s="122"/>
      <c r="D270" s="123"/>
      <c r="E270" s="122"/>
      <c r="F270" s="123"/>
      <c r="G270" s="122"/>
      <c r="H270" s="124"/>
      <c r="I270" s="124"/>
      <c r="J270" s="124"/>
      <c r="K270" s="124"/>
      <c r="L270" s="124"/>
      <c r="M270" s="124"/>
      <c r="N270" s="124"/>
      <c r="O270" s="124"/>
      <c r="P270" s="124"/>
      <c r="Q270" s="124"/>
      <c r="R270" s="124"/>
      <c r="S270" s="124"/>
      <c r="T270" s="124"/>
      <c r="U270" s="124"/>
      <c r="V270" s="124"/>
      <c r="W270" s="124"/>
      <c r="X270" s="124"/>
      <c r="Y270" s="124"/>
      <c r="Z270" s="124"/>
      <c r="AA270" s="124"/>
      <c r="AB270" s="124"/>
      <c r="AC270" s="124"/>
      <c r="AD270" s="124"/>
      <c r="AE270" s="124"/>
      <c r="AF270" s="18"/>
      <c r="AG270" s="18"/>
      <c r="AH270" s="18"/>
      <c r="AI270" s="18"/>
      <c r="AJ270" s="18"/>
      <c r="AK270" s="18"/>
      <c r="AL270" s="18"/>
      <c r="AM270" s="18"/>
      <c r="AN270" s="18"/>
      <c r="AO270" s="18"/>
      <c r="AP270" s="18"/>
      <c r="AQ270" s="18"/>
      <c r="AR270" s="18"/>
    </row>
    <row r="271" customFormat="false" ht="11.25" hidden="false" customHeight="false" outlineLevel="0" collapsed="false">
      <c r="B271" s="121"/>
      <c r="C271" s="122"/>
      <c r="D271" s="123"/>
      <c r="E271" s="122"/>
      <c r="F271" s="123"/>
      <c r="G271" s="122"/>
      <c r="H271" s="124"/>
      <c r="I271" s="124"/>
      <c r="J271" s="124"/>
      <c r="K271" s="124"/>
      <c r="L271" s="124"/>
      <c r="M271" s="124"/>
      <c r="N271" s="124"/>
      <c r="O271" s="124"/>
      <c r="P271" s="124"/>
      <c r="Q271" s="124"/>
      <c r="R271" s="124"/>
      <c r="S271" s="124"/>
      <c r="T271" s="124"/>
      <c r="U271" s="124"/>
      <c r="V271" s="124"/>
      <c r="W271" s="124"/>
      <c r="X271" s="124"/>
      <c r="Y271" s="124"/>
      <c r="Z271" s="124"/>
      <c r="AA271" s="124"/>
      <c r="AB271" s="124"/>
      <c r="AC271" s="124"/>
      <c r="AD271" s="124"/>
      <c r="AE271" s="124"/>
      <c r="AF271" s="18"/>
      <c r="AG271" s="18"/>
      <c r="AH271" s="18"/>
      <c r="AI271" s="18"/>
      <c r="AJ271" s="18"/>
      <c r="AK271" s="18"/>
      <c r="AL271" s="18"/>
      <c r="AM271" s="18"/>
      <c r="AN271" s="18"/>
      <c r="AO271" s="18"/>
      <c r="AP271" s="18"/>
      <c r="AQ271" s="18"/>
      <c r="AR271" s="18"/>
    </row>
    <row r="272" customFormat="false" ht="11.25" hidden="false" customHeight="false" outlineLevel="0" collapsed="false">
      <c r="B272" s="121"/>
      <c r="C272" s="122"/>
      <c r="D272" s="123"/>
      <c r="E272" s="122"/>
      <c r="F272" s="123"/>
      <c r="G272" s="122"/>
      <c r="H272" s="124"/>
      <c r="I272" s="124"/>
      <c r="J272" s="124"/>
      <c r="K272" s="124"/>
      <c r="L272" s="124"/>
      <c r="M272" s="124"/>
      <c r="N272" s="124"/>
      <c r="O272" s="124"/>
      <c r="P272" s="124"/>
      <c r="Q272" s="124"/>
      <c r="R272" s="124"/>
      <c r="S272" s="124"/>
      <c r="T272" s="124"/>
      <c r="U272" s="124"/>
      <c r="V272" s="124"/>
      <c r="W272" s="124"/>
      <c r="X272" s="124"/>
      <c r="Y272" s="124"/>
      <c r="Z272" s="124"/>
      <c r="AA272" s="124"/>
      <c r="AB272" s="124"/>
      <c r="AC272" s="124"/>
      <c r="AD272" s="124"/>
      <c r="AE272" s="124"/>
      <c r="AF272" s="18"/>
      <c r="AG272" s="18"/>
      <c r="AH272" s="18"/>
      <c r="AI272" s="18"/>
      <c r="AJ272" s="18"/>
      <c r="AK272" s="18"/>
      <c r="AL272" s="18"/>
      <c r="AM272" s="18"/>
      <c r="AN272" s="18"/>
      <c r="AO272" s="18"/>
      <c r="AP272" s="18"/>
      <c r="AQ272" s="18"/>
      <c r="AR272" s="18"/>
    </row>
    <row r="273" customFormat="false" ht="11.25" hidden="false" customHeight="false" outlineLevel="0" collapsed="false">
      <c r="B273" s="125"/>
      <c r="C273" s="126"/>
      <c r="D273" s="41"/>
      <c r="E273" s="126"/>
      <c r="F273" s="41"/>
      <c r="G273" s="126"/>
      <c r="H273" s="18"/>
      <c r="I273" s="18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  <c r="AA273" s="18"/>
      <c r="AB273" s="18"/>
      <c r="AC273" s="18"/>
      <c r="AD273" s="18"/>
      <c r="AE273" s="18"/>
      <c r="AF273" s="18"/>
      <c r="AG273" s="18"/>
      <c r="AH273" s="18"/>
      <c r="AI273" s="18"/>
      <c r="AJ273" s="18"/>
      <c r="AK273" s="18"/>
      <c r="AL273" s="18"/>
      <c r="AM273" s="18"/>
      <c r="AN273" s="18"/>
      <c r="AO273" s="18"/>
      <c r="AP273" s="18"/>
      <c r="AQ273" s="18"/>
      <c r="AR273" s="18"/>
    </row>
    <row r="274" customFormat="false" ht="11.25" hidden="false" customHeight="false" outlineLevel="0" collapsed="false">
      <c r="B274" s="125"/>
      <c r="C274" s="126"/>
      <c r="D274" s="41"/>
      <c r="E274" s="126"/>
      <c r="F274" s="41"/>
      <c r="G274" s="126"/>
      <c r="H274" s="18"/>
      <c r="I274" s="18"/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  <c r="AA274" s="18"/>
      <c r="AB274" s="18"/>
      <c r="AC274" s="18"/>
      <c r="AD274" s="18"/>
      <c r="AE274" s="18"/>
      <c r="AF274" s="18"/>
      <c r="AG274" s="18"/>
      <c r="AH274" s="18"/>
      <c r="AI274" s="18"/>
      <c r="AJ274" s="18"/>
      <c r="AK274" s="18"/>
      <c r="AL274" s="18"/>
      <c r="AM274" s="18"/>
      <c r="AN274" s="18"/>
      <c r="AO274" s="18"/>
      <c r="AP274" s="18"/>
      <c r="AQ274" s="18"/>
      <c r="AR274" s="18"/>
    </row>
    <row r="275" customFormat="false" ht="11.25" hidden="false" customHeight="false" outlineLevel="0" collapsed="false">
      <c r="B275" s="125"/>
      <c r="C275" s="126"/>
      <c r="D275" s="41"/>
      <c r="E275" s="126"/>
      <c r="F275" s="41"/>
      <c r="G275" s="126"/>
      <c r="H275" s="18"/>
      <c r="I275" s="18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  <c r="AA275" s="18"/>
      <c r="AB275" s="18"/>
      <c r="AC275" s="18"/>
      <c r="AD275" s="18"/>
      <c r="AE275" s="18"/>
      <c r="AF275" s="18"/>
      <c r="AG275" s="18"/>
      <c r="AH275" s="18"/>
      <c r="AI275" s="18"/>
      <c r="AJ275" s="18"/>
      <c r="AK275" s="18"/>
      <c r="AL275" s="18"/>
      <c r="AM275" s="18"/>
      <c r="AN275" s="18"/>
      <c r="AO275" s="18"/>
      <c r="AP275" s="18"/>
      <c r="AQ275" s="18"/>
      <c r="AR275" s="18"/>
    </row>
    <row r="276" customFormat="false" ht="11.25" hidden="false" customHeight="false" outlineLevel="0" collapsed="false">
      <c r="B276" s="125"/>
      <c r="C276" s="126"/>
      <c r="D276" s="41"/>
      <c r="E276" s="126"/>
      <c r="F276" s="41"/>
      <c r="G276" s="126"/>
      <c r="H276" s="18"/>
      <c r="I276" s="18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  <c r="AA276" s="18"/>
      <c r="AB276" s="18"/>
      <c r="AC276" s="18"/>
      <c r="AD276" s="18"/>
      <c r="AE276" s="18"/>
      <c r="AF276" s="18"/>
      <c r="AG276" s="18"/>
      <c r="AH276" s="18"/>
      <c r="AI276" s="18"/>
      <c r="AJ276" s="18"/>
      <c r="AK276" s="18"/>
      <c r="AL276" s="18"/>
      <c r="AM276" s="18"/>
      <c r="AN276" s="18"/>
      <c r="AO276" s="18"/>
      <c r="AP276" s="18"/>
      <c r="AQ276" s="18"/>
      <c r="AR276" s="18"/>
    </row>
    <row r="277" customFormat="false" ht="11.25" hidden="false" customHeight="false" outlineLevel="0" collapsed="false">
      <c r="B277" s="125"/>
      <c r="C277" s="126"/>
      <c r="D277" s="41"/>
      <c r="E277" s="126"/>
      <c r="F277" s="41"/>
      <c r="G277" s="126"/>
      <c r="H277" s="18"/>
      <c r="I277" s="18"/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  <c r="AA277" s="18"/>
      <c r="AB277" s="18"/>
      <c r="AC277" s="18"/>
      <c r="AD277" s="18"/>
      <c r="AE277" s="18"/>
      <c r="AF277" s="18"/>
      <c r="AG277" s="18"/>
      <c r="AH277" s="18"/>
      <c r="AI277" s="18"/>
      <c r="AJ277" s="18"/>
      <c r="AK277" s="18"/>
      <c r="AL277" s="18"/>
      <c r="AM277" s="18"/>
      <c r="AN277" s="18"/>
      <c r="AO277" s="18"/>
      <c r="AP277" s="18"/>
      <c r="AQ277" s="18"/>
      <c r="AR277" s="18"/>
    </row>
    <row r="278" customFormat="false" ht="11.25" hidden="false" customHeight="false" outlineLevel="0" collapsed="false">
      <c r="B278" s="125"/>
      <c r="C278" s="126"/>
      <c r="D278" s="41"/>
      <c r="E278" s="126"/>
      <c r="F278" s="41"/>
      <c r="G278" s="126"/>
      <c r="H278" s="18"/>
      <c r="I278" s="18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  <c r="AA278" s="18"/>
      <c r="AB278" s="18"/>
      <c r="AC278" s="18"/>
      <c r="AD278" s="18"/>
      <c r="AE278" s="18"/>
      <c r="AF278" s="18"/>
      <c r="AG278" s="18"/>
      <c r="AH278" s="18"/>
      <c r="AI278" s="18"/>
      <c r="AJ278" s="18"/>
      <c r="AK278" s="18"/>
      <c r="AL278" s="18"/>
      <c r="AM278" s="18"/>
      <c r="AN278" s="18"/>
      <c r="AO278" s="18"/>
      <c r="AP278" s="18"/>
      <c r="AQ278" s="18"/>
      <c r="AR278" s="18"/>
    </row>
    <row r="279" customFormat="false" ht="11.25" hidden="false" customHeight="false" outlineLevel="0" collapsed="false">
      <c r="B279" s="125"/>
      <c r="C279" s="126"/>
      <c r="D279" s="41"/>
      <c r="E279" s="126"/>
      <c r="F279" s="41"/>
      <c r="G279" s="126"/>
      <c r="H279" s="18"/>
      <c r="I279" s="18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  <c r="AA279" s="18"/>
      <c r="AB279" s="18"/>
      <c r="AC279" s="18"/>
      <c r="AD279" s="18"/>
      <c r="AE279" s="18"/>
      <c r="AF279" s="18"/>
      <c r="AG279" s="18"/>
      <c r="AH279" s="18"/>
      <c r="AI279" s="18"/>
      <c r="AJ279" s="18"/>
      <c r="AK279" s="18"/>
      <c r="AL279" s="18"/>
      <c r="AM279" s="18"/>
      <c r="AN279" s="18"/>
      <c r="AO279" s="18"/>
      <c r="AP279" s="18"/>
      <c r="AQ279" s="18"/>
      <c r="AR279" s="18"/>
    </row>
    <row r="280" customFormat="false" ht="11.25" hidden="false" customHeight="false" outlineLevel="0" collapsed="false">
      <c r="B280" s="125"/>
      <c r="C280" s="126"/>
      <c r="D280" s="41"/>
      <c r="E280" s="126"/>
      <c r="F280" s="41"/>
      <c r="G280" s="126"/>
      <c r="H280" s="18"/>
      <c r="I280" s="18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  <c r="AA280" s="18"/>
      <c r="AB280" s="18"/>
      <c r="AC280" s="18"/>
      <c r="AD280" s="18"/>
      <c r="AE280" s="18"/>
      <c r="AF280" s="18"/>
      <c r="AG280" s="18"/>
      <c r="AH280" s="18"/>
      <c r="AI280" s="18"/>
      <c r="AJ280" s="18"/>
      <c r="AK280" s="18"/>
      <c r="AL280" s="18"/>
      <c r="AM280" s="18"/>
      <c r="AN280" s="18"/>
      <c r="AO280" s="18"/>
      <c r="AP280" s="18"/>
      <c r="AQ280" s="18"/>
      <c r="AR280" s="18"/>
    </row>
    <row r="281" customFormat="false" ht="11.25" hidden="false" customHeight="false" outlineLevel="0" collapsed="false">
      <c r="B281" s="125"/>
      <c r="C281" s="126"/>
      <c r="D281" s="41"/>
      <c r="E281" s="126"/>
      <c r="F281" s="41"/>
      <c r="G281" s="126"/>
      <c r="H281" s="18"/>
      <c r="I281" s="18"/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  <c r="AA281" s="18"/>
      <c r="AB281" s="18"/>
      <c r="AC281" s="18"/>
      <c r="AD281" s="18"/>
      <c r="AE281" s="18"/>
      <c r="AF281" s="18"/>
      <c r="AG281" s="18"/>
      <c r="AH281" s="18"/>
      <c r="AI281" s="18"/>
      <c r="AJ281" s="18"/>
      <c r="AK281" s="18"/>
      <c r="AL281" s="18"/>
      <c r="AM281" s="18"/>
      <c r="AN281" s="18"/>
      <c r="AO281" s="18"/>
      <c r="AP281" s="18"/>
      <c r="AQ281" s="18"/>
      <c r="AR281" s="18"/>
    </row>
    <row r="282" customFormat="false" ht="11.25" hidden="false" customHeight="false" outlineLevel="0" collapsed="false">
      <c r="B282" s="125"/>
      <c r="C282" s="126"/>
      <c r="D282" s="41"/>
      <c r="E282" s="126"/>
      <c r="F282" s="41"/>
      <c r="G282" s="126"/>
      <c r="H282" s="18"/>
      <c r="I282" s="18"/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  <c r="AA282" s="18"/>
      <c r="AB282" s="18"/>
      <c r="AC282" s="18"/>
      <c r="AD282" s="18"/>
      <c r="AE282" s="18"/>
      <c r="AF282" s="18"/>
      <c r="AG282" s="18"/>
      <c r="AH282" s="18"/>
      <c r="AI282" s="18"/>
      <c r="AJ282" s="18"/>
      <c r="AK282" s="18"/>
      <c r="AL282" s="18"/>
      <c r="AM282" s="18"/>
      <c r="AN282" s="18"/>
      <c r="AO282" s="18"/>
      <c r="AP282" s="18"/>
      <c r="AQ282" s="18"/>
      <c r="AR282" s="18"/>
    </row>
    <row r="283" customFormat="false" ht="11.25" hidden="false" customHeight="false" outlineLevel="0" collapsed="false">
      <c r="B283" s="125"/>
      <c r="C283" s="126"/>
      <c r="D283" s="41"/>
      <c r="E283" s="126"/>
      <c r="F283" s="41"/>
      <c r="G283" s="126"/>
      <c r="H283" s="18"/>
      <c r="I283" s="18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  <c r="AA283" s="18"/>
      <c r="AB283" s="18"/>
      <c r="AC283" s="18"/>
      <c r="AD283" s="18"/>
      <c r="AE283" s="18"/>
      <c r="AF283" s="18"/>
      <c r="AG283" s="18"/>
      <c r="AH283" s="18"/>
      <c r="AI283" s="18"/>
      <c r="AJ283" s="18"/>
      <c r="AK283" s="18"/>
      <c r="AL283" s="18"/>
      <c r="AM283" s="18"/>
      <c r="AN283" s="18"/>
      <c r="AO283" s="18"/>
      <c r="AP283" s="18"/>
      <c r="AQ283" s="18"/>
      <c r="AR283" s="18"/>
    </row>
    <row r="284" customFormat="false" ht="11.25" hidden="false" customHeight="false" outlineLevel="0" collapsed="false">
      <c r="B284" s="125"/>
      <c r="C284" s="126"/>
      <c r="D284" s="41"/>
      <c r="E284" s="126"/>
      <c r="F284" s="41"/>
      <c r="G284" s="126"/>
      <c r="H284" s="18"/>
      <c r="I284" s="18"/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  <c r="AA284" s="18"/>
      <c r="AB284" s="18"/>
      <c r="AC284" s="18"/>
      <c r="AD284" s="18"/>
      <c r="AE284" s="18"/>
      <c r="AF284" s="18"/>
      <c r="AG284" s="18"/>
      <c r="AH284" s="18"/>
      <c r="AI284" s="18"/>
      <c r="AJ284" s="18"/>
      <c r="AK284" s="18"/>
      <c r="AL284" s="18"/>
      <c r="AM284" s="18"/>
      <c r="AN284" s="18"/>
      <c r="AO284" s="18"/>
      <c r="AP284" s="18"/>
      <c r="AQ284" s="18"/>
      <c r="AR284" s="18"/>
    </row>
    <row r="285" customFormat="false" ht="11.25" hidden="false" customHeight="false" outlineLevel="0" collapsed="false">
      <c r="B285" s="125"/>
      <c r="C285" s="126"/>
      <c r="D285" s="41"/>
      <c r="E285" s="126"/>
      <c r="F285" s="41"/>
      <c r="G285" s="126"/>
      <c r="H285" s="18"/>
      <c r="I285" s="18"/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  <c r="AA285" s="18"/>
      <c r="AB285" s="18"/>
      <c r="AC285" s="18"/>
      <c r="AD285" s="18"/>
      <c r="AE285" s="18"/>
      <c r="AF285" s="18"/>
      <c r="AG285" s="18"/>
      <c r="AH285" s="18"/>
      <c r="AI285" s="18"/>
      <c r="AJ285" s="18"/>
      <c r="AK285" s="18"/>
      <c r="AL285" s="18"/>
      <c r="AM285" s="18"/>
      <c r="AN285" s="18"/>
      <c r="AO285" s="18"/>
      <c r="AP285" s="18"/>
      <c r="AQ285" s="18"/>
      <c r="AR285" s="18"/>
    </row>
    <row r="286" customFormat="false" ht="11.25" hidden="false" customHeight="false" outlineLevel="0" collapsed="false">
      <c r="B286" s="125"/>
      <c r="C286" s="126"/>
      <c r="D286" s="41"/>
      <c r="E286" s="126"/>
      <c r="F286" s="41"/>
      <c r="G286" s="126"/>
      <c r="H286" s="18"/>
      <c r="I286" s="18"/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  <c r="AA286" s="18"/>
      <c r="AB286" s="18"/>
      <c r="AC286" s="18"/>
      <c r="AD286" s="18"/>
      <c r="AE286" s="18"/>
      <c r="AF286" s="18"/>
      <c r="AG286" s="18"/>
      <c r="AH286" s="18"/>
      <c r="AI286" s="18"/>
      <c r="AJ286" s="18"/>
      <c r="AK286" s="18"/>
      <c r="AL286" s="18"/>
      <c r="AM286" s="18"/>
      <c r="AN286" s="18"/>
      <c r="AO286" s="18"/>
      <c r="AP286" s="18"/>
      <c r="AQ286" s="18"/>
      <c r="AR286" s="18"/>
    </row>
    <row r="287" customFormat="false" ht="11.25" hidden="false" customHeight="false" outlineLevel="0" collapsed="false">
      <c r="B287" s="125"/>
      <c r="C287" s="126"/>
      <c r="D287" s="41"/>
      <c r="E287" s="126"/>
      <c r="F287" s="41"/>
      <c r="G287" s="126"/>
      <c r="H287" s="18"/>
      <c r="I287" s="18"/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  <c r="AA287" s="18"/>
      <c r="AB287" s="18"/>
      <c r="AC287" s="18"/>
      <c r="AD287" s="18"/>
      <c r="AE287" s="18"/>
      <c r="AF287" s="18"/>
      <c r="AG287" s="18"/>
      <c r="AH287" s="18"/>
      <c r="AI287" s="18"/>
      <c r="AJ287" s="18"/>
      <c r="AK287" s="18"/>
      <c r="AL287" s="18"/>
      <c r="AM287" s="18"/>
      <c r="AN287" s="18"/>
      <c r="AO287" s="18"/>
      <c r="AP287" s="18"/>
      <c r="AQ287" s="18"/>
      <c r="AR287" s="18"/>
    </row>
    <row r="288" customFormat="false" ht="11.25" hidden="false" customHeight="false" outlineLevel="0" collapsed="false">
      <c r="B288" s="125"/>
      <c r="C288" s="126"/>
      <c r="D288" s="41"/>
      <c r="E288" s="126"/>
      <c r="F288" s="41"/>
      <c r="G288" s="126"/>
      <c r="H288" s="18"/>
      <c r="I288" s="18"/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  <c r="AA288" s="18"/>
      <c r="AB288" s="18"/>
      <c r="AC288" s="18"/>
      <c r="AD288" s="18"/>
      <c r="AE288" s="18"/>
      <c r="AF288" s="18"/>
      <c r="AG288" s="18"/>
      <c r="AH288" s="18"/>
      <c r="AI288" s="18"/>
      <c r="AJ288" s="18"/>
      <c r="AK288" s="18"/>
      <c r="AL288" s="18"/>
      <c r="AM288" s="18"/>
      <c r="AN288" s="18"/>
      <c r="AO288" s="18"/>
      <c r="AP288" s="18"/>
      <c r="AQ288" s="18"/>
      <c r="AR288" s="18"/>
    </row>
    <row r="289" customFormat="false" ht="11.25" hidden="false" customHeight="false" outlineLevel="0" collapsed="false">
      <c r="B289" s="125"/>
      <c r="C289" s="126"/>
      <c r="D289" s="41"/>
      <c r="E289" s="126"/>
      <c r="F289" s="41"/>
      <c r="G289" s="126"/>
      <c r="H289" s="18"/>
      <c r="I289" s="18"/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  <c r="AA289" s="18"/>
      <c r="AB289" s="18"/>
      <c r="AC289" s="18"/>
      <c r="AD289" s="18"/>
      <c r="AE289" s="18"/>
      <c r="AF289" s="18"/>
      <c r="AG289" s="18"/>
      <c r="AH289" s="18"/>
      <c r="AI289" s="18"/>
      <c r="AJ289" s="18"/>
      <c r="AK289" s="18"/>
      <c r="AL289" s="18"/>
      <c r="AM289" s="18"/>
      <c r="AN289" s="18"/>
      <c r="AO289" s="18"/>
      <c r="AP289" s="18"/>
      <c r="AQ289" s="18"/>
      <c r="AR289" s="18"/>
    </row>
    <row r="290" customFormat="false" ht="11.25" hidden="false" customHeight="false" outlineLevel="0" collapsed="false">
      <c r="B290" s="125"/>
      <c r="C290" s="126"/>
      <c r="D290" s="41"/>
      <c r="E290" s="126"/>
      <c r="F290" s="41"/>
      <c r="G290" s="126"/>
      <c r="H290" s="18"/>
      <c r="I290" s="18"/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  <c r="AA290" s="18"/>
      <c r="AB290" s="18"/>
      <c r="AC290" s="18"/>
      <c r="AD290" s="18"/>
      <c r="AE290" s="18"/>
      <c r="AF290" s="18"/>
      <c r="AG290" s="18"/>
      <c r="AH290" s="18"/>
      <c r="AI290" s="18"/>
      <c r="AJ290" s="18"/>
      <c r="AK290" s="18"/>
      <c r="AL290" s="18"/>
      <c r="AM290" s="18"/>
      <c r="AN290" s="18"/>
      <c r="AO290" s="18"/>
      <c r="AP290" s="18"/>
      <c r="AQ290" s="18"/>
      <c r="AR290" s="18"/>
    </row>
    <row r="291" customFormat="false" ht="11.25" hidden="false" customHeight="false" outlineLevel="0" collapsed="false">
      <c r="B291" s="125"/>
      <c r="C291" s="126"/>
      <c r="D291" s="41"/>
      <c r="E291" s="126"/>
      <c r="F291" s="41"/>
      <c r="G291" s="126"/>
      <c r="H291" s="18"/>
      <c r="I291" s="18"/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  <c r="AA291" s="18"/>
      <c r="AB291" s="18"/>
      <c r="AC291" s="18"/>
      <c r="AD291" s="18"/>
      <c r="AE291" s="18"/>
      <c r="AF291" s="18"/>
      <c r="AG291" s="18"/>
      <c r="AH291" s="18"/>
      <c r="AI291" s="18"/>
      <c r="AJ291" s="18"/>
      <c r="AK291" s="18"/>
      <c r="AL291" s="18"/>
      <c r="AM291" s="18"/>
      <c r="AN291" s="18"/>
      <c r="AO291" s="18"/>
      <c r="AP291" s="18"/>
      <c r="AQ291" s="18"/>
      <c r="AR291" s="18"/>
    </row>
    <row r="292" customFormat="false" ht="11.25" hidden="false" customHeight="false" outlineLevel="0" collapsed="false">
      <c r="B292" s="125"/>
      <c r="C292" s="126"/>
      <c r="D292" s="41"/>
      <c r="E292" s="126"/>
      <c r="F292" s="41"/>
      <c r="G292" s="126"/>
      <c r="H292" s="18"/>
      <c r="I292" s="18"/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  <c r="AA292" s="18"/>
      <c r="AB292" s="18"/>
      <c r="AC292" s="18"/>
      <c r="AD292" s="18"/>
      <c r="AE292" s="18"/>
      <c r="AF292" s="18"/>
      <c r="AG292" s="18"/>
      <c r="AH292" s="18"/>
      <c r="AI292" s="18"/>
      <c r="AJ292" s="18"/>
      <c r="AK292" s="18"/>
      <c r="AL292" s="18"/>
      <c r="AM292" s="18"/>
      <c r="AN292" s="18"/>
      <c r="AO292" s="18"/>
      <c r="AP292" s="18"/>
      <c r="AQ292" s="18"/>
      <c r="AR292" s="18"/>
    </row>
    <row r="293" customFormat="false" ht="11.25" hidden="false" customHeight="false" outlineLevel="0" collapsed="false">
      <c r="B293" s="125"/>
      <c r="C293" s="126"/>
      <c r="D293" s="41"/>
      <c r="E293" s="126"/>
      <c r="F293" s="41"/>
      <c r="G293" s="126"/>
      <c r="H293" s="18"/>
      <c r="I293" s="18"/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  <c r="AA293" s="18"/>
      <c r="AB293" s="18"/>
      <c r="AC293" s="18"/>
      <c r="AD293" s="18"/>
      <c r="AE293" s="18"/>
      <c r="AF293" s="18"/>
      <c r="AG293" s="18"/>
      <c r="AH293" s="18"/>
      <c r="AI293" s="18"/>
      <c r="AJ293" s="18"/>
      <c r="AK293" s="18"/>
      <c r="AL293" s="18"/>
      <c r="AM293" s="18"/>
      <c r="AN293" s="18"/>
      <c r="AO293" s="18"/>
      <c r="AP293" s="18"/>
      <c r="AQ293" s="18"/>
      <c r="AR293" s="18"/>
    </row>
    <row r="294" customFormat="false" ht="11.25" hidden="false" customHeight="false" outlineLevel="0" collapsed="false">
      <c r="B294" s="125"/>
      <c r="C294" s="126"/>
      <c r="D294" s="41"/>
      <c r="E294" s="126"/>
      <c r="F294" s="41"/>
      <c r="G294" s="126"/>
      <c r="H294" s="18"/>
      <c r="I294" s="18"/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  <c r="AA294" s="18"/>
      <c r="AB294" s="18"/>
      <c r="AC294" s="18"/>
      <c r="AD294" s="18"/>
      <c r="AE294" s="18"/>
      <c r="AF294" s="18"/>
      <c r="AG294" s="18"/>
      <c r="AH294" s="18"/>
      <c r="AI294" s="18"/>
      <c r="AJ294" s="18"/>
      <c r="AK294" s="18"/>
      <c r="AL294" s="18"/>
      <c r="AM294" s="18"/>
      <c r="AN294" s="18"/>
      <c r="AO294" s="18"/>
      <c r="AP294" s="18"/>
      <c r="AQ294" s="18"/>
      <c r="AR294" s="18"/>
    </row>
    <row r="295" customFormat="false" ht="11.25" hidden="false" customHeight="false" outlineLevel="0" collapsed="false">
      <c r="B295" s="125"/>
      <c r="C295" s="126"/>
      <c r="D295" s="41"/>
      <c r="E295" s="126"/>
      <c r="F295" s="41"/>
      <c r="G295" s="126"/>
      <c r="H295" s="18"/>
      <c r="I295" s="18"/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  <c r="AA295" s="18"/>
      <c r="AB295" s="18"/>
      <c r="AC295" s="18"/>
      <c r="AD295" s="18"/>
      <c r="AE295" s="18"/>
      <c r="AF295" s="18"/>
      <c r="AG295" s="18"/>
      <c r="AH295" s="18"/>
      <c r="AI295" s="18"/>
      <c r="AJ295" s="18"/>
      <c r="AK295" s="18"/>
      <c r="AL295" s="18"/>
      <c r="AM295" s="18"/>
      <c r="AN295" s="18"/>
      <c r="AO295" s="18"/>
      <c r="AP295" s="18"/>
      <c r="AQ295" s="18"/>
      <c r="AR295" s="18"/>
    </row>
    <row r="296" customFormat="false" ht="11.25" hidden="false" customHeight="false" outlineLevel="0" collapsed="false">
      <c r="B296" s="125"/>
      <c r="C296" s="126"/>
      <c r="D296" s="41"/>
      <c r="E296" s="126"/>
      <c r="F296" s="41"/>
      <c r="G296" s="126"/>
      <c r="H296" s="18"/>
      <c r="I296" s="18"/>
      <c r="J296" s="18"/>
      <c r="K296" s="18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  <c r="AA296" s="18"/>
      <c r="AB296" s="18"/>
      <c r="AC296" s="18"/>
      <c r="AD296" s="18"/>
      <c r="AE296" s="18"/>
      <c r="AF296" s="18"/>
      <c r="AG296" s="18"/>
      <c r="AH296" s="18"/>
      <c r="AI296" s="18"/>
      <c r="AJ296" s="18"/>
      <c r="AK296" s="18"/>
      <c r="AL296" s="18"/>
      <c r="AM296" s="18"/>
      <c r="AN296" s="18"/>
      <c r="AO296" s="18"/>
      <c r="AP296" s="18"/>
      <c r="AQ296" s="18"/>
      <c r="AR296" s="18"/>
    </row>
    <row r="297" customFormat="false" ht="11.25" hidden="false" customHeight="false" outlineLevel="0" collapsed="false">
      <c r="B297" s="125"/>
      <c r="C297" s="126"/>
      <c r="D297" s="41"/>
      <c r="E297" s="126"/>
      <c r="F297" s="41"/>
      <c r="G297" s="126"/>
      <c r="H297" s="18"/>
      <c r="I297" s="18"/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  <c r="AA297" s="18"/>
      <c r="AB297" s="18"/>
      <c r="AC297" s="18"/>
      <c r="AD297" s="18"/>
      <c r="AE297" s="18"/>
      <c r="AF297" s="18"/>
      <c r="AG297" s="18"/>
      <c r="AH297" s="18"/>
      <c r="AI297" s="18"/>
      <c r="AJ297" s="18"/>
      <c r="AK297" s="18"/>
      <c r="AL297" s="18"/>
      <c r="AM297" s="18"/>
      <c r="AN297" s="18"/>
      <c r="AO297" s="18"/>
      <c r="AP297" s="18"/>
      <c r="AQ297" s="18"/>
      <c r="AR297" s="18"/>
    </row>
    <row r="298" customFormat="false" ht="11.25" hidden="false" customHeight="false" outlineLevel="0" collapsed="false">
      <c r="B298" s="125"/>
      <c r="C298" s="126"/>
      <c r="D298" s="41"/>
      <c r="E298" s="126"/>
      <c r="F298" s="41"/>
      <c r="G298" s="126"/>
      <c r="H298" s="18"/>
      <c r="I298" s="18"/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  <c r="AA298" s="18"/>
      <c r="AB298" s="18"/>
      <c r="AC298" s="18"/>
      <c r="AD298" s="18"/>
      <c r="AE298" s="18"/>
      <c r="AF298" s="18"/>
      <c r="AG298" s="18"/>
      <c r="AH298" s="18"/>
      <c r="AI298" s="18"/>
      <c r="AJ298" s="18"/>
      <c r="AK298" s="18"/>
      <c r="AL298" s="18"/>
      <c r="AM298" s="18"/>
      <c r="AN298" s="18"/>
      <c r="AO298" s="18"/>
      <c r="AP298" s="18"/>
      <c r="AQ298" s="18"/>
      <c r="AR298" s="18"/>
    </row>
    <row r="299" customFormat="false" ht="11.25" hidden="false" customHeight="false" outlineLevel="0" collapsed="false">
      <c r="B299" s="125"/>
      <c r="C299" s="126"/>
      <c r="D299" s="41"/>
      <c r="E299" s="126"/>
      <c r="F299" s="41"/>
      <c r="G299" s="126"/>
      <c r="H299" s="18"/>
      <c r="I299" s="18"/>
      <c r="J299" s="18"/>
      <c r="K299" s="18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  <c r="AA299" s="18"/>
      <c r="AB299" s="18"/>
      <c r="AC299" s="18"/>
      <c r="AD299" s="18"/>
      <c r="AE299" s="18"/>
      <c r="AF299" s="18"/>
      <c r="AG299" s="18"/>
      <c r="AH299" s="18"/>
      <c r="AI299" s="18"/>
      <c r="AJ299" s="18"/>
      <c r="AK299" s="18"/>
      <c r="AL299" s="18"/>
      <c r="AM299" s="18"/>
      <c r="AN299" s="18"/>
      <c r="AO299" s="18"/>
      <c r="AP299" s="18"/>
      <c r="AQ299" s="18"/>
      <c r="AR299" s="18"/>
    </row>
    <row r="300" customFormat="false" ht="11.25" hidden="false" customHeight="false" outlineLevel="0" collapsed="false">
      <c r="B300" s="125"/>
      <c r="C300" s="126"/>
      <c r="D300" s="41"/>
      <c r="E300" s="126"/>
      <c r="F300" s="41"/>
      <c r="G300" s="126"/>
      <c r="H300" s="18"/>
      <c r="I300" s="18"/>
      <c r="J300" s="18"/>
      <c r="K300" s="18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  <c r="AA300" s="18"/>
      <c r="AB300" s="18"/>
      <c r="AC300" s="18"/>
      <c r="AD300" s="18"/>
      <c r="AE300" s="18"/>
      <c r="AF300" s="18"/>
      <c r="AG300" s="18"/>
      <c r="AH300" s="18"/>
      <c r="AI300" s="18"/>
      <c r="AJ300" s="18"/>
      <c r="AK300" s="18"/>
      <c r="AL300" s="18"/>
      <c r="AM300" s="18"/>
      <c r="AN300" s="18"/>
      <c r="AO300" s="18"/>
      <c r="AP300" s="18"/>
      <c r="AQ300" s="18"/>
      <c r="AR300" s="18"/>
    </row>
    <row r="301" customFormat="false" ht="11.25" hidden="false" customHeight="false" outlineLevel="0" collapsed="false">
      <c r="B301" s="125"/>
      <c r="C301" s="126"/>
      <c r="D301" s="41"/>
      <c r="E301" s="126"/>
      <c r="F301" s="41"/>
      <c r="G301" s="126"/>
      <c r="H301" s="18"/>
      <c r="I301" s="18"/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  <c r="AA301" s="18"/>
      <c r="AB301" s="18"/>
      <c r="AC301" s="18"/>
      <c r="AD301" s="18"/>
      <c r="AE301" s="18"/>
      <c r="AF301" s="18"/>
      <c r="AG301" s="18"/>
      <c r="AH301" s="18"/>
      <c r="AI301" s="18"/>
      <c r="AJ301" s="18"/>
      <c r="AK301" s="18"/>
      <c r="AL301" s="18"/>
      <c r="AM301" s="18"/>
      <c r="AN301" s="18"/>
      <c r="AO301" s="18"/>
      <c r="AP301" s="18"/>
      <c r="AQ301" s="18"/>
      <c r="AR301" s="18"/>
    </row>
    <row r="302" customFormat="false" ht="11.25" hidden="false" customHeight="false" outlineLevel="0" collapsed="false">
      <c r="B302" s="125"/>
      <c r="C302" s="126"/>
      <c r="D302" s="41"/>
      <c r="E302" s="126"/>
      <c r="F302" s="41"/>
      <c r="G302" s="126"/>
      <c r="H302" s="18"/>
      <c r="I302" s="18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  <c r="AA302" s="18"/>
      <c r="AB302" s="18"/>
      <c r="AC302" s="18"/>
      <c r="AD302" s="18"/>
      <c r="AE302" s="18"/>
      <c r="AF302" s="18"/>
      <c r="AG302" s="18"/>
      <c r="AH302" s="18"/>
      <c r="AI302" s="18"/>
      <c r="AJ302" s="18"/>
      <c r="AK302" s="18"/>
      <c r="AL302" s="18"/>
      <c r="AM302" s="18"/>
      <c r="AN302" s="18"/>
      <c r="AO302" s="18"/>
      <c r="AP302" s="18"/>
      <c r="AQ302" s="18"/>
      <c r="AR302" s="18"/>
    </row>
    <row r="303" customFormat="false" ht="11.25" hidden="false" customHeight="false" outlineLevel="0" collapsed="false">
      <c r="B303" s="125"/>
      <c r="C303" s="126"/>
      <c r="D303" s="41"/>
      <c r="E303" s="126"/>
      <c r="F303" s="41"/>
      <c r="G303" s="126"/>
      <c r="H303" s="18"/>
      <c r="I303" s="18"/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  <c r="AA303" s="18"/>
      <c r="AB303" s="18"/>
      <c r="AC303" s="18"/>
      <c r="AD303" s="18"/>
      <c r="AE303" s="18"/>
      <c r="AF303" s="18"/>
      <c r="AG303" s="18"/>
      <c r="AH303" s="18"/>
      <c r="AI303" s="18"/>
      <c r="AJ303" s="18"/>
      <c r="AK303" s="18"/>
      <c r="AL303" s="18"/>
      <c r="AM303" s="18"/>
      <c r="AN303" s="18"/>
      <c r="AO303" s="18"/>
      <c r="AP303" s="18"/>
      <c r="AQ303" s="18"/>
      <c r="AR303" s="18"/>
    </row>
    <row r="304" customFormat="false" ht="11.25" hidden="false" customHeight="false" outlineLevel="0" collapsed="false">
      <c r="B304" s="125"/>
      <c r="C304" s="126"/>
      <c r="D304" s="41"/>
      <c r="E304" s="126"/>
      <c r="F304" s="41"/>
      <c r="G304" s="126"/>
      <c r="H304" s="18"/>
      <c r="I304" s="18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  <c r="AA304" s="18"/>
      <c r="AB304" s="18"/>
      <c r="AC304" s="18"/>
      <c r="AD304" s="18"/>
      <c r="AE304" s="18"/>
      <c r="AF304" s="18"/>
      <c r="AG304" s="18"/>
      <c r="AH304" s="18"/>
      <c r="AI304" s="18"/>
      <c r="AJ304" s="18"/>
      <c r="AK304" s="18"/>
      <c r="AL304" s="18"/>
      <c r="AM304" s="18"/>
      <c r="AN304" s="18"/>
      <c r="AO304" s="18"/>
      <c r="AP304" s="18"/>
      <c r="AQ304" s="18"/>
      <c r="AR304" s="18"/>
    </row>
    <row r="305" customFormat="false" ht="11.25" hidden="false" customHeight="false" outlineLevel="0" collapsed="false">
      <c r="B305" s="125"/>
      <c r="C305" s="126"/>
      <c r="D305" s="41"/>
      <c r="E305" s="126"/>
      <c r="F305" s="41"/>
      <c r="G305" s="126"/>
      <c r="H305" s="18"/>
      <c r="I305" s="18"/>
      <c r="J305" s="18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  <c r="AA305" s="18"/>
      <c r="AB305" s="18"/>
      <c r="AC305" s="18"/>
      <c r="AD305" s="18"/>
      <c r="AE305" s="18"/>
      <c r="AF305" s="18"/>
      <c r="AG305" s="18"/>
      <c r="AH305" s="18"/>
      <c r="AI305" s="18"/>
      <c r="AJ305" s="18"/>
      <c r="AK305" s="18"/>
      <c r="AL305" s="18"/>
      <c r="AM305" s="18"/>
      <c r="AN305" s="18"/>
      <c r="AO305" s="18"/>
      <c r="AP305" s="18"/>
      <c r="AQ305" s="18"/>
      <c r="AR305" s="18"/>
    </row>
    <row r="306" customFormat="false" ht="11.25" hidden="false" customHeight="false" outlineLevel="0" collapsed="false">
      <c r="B306" s="125"/>
      <c r="C306" s="126"/>
      <c r="D306" s="41"/>
      <c r="E306" s="126"/>
      <c r="F306" s="41"/>
      <c r="G306" s="126"/>
      <c r="H306" s="18"/>
      <c r="I306" s="18"/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  <c r="AA306" s="18"/>
      <c r="AB306" s="18"/>
      <c r="AC306" s="18"/>
      <c r="AD306" s="18"/>
      <c r="AE306" s="18"/>
      <c r="AF306" s="18"/>
      <c r="AG306" s="18"/>
      <c r="AH306" s="18"/>
      <c r="AI306" s="18"/>
      <c r="AJ306" s="18"/>
      <c r="AK306" s="18"/>
      <c r="AL306" s="18"/>
      <c r="AM306" s="18"/>
      <c r="AN306" s="18"/>
      <c r="AO306" s="18"/>
      <c r="AP306" s="18"/>
      <c r="AQ306" s="18"/>
      <c r="AR306" s="18"/>
    </row>
    <row r="307" customFormat="false" ht="11.25" hidden="false" customHeight="false" outlineLevel="0" collapsed="false">
      <c r="B307" s="125"/>
      <c r="C307" s="126"/>
      <c r="D307" s="41"/>
      <c r="E307" s="126"/>
      <c r="F307" s="41"/>
      <c r="G307" s="126"/>
      <c r="H307" s="18"/>
      <c r="I307" s="18"/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  <c r="AA307" s="18"/>
      <c r="AB307" s="18"/>
      <c r="AC307" s="18"/>
      <c r="AD307" s="18"/>
      <c r="AE307" s="18"/>
      <c r="AF307" s="18"/>
      <c r="AG307" s="18"/>
      <c r="AH307" s="18"/>
      <c r="AI307" s="18"/>
      <c r="AJ307" s="18"/>
      <c r="AK307" s="18"/>
      <c r="AL307" s="18"/>
      <c r="AM307" s="18"/>
      <c r="AN307" s="18"/>
      <c r="AO307" s="18"/>
      <c r="AP307" s="18"/>
      <c r="AQ307" s="18"/>
      <c r="AR307" s="18"/>
    </row>
    <row r="308" customFormat="false" ht="11.25" hidden="false" customHeight="false" outlineLevel="0" collapsed="false">
      <c r="B308" s="125"/>
      <c r="C308" s="126"/>
      <c r="D308" s="41"/>
      <c r="E308" s="126"/>
      <c r="F308" s="41"/>
      <c r="G308" s="126"/>
      <c r="H308" s="18"/>
      <c r="I308" s="18"/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  <c r="AA308" s="18"/>
      <c r="AB308" s="18"/>
      <c r="AC308" s="18"/>
      <c r="AD308" s="18"/>
      <c r="AE308" s="18"/>
      <c r="AF308" s="18"/>
      <c r="AG308" s="18"/>
      <c r="AH308" s="18"/>
      <c r="AI308" s="18"/>
      <c r="AJ308" s="18"/>
      <c r="AK308" s="18"/>
      <c r="AL308" s="18"/>
      <c r="AM308" s="18"/>
      <c r="AN308" s="18"/>
      <c r="AO308" s="18"/>
      <c r="AP308" s="18"/>
      <c r="AQ308" s="18"/>
      <c r="AR308" s="18"/>
    </row>
    <row r="309" customFormat="false" ht="11.25" hidden="false" customHeight="false" outlineLevel="0" collapsed="false">
      <c r="B309" s="125"/>
      <c r="C309" s="126"/>
      <c r="D309" s="41"/>
      <c r="E309" s="126"/>
      <c r="F309" s="41"/>
      <c r="G309" s="126"/>
      <c r="H309" s="18"/>
      <c r="I309" s="18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  <c r="AA309" s="18"/>
      <c r="AB309" s="18"/>
      <c r="AC309" s="18"/>
      <c r="AD309" s="18"/>
      <c r="AE309" s="18"/>
      <c r="AF309" s="18"/>
      <c r="AG309" s="18"/>
      <c r="AH309" s="18"/>
      <c r="AI309" s="18"/>
      <c r="AJ309" s="18"/>
      <c r="AK309" s="18"/>
      <c r="AL309" s="18"/>
      <c r="AM309" s="18"/>
      <c r="AN309" s="18"/>
      <c r="AO309" s="18"/>
      <c r="AP309" s="18"/>
      <c r="AQ309" s="18"/>
      <c r="AR309" s="18"/>
    </row>
    <row r="310" customFormat="false" ht="11.25" hidden="false" customHeight="false" outlineLevel="0" collapsed="false">
      <c r="B310" s="125"/>
      <c r="C310" s="126"/>
      <c r="D310" s="41"/>
      <c r="E310" s="126"/>
      <c r="F310" s="41"/>
      <c r="G310" s="126"/>
      <c r="H310" s="18"/>
      <c r="I310" s="18"/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  <c r="AA310" s="18"/>
      <c r="AB310" s="18"/>
      <c r="AC310" s="18"/>
      <c r="AD310" s="18"/>
      <c r="AE310" s="18"/>
      <c r="AF310" s="18"/>
      <c r="AG310" s="18"/>
      <c r="AH310" s="18"/>
      <c r="AI310" s="18"/>
      <c r="AJ310" s="18"/>
      <c r="AK310" s="18"/>
      <c r="AL310" s="18"/>
      <c r="AM310" s="18"/>
      <c r="AN310" s="18"/>
      <c r="AO310" s="18"/>
      <c r="AP310" s="18"/>
      <c r="AQ310" s="18"/>
      <c r="AR310" s="18"/>
    </row>
    <row r="311" customFormat="false" ht="11.25" hidden="false" customHeight="false" outlineLevel="0" collapsed="false">
      <c r="B311" s="125"/>
      <c r="C311" s="126"/>
      <c r="D311" s="41"/>
      <c r="E311" s="126"/>
      <c r="F311" s="41"/>
      <c r="G311" s="126"/>
      <c r="H311" s="18"/>
      <c r="I311" s="18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  <c r="AA311" s="18"/>
      <c r="AB311" s="18"/>
      <c r="AC311" s="18"/>
      <c r="AD311" s="18"/>
      <c r="AE311" s="18"/>
      <c r="AF311" s="18"/>
      <c r="AG311" s="18"/>
      <c r="AH311" s="18"/>
      <c r="AI311" s="18"/>
      <c r="AJ311" s="18"/>
      <c r="AK311" s="18"/>
      <c r="AL311" s="18"/>
      <c r="AM311" s="18"/>
      <c r="AN311" s="18"/>
      <c r="AO311" s="18"/>
      <c r="AP311" s="18"/>
      <c r="AQ311" s="18"/>
      <c r="AR311" s="18"/>
    </row>
    <row r="312" customFormat="false" ht="11.25" hidden="false" customHeight="false" outlineLevel="0" collapsed="false">
      <c r="B312" s="125"/>
      <c r="C312" s="126"/>
      <c r="D312" s="41"/>
      <c r="E312" s="126"/>
      <c r="F312" s="41"/>
      <c r="G312" s="126"/>
      <c r="H312" s="18"/>
      <c r="I312" s="18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  <c r="AA312" s="18"/>
      <c r="AB312" s="18"/>
      <c r="AC312" s="18"/>
      <c r="AD312" s="18"/>
      <c r="AE312" s="18"/>
      <c r="AF312" s="18"/>
      <c r="AG312" s="18"/>
      <c r="AH312" s="18"/>
      <c r="AI312" s="18"/>
      <c r="AJ312" s="18"/>
      <c r="AK312" s="18"/>
      <c r="AL312" s="18"/>
      <c r="AM312" s="18"/>
      <c r="AN312" s="18"/>
      <c r="AO312" s="18"/>
      <c r="AP312" s="18"/>
      <c r="AQ312" s="18"/>
      <c r="AR312" s="18"/>
    </row>
    <row r="313" customFormat="false" ht="11.25" hidden="false" customHeight="false" outlineLevel="0" collapsed="false">
      <c r="B313" s="125"/>
      <c r="C313" s="126"/>
      <c r="D313" s="41"/>
      <c r="E313" s="126"/>
      <c r="F313" s="41"/>
      <c r="G313" s="126"/>
      <c r="H313" s="18"/>
      <c r="I313" s="18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  <c r="AA313" s="18"/>
      <c r="AB313" s="18"/>
      <c r="AC313" s="18"/>
      <c r="AD313" s="18"/>
      <c r="AE313" s="18"/>
      <c r="AF313" s="18"/>
      <c r="AG313" s="18"/>
      <c r="AH313" s="18"/>
      <c r="AI313" s="18"/>
      <c r="AJ313" s="18"/>
      <c r="AK313" s="18"/>
      <c r="AL313" s="18"/>
      <c r="AM313" s="18"/>
      <c r="AN313" s="18"/>
      <c r="AO313" s="18"/>
      <c r="AP313" s="18"/>
      <c r="AQ313" s="18"/>
      <c r="AR313" s="18"/>
    </row>
    <row r="314" customFormat="false" ht="11.25" hidden="false" customHeight="false" outlineLevel="0" collapsed="false">
      <c r="B314" s="125"/>
      <c r="C314" s="126"/>
      <c r="D314" s="41"/>
      <c r="E314" s="126"/>
      <c r="F314" s="41"/>
      <c r="G314" s="126"/>
      <c r="H314" s="18"/>
      <c r="I314" s="18"/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  <c r="AA314" s="18"/>
      <c r="AB314" s="18"/>
      <c r="AC314" s="18"/>
      <c r="AD314" s="18"/>
      <c r="AE314" s="18"/>
      <c r="AF314" s="18"/>
      <c r="AG314" s="18"/>
      <c r="AH314" s="18"/>
      <c r="AI314" s="18"/>
      <c r="AJ314" s="18"/>
      <c r="AK314" s="18"/>
      <c r="AL314" s="18"/>
      <c r="AM314" s="18"/>
      <c r="AN314" s="18"/>
      <c r="AO314" s="18"/>
      <c r="AP314" s="18"/>
      <c r="AQ314" s="18"/>
      <c r="AR314" s="18"/>
    </row>
    <row r="315" customFormat="false" ht="11.25" hidden="false" customHeight="false" outlineLevel="0" collapsed="false">
      <c r="B315" s="125"/>
      <c r="C315" s="126"/>
      <c r="D315" s="41"/>
      <c r="E315" s="126"/>
      <c r="F315" s="41"/>
      <c r="G315" s="126"/>
      <c r="H315" s="18"/>
      <c r="I315" s="18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  <c r="AA315" s="18"/>
      <c r="AB315" s="18"/>
      <c r="AC315" s="18"/>
      <c r="AD315" s="18"/>
      <c r="AE315" s="18"/>
      <c r="AF315" s="18"/>
      <c r="AG315" s="18"/>
      <c r="AH315" s="18"/>
      <c r="AI315" s="18"/>
      <c r="AJ315" s="18"/>
      <c r="AK315" s="18"/>
      <c r="AL315" s="18"/>
      <c r="AM315" s="18"/>
      <c r="AN315" s="18"/>
      <c r="AO315" s="18"/>
      <c r="AP315" s="18"/>
      <c r="AQ315" s="18"/>
      <c r="AR315" s="18"/>
    </row>
    <row r="316" customFormat="false" ht="11.25" hidden="false" customHeight="false" outlineLevel="0" collapsed="false">
      <c r="B316" s="125"/>
      <c r="C316" s="126"/>
      <c r="D316" s="41"/>
      <c r="E316" s="126"/>
      <c r="F316" s="41"/>
      <c r="G316" s="126"/>
      <c r="H316" s="18"/>
      <c r="I316" s="18"/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  <c r="AA316" s="18"/>
      <c r="AB316" s="18"/>
      <c r="AC316" s="18"/>
      <c r="AD316" s="18"/>
      <c r="AE316" s="18"/>
      <c r="AF316" s="18"/>
      <c r="AG316" s="18"/>
      <c r="AH316" s="18"/>
      <c r="AI316" s="18"/>
      <c r="AJ316" s="18"/>
      <c r="AK316" s="18"/>
      <c r="AL316" s="18"/>
      <c r="AM316" s="18"/>
      <c r="AN316" s="18"/>
      <c r="AO316" s="18"/>
      <c r="AP316" s="18"/>
      <c r="AQ316" s="18"/>
      <c r="AR316" s="18"/>
    </row>
    <row r="317" customFormat="false" ht="11.25" hidden="false" customHeight="false" outlineLevel="0" collapsed="false">
      <c r="B317" s="125"/>
      <c r="C317" s="126"/>
      <c r="D317" s="41"/>
      <c r="E317" s="126"/>
      <c r="F317" s="41"/>
      <c r="G317" s="126"/>
      <c r="H317" s="18"/>
      <c r="I317" s="18"/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  <c r="AA317" s="18"/>
      <c r="AB317" s="18"/>
      <c r="AC317" s="18"/>
      <c r="AD317" s="18"/>
      <c r="AE317" s="18"/>
      <c r="AF317" s="18"/>
      <c r="AG317" s="18"/>
      <c r="AH317" s="18"/>
      <c r="AI317" s="18"/>
      <c r="AJ317" s="18"/>
      <c r="AK317" s="18"/>
      <c r="AL317" s="18"/>
      <c r="AM317" s="18"/>
      <c r="AN317" s="18"/>
      <c r="AO317" s="18"/>
      <c r="AP317" s="18"/>
      <c r="AQ317" s="18"/>
      <c r="AR317" s="18"/>
    </row>
    <row r="318" customFormat="false" ht="11.25" hidden="false" customHeight="false" outlineLevel="0" collapsed="false">
      <c r="B318" s="125"/>
      <c r="C318" s="126"/>
      <c r="D318" s="41"/>
      <c r="E318" s="126"/>
      <c r="F318" s="41"/>
      <c r="G318" s="126"/>
      <c r="H318" s="18"/>
      <c r="I318" s="18"/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  <c r="AA318" s="18"/>
      <c r="AB318" s="18"/>
      <c r="AC318" s="18"/>
      <c r="AD318" s="18"/>
      <c r="AE318" s="18"/>
      <c r="AF318" s="18"/>
      <c r="AG318" s="18"/>
      <c r="AH318" s="18"/>
      <c r="AI318" s="18"/>
      <c r="AJ318" s="18"/>
      <c r="AK318" s="18"/>
      <c r="AL318" s="18"/>
      <c r="AM318" s="18"/>
      <c r="AN318" s="18"/>
      <c r="AO318" s="18"/>
      <c r="AP318" s="18"/>
      <c r="AQ318" s="18"/>
      <c r="AR318" s="18"/>
    </row>
    <row r="319" customFormat="false" ht="11.25" hidden="false" customHeight="false" outlineLevel="0" collapsed="false">
      <c r="B319" s="125"/>
      <c r="C319" s="126"/>
      <c r="D319" s="41"/>
      <c r="E319" s="126"/>
      <c r="F319" s="41"/>
      <c r="G319" s="126"/>
      <c r="H319" s="18"/>
      <c r="I319" s="18"/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  <c r="AA319" s="18"/>
      <c r="AB319" s="18"/>
      <c r="AC319" s="18"/>
      <c r="AD319" s="18"/>
      <c r="AE319" s="18"/>
      <c r="AF319" s="18"/>
      <c r="AG319" s="18"/>
      <c r="AH319" s="18"/>
      <c r="AI319" s="18"/>
      <c r="AJ319" s="18"/>
      <c r="AK319" s="18"/>
      <c r="AL319" s="18"/>
      <c r="AM319" s="18"/>
      <c r="AN319" s="18"/>
      <c r="AO319" s="18"/>
      <c r="AP319" s="18"/>
      <c r="AQ319" s="18"/>
      <c r="AR319" s="18"/>
    </row>
    <row r="320" customFormat="false" ht="11.25" hidden="false" customHeight="false" outlineLevel="0" collapsed="false">
      <c r="B320" s="125"/>
      <c r="C320" s="126"/>
      <c r="D320" s="41"/>
      <c r="E320" s="126"/>
      <c r="F320" s="41"/>
      <c r="G320" s="126"/>
      <c r="H320" s="18"/>
      <c r="I320" s="18"/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  <c r="AA320" s="18"/>
      <c r="AB320" s="18"/>
      <c r="AC320" s="18"/>
      <c r="AD320" s="18"/>
      <c r="AE320" s="18"/>
      <c r="AF320" s="18"/>
      <c r="AG320" s="18"/>
      <c r="AH320" s="18"/>
      <c r="AI320" s="18"/>
      <c r="AJ320" s="18"/>
      <c r="AK320" s="18"/>
      <c r="AL320" s="18"/>
      <c r="AM320" s="18"/>
      <c r="AN320" s="18"/>
      <c r="AO320" s="18"/>
      <c r="AP320" s="18"/>
      <c r="AQ320" s="18"/>
      <c r="AR320" s="18"/>
    </row>
    <row r="321" customFormat="false" ht="11.25" hidden="false" customHeight="false" outlineLevel="0" collapsed="false">
      <c r="B321" s="125"/>
      <c r="C321" s="126"/>
      <c r="D321" s="41"/>
      <c r="E321" s="126"/>
      <c r="F321" s="41"/>
      <c r="G321" s="126"/>
      <c r="H321" s="18"/>
      <c r="I321" s="18"/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  <c r="AA321" s="18"/>
      <c r="AB321" s="18"/>
      <c r="AC321" s="18"/>
      <c r="AD321" s="18"/>
      <c r="AE321" s="18"/>
      <c r="AF321" s="18"/>
      <c r="AG321" s="18"/>
      <c r="AH321" s="18"/>
      <c r="AI321" s="18"/>
      <c r="AJ321" s="18"/>
      <c r="AK321" s="18"/>
      <c r="AL321" s="18"/>
      <c r="AM321" s="18"/>
      <c r="AN321" s="18"/>
      <c r="AO321" s="18"/>
      <c r="AP321" s="18"/>
      <c r="AQ321" s="18"/>
      <c r="AR321" s="18"/>
    </row>
    <row r="322" customFormat="false" ht="11.25" hidden="false" customHeight="false" outlineLevel="0" collapsed="false">
      <c r="B322" s="125"/>
      <c r="C322" s="126"/>
      <c r="D322" s="41"/>
      <c r="E322" s="126"/>
      <c r="F322" s="41"/>
      <c r="G322" s="126"/>
      <c r="H322" s="18"/>
      <c r="I322" s="18"/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  <c r="AA322" s="18"/>
      <c r="AB322" s="18"/>
      <c r="AC322" s="18"/>
      <c r="AD322" s="18"/>
      <c r="AE322" s="18"/>
      <c r="AF322" s="18"/>
      <c r="AG322" s="18"/>
      <c r="AH322" s="18"/>
      <c r="AI322" s="18"/>
      <c r="AJ322" s="18"/>
      <c r="AK322" s="18"/>
      <c r="AL322" s="18"/>
      <c r="AM322" s="18"/>
      <c r="AN322" s="18"/>
      <c r="AO322" s="18"/>
      <c r="AP322" s="18"/>
      <c r="AQ322" s="18"/>
      <c r="AR322" s="18"/>
    </row>
    <row r="323" customFormat="false" ht="11.25" hidden="false" customHeight="false" outlineLevel="0" collapsed="false">
      <c r="B323" s="125"/>
      <c r="C323" s="126"/>
      <c r="D323" s="41"/>
      <c r="E323" s="126"/>
      <c r="F323" s="41"/>
      <c r="G323" s="126"/>
      <c r="H323" s="18"/>
      <c r="I323" s="18"/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  <c r="AA323" s="18"/>
      <c r="AB323" s="18"/>
      <c r="AC323" s="18"/>
      <c r="AD323" s="18"/>
      <c r="AE323" s="18"/>
      <c r="AF323" s="18"/>
      <c r="AG323" s="18"/>
      <c r="AH323" s="18"/>
      <c r="AI323" s="18"/>
      <c r="AJ323" s="18"/>
      <c r="AK323" s="18"/>
      <c r="AL323" s="18"/>
      <c r="AM323" s="18"/>
      <c r="AN323" s="18"/>
      <c r="AO323" s="18"/>
      <c r="AP323" s="18"/>
      <c r="AQ323" s="18"/>
      <c r="AR323" s="18"/>
    </row>
    <row r="324" customFormat="false" ht="11.25" hidden="false" customHeight="false" outlineLevel="0" collapsed="false">
      <c r="B324" s="125"/>
      <c r="C324" s="126"/>
      <c r="D324" s="41"/>
      <c r="E324" s="126"/>
      <c r="F324" s="41"/>
      <c r="G324" s="126"/>
      <c r="H324" s="18"/>
      <c r="I324" s="18"/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  <c r="AA324" s="18"/>
      <c r="AB324" s="18"/>
      <c r="AC324" s="18"/>
      <c r="AD324" s="18"/>
      <c r="AE324" s="18"/>
      <c r="AF324" s="18"/>
      <c r="AG324" s="18"/>
      <c r="AH324" s="18"/>
      <c r="AI324" s="18"/>
      <c r="AJ324" s="18"/>
      <c r="AK324" s="18"/>
      <c r="AL324" s="18"/>
      <c r="AM324" s="18"/>
      <c r="AN324" s="18"/>
      <c r="AO324" s="18"/>
      <c r="AP324" s="18"/>
      <c r="AQ324" s="18"/>
      <c r="AR324" s="18"/>
    </row>
    <row r="325" customFormat="false" ht="11.25" hidden="false" customHeight="false" outlineLevel="0" collapsed="false">
      <c r="B325" s="125"/>
      <c r="C325" s="126"/>
      <c r="D325" s="41"/>
      <c r="E325" s="126"/>
      <c r="F325" s="41"/>
      <c r="G325" s="126"/>
      <c r="H325" s="18"/>
      <c r="I325" s="18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  <c r="AA325" s="18"/>
      <c r="AB325" s="18"/>
      <c r="AC325" s="18"/>
      <c r="AD325" s="18"/>
      <c r="AE325" s="18"/>
      <c r="AF325" s="18"/>
      <c r="AG325" s="18"/>
      <c r="AH325" s="18"/>
      <c r="AI325" s="18"/>
      <c r="AJ325" s="18"/>
      <c r="AK325" s="18"/>
      <c r="AL325" s="18"/>
      <c r="AM325" s="18"/>
      <c r="AN325" s="18"/>
      <c r="AO325" s="18"/>
      <c r="AP325" s="18"/>
      <c r="AQ325" s="18"/>
      <c r="AR325" s="18"/>
    </row>
    <row r="326" customFormat="false" ht="11.25" hidden="false" customHeight="false" outlineLevel="0" collapsed="false">
      <c r="B326" s="125"/>
      <c r="C326" s="126"/>
      <c r="D326" s="41"/>
      <c r="E326" s="126"/>
      <c r="F326" s="41"/>
      <c r="G326" s="126"/>
      <c r="H326" s="18"/>
      <c r="I326" s="18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  <c r="AA326" s="18"/>
      <c r="AB326" s="18"/>
      <c r="AC326" s="18"/>
      <c r="AD326" s="18"/>
      <c r="AE326" s="18"/>
      <c r="AF326" s="18"/>
      <c r="AG326" s="18"/>
      <c r="AH326" s="18"/>
      <c r="AI326" s="18"/>
      <c r="AJ326" s="18"/>
      <c r="AK326" s="18"/>
      <c r="AL326" s="18"/>
      <c r="AM326" s="18"/>
      <c r="AN326" s="18"/>
      <c r="AO326" s="18"/>
      <c r="AP326" s="18"/>
      <c r="AQ326" s="18"/>
      <c r="AR326" s="18"/>
    </row>
    <row r="327" customFormat="false" ht="11.25" hidden="false" customHeight="false" outlineLevel="0" collapsed="false">
      <c r="B327" s="125"/>
      <c r="C327" s="126"/>
      <c r="D327" s="41"/>
      <c r="E327" s="126"/>
      <c r="F327" s="41"/>
      <c r="G327" s="126"/>
      <c r="H327" s="18"/>
      <c r="I327" s="18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  <c r="AA327" s="18"/>
      <c r="AB327" s="18"/>
      <c r="AC327" s="18"/>
      <c r="AD327" s="18"/>
      <c r="AE327" s="18"/>
      <c r="AF327" s="18"/>
      <c r="AG327" s="18"/>
      <c r="AH327" s="18"/>
      <c r="AI327" s="18"/>
      <c r="AJ327" s="18"/>
      <c r="AK327" s="18"/>
      <c r="AL327" s="18"/>
      <c r="AM327" s="18"/>
      <c r="AN327" s="18"/>
      <c r="AO327" s="18"/>
      <c r="AP327" s="18"/>
      <c r="AQ327" s="18"/>
      <c r="AR327" s="18"/>
    </row>
    <row r="328" customFormat="false" ht="11.25" hidden="false" customHeight="false" outlineLevel="0" collapsed="false">
      <c r="B328" s="125"/>
      <c r="C328" s="126"/>
      <c r="D328" s="41"/>
      <c r="E328" s="126"/>
      <c r="F328" s="41"/>
      <c r="G328" s="126"/>
      <c r="H328" s="18"/>
      <c r="I328" s="18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  <c r="AA328" s="18"/>
      <c r="AB328" s="18"/>
      <c r="AC328" s="18"/>
      <c r="AD328" s="18"/>
      <c r="AE328" s="18"/>
      <c r="AF328" s="18"/>
      <c r="AG328" s="18"/>
      <c r="AH328" s="18"/>
      <c r="AI328" s="18"/>
      <c r="AJ328" s="18"/>
      <c r="AK328" s="18"/>
      <c r="AL328" s="18"/>
      <c r="AM328" s="18"/>
      <c r="AN328" s="18"/>
      <c r="AO328" s="18"/>
      <c r="AP328" s="18"/>
      <c r="AQ328" s="18"/>
      <c r="AR328" s="18"/>
    </row>
    <row r="329" customFormat="false" ht="11.25" hidden="false" customHeight="false" outlineLevel="0" collapsed="false">
      <c r="B329" s="125"/>
      <c r="C329" s="126"/>
      <c r="D329" s="41"/>
      <c r="E329" s="126"/>
      <c r="F329" s="41"/>
      <c r="G329" s="126"/>
      <c r="H329" s="18"/>
      <c r="I329" s="18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  <c r="AA329" s="18"/>
      <c r="AB329" s="18"/>
      <c r="AC329" s="18"/>
      <c r="AD329" s="18"/>
      <c r="AE329" s="18"/>
      <c r="AF329" s="18"/>
      <c r="AG329" s="18"/>
      <c r="AH329" s="18"/>
      <c r="AI329" s="18"/>
      <c r="AJ329" s="18"/>
      <c r="AK329" s="18"/>
      <c r="AL329" s="18"/>
      <c r="AM329" s="18"/>
      <c r="AN329" s="18"/>
      <c r="AO329" s="18"/>
      <c r="AP329" s="18"/>
      <c r="AQ329" s="18"/>
      <c r="AR329" s="18"/>
    </row>
    <row r="330" customFormat="false" ht="11.25" hidden="false" customHeight="false" outlineLevel="0" collapsed="false">
      <c r="B330" s="125"/>
      <c r="C330" s="126"/>
      <c r="D330" s="41"/>
      <c r="E330" s="126"/>
      <c r="F330" s="41"/>
      <c r="G330" s="126"/>
      <c r="H330" s="18"/>
      <c r="I330" s="18"/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  <c r="AA330" s="18"/>
      <c r="AB330" s="18"/>
      <c r="AC330" s="18"/>
      <c r="AD330" s="18"/>
      <c r="AE330" s="18"/>
      <c r="AF330" s="18"/>
      <c r="AG330" s="18"/>
      <c r="AH330" s="18"/>
      <c r="AI330" s="18"/>
      <c r="AJ330" s="18"/>
      <c r="AK330" s="18"/>
      <c r="AL330" s="18"/>
      <c r="AM330" s="18"/>
      <c r="AN330" s="18"/>
      <c r="AO330" s="18"/>
      <c r="AP330" s="18"/>
      <c r="AQ330" s="18"/>
      <c r="AR330" s="18"/>
    </row>
    <row r="331" customFormat="false" ht="11.25" hidden="false" customHeight="false" outlineLevel="0" collapsed="false">
      <c r="B331" s="125"/>
      <c r="C331" s="126"/>
      <c r="D331" s="41"/>
      <c r="E331" s="126"/>
      <c r="F331" s="41"/>
      <c r="G331" s="126"/>
      <c r="H331" s="18"/>
      <c r="I331" s="18"/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  <c r="AA331" s="18"/>
      <c r="AB331" s="18"/>
      <c r="AC331" s="18"/>
      <c r="AD331" s="18"/>
      <c r="AE331" s="18"/>
      <c r="AF331" s="18"/>
      <c r="AG331" s="18"/>
      <c r="AH331" s="18"/>
      <c r="AI331" s="18"/>
      <c r="AJ331" s="18"/>
      <c r="AK331" s="18"/>
      <c r="AL331" s="18"/>
      <c r="AM331" s="18"/>
      <c r="AN331" s="18"/>
      <c r="AO331" s="18"/>
      <c r="AP331" s="18"/>
      <c r="AQ331" s="18"/>
      <c r="AR331" s="18"/>
    </row>
    <row r="332" customFormat="false" ht="11.25" hidden="false" customHeight="false" outlineLevel="0" collapsed="false">
      <c r="B332" s="125"/>
      <c r="C332" s="126"/>
      <c r="D332" s="41"/>
      <c r="E332" s="126"/>
      <c r="F332" s="41"/>
      <c r="G332" s="126"/>
      <c r="H332" s="18"/>
      <c r="I332" s="18"/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  <c r="AA332" s="18"/>
      <c r="AB332" s="18"/>
      <c r="AC332" s="18"/>
      <c r="AD332" s="18"/>
      <c r="AE332" s="18"/>
      <c r="AF332" s="18"/>
      <c r="AG332" s="18"/>
      <c r="AH332" s="18"/>
      <c r="AI332" s="18"/>
      <c r="AJ332" s="18"/>
      <c r="AK332" s="18"/>
      <c r="AL332" s="18"/>
      <c r="AM332" s="18"/>
      <c r="AN332" s="18"/>
      <c r="AO332" s="18"/>
      <c r="AP332" s="18"/>
      <c r="AQ332" s="18"/>
      <c r="AR332" s="18"/>
    </row>
    <row r="333" customFormat="false" ht="11.25" hidden="false" customHeight="false" outlineLevel="0" collapsed="false">
      <c r="B333" s="125"/>
      <c r="C333" s="126"/>
      <c r="D333" s="41"/>
      <c r="E333" s="126"/>
      <c r="F333" s="41"/>
      <c r="G333" s="126"/>
      <c r="H333" s="18"/>
      <c r="I333" s="18"/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  <c r="AA333" s="18"/>
      <c r="AB333" s="18"/>
      <c r="AC333" s="18"/>
      <c r="AD333" s="18"/>
      <c r="AE333" s="18"/>
      <c r="AF333" s="18"/>
      <c r="AG333" s="18"/>
      <c r="AH333" s="18"/>
      <c r="AI333" s="18"/>
      <c r="AJ333" s="18"/>
      <c r="AK333" s="18"/>
      <c r="AL333" s="18"/>
      <c r="AM333" s="18"/>
      <c r="AN333" s="18"/>
      <c r="AO333" s="18"/>
      <c r="AP333" s="18"/>
      <c r="AQ333" s="18"/>
      <c r="AR333" s="18"/>
    </row>
    <row r="334" customFormat="false" ht="11.25" hidden="false" customHeight="false" outlineLevel="0" collapsed="false">
      <c r="B334" s="125"/>
      <c r="C334" s="126"/>
      <c r="D334" s="41"/>
      <c r="E334" s="126"/>
      <c r="F334" s="41"/>
      <c r="G334" s="126"/>
      <c r="H334" s="18"/>
      <c r="I334" s="18"/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  <c r="AA334" s="18"/>
      <c r="AB334" s="18"/>
      <c r="AC334" s="18"/>
      <c r="AD334" s="18"/>
      <c r="AE334" s="18"/>
      <c r="AF334" s="18"/>
      <c r="AG334" s="18"/>
      <c r="AH334" s="18"/>
      <c r="AI334" s="18"/>
      <c r="AJ334" s="18"/>
      <c r="AK334" s="18"/>
      <c r="AL334" s="18"/>
      <c r="AM334" s="18"/>
      <c r="AN334" s="18"/>
      <c r="AO334" s="18"/>
      <c r="AP334" s="18"/>
      <c r="AQ334" s="18"/>
      <c r="AR334" s="18"/>
    </row>
    <row r="335" customFormat="false" ht="11.25" hidden="false" customHeight="false" outlineLevel="0" collapsed="false">
      <c r="B335" s="125"/>
      <c r="C335" s="126"/>
      <c r="D335" s="41"/>
      <c r="E335" s="126"/>
      <c r="F335" s="41"/>
      <c r="G335" s="126"/>
      <c r="H335" s="18"/>
      <c r="I335" s="18"/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  <c r="AA335" s="18"/>
      <c r="AB335" s="18"/>
      <c r="AC335" s="18"/>
      <c r="AD335" s="18"/>
      <c r="AE335" s="18"/>
      <c r="AF335" s="18"/>
      <c r="AG335" s="18"/>
      <c r="AH335" s="18"/>
      <c r="AI335" s="18"/>
      <c r="AJ335" s="18"/>
      <c r="AK335" s="18"/>
      <c r="AL335" s="18"/>
      <c r="AM335" s="18"/>
      <c r="AN335" s="18"/>
      <c r="AO335" s="18"/>
      <c r="AP335" s="18"/>
      <c r="AQ335" s="18"/>
      <c r="AR335" s="18"/>
    </row>
    <row r="336" customFormat="false" ht="11.25" hidden="false" customHeight="false" outlineLevel="0" collapsed="false">
      <c r="B336" s="125"/>
      <c r="C336" s="126"/>
      <c r="D336" s="41"/>
      <c r="E336" s="126"/>
      <c r="F336" s="41"/>
      <c r="G336" s="126"/>
      <c r="H336" s="18"/>
      <c r="I336" s="18"/>
      <c r="J336" s="18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  <c r="AA336" s="18"/>
      <c r="AB336" s="18"/>
      <c r="AC336" s="18"/>
      <c r="AD336" s="18"/>
      <c r="AE336" s="18"/>
      <c r="AF336" s="18"/>
      <c r="AG336" s="18"/>
      <c r="AH336" s="18"/>
      <c r="AI336" s="18"/>
      <c r="AJ336" s="18"/>
      <c r="AK336" s="18"/>
      <c r="AL336" s="18"/>
      <c r="AM336" s="18"/>
      <c r="AN336" s="18"/>
      <c r="AO336" s="18"/>
      <c r="AP336" s="18"/>
      <c r="AQ336" s="18"/>
      <c r="AR336" s="18"/>
    </row>
    <row r="337" customFormat="false" ht="11.25" hidden="false" customHeight="false" outlineLevel="0" collapsed="false">
      <c r="B337" s="125"/>
      <c r="C337" s="126"/>
      <c r="D337" s="41"/>
      <c r="E337" s="126"/>
      <c r="F337" s="41"/>
      <c r="G337" s="126"/>
      <c r="H337" s="18"/>
      <c r="I337" s="18"/>
      <c r="J337" s="18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  <c r="AA337" s="18"/>
      <c r="AB337" s="18"/>
      <c r="AC337" s="18"/>
      <c r="AD337" s="18"/>
      <c r="AE337" s="18"/>
      <c r="AF337" s="18"/>
      <c r="AG337" s="18"/>
      <c r="AH337" s="18"/>
      <c r="AI337" s="18"/>
      <c r="AJ337" s="18"/>
      <c r="AK337" s="18"/>
      <c r="AL337" s="18"/>
      <c r="AM337" s="18"/>
      <c r="AN337" s="18"/>
      <c r="AO337" s="18"/>
      <c r="AP337" s="18"/>
      <c r="AQ337" s="18"/>
      <c r="AR337" s="18"/>
    </row>
    <row r="338" customFormat="false" ht="11.25" hidden="false" customHeight="false" outlineLevel="0" collapsed="false">
      <c r="B338" s="125"/>
      <c r="C338" s="126"/>
      <c r="D338" s="41"/>
      <c r="E338" s="126"/>
      <c r="F338" s="41"/>
      <c r="G338" s="126"/>
      <c r="H338" s="18"/>
      <c r="I338" s="18"/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  <c r="AA338" s="18"/>
      <c r="AB338" s="18"/>
      <c r="AC338" s="18"/>
      <c r="AD338" s="18"/>
      <c r="AE338" s="18"/>
      <c r="AF338" s="18"/>
      <c r="AG338" s="18"/>
      <c r="AH338" s="18"/>
      <c r="AI338" s="18"/>
      <c r="AJ338" s="18"/>
      <c r="AK338" s="18"/>
      <c r="AL338" s="18"/>
      <c r="AM338" s="18"/>
      <c r="AN338" s="18"/>
      <c r="AO338" s="18"/>
      <c r="AP338" s="18"/>
      <c r="AQ338" s="18"/>
      <c r="AR338" s="18"/>
    </row>
    <row r="339" customFormat="false" ht="11.25" hidden="false" customHeight="false" outlineLevel="0" collapsed="false">
      <c r="B339" s="125"/>
      <c r="C339" s="126"/>
      <c r="D339" s="41"/>
      <c r="E339" s="126"/>
      <c r="F339" s="41"/>
      <c r="G339" s="126"/>
      <c r="H339" s="18"/>
      <c r="I339" s="18"/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  <c r="AA339" s="18"/>
      <c r="AB339" s="18"/>
      <c r="AC339" s="18"/>
      <c r="AD339" s="18"/>
      <c r="AE339" s="18"/>
      <c r="AF339" s="18"/>
      <c r="AG339" s="18"/>
      <c r="AH339" s="18"/>
      <c r="AI339" s="18"/>
      <c r="AJ339" s="18"/>
      <c r="AK339" s="18"/>
      <c r="AL339" s="18"/>
      <c r="AM339" s="18"/>
      <c r="AN339" s="18"/>
      <c r="AO339" s="18"/>
      <c r="AP339" s="18"/>
      <c r="AQ339" s="18"/>
      <c r="AR339" s="18"/>
    </row>
    <row r="340" customFormat="false" ht="11.25" hidden="false" customHeight="false" outlineLevel="0" collapsed="false">
      <c r="B340" s="125"/>
      <c r="C340" s="126"/>
      <c r="D340" s="41"/>
      <c r="E340" s="126"/>
      <c r="F340" s="41"/>
      <c r="G340" s="126"/>
      <c r="H340" s="18"/>
      <c r="I340" s="18"/>
      <c r="J340" s="18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  <c r="AA340" s="18"/>
      <c r="AB340" s="18"/>
      <c r="AC340" s="18"/>
      <c r="AD340" s="18"/>
      <c r="AE340" s="18"/>
      <c r="AF340" s="18"/>
      <c r="AG340" s="18"/>
      <c r="AH340" s="18"/>
      <c r="AI340" s="18"/>
      <c r="AJ340" s="18"/>
      <c r="AK340" s="18"/>
      <c r="AL340" s="18"/>
      <c r="AM340" s="18"/>
      <c r="AN340" s="18"/>
      <c r="AO340" s="18"/>
      <c r="AP340" s="18"/>
      <c r="AQ340" s="18"/>
      <c r="AR340" s="18"/>
    </row>
    <row r="341" customFormat="false" ht="11.25" hidden="false" customHeight="false" outlineLevel="0" collapsed="false">
      <c r="B341" s="125"/>
      <c r="C341" s="126"/>
      <c r="D341" s="41"/>
      <c r="E341" s="126"/>
      <c r="F341" s="41"/>
      <c r="G341" s="126"/>
      <c r="H341" s="18"/>
      <c r="I341" s="18"/>
      <c r="J341" s="18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  <c r="AA341" s="18"/>
      <c r="AB341" s="18"/>
      <c r="AC341" s="18"/>
      <c r="AD341" s="18"/>
      <c r="AE341" s="18"/>
      <c r="AF341" s="18"/>
      <c r="AG341" s="18"/>
      <c r="AH341" s="18"/>
      <c r="AI341" s="18"/>
      <c r="AJ341" s="18"/>
      <c r="AK341" s="18"/>
      <c r="AL341" s="18"/>
      <c r="AM341" s="18"/>
      <c r="AN341" s="18"/>
      <c r="AO341" s="18"/>
      <c r="AP341" s="18"/>
      <c r="AQ341" s="18"/>
      <c r="AR341" s="18"/>
    </row>
    <row r="342" customFormat="false" ht="11.25" hidden="false" customHeight="false" outlineLevel="0" collapsed="false">
      <c r="B342" s="125"/>
      <c r="C342" s="126"/>
      <c r="D342" s="41"/>
      <c r="E342" s="126"/>
      <c r="F342" s="41"/>
      <c r="G342" s="126"/>
      <c r="H342" s="18"/>
      <c r="I342" s="18"/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  <c r="AA342" s="18"/>
      <c r="AB342" s="18"/>
      <c r="AC342" s="18"/>
      <c r="AD342" s="18"/>
      <c r="AE342" s="18"/>
      <c r="AF342" s="18"/>
      <c r="AG342" s="18"/>
      <c r="AH342" s="18"/>
      <c r="AI342" s="18"/>
      <c r="AJ342" s="18"/>
      <c r="AK342" s="18"/>
      <c r="AL342" s="18"/>
      <c r="AM342" s="18"/>
      <c r="AN342" s="18"/>
      <c r="AO342" s="18"/>
      <c r="AP342" s="18"/>
      <c r="AQ342" s="18"/>
      <c r="AR342" s="18"/>
    </row>
    <row r="343" customFormat="false" ht="11.25" hidden="false" customHeight="false" outlineLevel="0" collapsed="false">
      <c r="B343" s="125"/>
      <c r="C343" s="126"/>
      <c r="D343" s="41"/>
      <c r="E343" s="126"/>
      <c r="F343" s="41"/>
      <c r="G343" s="126"/>
      <c r="H343" s="18"/>
      <c r="I343" s="18"/>
      <c r="J343" s="18"/>
      <c r="K343" s="18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  <c r="AA343" s="18"/>
      <c r="AB343" s="18"/>
      <c r="AC343" s="18"/>
      <c r="AD343" s="18"/>
      <c r="AE343" s="18"/>
      <c r="AF343" s="18"/>
      <c r="AG343" s="18"/>
      <c r="AH343" s="18"/>
      <c r="AI343" s="18"/>
      <c r="AJ343" s="18"/>
      <c r="AK343" s="18"/>
      <c r="AL343" s="18"/>
      <c r="AM343" s="18"/>
      <c r="AN343" s="18"/>
      <c r="AO343" s="18"/>
      <c r="AP343" s="18"/>
      <c r="AQ343" s="18"/>
      <c r="AR343" s="18"/>
    </row>
    <row r="344" customFormat="false" ht="11.25" hidden="false" customHeight="false" outlineLevel="0" collapsed="false">
      <c r="B344" s="125"/>
      <c r="C344" s="126"/>
      <c r="D344" s="41"/>
      <c r="E344" s="126"/>
      <c r="F344" s="41"/>
      <c r="G344" s="126"/>
      <c r="H344" s="18"/>
      <c r="I344" s="18"/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  <c r="AA344" s="18"/>
      <c r="AB344" s="18"/>
      <c r="AC344" s="18"/>
      <c r="AD344" s="18"/>
      <c r="AE344" s="18"/>
      <c r="AF344" s="18"/>
      <c r="AG344" s="18"/>
      <c r="AH344" s="18"/>
      <c r="AI344" s="18"/>
      <c r="AJ344" s="18"/>
      <c r="AK344" s="18"/>
      <c r="AL344" s="18"/>
      <c r="AM344" s="18"/>
      <c r="AN344" s="18"/>
      <c r="AO344" s="18"/>
      <c r="AP344" s="18"/>
      <c r="AQ344" s="18"/>
      <c r="AR344" s="18"/>
    </row>
    <row r="345" customFormat="false" ht="11.25" hidden="false" customHeight="false" outlineLevel="0" collapsed="false">
      <c r="B345" s="125"/>
      <c r="C345" s="126"/>
      <c r="D345" s="41"/>
      <c r="E345" s="126"/>
      <c r="F345" s="41"/>
      <c r="G345" s="126"/>
      <c r="H345" s="18"/>
      <c r="I345" s="18"/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  <c r="AA345" s="18"/>
      <c r="AB345" s="18"/>
      <c r="AC345" s="18"/>
      <c r="AD345" s="18"/>
      <c r="AE345" s="18"/>
      <c r="AF345" s="18"/>
      <c r="AG345" s="18"/>
      <c r="AH345" s="18"/>
      <c r="AI345" s="18"/>
      <c r="AJ345" s="18"/>
      <c r="AK345" s="18"/>
      <c r="AL345" s="18"/>
      <c r="AM345" s="18"/>
      <c r="AN345" s="18"/>
      <c r="AO345" s="18"/>
      <c r="AP345" s="18"/>
      <c r="AQ345" s="18"/>
      <c r="AR345" s="18"/>
    </row>
    <row r="346" customFormat="false" ht="11.25" hidden="false" customHeight="false" outlineLevel="0" collapsed="false">
      <c r="B346" s="125"/>
      <c r="C346" s="126"/>
      <c r="D346" s="41"/>
      <c r="E346" s="126"/>
      <c r="F346" s="41"/>
      <c r="G346" s="126"/>
      <c r="H346" s="18"/>
      <c r="I346" s="18"/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  <c r="AA346" s="18"/>
      <c r="AB346" s="18"/>
      <c r="AC346" s="18"/>
      <c r="AD346" s="18"/>
      <c r="AE346" s="18"/>
      <c r="AF346" s="18"/>
      <c r="AG346" s="18"/>
      <c r="AH346" s="18"/>
      <c r="AI346" s="18"/>
      <c r="AJ346" s="18"/>
      <c r="AK346" s="18"/>
      <c r="AL346" s="18"/>
      <c r="AM346" s="18"/>
      <c r="AN346" s="18"/>
      <c r="AO346" s="18"/>
      <c r="AP346" s="18"/>
      <c r="AQ346" s="18"/>
      <c r="AR346" s="18"/>
    </row>
    <row r="347" customFormat="false" ht="11.25" hidden="false" customHeight="false" outlineLevel="0" collapsed="false">
      <c r="B347" s="125"/>
      <c r="C347" s="126"/>
      <c r="D347" s="41"/>
      <c r="E347" s="126"/>
      <c r="F347" s="41"/>
      <c r="G347" s="126"/>
      <c r="H347" s="18"/>
      <c r="I347" s="18"/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  <c r="AA347" s="18"/>
      <c r="AB347" s="18"/>
      <c r="AC347" s="18"/>
      <c r="AD347" s="18"/>
      <c r="AE347" s="18"/>
      <c r="AF347" s="18"/>
      <c r="AG347" s="18"/>
      <c r="AH347" s="18"/>
      <c r="AI347" s="18"/>
      <c r="AJ347" s="18"/>
      <c r="AK347" s="18"/>
      <c r="AL347" s="18"/>
      <c r="AM347" s="18"/>
      <c r="AN347" s="18"/>
      <c r="AO347" s="18"/>
      <c r="AP347" s="18"/>
      <c r="AQ347" s="18"/>
      <c r="AR347" s="18"/>
    </row>
  </sheetData>
  <printOptions headings="false" gridLines="false" gridLinesSet="true" horizontalCentered="true" verticalCentered="true"/>
  <pageMargins left="0.179861111111111" right="0.179861111111111" top="0.259722222222222" bottom="0.259722222222222" header="0.259722222222222" footer="0.259722222222222"/>
  <pageSetup paperSize="1" scale="8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79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3" topLeftCell="B97" activePane="bottomRight" state="frozen"/>
      <selection pane="topLeft" activeCell="A1" activeCellId="0" sqref="A1"/>
      <selection pane="topRight" activeCell="B1" activeCellId="0" sqref="B1"/>
      <selection pane="bottomLeft" activeCell="A97" activeCellId="0" sqref="A97"/>
      <selection pane="bottomRight" activeCell="A117" activeCellId="0" sqref="A117"/>
    </sheetView>
  </sheetViews>
  <sheetFormatPr defaultColWidth="15.5625" defaultRowHeight="11.25" customHeight="true" zeroHeight="false" outlineLevelRow="0" outlineLevelCol="0"/>
  <cols>
    <col collapsed="false" customWidth="false" hidden="false" outlineLevel="0" max="1" min="1" style="127" width="15.56"/>
    <col collapsed="false" customWidth="false" hidden="false" outlineLevel="0" max="81" min="2" style="128" width="15.56"/>
    <col collapsed="false" customWidth="false" hidden="false" outlineLevel="0" max="82" min="82" style="129" width="15.56"/>
    <col collapsed="false" customWidth="false" hidden="false" outlineLevel="0" max="91" min="83" style="128" width="15.56"/>
    <col collapsed="false" customWidth="false" hidden="false" outlineLevel="0" max="138" min="92" style="129" width="15.56"/>
    <col collapsed="false" customWidth="false" hidden="false" outlineLevel="0" max="150" min="139" style="128" width="15.56"/>
    <col collapsed="false" customWidth="false" hidden="false" outlineLevel="0" max="151" min="151" style="129" width="15.56"/>
    <col collapsed="false" customWidth="false" hidden="false" outlineLevel="0" max="257" min="152" style="128" width="15.56"/>
  </cols>
  <sheetData>
    <row r="1" customFormat="false" ht="11.25" hidden="false" customHeight="false" outlineLevel="0" collapsed="false">
      <c r="B1" s="128" t="n">
        <v>2</v>
      </c>
      <c r="C1" s="128" t="n">
        <v>3</v>
      </c>
      <c r="D1" s="128" t="n">
        <v>4</v>
      </c>
      <c r="E1" s="128" t="n">
        <v>5</v>
      </c>
      <c r="F1" s="128" t="n">
        <v>6</v>
      </c>
      <c r="G1" s="128" t="n">
        <v>7</v>
      </c>
      <c r="H1" s="128" t="n">
        <v>8</v>
      </c>
      <c r="I1" s="128" t="n">
        <v>9</v>
      </c>
      <c r="J1" s="128" t="n">
        <v>10</v>
      </c>
      <c r="K1" s="128" t="n">
        <v>11</v>
      </c>
      <c r="L1" s="128" t="n">
        <v>12</v>
      </c>
      <c r="M1" s="128" t="n">
        <v>13</v>
      </c>
      <c r="N1" s="128" t="n">
        <v>14</v>
      </c>
      <c r="O1" s="128" t="n">
        <v>15</v>
      </c>
      <c r="P1" s="128" t="n">
        <v>16</v>
      </c>
      <c r="Q1" s="128" t="n">
        <v>17</v>
      </c>
      <c r="R1" s="128" t="n">
        <v>18</v>
      </c>
      <c r="S1" s="128" t="n">
        <v>19</v>
      </c>
      <c r="T1" s="128" t="n">
        <v>20</v>
      </c>
      <c r="U1" s="128" t="n">
        <v>21</v>
      </c>
      <c r="V1" s="128" t="n">
        <v>22</v>
      </c>
      <c r="W1" s="128" t="n">
        <v>23</v>
      </c>
      <c r="X1" s="128" t="n">
        <v>24</v>
      </c>
      <c r="Y1" s="128" t="n">
        <v>25</v>
      </c>
      <c r="Z1" s="128" t="n">
        <v>26</v>
      </c>
      <c r="AA1" s="128" t="n">
        <v>27</v>
      </c>
      <c r="AB1" s="128" t="n">
        <v>28</v>
      </c>
      <c r="AC1" s="128" t="n">
        <v>29</v>
      </c>
      <c r="AD1" s="128" t="n">
        <v>30</v>
      </c>
      <c r="AE1" s="128" t="n">
        <v>31</v>
      </c>
      <c r="AF1" s="128" t="n">
        <v>32</v>
      </c>
      <c r="AG1" s="128" t="n">
        <v>33</v>
      </c>
      <c r="AH1" s="128" t="n">
        <v>34</v>
      </c>
      <c r="AI1" s="128" t="n">
        <v>35</v>
      </c>
      <c r="AJ1" s="128" t="n">
        <v>36</v>
      </c>
      <c r="AK1" s="128" t="n">
        <v>37</v>
      </c>
      <c r="AL1" s="128" t="n">
        <v>38</v>
      </c>
      <c r="AM1" s="128" t="n">
        <v>39</v>
      </c>
      <c r="AN1" s="128" t="n">
        <v>40</v>
      </c>
      <c r="AO1" s="128" t="n">
        <v>41</v>
      </c>
      <c r="AP1" s="128" t="n">
        <v>42</v>
      </c>
      <c r="AQ1" s="128" t="n">
        <v>43</v>
      </c>
      <c r="AR1" s="128" t="n">
        <v>44</v>
      </c>
      <c r="AS1" s="128" t="n">
        <v>45</v>
      </c>
      <c r="AT1" s="128" t="n">
        <v>46</v>
      </c>
      <c r="AU1" s="128" t="n">
        <v>47</v>
      </c>
      <c r="AV1" s="128" t="n">
        <v>48</v>
      </c>
      <c r="AW1" s="128" t="n">
        <v>49</v>
      </c>
      <c r="AX1" s="128" t="n">
        <v>50</v>
      </c>
      <c r="AY1" s="128" t="n">
        <v>51</v>
      </c>
      <c r="AZ1" s="128" t="n">
        <v>52</v>
      </c>
      <c r="BA1" s="128" t="n">
        <v>53</v>
      </c>
      <c r="BB1" s="128" t="n">
        <v>54</v>
      </c>
      <c r="BC1" s="128" t="n">
        <v>55</v>
      </c>
      <c r="BD1" s="128" t="n">
        <v>56</v>
      </c>
      <c r="BE1" s="128" t="n">
        <v>57</v>
      </c>
      <c r="BF1" s="128" t="n">
        <v>58</v>
      </c>
      <c r="BG1" s="128" t="n">
        <v>59</v>
      </c>
      <c r="BH1" s="128" t="n">
        <v>60</v>
      </c>
      <c r="BI1" s="128" t="n">
        <v>61</v>
      </c>
      <c r="BJ1" s="128" t="n">
        <v>62</v>
      </c>
      <c r="BK1" s="128" t="n">
        <v>63</v>
      </c>
      <c r="BL1" s="128" t="n">
        <v>64</v>
      </c>
      <c r="BM1" s="128" t="n">
        <v>65</v>
      </c>
      <c r="BN1" s="128" t="n">
        <v>66</v>
      </c>
      <c r="BO1" s="128" t="n">
        <v>67</v>
      </c>
      <c r="BP1" s="128" t="n">
        <v>68</v>
      </c>
      <c r="BQ1" s="128" t="n">
        <v>69</v>
      </c>
      <c r="BR1" s="128" t="n">
        <v>70</v>
      </c>
      <c r="BS1" s="128" t="n">
        <v>71</v>
      </c>
      <c r="BT1" s="128" t="n">
        <v>72</v>
      </c>
      <c r="BU1" s="128" t="n">
        <v>73</v>
      </c>
      <c r="BV1" s="128" t="n">
        <v>74</v>
      </c>
      <c r="BW1" s="128" t="n">
        <v>75</v>
      </c>
      <c r="BX1" s="128" t="n">
        <v>76</v>
      </c>
      <c r="BY1" s="128" t="n">
        <v>77</v>
      </c>
      <c r="BZ1" s="128" t="n">
        <v>78</v>
      </c>
      <c r="CA1" s="128" t="n">
        <v>79</v>
      </c>
      <c r="CB1" s="128" t="n">
        <v>80</v>
      </c>
      <c r="CC1" s="128" t="n">
        <v>81</v>
      </c>
      <c r="CD1" s="128" t="n">
        <v>82</v>
      </c>
      <c r="CE1" s="128" t="n">
        <v>83</v>
      </c>
      <c r="CF1" s="128" t="n">
        <v>84</v>
      </c>
      <c r="CG1" s="128" t="n">
        <v>85</v>
      </c>
      <c r="CH1" s="128" t="n">
        <v>86</v>
      </c>
      <c r="CI1" s="128" t="n">
        <v>87</v>
      </c>
      <c r="CJ1" s="128" t="n">
        <v>88</v>
      </c>
      <c r="CK1" s="128" t="n">
        <v>89</v>
      </c>
      <c r="CL1" s="128" t="n">
        <v>90</v>
      </c>
      <c r="CM1" s="128" t="n">
        <v>91</v>
      </c>
      <c r="CN1" s="128" t="n">
        <v>92</v>
      </c>
      <c r="CO1" s="128" t="n">
        <v>93</v>
      </c>
      <c r="CP1" s="128" t="n">
        <v>94</v>
      </c>
      <c r="CQ1" s="128" t="n">
        <v>95</v>
      </c>
      <c r="CR1" s="128" t="n">
        <v>96</v>
      </c>
      <c r="CS1" s="128" t="n">
        <v>97</v>
      </c>
      <c r="CT1" s="128" t="n">
        <v>98</v>
      </c>
      <c r="CU1" s="128" t="n">
        <v>99</v>
      </c>
      <c r="CV1" s="128" t="n">
        <v>100</v>
      </c>
      <c r="CW1" s="128" t="n">
        <v>101</v>
      </c>
      <c r="CX1" s="128" t="n">
        <v>102</v>
      </c>
      <c r="CY1" s="128" t="n">
        <v>103</v>
      </c>
      <c r="CZ1" s="128" t="n">
        <v>104</v>
      </c>
      <c r="DA1" s="128" t="n">
        <v>105</v>
      </c>
      <c r="DB1" s="128" t="n">
        <v>106</v>
      </c>
      <c r="DC1" s="128" t="n">
        <v>107</v>
      </c>
      <c r="DD1" s="128" t="n">
        <v>108</v>
      </c>
      <c r="DE1" s="128" t="n">
        <v>109</v>
      </c>
      <c r="DF1" s="128" t="n">
        <v>110</v>
      </c>
      <c r="DG1" s="128" t="n">
        <v>111</v>
      </c>
      <c r="DH1" s="128" t="n">
        <v>112</v>
      </c>
      <c r="DI1" s="128" t="n">
        <v>113</v>
      </c>
      <c r="DJ1" s="128" t="n">
        <v>114</v>
      </c>
      <c r="DK1" s="128" t="n">
        <v>115</v>
      </c>
      <c r="DL1" s="128" t="n">
        <v>116</v>
      </c>
      <c r="DM1" s="128" t="n">
        <v>117</v>
      </c>
      <c r="DN1" s="128" t="n">
        <v>118</v>
      </c>
      <c r="DO1" s="128" t="n">
        <v>119</v>
      </c>
      <c r="DP1" s="128" t="n">
        <v>120</v>
      </c>
      <c r="DQ1" s="128" t="n">
        <v>121</v>
      </c>
      <c r="DR1" s="128" t="n">
        <v>122</v>
      </c>
      <c r="DS1" s="128" t="n">
        <v>123</v>
      </c>
      <c r="DT1" s="130" t="n">
        <v>124</v>
      </c>
      <c r="DU1" s="128" t="n">
        <v>125</v>
      </c>
      <c r="DV1" s="128" t="n">
        <v>126</v>
      </c>
      <c r="DW1" s="128" t="n">
        <v>127</v>
      </c>
      <c r="DX1" s="130" t="n">
        <v>128</v>
      </c>
      <c r="DY1" s="128" t="n">
        <v>129</v>
      </c>
      <c r="DZ1" s="128" t="n">
        <v>130</v>
      </c>
      <c r="EA1" s="128" t="n">
        <v>131</v>
      </c>
      <c r="EB1" s="130" t="n">
        <v>132</v>
      </c>
      <c r="EC1" s="128" t="n">
        <v>133</v>
      </c>
      <c r="ED1" s="130" t="n">
        <v>134</v>
      </c>
      <c r="EE1" s="128" t="n">
        <v>135</v>
      </c>
      <c r="EF1" s="130" t="n">
        <v>136</v>
      </c>
      <c r="EG1" s="128" t="n">
        <v>137</v>
      </c>
      <c r="EH1" s="130" t="n">
        <v>138</v>
      </c>
      <c r="EI1" s="128" t="n">
        <v>139</v>
      </c>
      <c r="EJ1" s="130" t="n">
        <v>140</v>
      </c>
      <c r="EK1" s="128" t="n">
        <v>141</v>
      </c>
      <c r="EL1" s="130" t="n">
        <v>142</v>
      </c>
      <c r="EM1" s="128" t="n">
        <v>143</v>
      </c>
      <c r="EN1" s="130" t="n">
        <v>144</v>
      </c>
      <c r="EO1" s="128" t="n">
        <v>145</v>
      </c>
      <c r="EP1" s="130" t="n">
        <v>146</v>
      </c>
      <c r="EQ1" s="128" t="n">
        <v>147</v>
      </c>
      <c r="ER1" s="130" t="n">
        <v>148</v>
      </c>
      <c r="ES1" s="128" t="n">
        <v>149</v>
      </c>
      <c r="ET1" s="130" t="n">
        <v>150</v>
      </c>
      <c r="EU1" s="130" t="n">
        <v>151</v>
      </c>
      <c r="EV1" s="131" t="n">
        <v>152</v>
      </c>
      <c r="EW1" s="131" t="n">
        <v>153</v>
      </c>
      <c r="EX1" s="131"/>
      <c r="EY1" s="131"/>
      <c r="EZ1" s="131"/>
      <c r="FA1" s="131"/>
      <c r="FB1" s="131"/>
      <c r="FC1" s="131"/>
      <c r="FD1" s="131"/>
      <c r="FE1" s="131"/>
      <c r="FF1" s="131"/>
      <c r="FG1" s="131"/>
      <c r="FH1" s="131"/>
      <c r="FI1" s="131"/>
      <c r="FJ1" s="131"/>
      <c r="FK1" s="131"/>
      <c r="FL1" s="131"/>
      <c r="FM1" s="131"/>
      <c r="FN1" s="131"/>
      <c r="FO1" s="131"/>
      <c r="FP1" s="131"/>
      <c r="FQ1" s="131"/>
      <c r="FR1" s="131"/>
      <c r="FS1" s="131"/>
      <c r="FT1" s="131"/>
      <c r="FU1" s="131"/>
      <c r="FV1" s="131"/>
      <c r="FW1" s="131"/>
      <c r="FX1" s="131"/>
      <c r="FY1" s="131"/>
      <c r="FZ1" s="131"/>
      <c r="GA1" s="131"/>
      <c r="GB1" s="131"/>
      <c r="GC1" s="131"/>
      <c r="GD1" s="131"/>
      <c r="GE1" s="131"/>
      <c r="GF1" s="131"/>
      <c r="GG1" s="131"/>
      <c r="GH1" s="131"/>
      <c r="GI1" s="131"/>
      <c r="GJ1" s="131"/>
      <c r="GK1" s="131"/>
      <c r="GL1" s="131"/>
      <c r="GM1" s="131"/>
      <c r="GN1" s="131"/>
      <c r="GO1" s="131"/>
      <c r="GP1" s="131"/>
      <c r="GQ1" s="131"/>
      <c r="GR1" s="131"/>
      <c r="GS1" s="131"/>
      <c r="GT1" s="131"/>
      <c r="GU1" s="131"/>
      <c r="GV1" s="131"/>
      <c r="GW1" s="131"/>
      <c r="GX1" s="131"/>
      <c r="GY1" s="131"/>
      <c r="GZ1" s="131"/>
      <c r="HA1" s="131"/>
      <c r="HB1" s="131"/>
      <c r="HC1" s="131"/>
      <c r="HD1" s="131"/>
      <c r="HE1" s="131"/>
      <c r="HF1" s="131"/>
      <c r="HG1" s="131"/>
      <c r="HH1" s="131"/>
      <c r="HI1" s="131"/>
      <c r="HJ1" s="131"/>
      <c r="HK1" s="131"/>
      <c r="HL1" s="131"/>
      <c r="HM1" s="131"/>
      <c r="HN1" s="131"/>
      <c r="HO1" s="131"/>
      <c r="HP1" s="131"/>
      <c r="HQ1" s="131"/>
      <c r="HR1" s="131"/>
      <c r="HS1" s="131"/>
      <c r="HT1" s="131"/>
      <c r="HU1" s="131"/>
      <c r="HV1" s="131"/>
      <c r="HW1" s="131"/>
      <c r="HX1" s="131"/>
      <c r="HY1" s="131"/>
      <c r="HZ1" s="131"/>
      <c r="IA1" s="131"/>
      <c r="IB1" s="131"/>
      <c r="IC1" s="131"/>
      <c r="ID1" s="131"/>
      <c r="IE1" s="131"/>
      <c r="IF1" s="131"/>
      <c r="IG1" s="131"/>
      <c r="IH1" s="131"/>
      <c r="II1" s="131"/>
      <c r="IJ1" s="131"/>
      <c r="IK1" s="131"/>
      <c r="IL1" s="131"/>
      <c r="IM1" s="131"/>
      <c r="IN1" s="131"/>
      <c r="IO1" s="131"/>
      <c r="IP1" s="131"/>
      <c r="IQ1" s="131"/>
      <c r="IR1" s="131"/>
      <c r="IS1" s="131"/>
      <c r="IT1" s="131"/>
      <c r="IU1" s="131"/>
      <c r="IV1" s="131"/>
      <c r="IW1" s="131"/>
    </row>
    <row r="2" customFormat="false" ht="27" hidden="false" customHeight="true" outlineLevel="0" collapsed="false">
      <c r="A2" s="132" t="n">
        <v>1000</v>
      </c>
      <c r="B2" s="133" t="s">
        <v>10</v>
      </c>
      <c r="C2" s="133"/>
      <c r="D2" s="133"/>
      <c r="E2" s="133"/>
      <c r="F2" s="134" t="s">
        <v>16</v>
      </c>
      <c r="G2" s="134"/>
      <c r="H2" s="134"/>
      <c r="I2" s="134"/>
      <c r="J2" s="135" t="s">
        <v>175</v>
      </c>
      <c r="K2" s="135"/>
      <c r="L2" s="136" t="s">
        <v>25</v>
      </c>
      <c r="M2" s="136"/>
      <c r="N2" s="136"/>
      <c r="O2" s="137"/>
      <c r="P2" s="138" t="s">
        <v>30</v>
      </c>
      <c r="Q2" s="138"/>
      <c r="R2" s="138"/>
      <c r="S2" s="138"/>
      <c r="T2" s="139"/>
      <c r="U2" s="139"/>
      <c r="V2" s="139"/>
      <c r="W2" s="140" t="s">
        <v>176</v>
      </c>
      <c r="X2" s="140"/>
      <c r="Y2" s="140"/>
      <c r="Z2" s="134" t="s">
        <v>42</v>
      </c>
      <c r="AA2" s="134"/>
      <c r="AB2" s="137" t="s">
        <v>45</v>
      </c>
      <c r="AC2" s="137"/>
      <c r="AD2" s="141" t="s">
        <v>48</v>
      </c>
      <c r="AE2" s="141"/>
      <c r="AF2" s="139" t="s">
        <v>51</v>
      </c>
      <c r="AG2" s="139"/>
      <c r="AH2" s="142" t="s">
        <v>54</v>
      </c>
      <c r="AI2" s="142"/>
      <c r="AJ2" s="143" t="s">
        <v>57</v>
      </c>
      <c r="AK2" s="143"/>
      <c r="AL2" s="144"/>
      <c r="AM2" s="142"/>
      <c r="AN2" s="134"/>
      <c r="AO2" s="134"/>
      <c r="AP2" s="134"/>
      <c r="AQ2" s="142" t="s">
        <v>177</v>
      </c>
      <c r="AR2" s="142"/>
      <c r="AS2" s="142"/>
      <c r="AT2" s="142"/>
      <c r="AU2" s="142"/>
      <c r="AV2" s="142"/>
      <c r="AW2" s="142"/>
      <c r="AX2" s="142"/>
      <c r="AY2" s="142"/>
      <c r="AZ2" s="142"/>
      <c r="BA2" s="145"/>
      <c r="BB2" s="145"/>
      <c r="BC2" s="145"/>
      <c r="BD2" s="145"/>
      <c r="BE2" s="145"/>
      <c r="BF2" s="145"/>
      <c r="BG2" s="145"/>
      <c r="BH2" s="145"/>
      <c r="BI2" s="145"/>
      <c r="BJ2" s="145"/>
      <c r="BK2" s="145"/>
      <c r="BL2" s="136"/>
      <c r="BM2" s="136"/>
      <c r="BN2" s="138" t="s">
        <v>101</v>
      </c>
      <c r="BO2" s="138"/>
      <c r="BP2" s="138"/>
      <c r="BQ2" s="138"/>
      <c r="BR2" s="137" t="s">
        <v>106</v>
      </c>
      <c r="BS2" s="137"/>
      <c r="BT2" s="137"/>
      <c r="BU2" s="137"/>
      <c r="BV2" s="137"/>
      <c r="BW2" s="139" t="s">
        <v>16</v>
      </c>
      <c r="BX2" s="139"/>
      <c r="BY2" s="139"/>
      <c r="BZ2" s="139"/>
      <c r="CA2" s="139"/>
      <c r="CB2" s="139"/>
      <c r="CC2" s="139"/>
      <c r="CD2" s="146" t="s">
        <v>118</v>
      </c>
      <c r="CE2" s="146"/>
      <c r="CF2" s="146"/>
      <c r="CG2" s="146"/>
      <c r="CH2" s="146"/>
      <c r="CI2" s="146"/>
      <c r="CJ2" s="146"/>
      <c r="CK2" s="133" t="s">
        <v>126</v>
      </c>
      <c r="CL2" s="133"/>
      <c r="CM2" s="133"/>
      <c r="CN2" s="147" t="s">
        <v>10</v>
      </c>
      <c r="CO2" s="147"/>
      <c r="CP2" s="147"/>
      <c r="CQ2" s="147"/>
      <c r="CR2" s="147"/>
      <c r="CS2" s="147"/>
      <c r="CT2" s="147"/>
      <c r="CU2" s="147"/>
      <c r="CV2" s="147"/>
      <c r="CW2" s="147"/>
      <c r="CX2" s="147"/>
      <c r="CY2" s="147"/>
      <c r="CZ2" s="147"/>
      <c r="DA2" s="147"/>
      <c r="DB2" s="147"/>
      <c r="DC2" s="147"/>
      <c r="DD2" s="148"/>
      <c r="DE2" s="148"/>
      <c r="DF2" s="148"/>
      <c r="DG2" s="148"/>
      <c r="DH2" s="148"/>
      <c r="DI2" s="147" t="s">
        <v>11</v>
      </c>
      <c r="DJ2" s="147"/>
      <c r="DK2" s="147"/>
      <c r="DL2" s="147"/>
      <c r="DM2" s="147"/>
      <c r="DN2" s="147"/>
      <c r="DO2" s="147"/>
      <c r="DP2" s="147"/>
      <c r="DQ2" s="147"/>
      <c r="DR2" s="147"/>
      <c r="DS2" s="147"/>
      <c r="DT2" s="147"/>
      <c r="DU2" s="149" t="s">
        <v>165</v>
      </c>
      <c r="DV2" s="149"/>
      <c r="DW2" s="149"/>
      <c r="DX2" s="149"/>
      <c r="DY2" s="149"/>
      <c r="DZ2" s="149"/>
      <c r="EA2" s="149"/>
      <c r="EB2" s="149"/>
      <c r="EC2" s="149"/>
      <c r="ED2" s="150" t="s">
        <v>163</v>
      </c>
      <c r="EE2" s="150"/>
      <c r="EF2" s="150"/>
      <c r="EG2" s="150"/>
      <c r="EH2" s="150"/>
      <c r="EI2" s="150"/>
      <c r="EJ2" s="150"/>
      <c r="EK2" s="137" t="s">
        <v>165</v>
      </c>
      <c r="EL2" s="137"/>
      <c r="EM2" s="137"/>
      <c r="EN2" s="137"/>
      <c r="EO2" s="137"/>
      <c r="EP2" s="137"/>
      <c r="EQ2" s="137"/>
      <c r="ER2" s="137"/>
      <c r="ES2" s="137"/>
      <c r="ET2" s="137"/>
      <c r="EU2" s="147" t="s">
        <v>164</v>
      </c>
      <c r="EV2" s="136"/>
      <c r="EW2" s="151"/>
      <c r="EX2" s="151"/>
      <c r="EY2" s="151"/>
      <c r="EZ2" s="151"/>
      <c r="FA2" s="151"/>
      <c r="FB2" s="151"/>
      <c r="FC2" s="151"/>
      <c r="FD2" s="151"/>
      <c r="FE2" s="151"/>
      <c r="FF2" s="151"/>
      <c r="FG2" s="151"/>
      <c r="FH2" s="151"/>
      <c r="FI2" s="151"/>
      <c r="FJ2" s="151"/>
      <c r="FK2" s="151"/>
      <c r="FL2" s="151"/>
      <c r="FM2" s="151"/>
      <c r="FN2" s="151"/>
      <c r="FO2" s="151"/>
      <c r="FP2" s="151"/>
      <c r="FQ2" s="151"/>
      <c r="FR2" s="151"/>
      <c r="FS2" s="151"/>
      <c r="FT2" s="151"/>
      <c r="FU2" s="151"/>
      <c r="FV2" s="151"/>
      <c r="FW2" s="151"/>
      <c r="FX2" s="151"/>
      <c r="FY2" s="151"/>
      <c r="FZ2" s="151"/>
      <c r="GA2" s="151"/>
      <c r="GB2" s="151"/>
      <c r="GC2" s="151"/>
      <c r="GD2" s="151"/>
      <c r="GE2" s="151"/>
      <c r="GF2" s="151"/>
      <c r="GG2" s="151"/>
      <c r="GH2" s="151"/>
      <c r="GI2" s="151"/>
      <c r="GJ2" s="151"/>
      <c r="GK2" s="151"/>
      <c r="GL2" s="151"/>
      <c r="GM2" s="151"/>
      <c r="GN2" s="151"/>
      <c r="GO2" s="151"/>
      <c r="GP2" s="151"/>
      <c r="GQ2" s="151"/>
      <c r="GR2" s="151"/>
      <c r="GS2" s="151"/>
      <c r="GT2" s="151"/>
      <c r="GU2" s="151"/>
      <c r="GV2" s="151"/>
      <c r="GW2" s="151"/>
      <c r="GX2" s="151"/>
      <c r="GY2" s="151"/>
      <c r="GZ2" s="151"/>
      <c r="HA2" s="151"/>
      <c r="HB2" s="151"/>
      <c r="HC2" s="151"/>
      <c r="HD2" s="151"/>
      <c r="HE2" s="151"/>
      <c r="HF2" s="151"/>
      <c r="HG2" s="151"/>
      <c r="HH2" s="151"/>
      <c r="HI2" s="151"/>
      <c r="HJ2" s="151"/>
      <c r="HK2" s="151"/>
      <c r="HL2" s="151"/>
      <c r="HM2" s="151"/>
      <c r="HN2" s="151"/>
      <c r="HO2" s="151"/>
      <c r="HP2" s="151"/>
      <c r="HQ2" s="151"/>
      <c r="HR2" s="151"/>
      <c r="HS2" s="151"/>
      <c r="HT2" s="151"/>
      <c r="HU2" s="151"/>
      <c r="HV2" s="151"/>
      <c r="HW2" s="151"/>
      <c r="HX2" s="151"/>
      <c r="HY2" s="151"/>
      <c r="HZ2" s="151"/>
      <c r="IA2" s="151"/>
      <c r="IB2" s="151"/>
      <c r="IC2" s="151"/>
      <c r="ID2" s="151"/>
      <c r="IE2" s="151"/>
      <c r="IF2" s="151"/>
      <c r="IG2" s="151"/>
      <c r="IH2" s="151"/>
      <c r="II2" s="151"/>
      <c r="IJ2" s="151"/>
      <c r="IK2" s="151"/>
      <c r="IL2" s="151"/>
      <c r="IM2" s="151"/>
      <c r="IN2" s="151"/>
      <c r="IO2" s="151"/>
      <c r="IP2" s="151"/>
      <c r="IQ2" s="151"/>
      <c r="IR2" s="151"/>
      <c r="IS2" s="151"/>
      <c r="IT2" s="151"/>
      <c r="IU2" s="151"/>
      <c r="IV2" s="151"/>
      <c r="IW2" s="151"/>
    </row>
    <row r="3" customFormat="false" ht="33.75" hidden="false" customHeight="false" outlineLevel="0" collapsed="false">
      <c r="A3" s="152"/>
      <c r="B3" s="153" t="s">
        <v>11</v>
      </c>
      <c r="C3" s="153" t="s">
        <v>12</v>
      </c>
      <c r="D3" s="153" t="s">
        <v>178</v>
      </c>
      <c r="E3" s="153" t="s">
        <v>14</v>
      </c>
      <c r="F3" s="154" t="s">
        <v>17</v>
      </c>
      <c r="G3" s="154" t="s">
        <v>18</v>
      </c>
      <c r="H3" s="154" t="s">
        <v>19</v>
      </c>
      <c r="I3" s="154" t="s">
        <v>20</v>
      </c>
      <c r="J3" s="155" t="s">
        <v>23</v>
      </c>
      <c r="K3" s="155" t="s">
        <v>24</v>
      </c>
      <c r="L3" s="156" t="s">
        <v>26</v>
      </c>
      <c r="M3" s="156" t="s">
        <v>27</v>
      </c>
      <c r="N3" s="156" t="s">
        <v>28</v>
      </c>
      <c r="O3" s="157" t="s">
        <v>29</v>
      </c>
      <c r="P3" s="158" t="s">
        <v>179</v>
      </c>
      <c r="Q3" s="158" t="s">
        <v>32</v>
      </c>
      <c r="R3" s="158" t="s">
        <v>33</v>
      </c>
      <c r="S3" s="158" t="s">
        <v>34</v>
      </c>
      <c r="T3" s="159" t="s">
        <v>180</v>
      </c>
      <c r="U3" s="159" t="s">
        <v>35</v>
      </c>
      <c r="V3" s="159" t="s">
        <v>36</v>
      </c>
      <c r="W3" s="160" t="s">
        <v>39</v>
      </c>
      <c r="X3" s="160" t="s">
        <v>40</v>
      </c>
      <c r="Y3" s="160" t="s">
        <v>41</v>
      </c>
      <c r="Z3" s="154" t="s">
        <v>43</v>
      </c>
      <c r="AA3" s="154" t="s">
        <v>44</v>
      </c>
      <c r="AB3" s="157" t="s">
        <v>46</v>
      </c>
      <c r="AC3" s="157" t="s">
        <v>47</v>
      </c>
      <c r="AD3" s="161" t="s">
        <v>49</v>
      </c>
      <c r="AE3" s="161" t="s">
        <v>50</v>
      </c>
      <c r="AF3" s="159" t="s">
        <v>52</v>
      </c>
      <c r="AG3" s="159" t="s">
        <v>53</v>
      </c>
      <c r="AH3" s="162" t="s">
        <v>55</v>
      </c>
      <c r="AI3" s="162" t="s">
        <v>56</v>
      </c>
      <c r="AJ3" s="163" t="s">
        <v>58</v>
      </c>
      <c r="AK3" s="163" t="s">
        <v>59</v>
      </c>
      <c r="AL3" s="161" t="s">
        <v>60</v>
      </c>
      <c r="AM3" s="162" t="s">
        <v>61</v>
      </c>
      <c r="AN3" s="154" t="s">
        <v>62</v>
      </c>
      <c r="AO3" s="154" t="s">
        <v>63</v>
      </c>
      <c r="AP3" s="154" t="s">
        <v>66</v>
      </c>
      <c r="AQ3" s="162" t="s">
        <v>68</v>
      </c>
      <c r="AR3" s="162" t="s">
        <v>69</v>
      </c>
      <c r="AS3" s="162" t="s">
        <v>70</v>
      </c>
      <c r="AT3" s="162" t="s">
        <v>71</v>
      </c>
      <c r="AU3" s="162" t="s">
        <v>72</v>
      </c>
      <c r="AV3" s="162" t="s">
        <v>73</v>
      </c>
      <c r="AW3" s="162" t="s">
        <v>74</v>
      </c>
      <c r="AX3" s="162" t="s">
        <v>75</v>
      </c>
      <c r="AY3" s="162" t="s">
        <v>76</v>
      </c>
      <c r="AZ3" s="162" t="s">
        <v>77</v>
      </c>
      <c r="BA3" s="164" t="s">
        <v>78</v>
      </c>
      <c r="BB3" s="164" t="s">
        <v>79</v>
      </c>
      <c r="BC3" s="164" t="s">
        <v>80</v>
      </c>
      <c r="BD3" s="164" t="s">
        <v>81</v>
      </c>
      <c r="BE3" s="164" t="s">
        <v>83</v>
      </c>
      <c r="BF3" s="164" t="s">
        <v>84</v>
      </c>
      <c r="BG3" s="164" t="s">
        <v>85</v>
      </c>
      <c r="BH3" s="164" t="s">
        <v>94</v>
      </c>
      <c r="BI3" s="164" t="s">
        <v>181</v>
      </c>
      <c r="BJ3" s="164" t="s">
        <v>96</v>
      </c>
      <c r="BK3" s="164" t="s">
        <v>98</v>
      </c>
      <c r="BL3" s="156" t="s">
        <v>99</v>
      </c>
      <c r="BM3" s="156" t="s">
        <v>100</v>
      </c>
      <c r="BN3" s="158" t="s">
        <v>102</v>
      </c>
      <c r="BO3" s="158" t="s">
        <v>103</v>
      </c>
      <c r="BP3" s="158" t="s">
        <v>104</v>
      </c>
      <c r="BQ3" s="158" t="s">
        <v>105</v>
      </c>
      <c r="BR3" s="157" t="s">
        <v>107</v>
      </c>
      <c r="BS3" s="157" t="s">
        <v>108</v>
      </c>
      <c r="BT3" s="157" t="s">
        <v>109</v>
      </c>
      <c r="BU3" s="157" t="s">
        <v>110</v>
      </c>
      <c r="BV3" s="157" t="s">
        <v>111</v>
      </c>
      <c r="BW3" s="159" t="s">
        <v>112</v>
      </c>
      <c r="BX3" s="159" t="s">
        <v>113</v>
      </c>
      <c r="BY3" s="159" t="s">
        <v>114</v>
      </c>
      <c r="BZ3" s="159" t="s">
        <v>115</v>
      </c>
      <c r="CA3" s="159" t="s">
        <v>116</v>
      </c>
      <c r="CB3" s="159" t="s">
        <v>117</v>
      </c>
      <c r="CC3" s="159" t="s">
        <v>111</v>
      </c>
      <c r="CD3" s="165" t="s">
        <v>119</v>
      </c>
      <c r="CE3" s="166" t="s">
        <v>120</v>
      </c>
      <c r="CF3" s="166" t="s">
        <v>182</v>
      </c>
      <c r="CG3" s="166" t="s">
        <v>183</v>
      </c>
      <c r="CH3" s="166" t="s">
        <v>184</v>
      </c>
      <c r="CI3" s="166" t="s">
        <v>185</v>
      </c>
      <c r="CJ3" s="166" t="s">
        <v>186</v>
      </c>
      <c r="CK3" s="153" t="s">
        <v>127</v>
      </c>
      <c r="CL3" s="153" t="s">
        <v>128</v>
      </c>
      <c r="CM3" s="153" t="s">
        <v>129</v>
      </c>
      <c r="CN3" s="167" t="s">
        <v>187</v>
      </c>
      <c r="CO3" s="167" t="s">
        <v>188</v>
      </c>
      <c r="CP3" s="167" t="s">
        <v>189</v>
      </c>
      <c r="CQ3" s="167" t="s">
        <v>190</v>
      </c>
      <c r="CR3" s="167" t="s">
        <v>99</v>
      </c>
      <c r="CS3" s="167" t="s">
        <v>100</v>
      </c>
      <c r="CT3" s="167" t="s">
        <v>191</v>
      </c>
      <c r="CU3" s="167" t="s">
        <v>192</v>
      </c>
      <c r="CV3" s="167" t="s">
        <v>193</v>
      </c>
      <c r="CW3" s="167" t="s">
        <v>90</v>
      </c>
      <c r="CX3" s="167" t="s">
        <v>71</v>
      </c>
      <c r="CY3" s="167" t="s">
        <v>194</v>
      </c>
      <c r="CZ3" s="167" t="s">
        <v>73</v>
      </c>
      <c r="DA3" s="167" t="s">
        <v>74</v>
      </c>
      <c r="DB3" s="167" t="s">
        <v>75</v>
      </c>
      <c r="DC3" s="167" t="s">
        <v>195</v>
      </c>
      <c r="DD3" s="168" t="s">
        <v>62</v>
      </c>
      <c r="DE3" s="168" t="s">
        <v>196</v>
      </c>
      <c r="DF3" s="168" t="s">
        <v>64</v>
      </c>
      <c r="DG3" s="168" t="s">
        <v>65</v>
      </c>
      <c r="DH3" s="168" t="s">
        <v>66</v>
      </c>
      <c r="DI3" s="167" t="s">
        <v>197</v>
      </c>
      <c r="DJ3" s="167" t="s">
        <v>40</v>
      </c>
      <c r="DK3" s="167" t="s">
        <v>10</v>
      </c>
      <c r="DL3" s="167" t="s">
        <v>153</v>
      </c>
      <c r="DM3" s="167" t="s">
        <v>155</v>
      </c>
      <c r="DN3" s="167" t="s">
        <v>198</v>
      </c>
      <c r="DO3" s="167" t="s">
        <v>199</v>
      </c>
      <c r="DP3" s="167" t="s">
        <v>200</v>
      </c>
      <c r="DQ3" s="167" t="s">
        <v>159</v>
      </c>
      <c r="DR3" s="167" t="s">
        <v>201</v>
      </c>
      <c r="DS3" s="167" t="s">
        <v>202</v>
      </c>
      <c r="DT3" s="167" t="s">
        <v>150</v>
      </c>
      <c r="DU3" s="169" t="s">
        <v>138</v>
      </c>
      <c r="DV3" s="169" t="s">
        <v>136</v>
      </c>
      <c r="DW3" s="169" t="s">
        <v>137</v>
      </c>
      <c r="DX3" s="169" t="s">
        <v>131</v>
      </c>
      <c r="DY3" s="169" t="s">
        <v>132</v>
      </c>
      <c r="DZ3" s="169" t="s">
        <v>133</v>
      </c>
      <c r="EA3" s="169" t="s">
        <v>203</v>
      </c>
      <c r="EB3" s="169" t="s">
        <v>135</v>
      </c>
      <c r="EC3" s="169" t="s">
        <v>139</v>
      </c>
      <c r="ED3" s="170" t="s">
        <v>204</v>
      </c>
      <c r="EE3" s="170" t="s">
        <v>205</v>
      </c>
      <c r="EF3" s="170" t="s">
        <v>206</v>
      </c>
      <c r="EG3" s="170" t="s">
        <v>207</v>
      </c>
      <c r="EH3" s="170" t="s">
        <v>208</v>
      </c>
      <c r="EI3" s="156" t="s">
        <v>209</v>
      </c>
      <c r="EJ3" s="156" t="s">
        <v>210</v>
      </c>
      <c r="EK3" s="157" t="s">
        <v>211</v>
      </c>
      <c r="EL3" s="157" t="s">
        <v>212</v>
      </c>
      <c r="EM3" s="157" t="s">
        <v>168</v>
      </c>
      <c r="EN3" s="157" t="s">
        <v>87</v>
      </c>
      <c r="EO3" s="157" t="s">
        <v>88</v>
      </c>
      <c r="EP3" s="157" t="s">
        <v>89</v>
      </c>
      <c r="EQ3" s="157" t="s">
        <v>90</v>
      </c>
      <c r="ER3" s="157" t="s">
        <v>91</v>
      </c>
      <c r="ES3" s="157" t="s">
        <v>92</v>
      </c>
      <c r="ET3" s="157" t="s">
        <v>93</v>
      </c>
      <c r="EU3" s="167" t="s">
        <v>213</v>
      </c>
      <c r="EV3" s="156" t="s">
        <v>97</v>
      </c>
      <c r="EW3" s="171" t="s">
        <v>214</v>
      </c>
      <c r="EX3" s="171" t="s">
        <v>215</v>
      </c>
      <c r="EY3" s="171"/>
      <c r="EZ3" s="171"/>
      <c r="FA3" s="171"/>
      <c r="FB3" s="171"/>
      <c r="FC3" s="171"/>
      <c r="FD3" s="171"/>
      <c r="FE3" s="171"/>
      <c r="FF3" s="171"/>
      <c r="FG3" s="171"/>
      <c r="FH3" s="171"/>
      <c r="FI3" s="171"/>
      <c r="FJ3" s="171"/>
      <c r="FK3" s="171"/>
      <c r="FL3" s="171"/>
      <c r="FM3" s="171"/>
      <c r="FN3" s="171"/>
      <c r="FO3" s="171"/>
      <c r="FP3" s="171"/>
      <c r="FQ3" s="171"/>
      <c r="FR3" s="171"/>
      <c r="FS3" s="171"/>
      <c r="FT3" s="171"/>
      <c r="FU3" s="171"/>
      <c r="FV3" s="171"/>
      <c r="FW3" s="171"/>
      <c r="FX3" s="171"/>
      <c r="FY3" s="171"/>
      <c r="FZ3" s="171"/>
      <c r="GA3" s="171"/>
      <c r="GB3" s="171"/>
      <c r="GC3" s="171"/>
      <c r="GD3" s="171"/>
      <c r="GE3" s="171"/>
      <c r="GF3" s="171"/>
      <c r="GG3" s="171"/>
      <c r="GH3" s="171"/>
      <c r="GI3" s="171"/>
      <c r="GJ3" s="171"/>
      <c r="GK3" s="171"/>
      <c r="GL3" s="171"/>
      <c r="GM3" s="171"/>
      <c r="GN3" s="171"/>
      <c r="GO3" s="171"/>
      <c r="GP3" s="171"/>
      <c r="GQ3" s="171"/>
      <c r="GR3" s="171"/>
      <c r="GS3" s="171"/>
      <c r="GT3" s="171"/>
      <c r="GU3" s="171"/>
      <c r="GV3" s="171"/>
      <c r="GW3" s="171"/>
      <c r="GX3" s="171"/>
      <c r="GY3" s="171"/>
      <c r="GZ3" s="171"/>
      <c r="HA3" s="171"/>
      <c r="HB3" s="171"/>
      <c r="HC3" s="171"/>
      <c r="HD3" s="171"/>
      <c r="HE3" s="171"/>
      <c r="HF3" s="171"/>
      <c r="HG3" s="171"/>
      <c r="HH3" s="171"/>
      <c r="HI3" s="171"/>
      <c r="HJ3" s="171"/>
      <c r="HK3" s="171"/>
      <c r="HL3" s="171"/>
      <c r="HM3" s="171"/>
      <c r="HN3" s="171"/>
      <c r="HO3" s="171"/>
      <c r="HP3" s="171"/>
      <c r="HQ3" s="171"/>
      <c r="HR3" s="171"/>
      <c r="HS3" s="171"/>
      <c r="HT3" s="171"/>
      <c r="HU3" s="171"/>
      <c r="HV3" s="171"/>
      <c r="HW3" s="171"/>
      <c r="HX3" s="171"/>
      <c r="HY3" s="171"/>
      <c r="HZ3" s="171"/>
      <c r="IA3" s="171"/>
      <c r="IB3" s="171"/>
      <c r="IC3" s="171"/>
      <c r="ID3" s="171"/>
      <c r="IE3" s="171"/>
      <c r="IF3" s="171"/>
      <c r="IG3" s="171"/>
      <c r="IH3" s="171"/>
      <c r="II3" s="171"/>
      <c r="IJ3" s="171"/>
      <c r="IK3" s="171"/>
      <c r="IL3" s="171"/>
      <c r="IM3" s="171"/>
      <c r="IN3" s="171"/>
      <c r="IO3" s="171"/>
      <c r="IP3" s="171"/>
      <c r="IQ3" s="171"/>
      <c r="IR3" s="171"/>
      <c r="IS3" s="171"/>
      <c r="IT3" s="171"/>
      <c r="IU3" s="171"/>
      <c r="IV3" s="171"/>
      <c r="IW3" s="171"/>
    </row>
    <row r="4" customFormat="false" ht="11.25" hidden="false" customHeight="false" outlineLevel="0" collapsed="false">
      <c r="A4" s="172" t="n">
        <v>36465</v>
      </c>
      <c r="B4" s="173" t="n">
        <v>292636</v>
      </c>
      <c r="C4" s="173" t="n">
        <v>295042</v>
      </c>
      <c r="D4" s="173" t="n">
        <v>997947</v>
      </c>
      <c r="E4" s="173" t="n">
        <v>504495</v>
      </c>
      <c r="F4" s="173" t="n">
        <v>693063</v>
      </c>
      <c r="G4" s="173" t="n">
        <v>58500</v>
      </c>
      <c r="H4" s="173" t="n">
        <v>167853</v>
      </c>
      <c r="I4" s="173" t="s">
        <v>216</v>
      </c>
      <c r="J4" s="173" t="n">
        <v>1654100</v>
      </c>
      <c r="K4" s="173" t="n">
        <v>63000</v>
      </c>
      <c r="L4" s="173" t="n">
        <v>700000</v>
      </c>
      <c r="M4" s="173" t="n">
        <v>288506</v>
      </c>
      <c r="N4" s="173" t="n">
        <v>91000</v>
      </c>
      <c r="O4" s="173" t="n">
        <v>0</v>
      </c>
      <c r="P4" s="173" t="n">
        <v>456032</v>
      </c>
      <c r="Q4" s="173" t="n">
        <v>662655</v>
      </c>
      <c r="R4" s="173" t="n">
        <v>2700017</v>
      </c>
      <c r="S4" s="173" t="n">
        <v>1854850</v>
      </c>
      <c r="T4" s="173" t="n">
        <f aca="false">VLOOKUP($A4,[1]Data!$A$1:$AH$15000,34,0)</f>
        <v>644979</v>
      </c>
      <c r="U4" s="173" t="n">
        <v>166841</v>
      </c>
      <c r="V4" s="173" t="n">
        <v>59499</v>
      </c>
      <c r="W4" s="173" t="n">
        <v>63669</v>
      </c>
      <c r="X4" s="173" t="n">
        <v>53434</v>
      </c>
      <c r="Y4" s="173" t="n">
        <v>321516</v>
      </c>
      <c r="Z4" s="173" t="n">
        <v>299383</v>
      </c>
      <c r="AA4" s="173" t="n">
        <v>314784</v>
      </c>
      <c r="AB4" s="173" t="n">
        <v>69100</v>
      </c>
      <c r="AC4" s="173" t="n">
        <v>126729</v>
      </c>
      <c r="AD4" s="173" t="n">
        <v>81753</v>
      </c>
      <c r="AE4" s="173" t="n">
        <v>50944</v>
      </c>
      <c r="AF4" s="173" t="n">
        <v>67714</v>
      </c>
      <c r="AG4" s="173" t="n">
        <v>134063</v>
      </c>
      <c r="AH4" s="173" t="n">
        <v>195141</v>
      </c>
      <c r="AI4" s="173" t="n">
        <v>308778</v>
      </c>
      <c r="AJ4" s="173" t="n">
        <v>10085</v>
      </c>
      <c r="AK4" s="173" t="n">
        <v>121310</v>
      </c>
      <c r="AL4" s="173" t="n">
        <v>935441</v>
      </c>
      <c r="AM4" s="173" t="n">
        <v>62006</v>
      </c>
      <c r="AN4" s="173" t="n">
        <v>0</v>
      </c>
      <c r="AO4" s="173" t="n">
        <v>0</v>
      </c>
      <c r="AP4" s="173" t="n">
        <v>190068</v>
      </c>
      <c r="AQ4" s="173" t="n">
        <v>0</v>
      </c>
      <c r="AR4" s="173" t="n">
        <v>0</v>
      </c>
      <c r="AS4" s="173" t="n">
        <v>-29790</v>
      </c>
      <c r="AT4" s="173" t="n">
        <v>-23932</v>
      </c>
      <c r="AU4" s="173" t="n">
        <v>-53087</v>
      </c>
      <c r="AV4" s="173" t="n">
        <v>-7547</v>
      </c>
      <c r="AW4" s="173" t="n">
        <v>-38388</v>
      </c>
      <c r="AX4" s="173" t="n">
        <v>126362</v>
      </c>
      <c r="AY4" s="173" t="n">
        <v>-60421</v>
      </c>
      <c r="AZ4" s="173" t="n">
        <v>0</v>
      </c>
      <c r="BA4" s="173" t="n">
        <v>184193</v>
      </c>
      <c r="BB4" s="173" t="n">
        <v>182223</v>
      </c>
      <c r="BC4" s="173" t="n">
        <v>0</v>
      </c>
      <c r="BD4" s="173" t="n">
        <v>30002</v>
      </c>
      <c r="BE4" s="173" t="n">
        <v>12500</v>
      </c>
      <c r="BF4" s="173" t="n">
        <v>0</v>
      </c>
      <c r="BG4" s="173" t="n">
        <v>56303</v>
      </c>
      <c r="BH4" s="173" t="n">
        <v>422564</v>
      </c>
      <c r="BI4" s="173" t="n">
        <v>1040308</v>
      </c>
      <c r="BJ4" s="173" t="n">
        <v>0</v>
      </c>
      <c r="BK4" s="173" t="n">
        <v>991252</v>
      </c>
      <c r="BL4" s="173" t="n">
        <v>0</v>
      </c>
      <c r="BM4" s="173" t="n">
        <v>0</v>
      </c>
      <c r="BN4" s="173" t="n">
        <v>133277</v>
      </c>
      <c r="BO4" s="173" t="n">
        <v>180000</v>
      </c>
      <c r="BP4" s="173" t="n">
        <v>0</v>
      </c>
      <c r="BQ4" s="173" t="n">
        <v>313277</v>
      </c>
      <c r="BR4" s="173" t="n">
        <v>144301</v>
      </c>
      <c r="BS4" s="173" t="n">
        <v>36712</v>
      </c>
      <c r="BT4" s="173" t="n">
        <v>0</v>
      </c>
      <c r="BU4" s="173" t="n">
        <v>184048</v>
      </c>
      <c r="BV4" s="173" t="n">
        <v>-355071</v>
      </c>
      <c r="BW4" s="173" t="n">
        <v>20000</v>
      </c>
      <c r="BX4" s="173" t="n">
        <v>0</v>
      </c>
      <c r="BY4" s="173" t="n">
        <v>36512</v>
      </c>
      <c r="BZ4" s="173" t="n">
        <v>9987</v>
      </c>
      <c r="CA4" s="173" t="n">
        <v>36004</v>
      </c>
      <c r="CB4" s="173" t="n">
        <v>39910</v>
      </c>
      <c r="CC4" s="173" t="n">
        <v>-125560</v>
      </c>
      <c r="CD4" s="129" t="n">
        <v>896202</v>
      </c>
      <c r="CE4" s="173" t="n">
        <v>2376200</v>
      </c>
      <c r="CF4" s="173" t="n">
        <v>10500</v>
      </c>
      <c r="CG4" s="173" t="n">
        <v>81800</v>
      </c>
      <c r="CH4" s="173" t="n">
        <v>36400</v>
      </c>
      <c r="CI4" s="173" t="n">
        <v>33615</v>
      </c>
      <c r="CJ4" s="173" t="s">
        <v>216</v>
      </c>
      <c r="CK4" s="173" t="n">
        <v>337438</v>
      </c>
      <c r="CL4" s="173" t="n">
        <v>51974</v>
      </c>
      <c r="CM4" s="173" t="n">
        <v>283200</v>
      </c>
      <c r="DI4" s="130"/>
      <c r="DJ4" s="130"/>
      <c r="DK4" s="130"/>
      <c r="DL4" s="130"/>
      <c r="DM4" s="130"/>
      <c r="DN4" s="130"/>
      <c r="DO4" s="130"/>
      <c r="DP4" s="130"/>
      <c r="DQ4" s="130"/>
      <c r="DR4" s="130"/>
      <c r="DS4" s="130"/>
      <c r="DT4" s="130"/>
      <c r="DU4" s="130"/>
      <c r="DV4" s="130"/>
      <c r="DW4" s="130"/>
      <c r="DX4" s="130"/>
      <c r="DY4" s="130"/>
      <c r="DZ4" s="130"/>
      <c r="EA4" s="130"/>
      <c r="EB4" s="130"/>
      <c r="EC4" s="130"/>
      <c r="ED4" s="130"/>
      <c r="EE4" s="130"/>
      <c r="EF4" s="130"/>
      <c r="EG4" s="130"/>
      <c r="EH4" s="130"/>
      <c r="EI4" s="131"/>
      <c r="EJ4" s="131"/>
      <c r="EK4" s="131"/>
      <c r="EL4" s="131"/>
      <c r="EM4" s="131"/>
      <c r="EN4" s="131"/>
      <c r="EO4" s="131"/>
      <c r="EP4" s="131"/>
      <c r="EQ4" s="131"/>
      <c r="ER4" s="131"/>
      <c r="ES4" s="131"/>
      <c r="ET4" s="131"/>
      <c r="EU4" s="130" t="n">
        <v>179436</v>
      </c>
      <c r="EV4" s="131"/>
      <c r="EW4" s="131"/>
      <c r="EX4" s="131"/>
      <c r="EY4" s="131"/>
      <c r="EZ4" s="131"/>
      <c r="FA4" s="131"/>
      <c r="FB4" s="131"/>
      <c r="FC4" s="131"/>
      <c r="FD4" s="131"/>
      <c r="FE4" s="131"/>
      <c r="FF4" s="131"/>
      <c r="FG4" s="131"/>
      <c r="FH4" s="131"/>
      <c r="FI4" s="131"/>
      <c r="FJ4" s="131"/>
      <c r="FK4" s="131"/>
      <c r="FL4" s="131"/>
      <c r="FM4" s="131"/>
      <c r="FN4" s="131"/>
      <c r="FO4" s="131"/>
      <c r="FP4" s="131"/>
      <c r="FQ4" s="131"/>
      <c r="FR4" s="131"/>
      <c r="FS4" s="131"/>
      <c r="FT4" s="131"/>
      <c r="FU4" s="131"/>
      <c r="FV4" s="131"/>
      <c r="FW4" s="131"/>
      <c r="FX4" s="131"/>
      <c r="FY4" s="131"/>
      <c r="FZ4" s="131"/>
      <c r="GA4" s="131"/>
      <c r="GB4" s="131"/>
      <c r="GC4" s="131"/>
      <c r="GD4" s="131"/>
      <c r="GE4" s="131"/>
      <c r="GF4" s="131"/>
      <c r="GG4" s="131"/>
      <c r="GH4" s="131"/>
      <c r="GI4" s="131"/>
      <c r="GJ4" s="131"/>
      <c r="GK4" s="131"/>
      <c r="GL4" s="131"/>
      <c r="GM4" s="131"/>
      <c r="GN4" s="131"/>
      <c r="GO4" s="131"/>
      <c r="GP4" s="131"/>
      <c r="GQ4" s="131"/>
      <c r="GR4" s="131"/>
      <c r="GS4" s="131"/>
      <c r="GT4" s="131"/>
      <c r="GU4" s="131"/>
      <c r="GV4" s="131"/>
      <c r="GW4" s="131"/>
      <c r="GX4" s="131"/>
      <c r="GY4" s="131"/>
      <c r="GZ4" s="131"/>
      <c r="HA4" s="131"/>
      <c r="HB4" s="131"/>
      <c r="HC4" s="131"/>
      <c r="HD4" s="131"/>
      <c r="HE4" s="131"/>
      <c r="HF4" s="131"/>
      <c r="HG4" s="131"/>
      <c r="HH4" s="131"/>
      <c r="HI4" s="131"/>
      <c r="HJ4" s="131"/>
      <c r="HK4" s="131"/>
      <c r="HL4" s="131"/>
      <c r="HM4" s="131"/>
      <c r="HN4" s="131"/>
      <c r="HO4" s="131"/>
      <c r="HP4" s="131"/>
      <c r="HQ4" s="131"/>
      <c r="HR4" s="131"/>
      <c r="HS4" s="131"/>
      <c r="HT4" s="131"/>
      <c r="HU4" s="131"/>
      <c r="HV4" s="131"/>
      <c r="HW4" s="131"/>
      <c r="HX4" s="131"/>
      <c r="HY4" s="131"/>
      <c r="HZ4" s="131"/>
      <c r="IA4" s="131"/>
      <c r="IB4" s="131"/>
      <c r="IC4" s="131"/>
      <c r="ID4" s="131"/>
      <c r="IE4" s="131"/>
      <c r="IF4" s="131"/>
      <c r="IG4" s="131"/>
      <c r="IH4" s="131"/>
      <c r="II4" s="131"/>
      <c r="IJ4" s="131"/>
      <c r="IK4" s="131"/>
      <c r="IL4" s="131"/>
      <c r="IM4" s="131"/>
      <c r="IN4" s="131"/>
      <c r="IO4" s="131"/>
      <c r="IP4" s="131"/>
      <c r="IQ4" s="131"/>
      <c r="IR4" s="131"/>
      <c r="IS4" s="131"/>
      <c r="IT4" s="131"/>
      <c r="IU4" s="131"/>
      <c r="IV4" s="131"/>
      <c r="IW4" s="131"/>
    </row>
    <row r="5" customFormat="false" ht="11.25" hidden="false" customHeight="false" outlineLevel="0" collapsed="false">
      <c r="A5" s="172" t="n">
        <v>36466</v>
      </c>
      <c r="B5" s="173" t="n">
        <v>281863</v>
      </c>
      <c r="C5" s="173" t="n">
        <v>325843</v>
      </c>
      <c r="D5" s="173" t="n">
        <v>934934</v>
      </c>
      <c r="E5" s="173" t="n">
        <v>503532</v>
      </c>
      <c r="F5" s="173" t="n">
        <v>758250</v>
      </c>
      <c r="G5" s="173" t="n">
        <v>27767</v>
      </c>
      <c r="H5" s="173" t="n">
        <v>194277</v>
      </c>
      <c r="I5" s="173" t="s">
        <v>216</v>
      </c>
      <c r="J5" s="173" t="n">
        <v>1755200</v>
      </c>
      <c r="K5" s="173" t="n">
        <v>65000</v>
      </c>
      <c r="L5" s="173" t="n">
        <v>700000</v>
      </c>
      <c r="M5" s="173" t="n">
        <v>244717</v>
      </c>
      <c r="N5" s="173" t="n">
        <v>111000</v>
      </c>
      <c r="O5" s="173" t="n">
        <v>0</v>
      </c>
      <c r="P5" s="173" t="n">
        <v>465009</v>
      </c>
      <c r="Q5" s="173" t="n">
        <v>675009</v>
      </c>
      <c r="R5" s="173" t="n">
        <v>2697304</v>
      </c>
      <c r="S5" s="173" t="n">
        <v>1965286</v>
      </c>
      <c r="T5" s="173" t="n">
        <f aca="false">VLOOKUP($A5,[1]Data!$A$1:$AH$15000,34,0)</f>
        <v>701607</v>
      </c>
      <c r="U5" s="173" t="n">
        <v>163255</v>
      </c>
      <c r="V5" s="173" t="n">
        <v>59499</v>
      </c>
      <c r="W5" s="173" t="n">
        <v>56412</v>
      </c>
      <c r="X5" s="173" t="n">
        <v>88752</v>
      </c>
      <c r="Y5" s="173" t="n">
        <v>325192</v>
      </c>
      <c r="Z5" s="173" t="n">
        <v>330792</v>
      </c>
      <c r="AA5" s="173" t="n">
        <v>287723</v>
      </c>
      <c r="AB5" s="173" t="n">
        <v>63608</v>
      </c>
      <c r="AC5" s="173" t="n">
        <v>124740</v>
      </c>
      <c r="AD5" s="173" t="n">
        <v>80021</v>
      </c>
      <c r="AE5" s="173" t="n">
        <v>44500</v>
      </c>
      <c r="AF5" s="173" t="n">
        <v>76551</v>
      </c>
      <c r="AG5" s="173" t="n">
        <v>142260</v>
      </c>
      <c r="AH5" s="173" t="n">
        <v>195367</v>
      </c>
      <c r="AI5" s="173" t="n">
        <v>325475</v>
      </c>
      <c r="AJ5" s="173" t="n">
        <v>10085</v>
      </c>
      <c r="AK5" s="173" t="n">
        <v>118044</v>
      </c>
      <c r="AL5" s="173" t="n">
        <v>930634</v>
      </c>
      <c r="AM5" s="173" t="n">
        <v>80964</v>
      </c>
      <c r="AN5" s="173" t="n">
        <v>0</v>
      </c>
      <c r="AO5" s="173" t="n">
        <v>4312</v>
      </c>
      <c r="AP5" s="173" t="n">
        <v>186878</v>
      </c>
      <c r="AQ5" s="173" t="n">
        <v>0</v>
      </c>
      <c r="AR5" s="173" t="n">
        <v>0</v>
      </c>
      <c r="AS5" s="173" t="n">
        <v>-17692</v>
      </c>
      <c r="AT5" s="173" t="n">
        <v>-29025</v>
      </c>
      <c r="AU5" s="173" t="n">
        <v>-53087</v>
      </c>
      <c r="AV5" s="173" t="n">
        <v>-7588</v>
      </c>
      <c r="AW5" s="173" t="n">
        <v>-37956</v>
      </c>
      <c r="AX5" s="173" t="n">
        <v>131251</v>
      </c>
      <c r="AY5" s="173" t="n">
        <v>-40122</v>
      </c>
      <c r="AZ5" s="173" t="n">
        <v>0</v>
      </c>
      <c r="BA5" s="173" t="n">
        <v>217561</v>
      </c>
      <c r="BB5" s="173" t="n">
        <v>173830</v>
      </c>
      <c r="BC5" s="173" t="n">
        <v>0</v>
      </c>
      <c r="BD5" s="173" t="n">
        <v>35139</v>
      </c>
      <c r="BE5" s="173" t="n">
        <v>15000</v>
      </c>
      <c r="BF5" s="173" t="n">
        <v>0</v>
      </c>
      <c r="BG5" s="173" t="n">
        <v>57519</v>
      </c>
      <c r="BH5" s="173" t="n">
        <v>296909</v>
      </c>
      <c r="BI5" s="173" t="n">
        <v>931569</v>
      </c>
      <c r="BJ5" s="173" t="n">
        <v>0</v>
      </c>
      <c r="BK5" s="173" t="n">
        <v>935463</v>
      </c>
      <c r="BL5" s="173" t="n">
        <v>0</v>
      </c>
      <c r="BM5" s="173" t="n">
        <v>0</v>
      </c>
      <c r="BN5" s="173" t="n">
        <v>159190</v>
      </c>
      <c r="BO5" s="173" t="n">
        <v>180000</v>
      </c>
      <c r="BP5" s="173" t="n">
        <v>0</v>
      </c>
      <c r="BQ5" s="173" t="n">
        <v>339190</v>
      </c>
      <c r="BR5" s="173" t="n">
        <v>102473</v>
      </c>
      <c r="BS5" s="173" t="n">
        <v>63450</v>
      </c>
      <c r="BT5" s="173" t="n">
        <v>28746</v>
      </c>
      <c r="BU5" s="173" t="n">
        <v>67030</v>
      </c>
      <c r="BV5" s="173" t="n">
        <v>-296633</v>
      </c>
      <c r="BW5" s="173" t="n">
        <v>6000</v>
      </c>
      <c r="BX5" s="173" t="n">
        <v>0</v>
      </c>
      <c r="BY5" s="173" t="n">
        <v>36512</v>
      </c>
      <c r="BZ5" s="173" t="n">
        <v>9987</v>
      </c>
      <c r="CA5" s="173" t="n">
        <v>49728</v>
      </c>
      <c r="CB5" s="173" t="n">
        <v>40110</v>
      </c>
      <c r="CC5" s="173" t="n">
        <v>-141712</v>
      </c>
      <c r="CD5" s="129" t="n">
        <v>953251</v>
      </c>
      <c r="CE5" s="173" t="n">
        <v>2487700</v>
      </c>
      <c r="CF5" s="173" t="n">
        <v>9900</v>
      </c>
      <c r="CG5" s="173" t="n">
        <v>81800</v>
      </c>
      <c r="CH5" s="173" t="n">
        <v>36400</v>
      </c>
      <c r="CI5" s="173" t="n">
        <v>40999</v>
      </c>
      <c r="CJ5" s="173" t="s">
        <v>216</v>
      </c>
      <c r="CK5" s="173" t="n">
        <v>330719</v>
      </c>
      <c r="CL5" s="173" t="n">
        <v>44693</v>
      </c>
      <c r="CM5" s="173" t="n">
        <v>328600</v>
      </c>
      <c r="EU5" s="130" t="n">
        <v>186859</v>
      </c>
    </row>
    <row r="6" customFormat="false" ht="11.25" hidden="false" customHeight="false" outlineLevel="0" collapsed="false">
      <c r="A6" s="172" t="n">
        <v>36467</v>
      </c>
      <c r="B6" s="173" t="n">
        <v>246022</v>
      </c>
      <c r="C6" s="173" t="n">
        <v>319024</v>
      </c>
      <c r="D6" s="173" t="n">
        <v>985542</v>
      </c>
      <c r="E6" s="173" t="n">
        <v>516829</v>
      </c>
      <c r="F6" s="173" t="n">
        <v>736965</v>
      </c>
      <c r="G6" s="173" t="n">
        <v>30000</v>
      </c>
      <c r="H6" s="173" t="n">
        <v>197167</v>
      </c>
      <c r="I6" s="173" t="s">
        <v>216</v>
      </c>
      <c r="J6" s="173" t="n">
        <v>1762100</v>
      </c>
      <c r="K6" s="173" t="n">
        <v>81200</v>
      </c>
      <c r="L6" s="173" t="n">
        <v>700000</v>
      </c>
      <c r="M6" s="173" t="n">
        <v>355556</v>
      </c>
      <c r="N6" s="173" t="n">
        <v>96000</v>
      </c>
      <c r="O6" s="173" t="n">
        <v>0</v>
      </c>
      <c r="P6" s="173" t="n">
        <v>456135</v>
      </c>
      <c r="Q6" s="173" t="n">
        <v>675009</v>
      </c>
      <c r="R6" s="173" t="n">
        <v>2708522</v>
      </c>
      <c r="S6" s="173" t="n">
        <v>1944189</v>
      </c>
      <c r="T6" s="173" t="n">
        <f aca="false">VLOOKUP($A6,[1]Data!$A$1:$AH$15000,34,0)</f>
        <v>663485</v>
      </c>
      <c r="U6" s="173" t="n">
        <v>175170</v>
      </c>
      <c r="V6" s="173" t="n">
        <v>59499</v>
      </c>
      <c r="W6" s="173" t="n">
        <v>56331</v>
      </c>
      <c r="X6" s="173" t="n">
        <v>80876</v>
      </c>
      <c r="Y6" s="173" t="n">
        <v>327789</v>
      </c>
      <c r="Z6" s="173" t="n">
        <v>312842</v>
      </c>
      <c r="AA6" s="173" t="n">
        <v>294007</v>
      </c>
      <c r="AB6" s="173" t="n">
        <v>91340</v>
      </c>
      <c r="AC6" s="173" t="n">
        <v>112568</v>
      </c>
      <c r="AD6" s="173" t="n">
        <v>84822</v>
      </c>
      <c r="AE6" s="173" t="n">
        <v>45675</v>
      </c>
      <c r="AF6" s="173" t="n">
        <v>79135</v>
      </c>
      <c r="AG6" s="173" t="n">
        <v>139806</v>
      </c>
      <c r="AH6" s="173" t="n">
        <v>200195</v>
      </c>
      <c r="AI6" s="173" t="n">
        <v>326280</v>
      </c>
      <c r="AJ6" s="173" t="n">
        <v>10085</v>
      </c>
      <c r="AK6" s="173" t="n">
        <v>121207</v>
      </c>
      <c r="AL6" s="173" t="n">
        <v>901046</v>
      </c>
      <c r="AM6" s="173" t="n">
        <v>63532</v>
      </c>
      <c r="AN6" s="173" t="n">
        <v>0</v>
      </c>
      <c r="AO6" s="173" t="n">
        <v>1000</v>
      </c>
      <c r="AP6" s="173" t="n">
        <v>164133</v>
      </c>
      <c r="AQ6" s="173" t="n">
        <v>0</v>
      </c>
      <c r="AR6" s="173" t="n">
        <v>0</v>
      </c>
      <c r="AS6" s="173" t="n">
        <v>-46979</v>
      </c>
      <c r="AT6" s="173" t="n">
        <v>-37048</v>
      </c>
      <c r="AU6" s="173" t="n">
        <v>-53087</v>
      </c>
      <c r="AV6" s="173" t="n">
        <v>-7556</v>
      </c>
      <c r="AW6" s="173" t="n">
        <v>-73039</v>
      </c>
      <c r="AX6" s="173" t="n">
        <v>174005</v>
      </c>
      <c r="AY6" s="173" t="n">
        <v>-36518</v>
      </c>
      <c r="AZ6" s="173" t="n">
        <v>0</v>
      </c>
      <c r="BA6" s="173" t="n">
        <v>264095</v>
      </c>
      <c r="BB6" s="173" t="n">
        <v>251624</v>
      </c>
      <c r="BC6" s="173" t="n">
        <v>0</v>
      </c>
      <c r="BD6" s="173" t="n">
        <v>35139</v>
      </c>
      <c r="BE6" s="173" t="n">
        <v>15000</v>
      </c>
      <c r="BF6" s="173" t="n">
        <v>972</v>
      </c>
      <c r="BG6" s="173" t="n">
        <v>57755</v>
      </c>
      <c r="BH6" s="173" t="n">
        <v>304626</v>
      </c>
      <c r="BI6" s="173" t="n">
        <v>922713</v>
      </c>
      <c r="BJ6" s="173" t="n">
        <v>0</v>
      </c>
      <c r="BK6" s="173" t="n">
        <v>920188</v>
      </c>
      <c r="BL6" s="173" t="n">
        <v>0</v>
      </c>
      <c r="BM6" s="173" t="n">
        <v>0</v>
      </c>
      <c r="BN6" s="173" t="n">
        <v>159018</v>
      </c>
      <c r="BO6" s="173" t="n">
        <v>180000</v>
      </c>
      <c r="BP6" s="173" t="n">
        <v>0</v>
      </c>
      <c r="BQ6" s="173" t="n">
        <v>339018</v>
      </c>
      <c r="BR6" s="173" t="n">
        <v>130159</v>
      </c>
      <c r="BS6" s="173" t="n">
        <v>60848</v>
      </c>
      <c r="BT6" s="173" t="n">
        <v>26956</v>
      </c>
      <c r="BU6" s="173" t="n">
        <v>92307</v>
      </c>
      <c r="BV6" s="173" t="n">
        <v>-305002</v>
      </c>
      <c r="BW6" s="173" t="n">
        <v>5000</v>
      </c>
      <c r="BX6" s="173" t="n">
        <v>9940</v>
      </c>
      <c r="BY6" s="173" t="n">
        <v>36512</v>
      </c>
      <c r="BZ6" s="173" t="n">
        <v>9986</v>
      </c>
      <c r="CA6" s="173" t="n">
        <v>81973</v>
      </c>
      <c r="CB6" s="173" t="n">
        <v>11613</v>
      </c>
      <c r="CC6" s="173" t="n">
        <v>-148739</v>
      </c>
      <c r="CD6" s="129" t="n">
        <v>923662</v>
      </c>
      <c r="CE6" s="173" t="n">
        <v>2536000</v>
      </c>
      <c r="CF6" s="173" t="n">
        <v>14800</v>
      </c>
      <c r="CG6" s="173" t="n">
        <v>81800</v>
      </c>
      <c r="CH6" s="173" t="n">
        <v>36400</v>
      </c>
      <c r="CI6" s="173" t="n">
        <v>40943</v>
      </c>
      <c r="CJ6" s="173" t="s">
        <v>216</v>
      </c>
      <c r="CK6" s="173" t="n">
        <v>336312</v>
      </c>
      <c r="CL6" s="173" t="n">
        <v>25080</v>
      </c>
      <c r="CM6" s="173" t="n">
        <v>309400</v>
      </c>
      <c r="EU6" s="130" t="n">
        <v>154212</v>
      </c>
    </row>
    <row r="7" customFormat="false" ht="11.25" hidden="false" customHeight="false" outlineLevel="0" collapsed="false">
      <c r="A7" s="172" t="n">
        <v>36468</v>
      </c>
      <c r="B7" s="173" t="n">
        <v>231199</v>
      </c>
      <c r="C7" s="173" t="n">
        <v>340025</v>
      </c>
      <c r="D7" s="173" t="n">
        <v>1047482</v>
      </c>
      <c r="E7" s="173" t="n">
        <v>461588</v>
      </c>
      <c r="F7" s="173" t="n">
        <v>722369</v>
      </c>
      <c r="G7" s="173" t="n">
        <v>31107</v>
      </c>
      <c r="H7" s="173" t="n">
        <v>203041</v>
      </c>
      <c r="I7" s="173" t="s">
        <v>216</v>
      </c>
      <c r="J7" s="173" t="n">
        <v>1744500</v>
      </c>
      <c r="K7" s="173" t="n">
        <v>71700</v>
      </c>
      <c r="L7" s="173" t="n">
        <v>700000</v>
      </c>
      <c r="M7" s="173" t="n">
        <v>355556</v>
      </c>
      <c r="N7" s="173" t="n">
        <v>91000</v>
      </c>
      <c r="O7" s="173" t="n">
        <v>0</v>
      </c>
      <c r="P7" s="173" t="n">
        <v>462044</v>
      </c>
      <c r="Q7" s="173" t="n">
        <v>663943</v>
      </c>
      <c r="R7" s="173" t="n">
        <v>2662511</v>
      </c>
      <c r="S7" s="173" t="n">
        <v>1860682</v>
      </c>
      <c r="T7" s="173" t="n">
        <f aca="false">VLOOKUP($A7,[1]Data!$A$1:$AH$15000,34,0)</f>
        <v>642369</v>
      </c>
      <c r="U7" s="173" t="n">
        <v>175111</v>
      </c>
      <c r="V7" s="173" t="n">
        <v>56565</v>
      </c>
      <c r="W7" s="173" t="n">
        <v>62131</v>
      </c>
      <c r="X7" s="173" t="n">
        <v>81422</v>
      </c>
      <c r="Y7" s="173" t="n">
        <v>339837</v>
      </c>
      <c r="Z7" s="173" t="n">
        <v>299764</v>
      </c>
      <c r="AA7" s="173" t="n">
        <v>319747</v>
      </c>
      <c r="AB7" s="173" t="n">
        <v>77969</v>
      </c>
      <c r="AC7" s="173" t="n">
        <v>119343</v>
      </c>
      <c r="AD7" s="173" t="n">
        <v>82588</v>
      </c>
      <c r="AE7" s="173" t="n">
        <v>49372</v>
      </c>
      <c r="AF7" s="173" t="n">
        <v>79309</v>
      </c>
      <c r="AG7" s="173" t="n">
        <v>134338</v>
      </c>
      <c r="AH7" s="173" t="n">
        <v>203335</v>
      </c>
      <c r="AI7" s="173" t="n">
        <v>307342</v>
      </c>
      <c r="AJ7" s="173" t="n">
        <v>1841</v>
      </c>
      <c r="AK7" s="173" t="n">
        <v>131031</v>
      </c>
      <c r="AL7" s="173" t="n">
        <v>869983</v>
      </c>
      <c r="AM7" s="173" t="n">
        <v>52008</v>
      </c>
      <c r="AN7" s="173" t="n">
        <v>0</v>
      </c>
      <c r="AO7" s="173" t="n">
        <v>1000</v>
      </c>
      <c r="AP7" s="173" t="n">
        <v>155598</v>
      </c>
      <c r="AQ7" s="173" t="n">
        <v>0</v>
      </c>
      <c r="AR7" s="173" t="n">
        <v>0</v>
      </c>
      <c r="AS7" s="173" t="n">
        <v>-16848</v>
      </c>
      <c r="AT7" s="173" t="n">
        <v>-35575</v>
      </c>
      <c r="AU7" s="173" t="n">
        <v>-53087</v>
      </c>
      <c r="AV7" s="173" t="n">
        <v>-7596</v>
      </c>
      <c r="AW7" s="173" t="n">
        <v>-76287</v>
      </c>
      <c r="AX7" s="173" t="n">
        <v>176244</v>
      </c>
      <c r="AY7" s="173" t="n">
        <v>-37268</v>
      </c>
      <c r="AZ7" s="173" t="n">
        <v>0</v>
      </c>
      <c r="BA7" s="173" t="n">
        <v>224355</v>
      </c>
      <c r="BB7" s="173" t="n">
        <v>223373</v>
      </c>
      <c r="BC7" s="173" t="n">
        <v>0</v>
      </c>
      <c r="BD7" s="173" t="n">
        <v>35122</v>
      </c>
      <c r="BE7" s="173" t="n">
        <v>15000</v>
      </c>
      <c r="BF7" s="173" t="n">
        <v>0</v>
      </c>
      <c r="BG7" s="173" t="n">
        <v>58035</v>
      </c>
      <c r="BH7" s="173" t="n">
        <v>369793</v>
      </c>
      <c r="BI7" s="173" t="n">
        <v>996921</v>
      </c>
      <c r="BJ7" s="173" t="n">
        <v>0</v>
      </c>
      <c r="BK7" s="173" t="n">
        <v>979158</v>
      </c>
      <c r="BL7" s="173" t="n">
        <v>0</v>
      </c>
      <c r="BM7" s="173" t="n">
        <v>0</v>
      </c>
      <c r="BN7" s="173" t="n">
        <v>165343</v>
      </c>
      <c r="BO7" s="173" t="n">
        <v>180000</v>
      </c>
      <c r="BP7" s="173" t="n">
        <v>0</v>
      </c>
      <c r="BQ7" s="173" t="n">
        <v>345343</v>
      </c>
      <c r="BR7" s="173" t="n">
        <v>125904</v>
      </c>
      <c r="BS7" s="173" t="n">
        <v>54855</v>
      </c>
      <c r="BT7" s="173" t="n">
        <v>25955</v>
      </c>
      <c r="BU7" s="173" t="n">
        <v>91391</v>
      </c>
      <c r="BV7" s="173" t="n">
        <v>-292013</v>
      </c>
      <c r="BW7" s="173" t="n">
        <v>15000</v>
      </c>
      <c r="BX7" s="173" t="n">
        <v>0</v>
      </c>
      <c r="BY7" s="173" t="n">
        <v>33878</v>
      </c>
      <c r="BZ7" s="173" t="n">
        <v>14887</v>
      </c>
      <c r="CA7" s="173" t="n">
        <v>66254</v>
      </c>
      <c r="CB7" s="173" t="n">
        <v>29164</v>
      </c>
      <c r="CC7" s="173" t="n">
        <v>-158976</v>
      </c>
      <c r="CD7" s="129" t="n">
        <v>980009</v>
      </c>
      <c r="CE7" s="173" t="n">
        <v>2488600</v>
      </c>
      <c r="CF7" s="173" t="n">
        <v>14800</v>
      </c>
      <c r="CG7" s="173" t="n">
        <v>81800</v>
      </c>
      <c r="CH7" s="173" t="n">
        <v>36400</v>
      </c>
      <c r="CI7" s="173" t="n">
        <v>37377</v>
      </c>
      <c r="CJ7" s="173" t="s">
        <v>216</v>
      </c>
      <c r="CK7" s="173" t="n">
        <v>329724</v>
      </c>
      <c r="CL7" s="173" t="n">
        <v>32058</v>
      </c>
      <c r="CM7" s="173" t="n">
        <v>294000</v>
      </c>
      <c r="EU7" s="130" t="n">
        <v>163231</v>
      </c>
    </row>
    <row r="8" customFormat="false" ht="11.25" hidden="false" customHeight="false" outlineLevel="0" collapsed="false">
      <c r="A8" s="172" t="n">
        <v>36469</v>
      </c>
      <c r="B8" s="173" t="n">
        <v>219374</v>
      </c>
      <c r="C8" s="173" t="n">
        <v>332373</v>
      </c>
      <c r="D8" s="173" t="n">
        <v>1007075</v>
      </c>
      <c r="E8" s="173" t="n">
        <v>459423</v>
      </c>
      <c r="F8" s="173" t="n">
        <v>729233</v>
      </c>
      <c r="G8" s="173" t="n">
        <v>27509</v>
      </c>
      <c r="H8" s="173" t="n">
        <v>199373</v>
      </c>
      <c r="I8" s="173" t="s">
        <v>216</v>
      </c>
      <c r="J8" s="173" t="n">
        <v>1746300</v>
      </c>
      <c r="K8" s="173" t="n">
        <v>72400</v>
      </c>
      <c r="R8" s="173" t="n">
        <v>2626678</v>
      </c>
      <c r="T8" s="173" t="n">
        <f aca="false">VLOOKUP($A8,[1]Data!$A$1:$AH$15000,34,0)</f>
        <v>688501</v>
      </c>
      <c r="V8" s="173" t="n">
        <v>49719</v>
      </c>
      <c r="W8" s="173" t="s">
        <v>216</v>
      </c>
      <c r="X8" s="173" t="n">
        <v>76044</v>
      </c>
      <c r="Y8" s="173" t="n">
        <v>324867</v>
      </c>
      <c r="Z8" s="173" t="n">
        <v>328119</v>
      </c>
      <c r="AA8" s="173" t="n">
        <v>287084</v>
      </c>
      <c r="AB8" s="173" t="n">
        <v>63608</v>
      </c>
      <c r="AC8" s="173" t="n">
        <v>132983</v>
      </c>
      <c r="AD8" s="173" t="n">
        <v>81127</v>
      </c>
      <c r="AE8" s="173" t="n">
        <v>46812</v>
      </c>
      <c r="AF8" s="173" t="n">
        <v>83318</v>
      </c>
      <c r="AG8" s="173" t="n">
        <v>134265</v>
      </c>
      <c r="AH8" s="173" t="n">
        <v>211682</v>
      </c>
      <c r="AI8" s="173" t="n">
        <v>290456</v>
      </c>
      <c r="AJ8" s="173" t="n">
        <v>13085</v>
      </c>
      <c r="AK8" s="173" t="n">
        <v>116037</v>
      </c>
      <c r="AL8" s="173" t="n">
        <v>892969</v>
      </c>
      <c r="AM8" s="173" t="n">
        <v>4275</v>
      </c>
      <c r="BA8" s="173" t="n">
        <v>215565</v>
      </c>
      <c r="BC8" s="173" t="n">
        <v>0</v>
      </c>
      <c r="BD8" s="173" t="n">
        <v>35122</v>
      </c>
      <c r="BE8" s="173" t="n">
        <v>15000</v>
      </c>
      <c r="BF8" s="173" t="n">
        <v>0</v>
      </c>
      <c r="BH8" s="173" t="n">
        <v>361051</v>
      </c>
      <c r="BI8" s="173" t="n">
        <v>1015531</v>
      </c>
      <c r="BJ8" s="173" t="n">
        <v>0</v>
      </c>
      <c r="BR8" s="173" t="n">
        <v>115619</v>
      </c>
      <c r="BS8" s="173" t="n">
        <v>39121</v>
      </c>
      <c r="BT8" s="173" t="n">
        <v>25782</v>
      </c>
      <c r="BU8" s="173" t="n">
        <v>92631</v>
      </c>
      <c r="BW8" s="173" t="n">
        <v>6942</v>
      </c>
      <c r="BX8" s="173" t="n">
        <v>0</v>
      </c>
      <c r="BY8" s="173" t="n">
        <v>36512</v>
      </c>
      <c r="BZ8" s="173" t="n">
        <v>14986</v>
      </c>
      <c r="CA8" s="173" t="n">
        <v>48523</v>
      </c>
      <c r="CB8" s="173" t="n">
        <v>31350</v>
      </c>
      <c r="CD8" s="129" t="n">
        <v>959930</v>
      </c>
      <c r="CE8" s="173" t="n">
        <v>2478700</v>
      </c>
      <c r="CF8" s="173" t="n">
        <v>24600</v>
      </c>
      <c r="CG8" s="173" t="n">
        <v>81800</v>
      </c>
      <c r="CH8" s="173" t="n">
        <v>36400</v>
      </c>
      <c r="CJ8" s="173" t="s">
        <v>216</v>
      </c>
      <c r="CK8" s="173" t="n">
        <v>319758</v>
      </c>
      <c r="CL8" s="173" t="n">
        <v>8845</v>
      </c>
      <c r="CM8" s="173" t="n">
        <v>309000</v>
      </c>
      <c r="EU8" s="130" t="n">
        <v>160473</v>
      </c>
    </row>
    <row r="9" customFormat="false" ht="11.25" hidden="false" customHeight="false" outlineLevel="0" collapsed="false">
      <c r="A9" s="172" t="n">
        <v>36470</v>
      </c>
      <c r="B9" s="173" t="n">
        <v>196428</v>
      </c>
      <c r="C9" s="173" t="n">
        <v>214872</v>
      </c>
      <c r="D9" s="173" t="n">
        <v>981589</v>
      </c>
      <c r="E9" s="173" t="n">
        <v>538388</v>
      </c>
      <c r="F9" s="173" t="n">
        <v>718623</v>
      </c>
      <c r="G9" s="173" t="n">
        <v>20000</v>
      </c>
      <c r="H9" s="173" t="n">
        <v>194421</v>
      </c>
      <c r="I9" s="173" t="s">
        <v>216</v>
      </c>
      <c r="J9" s="173" t="n">
        <v>1743700</v>
      </c>
      <c r="K9" s="173" t="n">
        <v>47900</v>
      </c>
      <c r="R9" s="173" t="n">
        <v>2542133</v>
      </c>
      <c r="T9" s="173" t="n">
        <f aca="false">VLOOKUP($A9,[1]Data!$A$1:$AH$15000,34,0)</f>
        <v>704606</v>
      </c>
      <c r="V9" s="173" t="n">
        <v>49719</v>
      </c>
      <c r="W9" s="173" t="s">
        <v>216</v>
      </c>
      <c r="X9" s="173" t="n">
        <v>72351</v>
      </c>
      <c r="Y9" s="173" t="n">
        <v>322207</v>
      </c>
      <c r="Z9" s="173" t="n">
        <v>326174</v>
      </c>
      <c r="AA9" s="173" t="n">
        <v>278355</v>
      </c>
      <c r="AB9" s="173" t="n">
        <v>78651</v>
      </c>
      <c r="AC9" s="173" t="n">
        <v>127723</v>
      </c>
      <c r="AD9" s="173" t="n">
        <v>85688</v>
      </c>
      <c r="AE9" s="173" t="n">
        <v>44724</v>
      </c>
      <c r="AF9" s="173" t="n">
        <v>76035</v>
      </c>
      <c r="AG9" s="173" t="n">
        <v>107684</v>
      </c>
      <c r="AH9" s="173" t="n">
        <v>247764</v>
      </c>
      <c r="AI9" s="173" t="n">
        <v>278488</v>
      </c>
      <c r="AJ9" s="173" t="n">
        <v>10085</v>
      </c>
      <c r="AK9" s="173" t="n">
        <v>114583</v>
      </c>
      <c r="AL9" s="173" t="n">
        <v>888789</v>
      </c>
      <c r="AM9" s="173" t="n">
        <v>-81025</v>
      </c>
      <c r="BA9" s="173" t="n">
        <v>276519</v>
      </c>
      <c r="BC9" s="173" t="n">
        <v>5000</v>
      </c>
      <c r="BD9" s="173" t="n">
        <v>35122</v>
      </c>
      <c r="BE9" s="173" t="n">
        <v>14993</v>
      </c>
      <c r="BF9" s="173" t="n">
        <v>0</v>
      </c>
      <c r="BH9" s="173" t="n">
        <v>277477</v>
      </c>
      <c r="BI9" s="173" t="n">
        <v>861632</v>
      </c>
      <c r="BJ9" s="173" t="n">
        <v>0</v>
      </c>
      <c r="BR9" s="173" t="n">
        <v>137485</v>
      </c>
      <c r="BS9" s="173" t="n">
        <v>48696</v>
      </c>
      <c r="BT9" s="173" t="n">
        <v>13059</v>
      </c>
      <c r="BU9" s="173" t="n">
        <v>122406</v>
      </c>
      <c r="BW9" s="173" t="n">
        <v>48999</v>
      </c>
      <c r="BX9" s="173" t="n">
        <v>15000</v>
      </c>
      <c r="BY9" s="173" t="n">
        <v>36512</v>
      </c>
      <c r="BZ9" s="173" t="n">
        <v>25293</v>
      </c>
      <c r="CA9" s="173" t="n">
        <v>40991</v>
      </c>
      <c r="CB9" s="173" t="n">
        <v>33133</v>
      </c>
      <c r="CD9" s="129" t="n">
        <v>1028834</v>
      </c>
      <c r="CE9" s="173" t="n">
        <v>2451700</v>
      </c>
      <c r="CF9" s="173" t="n">
        <v>19700</v>
      </c>
      <c r="CG9" s="173" t="n">
        <v>81800</v>
      </c>
      <c r="CH9" s="173" t="n">
        <v>36400</v>
      </c>
      <c r="CJ9" s="173" t="s">
        <v>216</v>
      </c>
      <c r="CK9" s="173" t="n">
        <v>312508</v>
      </c>
      <c r="CL9" s="173" t="n">
        <v>26166</v>
      </c>
      <c r="CM9" s="173" t="n">
        <v>284700</v>
      </c>
      <c r="EU9" s="130" t="n">
        <v>216440</v>
      </c>
    </row>
    <row r="10" customFormat="false" ht="11.25" hidden="false" customHeight="false" outlineLevel="0" collapsed="false">
      <c r="A10" s="172" t="n">
        <v>36471</v>
      </c>
      <c r="B10" s="173" t="n">
        <v>212381</v>
      </c>
      <c r="C10" s="173" t="n">
        <v>238239</v>
      </c>
      <c r="D10" s="173" t="n">
        <v>1000843</v>
      </c>
      <c r="E10" s="173" t="n">
        <v>538388</v>
      </c>
      <c r="F10" s="173" t="n">
        <v>741959</v>
      </c>
      <c r="G10" s="173" t="n">
        <v>20000</v>
      </c>
      <c r="H10" s="173" t="n">
        <v>181084</v>
      </c>
      <c r="I10" s="173" t="s">
        <v>216</v>
      </c>
      <c r="J10" s="173" t="n">
        <v>1658000</v>
      </c>
      <c r="K10" s="173" t="n">
        <v>46000</v>
      </c>
      <c r="R10" s="173" t="n">
        <v>2585520</v>
      </c>
      <c r="T10" s="173" t="n">
        <f aca="false">VLOOKUP($A10,[1]Data!$A$1:$AH$15000,34,0)</f>
        <v>714319</v>
      </c>
      <c r="V10" s="173" t="n">
        <v>49719</v>
      </c>
      <c r="W10" s="173" t="s">
        <v>216</v>
      </c>
      <c r="X10" s="173" t="n">
        <v>62005</v>
      </c>
      <c r="Y10" s="173" t="n">
        <v>326154</v>
      </c>
      <c r="Z10" s="173" t="n">
        <v>334380</v>
      </c>
      <c r="AA10" s="173" t="n">
        <v>278641</v>
      </c>
      <c r="AB10" s="173" t="n">
        <v>77968</v>
      </c>
      <c r="AC10" s="173" t="n">
        <v>126541</v>
      </c>
      <c r="AD10" s="173" t="n">
        <v>82921</v>
      </c>
      <c r="AE10" s="173" t="n">
        <v>47578</v>
      </c>
      <c r="AF10" s="173" t="n">
        <v>71940</v>
      </c>
      <c r="AG10" s="173" t="n">
        <v>113950</v>
      </c>
      <c r="AH10" s="173" t="n">
        <v>229739</v>
      </c>
      <c r="AI10" s="173" t="n">
        <v>297500</v>
      </c>
      <c r="AJ10" s="173" t="n">
        <v>29617</v>
      </c>
      <c r="AK10" s="173" t="n">
        <v>105106</v>
      </c>
      <c r="AL10" s="173" t="n">
        <v>895152</v>
      </c>
      <c r="AM10" s="173" t="n">
        <v>-57067</v>
      </c>
      <c r="BA10" s="173" t="n">
        <v>276051</v>
      </c>
      <c r="BC10" s="173" t="n">
        <v>5000</v>
      </c>
      <c r="BD10" s="173" t="n">
        <v>35122</v>
      </c>
      <c r="BE10" s="173" t="n">
        <v>14993</v>
      </c>
      <c r="BF10" s="173" t="n">
        <v>0</v>
      </c>
      <c r="BH10" s="173" t="n">
        <v>278071</v>
      </c>
      <c r="BI10" s="173" t="n">
        <v>871262</v>
      </c>
      <c r="BJ10" s="173" t="n">
        <v>0</v>
      </c>
      <c r="BR10" s="173" t="n">
        <v>132982</v>
      </c>
      <c r="BS10" s="173" t="n">
        <v>48696</v>
      </c>
      <c r="BT10" s="173" t="n">
        <v>13059</v>
      </c>
      <c r="BU10" s="173" t="n">
        <v>121212</v>
      </c>
      <c r="BW10" s="173" t="n">
        <v>48999</v>
      </c>
      <c r="BX10" s="173" t="n">
        <v>15000</v>
      </c>
      <c r="BY10" s="173" t="n">
        <v>36512</v>
      </c>
      <c r="BZ10" s="173" t="n">
        <v>25293</v>
      </c>
      <c r="CA10" s="173" t="n">
        <v>40465</v>
      </c>
      <c r="CB10" s="173" t="n">
        <v>33133</v>
      </c>
      <c r="CD10" s="129" t="n">
        <v>1060158</v>
      </c>
      <c r="CE10" s="173" t="n">
        <v>2368300</v>
      </c>
      <c r="CF10" s="173" t="n">
        <v>19700</v>
      </c>
      <c r="CG10" s="173" t="n">
        <v>81800</v>
      </c>
      <c r="CH10" s="173" t="n">
        <v>36400</v>
      </c>
      <c r="CJ10" s="173" t="s">
        <v>216</v>
      </c>
      <c r="CK10" s="173" t="n">
        <v>310947</v>
      </c>
      <c r="CL10" s="173" t="n">
        <v>23566</v>
      </c>
      <c r="CM10" s="173" t="n">
        <v>285700</v>
      </c>
      <c r="EU10" s="130" t="n">
        <v>209511</v>
      </c>
    </row>
    <row r="11" customFormat="false" ht="11.25" hidden="false" customHeight="false" outlineLevel="0" collapsed="false">
      <c r="A11" s="172" t="n">
        <v>36472</v>
      </c>
      <c r="B11" s="173" t="n">
        <v>284305</v>
      </c>
      <c r="C11" s="173" t="n">
        <v>253205</v>
      </c>
      <c r="D11" s="173" t="n">
        <v>1005096</v>
      </c>
      <c r="E11" s="173" t="n">
        <v>538924</v>
      </c>
      <c r="F11" s="173" t="n">
        <v>722347</v>
      </c>
      <c r="G11" s="173" t="n">
        <v>30000</v>
      </c>
      <c r="H11" s="173" t="n">
        <v>190696</v>
      </c>
      <c r="I11" s="173" t="s">
        <v>216</v>
      </c>
      <c r="J11" s="173" t="n">
        <v>1735000</v>
      </c>
      <c r="K11" s="173" t="n">
        <v>49200</v>
      </c>
      <c r="R11" s="173" t="n">
        <v>2675846</v>
      </c>
      <c r="T11" s="173" t="n">
        <f aca="false">VLOOKUP($A11,[1]Data!$A$1:$AH$15000,34,0)</f>
        <v>694697</v>
      </c>
      <c r="V11" s="173" t="n">
        <v>49719</v>
      </c>
      <c r="W11" s="173" t="s">
        <v>216</v>
      </c>
      <c r="X11" s="173" t="n">
        <v>77090</v>
      </c>
      <c r="Y11" s="173" t="n">
        <v>328508</v>
      </c>
      <c r="Z11" s="173" t="n">
        <v>317315</v>
      </c>
      <c r="AA11" s="173" t="n">
        <v>295346</v>
      </c>
      <c r="AB11" s="173" t="n">
        <v>77969</v>
      </c>
      <c r="AC11" s="173" t="n">
        <v>121823</v>
      </c>
      <c r="AD11" s="173" t="n">
        <v>77113</v>
      </c>
      <c r="AE11" s="173" t="n">
        <v>50398</v>
      </c>
      <c r="AF11" s="173" t="n">
        <v>79803</v>
      </c>
      <c r="AG11" s="173" t="n">
        <v>118628</v>
      </c>
      <c r="AH11" s="173" t="n">
        <v>221267</v>
      </c>
      <c r="AI11" s="173" t="n">
        <v>297117</v>
      </c>
      <c r="AJ11" s="173" t="n">
        <v>29619</v>
      </c>
      <c r="AK11" s="173" t="n">
        <v>113444</v>
      </c>
      <c r="AL11" s="173" t="n">
        <v>941571</v>
      </c>
      <c r="AM11" s="173" t="n">
        <v>-2942</v>
      </c>
      <c r="BA11" s="173" t="n">
        <v>277213</v>
      </c>
      <c r="BC11" s="173" t="n">
        <v>5000</v>
      </c>
      <c r="BD11" s="173" t="n">
        <v>35122</v>
      </c>
      <c r="BE11" s="173" t="n">
        <v>15000</v>
      </c>
      <c r="BF11" s="173" t="n">
        <v>0</v>
      </c>
      <c r="BH11" s="173" t="n">
        <v>276954</v>
      </c>
      <c r="BI11" s="173" t="n">
        <v>881284</v>
      </c>
      <c r="BJ11" s="173" t="n">
        <v>0</v>
      </c>
      <c r="BR11" s="173" t="n">
        <v>124980</v>
      </c>
      <c r="BS11" s="173" t="n">
        <v>48696</v>
      </c>
      <c r="BT11" s="173" t="n">
        <v>13058</v>
      </c>
      <c r="BU11" s="173" t="n">
        <v>118831</v>
      </c>
      <c r="BW11" s="173" t="n">
        <v>48999</v>
      </c>
      <c r="BX11" s="173" t="n">
        <v>15000</v>
      </c>
      <c r="BY11" s="173" t="n">
        <v>36512</v>
      </c>
      <c r="BZ11" s="173" t="n">
        <v>25288</v>
      </c>
      <c r="CA11" s="173" t="n">
        <v>25465</v>
      </c>
      <c r="CB11" s="173" t="n">
        <v>33133</v>
      </c>
      <c r="CD11" s="129" t="n">
        <v>1035146</v>
      </c>
      <c r="CE11" s="173" t="n">
        <v>2437200</v>
      </c>
      <c r="CF11" s="173" t="n">
        <v>19700</v>
      </c>
      <c r="CG11" s="173" t="n">
        <v>81800</v>
      </c>
      <c r="CH11" s="173" t="n">
        <v>40400</v>
      </c>
      <c r="CJ11" s="173" t="s">
        <v>216</v>
      </c>
      <c r="CK11" s="173" t="n">
        <v>311415</v>
      </c>
      <c r="CL11" s="173" t="n">
        <v>24582</v>
      </c>
      <c r="CM11" s="173" t="n">
        <v>285400</v>
      </c>
      <c r="EU11" s="130" t="n">
        <v>217090</v>
      </c>
    </row>
    <row r="12" customFormat="false" ht="11.25" hidden="false" customHeight="false" outlineLevel="0" collapsed="false">
      <c r="A12" s="172" t="n">
        <v>36473</v>
      </c>
      <c r="B12" s="173" t="n">
        <v>233078</v>
      </c>
      <c r="C12" s="173" t="n">
        <v>305083</v>
      </c>
      <c r="D12" s="173" t="n">
        <v>976744</v>
      </c>
      <c r="E12" s="173" t="n">
        <v>538924</v>
      </c>
      <c r="F12" s="173" t="n">
        <v>737726</v>
      </c>
      <c r="G12" s="173" t="n">
        <v>27422</v>
      </c>
      <c r="H12" s="173" t="n">
        <v>194999</v>
      </c>
      <c r="I12" s="173" t="s">
        <v>216</v>
      </c>
      <c r="J12" s="173" t="n">
        <v>1756900</v>
      </c>
      <c r="K12" s="173" t="n">
        <v>71800</v>
      </c>
      <c r="R12" s="173" t="n">
        <v>2712458</v>
      </c>
      <c r="T12" s="173" t="n">
        <f aca="false">VLOOKUP($A12,[1]Data!$A$1:$AH$15000,34,0)</f>
        <v>680412</v>
      </c>
      <c r="V12" s="173" t="n">
        <v>59499</v>
      </c>
      <c r="W12" s="173" t="s">
        <v>216</v>
      </c>
      <c r="X12" s="173" t="n">
        <v>88132</v>
      </c>
      <c r="Y12" s="173" t="n">
        <v>332090</v>
      </c>
      <c r="Z12" s="173" t="n">
        <v>307119</v>
      </c>
      <c r="AA12" s="173" t="n">
        <v>305683</v>
      </c>
      <c r="AB12" s="173" t="n">
        <v>63677</v>
      </c>
      <c r="AC12" s="173" t="n">
        <v>119508</v>
      </c>
      <c r="AD12" s="173" t="n">
        <v>77060</v>
      </c>
      <c r="AE12" s="173" t="n">
        <v>43482</v>
      </c>
      <c r="AF12" s="173" t="n">
        <v>74836</v>
      </c>
      <c r="AG12" s="173" t="n">
        <v>138106</v>
      </c>
      <c r="AH12" s="173" t="n">
        <v>202410</v>
      </c>
      <c r="AI12" s="173" t="n">
        <v>304003</v>
      </c>
      <c r="AJ12" s="173" t="n">
        <v>29624</v>
      </c>
      <c r="AK12" s="173" t="n">
        <v>114866</v>
      </c>
      <c r="AL12" s="173" t="n">
        <v>931869</v>
      </c>
      <c r="AM12" s="173" t="n">
        <v>-59205</v>
      </c>
      <c r="BA12" s="173" t="n">
        <v>212296</v>
      </c>
      <c r="BC12" s="173" t="n">
        <v>0</v>
      </c>
      <c r="BD12" s="173" t="n">
        <v>35122</v>
      </c>
      <c r="BE12" s="173" t="n">
        <v>15000</v>
      </c>
      <c r="BF12" s="173" t="n">
        <v>0</v>
      </c>
      <c r="BH12" s="173" t="n">
        <v>323180</v>
      </c>
      <c r="BI12" s="173" t="n">
        <v>875837</v>
      </c>
      <c r="BJ12" s="173" t="n">
        <v>0</v>
      </c>
      <c r="BR12" s="173" t="n">
        <v>127626</v>
      </c>
      <c r="BS12" s="173" t="n">
        <v>42027</v>
      </c>
      <c r="BT12" s="173" t="n">
        <v>28721</v>
      </c>
      <c r="BU12" s="173" t="n">
        <v>133406</v>
      </c>
      <c r="BW12" s="173" t="n">
        <v>28265</v>
      </c>
      <c r="BX12" s="173" t="n">
        <v>0</v>
      </c>
      <c r="BY12" s="173" t="n">
        <v>36512</v>
      </c>
      <c r="BZ12" s="173" t="n">
        <v>20089</v>
      </c>
      <c r="CA12" s="173" t="n">
        <v>46202</v>
      </c>
      <c r="CB12" s="173" t="n">
        <v>36285</v>
      </c>
      <c r="CD12" s="129" t="n">
        <v>993766</v>
      </c>
      <c r="CE12" s="173" t="n">
        <v>2435600</v>
      </c>
      <c r="CF12" s="173" t="n">
        <v>19700</v>
      </c>
      <c r="CG12" s="173" t="n">
        <v>64000</v>
      </c>
      <c r="CH12" s="173" t="n">
        <v>40400</v>
      </c>
      <c r="CJ12" s="173" t="n">
        <v>0</v>
      </c>
      <c r="CK12" s="173" t="n">
        <v>315002</v>
      </c>
      <c r="CL12" s="173" t="n">
        <v>64407</v>
      </c>
      <c r="CM12" s="173" t="n">
        <v>251100</v>
      </c>
      <c r="EU12" s="130" t="n">
        <v>166898</v>
      </c>
    </row>
    <row r="13" customFormat="false" ht="11.25" hidden="false" customHeight="false" outlineLevel="0" collapsed="false">
      <c r="A13" s="172" t="n">
        <v>36474</v>
      </c>
      <c r="B13" s="173" t="n">
        <v>256356</v>
      </c>
      <c r="C13" s="173" t="n">
        <v>324721</v>
      </c>
      <c r="D13" s="173" t="n">
        <v>908980</v>
      </c>
      <c r="E13" s="173" t="n">
        <v>538388</v>
      </c>
      <c r="F13" s="173" t="n">
        <v>756039</v>
      </c>
      <c r="G13" s="173" t="n">
        <v>59315</v>
      </c>
      <c r="H13" s="173" t="n">
        <v>0</v>
      </c>
      <c r="I13" s="173" t="n">
        <v>7780</v>
      </c>
      <c r="J13" s="173" t="n">
        <v>1788700</v>
      </c>
      <c r="K13" s="173" t="n">
        <v>78000</v>
      </c>
      <c r="R13" s="173" t="n">
        <v>2740171</v>
      </c>
      <c r="T13" s="173" t="n">
        <f aca="false">VLOOKUP($A13,[1]Data!$A$1:$AH$15000,34,0)</f>
        <v>605137</v>
      </c>
      <c r="V13" s="173" t="n">
        <v>56565</v>
      </c>
      <c r="W13" s="173" t="s">
        <v>216</v>
      </c>
      <c r="X13" s="173" t="n">
        <v>91624</v>
      </c>
      <c r="Y13" s="173" t="n">
        <v>321952</v>
      </c>
      <c r="Z13" s="173" t="n">
        <v>258531</v>
      </c>
      <c r="AA13" s="173" t="n">
        <v>322439</v>
      </c>
      <c r="AB13" s="173" t="n">
        <v>77162</v>
      </c>
      <c r="AC13" s="173" t="n">
        <v>124457</v>
      </c>
      <c r="AD13" s="173" t="n">
        <v>86306</v>
      </c>
      <c r="AE13" s="173" t="n">
        <v>43523</v>
      </c>
      <c r="AF13" s="173" t="n">
        <v>84437</v>
      </c>
      <c r="AG13" s="173" t="n">
        <v>128554</v>
      </c>
      <c r="AH13" s="173" t="n">
        <v>186901</v>
      </c>
      <c r="AI13" s="173" t="n">
        <v>338438</v>
      </c>
      <c r="AJ13" s="173" t="n">
        <v>21380</v>
      </c>
      <c r="AK13" s="173" t="n">
        <v>120013</v>
      </c>
      <c r="AL13" s="173" t="n">
        <v>864702</v>
      </c>
      <c r="AM13" s="173" t="n">
        <v>73599</v>
      </c>
      <c r="BA13" s="173" t="n">
        <v>215675</v>
      </c>
      <c r="BC13" s="173" t="n">
        <v>0</v>
      </c>
      <c r="BD13" s="173" t="n">
        <v>35122</v>
      </c>
      <c r="BE13" s="173" t="n">
        <v>15000</v>
      </c>
      <c r="BF13" s="173" t="n">
        <v>0</v>
      </c>
      <c r="BH13" s="173" t="n">
        <v>325248</v>
      </c>
      <c r="BI13" s="173" t="n">
        <v>832595</v>
      </c>
      <c r="BJ13" s="173" t="n">
        <v>0</v>
      </c>
      <c r="BR13" s="173" t="n">
        <v>127006</v>
      </c>
      <c r="BS13" s="173" t="n">
        <v>34170</v>
      </c>
      <c r="BT13" s="173" t="n">
        <v>49771</v>
      </c>
      <c r="BU13" s="173" t="n">
        <v>151017</v>
      </c>
      <c r="BW13" s="173" t="n">
        <v>29999</v>
      </c>
      <c r="BX13" s="173" t="n">
        <v>19500</v>
      </c>
      <c r="BY13" s="173" t="n">
        <v>36512</v>
      </c>
      <c r="BZ13" s="173" t="n">
        <v>35089</v>
      </c>
      <c r="CA13" s="173" t="n">
        <v>75545</v>
      </c>
      <c r="CB13" s="173" t="n">
        <v>43046</v>
      </c>
      <c r="CD13" s="129" t="n">
        <v>950510</v>
      </c>
      <c r="CE13" s="173" t="n">
        <v>2446500</v>
      </c>
      <c r="CF13" s="173" t="n">
        <v>9900</v>
      </c>
      <c r="CG13" s="173" t="n">
        <v>66400</v>
      </c>
      <c r="CH13" s="173" t="n">
        <v>40400</v>
      </c>
      <c r="CJ13" s="173" t="n">
        <v>0</v>
      </c>
      <c r="CK13" s="173" t="n">
        <v>322147</v>
      </c>
      <c r="CL13" s="173" t="n">
        <v>83464</v>
      </c>
      <c r="CM13" s="173" t="n">
        <v>249500</v>
      </c>
      <c r="EU13" s="130" t="n">
        <v>167420</v>
      </c>
    </row>
    <row r="14" customFormat="false" ht="11.25" hidden="false" customHeight="false" outlineLevel="0" collapsed="false">
      <c r="A14" s="172" t="n">
        <v>36475</v>
      </c>
      <c r="B14" s="173" t="n">
        <v>257696</v>
      </c>
      <c r="C14" s="173" t="n">
        <v>309941</v>
      </c>
      <c r="D14" s="173" t="n">
        <v>911284</v>
      </c>
      <c r="E14" s="173" t="n">
        <v>538924</v>
      </c>
      <c r="F14" s="173" t="n">
        <v>756791</v>
      </c>
      <c r="G14" s="173" t="n">
        <v>70000</v>
      </c>
      <c r="H14" s="173" t="n">
        <v>0</v>
      </c>
      <c r="I14" s="173" t="n">
        <v>6277</v>
      </c>
      <c r="J14" s="173" t="n">
        <v>1788700</v>
      </c>
      <c r="K14" s="173" t="n">
        <v>78000</v>
      </c>
      <c r="R14" s="173" t="n">
        <v>2747227</v>
      </c>
      <c r="T14" s="173" t="n">
        <f aca="false">VLOOKUP($A14,[1]Data!$A$1:$AH$15000,34,0)</f>
        <v>636847</v>
      </c>
      <c r="V14" s="173" t="n">
        <v>53631</v>
      </c>
      <c r="W14" s="173" t="s">
        <v>216</v>
      </c>
      <c r="X14" s="173" t="n">
        <v>110002</v>
      </c>
      <c r="Y14" s="173" t="n">
        <v>299676</v>
      </c>
      <c r="Z14" s="173" t="n">
        <v>288097</v>
      </c>
      <c r="AA14" s="173" t="n">
        <v>313354</v>
      </c>
      <c r="AB14" s="173" t="n">
        <v>64652</v>
      </c>
      <c r="AC14" s="173" t="n">
        <v>115002</v>
      </c>
      <c r="AD14" s="173" t="n">
        <v>86468</v>
      </c>
      <c r="AE14" s="173" t="n">
        <v>42291</v>
      </c>
      <c r="AF14" s="173" t="n">
        <v>73567</v>
      </c>
      <c r="AG14" s="173" t="n">
        <v>127962</v>
      </c>
      <c r="AH14" s="173" t="n">
        <v>202005</v>
      </c>
      <c r="AI14" s="173" t="n">
        <v>310054</v>
      </c>
      <c r="AJ14" s="173" t="n">
        <v>21380</v>
      </c>
      <c r="AK14" s="173" t="n">
        <v>117464</v>
      </c>
      <c r="AL14" s="173" t="n">
        <v>942539</v>
      </c>
      <c r="AM14" s="173" t="n">
        <v>85840</v>
      </c>
      <c r="BA14" s="173" t="n">
        <v>219157</v>
      </c>
      <c r="BC14" s="173" t="n">
        <v>0</v>
      </c>
      <c r="BD14" s="173" t="n">
        <v>35122</v>
      </c>
      <c r="BE14" s="173" t="n">
        <v>15000</v>
      </c>
      <c r="BF14" s="173" t="n">
        <v>0</v>
      </c>
      <c r="BH14" s="173" t="n">
        <v>318003</v>
      </c>
      <c r="BI14" s="173" t="n">
        <v>850429</v>
      </c>
      <c r="BJ14" s="173" t="n">
        <v>77985</v>
      </c>
      <c r="BR14" s="173" t="n">
        <v>115465</v>
      </c>
      <c r="BS14" s="173" t="n">
        <v>100500</v>
      </c>
      <c r="BT14" s="173" t="n">
        <v>65956</v>
      </c>
      <c r="BU14" s="173" t="n">
        <v>177818</v>
      </c>
      <c r="BW14" s="173" t="n">
        <v>43390</v>
      </c>
      <c r="BX14" s="173" t="n">
        <v>24939</v>
      </c>
      <c r="BY14" s="173" t="n">
        <v>36512</v>
      </c>
      <c r="BZ14" s="173" t="n">
        <v>60089</v>
      </c>
      <c r="CA14" s="173" t="n">
        <v>44559</v>
      </c>
      <c r="CB14" s="173" t="n">
        <v>66189</v>
      </c>
      <c r="CD14" s="129" t="n">
        <v>916164</v>
      </c>
      <c r="CE14" s="173" t="n">
        <v>2446500</v>
      </c>
      <c r="CF14" s="173" t="n">
        <v>9900</v>
      </c>
      <c r="CG14" s="173" t="n">
        <v>66400</v>
      </c>
      <c r="CH14" s="173" t="n">
        <v>40400</v>
      </c>
      <c r="CJ14" s="173" t="n">
        <v>0</v>
      </c>
      <c r="CK14" s="173" t="n">
        <v>322255</v>
      </c>
      <c r="CL14" s="173" t="n">
        <v>167089</v>
      </c>
      <c r="CM14" s="173" t="n">
        <v>255100</v>
      </c>
      <c r="EU14" s="130" t="n">
        <v>161128</v>
      </c>
    </row>
    <row r="15" customFormat="false" ht="11.25" hidden="false" customHeight="false" outlineLevel="0" collapsed="false">
      <c r="A15" s="172" t="n">
        <v>36476</v>
      </c>
      <c r="B15" s="173" t="n">
        <v>298185</v>
      </c>
      <c r="C15" s="173" t="n">
        <v>340666</v>
      </c>
      <c r="D15" s="173" t="n">
        <v>913061</v>
      </c>
      <c r="E15" s="173" t="n">
        <v>538388</v>
      </c>
      <c r="F15" s="173" t="n">
        <v>757537</v>
      </c>
      <c r="G15" s="173" t="n">
        <v>80000</v>
      </c>
      <c r="H15" s="173" t="n">
        <v>0</v>
      </c>
      <c r="I15" s="173" t="n">
        <v>5360</v>
      </c>
      <c r="J15" s="173" t="n">
        <v>1817200</v>
      </c>
      <c r="K15" s="173" t="n">
        <v>51600</v>
      </c>
      <c r="R15" s="173" t="n">
        <v>2722782</v>
      </c>
      <c r="T15" s="173" t="n">
        <f aca="false">VLOOKUP($A15,[1]Data!$A$1:$AH$15000,34,0)</f>
        <v>639230</v>
      </c>
      <c r="V15" s="173" t="n">
        <v>56565</v>
      </c>
      <c r="W15" s="173" t="s">
        <v>216</v>
      </c>
      <c r="X15" s="173" t="n">
        <v>104810</v>
      </c>
      <c r="Y15" s="173" t="n">
        <v>309082</v>
      </c>
      <c r="Z15" s="173" t="n">
        <v>290899</v>
      </c>
      <c r="AA15" s="173" t="n">
        <v>309382</v>
      </c>
      <c r="AB15" s="173" t="n">
        <v>96969</v>
      </c>
      <c r="AC15" s="173" t="n">
        <v>95828</v>
      </c>
      <c r="AD15" s="173" t="n">
        <v>104810</v>
      </c>
      <c r="AE15" s="173" t="n">
        <v>43394</v>
      </c>
      <c r="AF15" s="173" t="n">
        <v>59473</v>
      </c>
      <c r="AG15" s="173" t="n">
        <v>132684</v>
      </c>
      <c r="AH15" s="173" t="n">
        <v>193025</v>
      </c>
      <c r="AI15" s="173" t="n">
        <v>327182</v>
      </c>
      <c r="AJ15" s="173" t="n">
        <v>21380</v>
      </c>
      <c r="AK15" s="173" t="n">
        <v>116823</v>
      </c>
      <c r="AL15" s="173" t="n">
        <v>897157</v>
      </c>
      <c r="AM15" s="173" t="n">
        <v>55845</v>
      </c>
      <c r="BA15" s="173" t="n">
        <v>205221</v>
      </c>
      <c r="BC15" s="173" t="n">
        <v>0</v>
      </c>
      <c r="BD15" s="173" t="n">
        <v>35122</v>
      </c>
      <c r="BE15" s="173" t="n">
        <v>15000</v>
      </c>
      <c r="BF15" s="173" t="n">
        <v>0</v>
      </c>
      <c r="BH15" s="173" t="n">
        <v>343014</v>
      </c>
      <c r="BI15" s="173" t="n">
        <v>850702</v>
      </c>
      <c r="BJ15" s="173" t="n">
        <v>74213</v>
      </c>
      <c r="BR15" s="173" t="n">
        <v>117866</v>
      </c>
      <c r="BS15" s="173" t="n">
        <v>88939</v>
      </c>
      <c r="BT15" s="173" t="n">
        <v>72920</v>
      </c>
      <c r="BU15" s="173" t="n">
        <v>176301</v>
      </c>
      <c r="BW15" s="173" t="n">
        <v>45000</v>
      </c>
      <c r="BX15" s="173" t="n">
        <v>26940</v>
      </c>
      <c r="BY15" s="173" t="n">
        <v>36512</v>
      </c>
      <c r="BZ15" s="173" t="n">
        <v>65612</v>
      </c>
      <c r="CA15" s="173" t="n">
        <v>43266</v>
      </c>
      <c r="CB15" s="173" t="n">
        <v>47426</v>
      </c>
      <c r="CD15" s="129" t="n">
        <v>927095</v>
      </c>
      <c r="CE15" s="173" t="n">
        <v>2289500</v>
      </c>
      <c r="CF15" s="173" t="n">
        <v>4900</v>
      </c>
      <c r="CG15" s="173" t="n">
        <v>69000</v>
      </c>
      <c r="CH15" s="173" t="n">
        <v>33600</v>
      </c>
      <c r="CJ15" s="173" t="n">
        <v>0</v>
      </c>
      <c r="CK15" s="173" t="n">
        <v>256710</v>
      </c>
      <c r="CL15" s="173" t="n">
        <v>128240</v>
      </c>
      <c r="CM15" s="173" t="n">
        <v>128700</v>
      </c>
      <c r="EU15" s="130" t="n">
        <v>137133</v>
      </c>
    </row>
    <row r="16" customFormat="false" ht="11.25" hidden="false" customHeight="false" outlineLevel="0" collapsed="false">
      <c r="A16" s="172" t="n">
        <v>36477</v>
      </c>
      <c r="B16" s="173" t="n">
        <v>181529</v>
      </c>
      <c r="C16" s="173" t="n">
        <v>282066</v>
      </c>
      <c r="D16" s="173" t="n">
        <v>705581</v>
      </c>
      <c r="E16" s="173" t="n">
        <v>478301</v>
      </c>
      <c r="F16" s="173" t="n">
        <v>724889</v>
      </c>
      <c r="G16" s="173" t="n">
        <v>50000</v>
      </c>
      <c r="H16" s="173" t="n">
        <v>86642</v>
      </c>
      <c r="I16" s="173" t="n">
        <v>6277</v>
      </c>
      <c r="J16" s="173" t="n">
        <v>1637200</v>
      </c>
      <c r="K16" s="173" t="n">
        <v>38500</v>
      </c>
      <c r="R16" s="173" t="n">
        <v>2473692</v>
      </c>
      <c r="T16" s="173" t="n">
        <f aca="false">VLOOKUP($A16,[1]Data!$A$1:$AH$15000,34,0)</f>
        <v>737887</v>
      </c>
      <c r="V16" s="173" t="n">
        <v>58521</v>
      </c>
      <c r="W16" s="173" t="s">
        <v>216</v>
      </c>
      <c r="X16" s="173" t="n">
        <v>67589</v>
      </c>
      <c r="Y16" s="173" t="n">
        <v>265481</v>
      </c>
      <c r="Z16" s="173" t="n">
        <v>347546</v>
      </c>
      <c r="AA16" s="173" t="n">
        <v>258086</v>
      </c>
      <c r="AB16" s="173" t="n">
        <v>68780</v>
      </c>
      <c r="AC16" s="173" t="n">
        <v>136454</v>
      </c>
      <c r="AD16" s="173" t="n">
        <v>73155</v>
      </c>
      <c r="AE16" s="173" t="n">
        <v>48548</v>
      </c>
      <c r="AF16" s="173" t="n">
        <v>72434</v>
      </c>
      <c r="AG16" s="173" t="n">
        <v>118366</v>
      </c>
      <c r="AH16" s="173" t="n">
        <v>209626</v>
      </c>
      <c r="AI16" s="173" t="n">
        <v>278160</v>
      </c>
      <c r="AJ16" s="173" t="n">
        <v>24467</v>
      </c>
      <c r="AK16" s="173" t="n">
        <v>115431</v>
      </c>
      <c r="AL16" s="173" t="n">
        <v>873932</v>
      </c>
      <c r="AM16" s="173" t="n">
        <v>-79139</v>
      </c>
      <c r="BA16" s="173" t="n">
        <v>208548</v>
      </c>
      <c r="BC16" s="173" t="n">
        <v>0</v>
      </c>
      <c r="BD16" s="173" t="n">
        <v>35020</v>
      </c>
      <c r="BE16" s="173" t="n">
        <v>13110</v>
      </c>
      <c r="BF16" s="173" t="n">
        <v>0</v>
      </c>
      <c r="BH16" s="173" t="n">
        <v>279036</v>
      </c>
      <c r="BI16" s="173" t="n">
        <v>685122</v>
      </c>
      <c r="BJ16" s="173" t="n">
        <v>137429</v>
      </c>
      <c r="BR16" s="173" t="n">
        <v>127407</v>
      </c>
      <c r="BS16" s="173" t="n">
        <v>182619</v>
      </c>
      <c r="BT16" s="173" t="n">
        <v>43641</v>
      </c>
      <c r="BU16" s="173" t="n">
        <v>190311</v>
      </c>
      <c r="BW16" s="173" t="n">
        <v>39998</v>
      </c>
      <c r="BX16" s="173" t="n">
        <v>31940</v>
      </c>
      <c r="BY16" s="173" t="n">
        <v>36512</v>
      </c>
      <c r="BZ16" s="173" t="n">
        <v>28327</v>
      </c>
      <c r="CA16" s="173" t="n">
        <v>43178</v>
      </c>
      <c r="CB16" s="173" t="n">
        <v>67164</v>
      </c>
      <c r="CD16" s="129" t="n">
        <v>871660</v>
      </c>
      <c r="CE16" s="173" t="n">
        <v>1940900</v>
      </c>
      <c r="CF16" s="173" t="n">
        <v>14800</v>
      </c>
      <c r="CG16" s="173" t="n">
        <v>69000</v>
      </c>
      <c r="CH16" s="173" t="n">
        <v>0</v>
      </c>
      <c r="CJ16" s="173" t="n">
        <v>0</v>
      </c>
      <c r="CK16" s="173" t="n">
        <v>239908</v>
      </c>
      <c r="CL16" s="173" t="n">
        <v>248770</v>
      </c>
      <c r="CM16" s="173" t="n">
        <v>-8200</v>
      </c>
      <c r="EU16" s="130" t="n">
        <v>143876</v>
      </c>
    </row>
    <row r="17" customFormat="false" ht="11.25" hidden="false" customHeight="false" outlineLevel="0" collapsed="false">
      <c r="A17" s="172" t="n">
        <v>36478</v>
      </c>
      <c r="B17" s="173" t="n">
        <v>148030</v>
      </c>
      <c r="C17" s="173" t="n">
        <v>268524</v>
      </c>
      <c r="D17" s="173" t="n">
        <v>739198</v>
      </c>
      <c r="E17" s="173" t="n">
        <v>487847</v>
      </c>
      <c r="F17" s="173" t="n">
        <v>714291</v>
      </c>
      <c r="G17" s="173" t="n">
        <v>50000</v>
      </c>
      <c r="H17" s="173" t="n">
        <v>88166</v>
      </c>
      <c r="I17" s="173" t="n">
        <v>6277</v>
      </c>
      <c r="J17" s="173" t="n">
        <v>1662700</v>
      </c>
      <c r="K17" s="173" t="n">
        <v>37100</v>
      </c>
      <c r="R17" s="173" t="n">
        <v>2521133</v>
      </c>
      <c r="T17" s="173" t="n">
        <f aca="false">VLOOKUP($A17,[1]Data!$A$1:$AH$15000,34,0)</f>
        <v>736657</v>
      </c>
      <c r="V17" s="173" t="n">
        <v>53272</v>
      </c>
      <c r="W17" s="173" t="s">
        <v>216</v>
      </c>
      <c r="X17" s="173" t="n">
        <v>76939</v>
      </c>
      <c r="Y17" s="173" t="n">
        <v>266197</v>
      </c>
      <c r="Z17" s="173" t="n">
        <v>338991</v>
      </c>
      <c r="AA17" s="173" t="n">
        <v>267406</v>
      </c>
      <c r="AB17" s="173" t="n">
        <v>57407</v>
      </c>
      <c r="AC17" s="173" t="n">
        <v>130772</v>
      </c>
      <c r="AD17" s="173" t="n">
        <v>80477</v>
      </c>
      <c r="AE17" s="173" t="n">
        <v>47950</v>
      </c>
      <c r="AF17" s="173" t="n">
        <v>54844</v>
      </c>
      <c r="AG17" s="173" t="n">
        <v>108611</v>
      </c>
      <c r="AH17" s="173" t="n">
        <v>221524</v>
      </c>
      <c r="AI17" s="173" t="n">
        <v>322486</v>
      </c>
      <c r="AJ17" s="173" t="n">
        <v>25143</v>
      </c>
      <c r="AK17" s="173" t="n">
        <v>112029</v>
      </c>
      <c r="AL17" s="173" t="n">
        <v>883660</v>
      </c>
      <c r="AM17" s="173" t="n">
        <v>-98996</v>
      </c>
      <c r="BA17" s="173" t="n">
        <v>209579</v>
      </c>
      <c r="BC17" s="173" t="n">
        <v>0</v>
      </c>
      <c r="BD17" s="173" t="n">
        <v>35020</v>
      </c>
      <c r="BE17" s="173" t="n">
        <v>15000</v>
      </c>
      <c r="BF17" s="173" t="n">
        <v>0</v>
      </c>
      <c r="BH17" s="173" t="n">
        <v>354037</v>
      </c>
      <c r="BI17" s="173" t="n">
        <v>752163</v>
      </c>
      <c r="BJ17" s="173" t="n">
        <v>153657</v>
      </c>
      <c r="BR17" s="173" t="n">
        <v>139772</v>
      </c>
      <c r="BS17" s="173" t="n">
        <v>182899</v>
      </c>
      <c r="BT17" s="173" t="n">
        <v>43897</v>
      </c>
      <c r="BU17" s="173" t="n">
        <v>190311</v>
      </c>
      <c r="BW17" s="173" t="n">
        <v>39999</v>
      </c>
      <c r="BX17" s="173" t="n">
        <v>31940</v>
      </c>
      <c r="BY17" s="173" t="n">
        <v>36512</v>
      </c>
      <c r="BZ17" s="173" t="n">
        <v>28327</v>
      </c>
      <c r="CA17" s="173" t="n">
        <v>43844</v>
      </c>
      <c r="CB17" s="173" t="n">
        <v>57840</v>
      </c>
      <c r="CD17" s="129" t="n">
        <v>911195</v>
      </c>
      <c r="CE17" s="173" t="n">
        <v>1907100</v>
      </c>
      <c r="CF17" s="173" t="n">
        <v>7400</v>
      </c>
      <c r="CG17" s="173" t="n">
        <v>69000</v>
      </c>
      <c r="CH17" s="173" t="n">
        <v>0</v>
      </c>
      <c r="CJ17" s="173" t="n">
        <v>0</v>
      </c>
      <c r="CK17" s="173" t="n">
        <v>220092</v>
      </c>
      <c r="CL17" s="173" t="n">
        <v>263999</v>
      </c>
      <c r="CM17" s="173" t="n">
        <v>-41400</v>
      </c>
      <c r="CN17" s="129" t="n">
        <v>101031</v>
      </c>
      <c r="CO17" s="129" t="n">
        <v>418814</v>
      </c>
      <c r="CP17" s="129" t="n">
        <v>596538</v>
      </c>
      <c r="CQ17" s="129" t="n">
        <v>169142</v>
      </c>
      <c r="CR17" s="129" t="n">
        <v>0</v>
      </c>
      <c r="CS17" s="129" t="n">
        <v>0</v>
      </c>
      <c r="CT17" s="129" t="n">
        <v>151791</v>
      </c>
      <c r="CU17" s="129" t="n">
        <v>0</v>
      </c>
      <c r="CV17" s="129" t="n">
        <v>0</v>
      </c>
      <c r="CW17" s="129" t="n">
        <v>29913</v>
      </c>
      <c r="CX17" s="129" t="n">
        <v>31320</v>
      </c>
      <c r="CY17" s="129" t="n">
        <v>53087</v>
      </c>
      <c r="CZ17" s="129" t="n">
        <v>7596</v>
      </c>
      <c r="DA17" s="129" t="n">
        <v>42455</v>
      </c>
      <c r="DB17" s="129" t="n">
        <v>140598</v>
      </c>
      <c r="DC17" s="129" t="n">
        <v>-40584</v>
      </c>
      <c r="DD17" s="129" t="s">
        <v>216</v>
      </c>
      <c r="DE17" s="129" t="s">
        <v>216</v>
      </c>
      <c r="DF17" s="129" t="s">
        <v>216</v>
      </c>
      <c r="DG17" s="129" t="s">
        <v>216</v>
      </c>
      <c r="DH17" s="129" t="s">
        <v>216</v>
      </c>
      <c r="EU17" s="130" t="n">
        <v>142558</v>
      </c>
    </row>
    <row r="18" customFormat="false" ht="11.25" hidden="false" customHeight="false" outlineLevel="0" collapsed="false">
      <c r="A18" s="172" t="n">
        <v>36479</v>
      </c>
      <c r="B18" s="173" t="n">
        <v>199465</v>
      </c>
      <c r="C18" s="173" t="n">
        <v>244575</v>
      </c>
      <c r="D18" s="173" t="n">
        <v>832742</v>
      </c>
      <c r="E18" s="173" t="n">
        <v>533611</v>
      </c>
      <c r="F18" s="173" t="n">
        <v>755289</v>
      </c>
      <c r="G18" s="173" t="n">
        <v>47000</v>
      </c>
      <c r="H18" s="173" t="n">
        <v>88803</v>
      </c>
      <c r="I18" s="173" t="n">
        <v>8992</v>
      </c>
      <c r="J18" s="173" t="n">
        <v>1777900</v>
      </c>
      <c r="K18" s="173" t="n">
        <v>34700</v>
      </c>
      <c r="R18" s="173" t="n">
        <v>2610710</v>
      </c>
      <c r="T18" s="173" t="n">
        <f aca="false">VLOOKUP($A18,[1]Data!$A$1:$AH$15000,34,0)</f>
        <v>686200</v>
      </c>
      <c r="V18" s="173" t="n">
        <v>58521</v>
      </c>
      <c r="W18" s="173" t="n">
        <v>162003</v>
      </c>
      <c r="X18" s="173" t="n">
        <v>65367</v>
      </c>
      <c r="Y18" s="173" t="n">
        <v>275905</v>
      </c>
      <c r="Z18" s="173" t="n">
        <v>278341</v>
      </c>
      <c r="AA18" s="173" t="n">
        <v>281929</v>
      </c>
      <c r="AB18" s="173" t="n">
        <v>68231</v>
      </c>
      <c r="AC18" s="173" t="n">
        <v>145443</v>
      </c>
      <c r="AD18" s="173" t="n">
        <v>89479</v>
      </c>
      <c r="AE18" s="173" t="n">
        <v>92393</v>
      </c>
      <c r="AF18" s="173" t="n">
        <v>62721</v>
      </c>
      <c r="AG18" s="173" t="n">
        <v>117645</v>
      </c>
      <c r="AH18" s="173" t="n">
        <v>223974</v>
      </c>
      <c r="AI18" s="173" t="n">
        <v>349959</v>
      </c>
      <c r="AJ18" s="173" t="n">
        <v>27637</v>
      </c>
      <c r="AK18" s="173" t="n">
        <v>112786</v>
      </c>
      <c r="AL18" s="173" t="n">
        <v>925117</v>
      </c>
      <c r="AM18" s="173" t="n">
        <v>-53957</v>
      </c>
      <c r="BA18" s="173" t="n">
        <v>194309</v>
      </c>
      <c r="BC18" s="173" t="n">
        <v>0</v>
      </c>
      <c r="BD18" s="173" t="n">
        <v>35020</v>
      </c>
      <c r="BE18" s="173" t="n">
        <v>15000</v>
      </c>
      <c r="BF18" s="173" t="n">
        <v>0</v>
      </c>
      <c r="BH18" s="173" t="n">
        <v>387485</v>
      </c>
      <c r="BI18" s="173" t="n">
        <v>826760</v>
      </c>
      <c r="BJ18" s="173" t="n">
        <v>162136</v>
      </c>
      <c r="BR18" s="173" t="n">
        <v>130204</v>
      </c>
      <c r="BS18" s="173" t="n">
        <v>211005</v>
      </c>
      <c r="BT18" s="173" t="n">
        <v>43012</v>
      </c>
      <c r="BU18" s="173" t="n">
        <v>190312</v>
      </c>
      <c r="BW18" s="173" t="n">
        <v>51250</v>
      </c>
      <c r="BX18" s="173" t="n">
        <v>31940</v>
      </c>
      <c r="BY18" s="173" t="n">
        <v>36512</v>
      </c>
      <c r="BZ18" s="173" t="n">
        <v>28230</v>
      </c>
      <c r="CA18" s="173" t="n">
        <v>25292</v>
      </c>
      <c r="CB18" s="173" t="n">
        <v>62165</v>
      </c>
      <c r="CD18" s="129" t="n">
        <v>915460</v>
      </c>
      <c r="CE18" s="173" t="n">
        <v>2080400</v>
      </c>
      <c r="CF18" s="173" t="n">
        <v>1600</v>
      </c>
      <c r="CG18" s="173" t="n">
        <v>69000</v>
      </c>
      <c r="CH18" s="173" t="n">
        <v>40400</v>
      </c>
      <c r="CJ18" s="173" t="n">
        <v>0</v>
      </c>
      <c r="CK18" s="173" t="n">
        <v>230732</v>
      </c>
      <c r="CL18" s="173" t="n">
        <v>259472</v>
      </c>
      <c r="CM18" s="173" t="n">
        <v>-26400</v>
      </c>
      <c r="CN18" s="129" t="n">
        <v>105845</v>
      </c>
      <c r="CO18" s="129" t="n">
        <v>445298</v>
      </c>
      <c r="CP18" s="129" t="n">
        <v>675029</v>
      </c>
      <c r="CQ18" s="129" t="n">
        <v>79514</v>
      </c>
      <c r="CR18" s="129" t="n">
        <v>0</v>
      </c>
      <c r="CS18" s="129" t="n">
        <v>0</v>
      </c>
      <c r="CT18" s="129" t="n">
        <v>155386</v>
      </c>
      <c r="CU18" s="129" t="n">
        <v>0</v>
      </c>
      <c r="CV18" s="129" t="n">
        <v>0</v>
      </c>
      <c r="CW18" s="129" t="n">
        <v>29913</v>
      </c>
      <c r="CX18" s="129" t="n">
        <v>31505</v>
      </c>
      <c r="CY18" s="129" t="n">
        <v>53087</v>
      </c>
      <c r="CZ18" s="129" t="n">
        <v>7596</v>
      </c>
      <c r="DA18" s="129" t="n">
        <v>42455</v>
      </c>
      <c r="DB18" s="129" t="n">
        <v>138149</v>
      </c>
      <c r="DC18" s="129" t="n">
        <v>-40584</v>
      </c>
      <c r="DD18" s="129" t="n">
        <v>17222</v>
      </c>
      <c r="DE18" s="129" t="n">
        <v>0</v>
      </c>
      <c r="DF18" s="129" t="n">
        <v>0</v>
      </c>
      <c r="DG18" s="129" t="n">
        <v>9958</v>
      </c>
      <c r="DH18" s="129" t="n">
        <v>144645</v>
      </c>
      <c r="EU18" s="130" t="n">
        <v>143872</v>
      </c>
    </row>
    <row r="19" customFormat="false" ht="11.25" hidden="false" customHeight="false" outlineLevel="0" collapsed="false">
      <c r="A19" s="172" t="n">
        <v>36480</v>
      </c>
      <c r="B19" s="173" t="n">
        <v>253184</v>
      </c>
      <c r="C19" s="173" t="n">
        <v>337463</v>
      </c>
      <c r="D19" s="173" t="n">
        <v>871082</v>
      </c>
      <c r="E19" s="173" t="n">
        <v>481800</v>
      </c>
      <c r="F19" s="173" t="n">
        <v>749289</v>
      </c>
      <c r="G19" s="173" t="n">
        <v>60000</v>
      </c>
      <c r="H19" s="173" t="n">
        <v>119235</v>
      </c>
      <c r="I19" s="173" t="n">
        <v>11945</v>
      </c>
      <c r="J19" s="173" t="n">
        <v>1796400</v>
      </c>
      <c r="K19" s="173" t="n">
        <v>51400</v>
      </c>
      <c r="R19" s="173" t="n">
        <v>2669146</v>
      </c>
      <c r="T19" s="173" t="n">
        <f aca="false">VLOOKUP($A19,[1]Data!$A$1:$AH$15000,34,0)</f>
        <v>637152</v>
      </c>
      <c r="V19" s="173" t="n">
        <v>58521</v>
      </c>
      <c r="W19" s="173" t="n">
        <v>50514</v>
      </c>
      <c r="X19" s="173" t="n">
        <v>147786</v>
      </c>
      <c r="Y19" s="173" t="n">
        <v>294875</v>
      </c>
      <c r="Z19" s="173" t="n">
        <v>318821</v>
      </c>
      <c r="AA19" s="173" t="n">
        <v>247513</v>
      </c>
      <c r="AB19" s="173" t="n">
        <v>108852</v>
      </c>
      <c r="AC19" s="173" t="n">
        <v>96467</v>
      </c>
      <c r="AD19" s="173" t="n">
        <v>92795</v>
      </c>
      <c r="AE19" s="173" t="n">
        <v>88479</v>
      </c>
      <c r="AF19" s="173" t="n">
        <v>80314</v>
      </c>
      <c r="AG19" s="173" t="n">
        <v>120584</v>
      </c>
      <c r="AH19" s="173" t="n">
        <v>162197</v>
      </c>
      <c r="AI19" s="173" t="n">
        <v>344535</v>
      </c>
      <c r="AJ19" s="173" t="n">
        <v>25513</v>
      </c>
      <c r="AK19" s="173" t="n">
        <v>115378</v>
      </c>
      <c r="AL19" s="173" t="n">
        <v>908642</v>
      </c>
      <c r="AM19" s="173" t="n">
        <v>144430</v>
      </c>
      <c r="BA19" s="173" t="n">
        <v>207194</v>
      </c>
      <c r="BC19" s="173" t="n">
        <v>0</v>
      </c>
      <c r="BD19" s="173" t="n">
        <v>34977</v>
      </c>
      <c r="BE19" s="173" t="n">
        <v>15000</v>
      </c>
      <c r="BF19" s="173" t="n">
        <v>0</v>
      </c>
      <c r="BH19" s="173" t="n">
        <v>337630</v>
      </c>
      <c r="BI19" s="173" t="n">
        <v>738320</v>
      </c>
      <c r="BJ19" s="173" t="n">
        <v>0</v>
      </c>
      <c r="BR19" s="173" t="n">
        <v>102651</v>
      </c>
      <c r="BS19" s="173" t="n">
        <v>93626</v>
      </c>
      <c r="BT19" s="173" t="n">
        <v>73593</v>
      </c>
      <c r="BU19" s="173" t="n">
        <v>147111</v>
      </c>
      <c r="BW19" s="173" t="n">
        <v>20000</v>
      </c>
      <c r="BX19" s="173" t="n">
        <v>31940</v>
      </c>
      <c r="BY19" s="173" t="n">
        <v>36512</v>
      </c>
      <c r="BZ19" s="173" t="n">
        <v>59627</v>
      </c>
      <c r="CA19" s="173" t="n">
        <v>31254</v>
      </c>
      <c r="CB19" s="173" t="n">
        <v>38923</v>
      </c>
      <c r="CD19" s="129" t="n">
        <v>1014179</v>
      </c>
      <c r="CE19" s="173" t="n">
        <v>2326800</v>
      </c>
      <c r="CF19" s="173" t="n">
        <v>0</v>
      </c>
      <c r="CG19" s="173" t="n">
        <v>79800</v>
      </c>
      <c r="CH19" s="173" t="n">
        <v>40400</v>
      </c>
      <c r="CJ19" s="173" t="n">
        <v>0</v>
      </c>
      <c r="CK19" s="173" t="n">
        <v>244828</v>
      </c>
      <c r="CL19" s="173" t="n">
        <v>117672</v>
      </c>
      <c r="CM19" s="173" t="n">
        <v>147600</v>
      </c>
      <c r="CN19" s="129" t="n">
        <v>106188</v>
      </c>
      <c r="CO19" s="129" t="n">
        <v>441232</v>
      </c>
      <c r="CP19" s="129" t="n">
        <v>675029</v>
      </c>
      <c r="CQ19" s="129" t="n">
        <v>77925</v>
      </c>
      <c r="CR19" s="129" t="n">
        <v>0</v>
      </c>
      <c r="CS19" s="129" t="n">
        <v>0</v>
      </c>
      <c r="CT19" s="129" t="n">
        <v>164177</v>
      </c>
      <c r="CU19" s="129" t="n">
        <v>0</v>
      </c>
      <c r="CV19" s="129" t="n">
        <v>0</v>
      </c>
      <c r="CW19" s="129" t="n">
        <v>47318</v>
      </c>
      <c r="CX19" s="129" t="n">
        <v>26212</v>
      </c>
      <c r="CY19" s="129" t="n">
        <v>53087</v>
      </c>
      <c r="CZ19" s="129" t="n">
        <v>7596</v>
      </c>
      <c r="DA19" s="129" t="n">
        <v>51098</v>
      </c>
      <c r="DB19" s="129" t="n">
        <v>140602</v>
      </c>
      <c r="DC19" s="129" t="n">
        <v>-33156</v>
      </c>
      <c r="DD19" s="129" t="n">
        <v>46152</v>
      </c>
      <c r="DE19" s="129" t="n">
        <v>10948</v>
      </c>
      <c r="DF19" s="129" t="n">
        <v>0</v>
      </c>
      <c r="DG19" s="129" t="s">
        <v>216</v>
      </c>
      <c r="DH19" s="129" t="n">
        <v>166154</v>
      </c>
      <c r="EU19" s="130" t="n">
        <v>130022</v>
      </c>
    </row>
    <row r="20" customFormat="false" ht="11.25" hidden="false" customHeight="false" outlineLevel="0" collapsed="false">
      <c r="A20" s="172" t="n">
        <v>36481</v>
      </c>
      <c r="B20" s="173" t="n">
        <v>205091</v>
      </c>
      <c r="C20" s="173" t="n">
        <v>344987</v>
      </c>
      <c r="D20" s="173" t="n">
        <v>871638</v>
      </c>
      <c r="E20" s="173" t="n">
        <v>520995</v>
      </c>
      <c r="F20" s="173" t="n">
        <v>694150</v>
      </c>
      <c r="G20" s="173" t="n">
        <v>60203</v>
      </c>
      <c r="H20" s="173" t="n">
        <v>199285</v>
      </c>
      <c r="I20" s="173" t="n">
        <v>6277</v>
      </c>
      <c r="J20" s="173" t="n">
        <v>1808100</v>
      </c>
      <c r="K20" s="173" t="n">
        <v>57300</v>
      </c>
      <c r="R20" s="173" t="n">
        <v>2674477</v>
      </c>
      <c r="T20" s="173" t="n">
        <f aca="false">VLOOKUP($A20,[1]Data!$A$1:$AH$15000,34,0)</f>
        <v>678866</v>
      </c>
      <c r="V20" s="173" t="n">
        <v>58521</v>
      </c>
      <c r="W20" s="173" t="n">
        <v>62616</v>
      </c>
      <c r="X20" s="173" t="n">
        <v>142927</v>
      </c>
      <c r="Y20" s="173" t="n">
        <v>297781</v>
      </c>
      <c r="Z20" s="173" t="n">
        <v>333794</v>
      </c>
      <c r="AA20" s="173" t="n">
        <v>234812</v>
      </c>
      <c r="AB20" s="173" t="n">
        <v>109845</v>
      </c>
      <c r="AC20" s="173" t="n">
        <v>115057</v>
      </c>
      <c r="AD20" s="173" t="n">
        <v>92128</v>
      </c>
      <c r="AE20" s="173" t="n">
        <v>89901</v>
      </c>
      <c r="AF20" s="173" t="n">
        <v>82057</v>
      </c>
      <c r="AG20" s="173" t="n">
        <v>114767</v>
      </c>
      <c r="AH20" s="173" t="n">
        <v>152326</v>
      </c>
      <c r="AI20" s="173" t="n">
        <v>358900</v>
      </c>
      <c r="AJ20" s="173" t="n">
        <v>29624</v>
      </c>
      <c r="AK20" s="173" t="n">
        <v>108446</v>
      </c>
      <c r="AL20" s="173" t="n">
        <v>928154</v>
      </c>
      <c r="AM20" s="173" t="n">
        <v>94851</v>
      </c>
      <c r="BA20" s="173" t="n">
        <v>245009</v>
      </c>
      <c r="BC20" s="173" t="n">
        <v>0</v>
      </c>
      <c r="BD20" s="173" t="n">
        <v>34977</v>
      </c>
      <c r="BE20" s="173" t="n">
        <v>15000</v>
      </c>
      <c r="BF20" s="173" t="n">
        <v>0</v>
      </c>
      <c r="BH20" s="173" t="n">
        <v>309245</v>
      </c>
      <c r="BI20" s="173" t="n">
        <v>737525</v>
      </c>
      <c r="BJ20" s="173" t="n">
        <v>0</v>
      </c>
      <c r="BR20" s="173" t="n">
        <v>116440</v>
      </c>
      <c r="BS20" s="173" t="n">
        <v>93402</v>
      </c>
      <c r="BT20" s="173" t="n">
        <v>37090</v>
      </c>
      <c r="BU20" s="173" t="n">
        <v>152248</v>
      </c>
      <c r="BW20" s="173" t="n">
        <v>20000</v>
      </c>
      <c r="BX20" s="173" t="n">
        <v>26940</v>
      </c>
      <c r="BY20" s="173" t="n">
        <v>36512</v>
      </c>
      <c r="BZ20" s="173" t="n">
        <v>31902</v>
      </c>
      <c r="CA20" s="173" t="n">
        <v>44343</v>
      </c>
      <c r="CB20" s="173" t="n">
        <v>32840</v>
      </c>
      <c r="CD20" s="129" t="n">
        <v>1025070</v>
      </c>
      <c r="CE20" s="173" t="n">
        <v>2326000</v>
      </c>
      <c r="CF20" s="173" t="n">
        <v>0</v>
      </c>
      <c r="CG20" s="173" t="n">
        <v>79800</v>
      </c>
      <c r="CH20" s="173" t="n">
        <v>40400</v>
      </c>
      <c r="CJ20" s="173" t="n">
        <v>0</v>
      </c>
      <c r="CK20" s="173" t="n">
        <v>244590</v>
      </c>
      <c r="CL20" s="173" t="n">
        <v>131123</v>
      </c>
      <c r="CM20" s="173" t="n">
        <v>114300</v>
      </c>
      <c r="CN20" s="129" t="n">
        <v>121394</v>
      </c>
      <c r="CO20" s="129" t="n">
        <v>446856</v>
      </c>
      <c r="CP20" s="129" t="n">
        <v>674775</v>
      </c>
      <c r="CQ20" s="129" t="n">
        <v>87383</v>
      </c>
      <c r="CR20" s="129" t="n">
        <v>0</v>
      </c>
      <c r="CS20" s="129" t="n">
        <v>0</v>
      </c>
      <c r="CT20" s="129" t="s">
        <v>216</v>
      </c>
      <c r="CU20" s="129" t="s">
        <v>216</v>
      </c>
      <c r="CV20" s="129" t="s">
        <v>216</v>
      </c>
      <c r="CW20" s="129" t="s">
        <v>216</v>
      </c>
      <c r="CX20" s="129" t="s">
        <v>216</v>
      </c>
      <c r="CY20" s="129" t="s">
        <v>216</v>
      </c>
      <c r="CZ20" s="129" t="s">
        <v>216</v>
      </c>
      <c r="DA20" s="129" t="s">
        <v>216</v>
      </c>
      <c r="DB20" s="129" t="s">
        <v>216</v>
      </c>
      <c r="DC20" s="129" t="e">
        <f aca="false"/>
        <v>#VALUE!</v>
      </c>
      <c r="DD20" s="129" t="n">
        <v>27103</v>
      </c>
      <c r="DE20" s="129" t="n">
        <v>17200</v>
      </c>
      <c r="DF20" s="129" t="n">
        <v>0</v>
      </c>
      <c r="DG20" s="129" t="n">
        <v>4958</v>
      </c>
      <c r="DH20" s="129" t="n">
        <v>136349</v>
      </c>
      <c r="EU20" s="130" t="n">
        <v>128704</v>
      </c>
    </row>
    <row r="21" customFormat="false" ht="11.25" hidden="false" customHeight="false" outlineLevel="0" collapsed="false">
      <c r="A21" s="172" t="n">
        <v>36482</v>
      </c>
      <c r="B21" s="173" t="n">
        <v>214818</v>
      </c>
      <c r="C21" s="173" t="n">
        <v>339616</v>
      </c>
      <c r="D21" s="173" t="n">
        <v>920997</v>
      </c>
      <c r="E21" s="173" t="n">
        <v>532161</v>
      </c>
      <c r="F21" s="173" t="n">
        <v>709696</v>
      </c>
      <c r="G21" s="173" t="n">
        <v>58286</v>
      </c>
      <c r="H21" s="173" t="n">
        <v>194762</v>
      </c>
      <c r="I21" s="173" t="n">
        <v>1406</v>
      </c>
      <c r="J21" s="173" t="n">
        <v>1800900</v>
      </c>
      <c r="K21" s="173" t="n">
        <v>57300</v>
      </c>
      <c r="R21" s="173" t="n">
        <v>2679257</v>
      </c>
      <c r="T21" s="173" t="n">
        <f aca="false">VLOOKUP($A21,[1]Data!$A$1:$AH$15000,34,0)</f>
        <v>697142</v>
      </c>
      <c r="V21" s="173" t="n">
        <v>52653</v>
      </c>
      <c r="W21" s="173" t="n">
        <v>68167</v>
      </c>
      <c r="X21" s="173" t="n">
        <v>153072</v>
      </c>
      <c r="Y21" s="173" t="n">
        <v>311990</v>
      </c>
      <c r="Z21" s="173" t="n">
        <v>341467</v>
      </c>
      <c r="AA21" s="173" t="n">
        <v>231764</v>
      </c>
      <c r="AB21" s="173" t="n">
        <v>95590</v>
      </c>
      <c r="AC21" s="173" t="n">
        <v>121031</v>
      </c>
      <c r="AD21" s="173" t="n">
        <v>97054</v>
      </c>
      <c r="AE21" s="173" t="n">
        <v>75016</v>
      </c>
      <c r="AF21" s="173" t="n">
        <v>83690</v>
      </c>
      <c r="AG21" s="173" t="n">
        <v>122406</v>
      </c>
      <c r="AH21" s="173" t="n">
        <v>141673</v>
      </c>
      <c r="AI21" s="173" t="n">
        <v>381716</v>
      </c>
      <c r="AJ21" s="173" t="n">
        <v>21385</v>
      </c>
      <c r="AK21" s="173" t="n">
        <v>123803</v>
      </c>
      <c r="AL21" s="173" t="n">
        <v>979118</v>
      </c>
      <c r="AM21" s="173" t="n">
        <v>74707</v>
      </c>
      <c r="BA21" s="173" t="n">
        <v>189777</v>
      </c>
      <c r="BC21" s="173" t="n">
        <v>0</v>
      </c>
      <c r="BD21" s="173" t="n">
        <v>34977</v>
      </c>
      <c r="BE21" s="173" t="n">
        <v>15000</v>
      </c>
      <c r="BF21" s="173" t="n">
        <v>0</v>
      </c>
      <c r="BH21" s="173" t="n">
        <v>321565</v>
      </c>
      <c r="BI21" s="173" t="n">
        <v>749218</v>
      </c>
      <c r="BJ21" s="173" t="n">
        <v>0</v>
      </c>
      <c r="BR21" s="173" t="n">
        <v>123568</v>
      </c>
      <c r="BS21" s="173" t="n">
        <v>120693</v>
      </c>
      <c r="BT21" s="173" t="n">
        <v>42114</v>
      </c>
      <c r="BU21" s="173" t="n">
        <v>122234</v>
      </c>
      <c r="BW21" s="173" t="n">
        <v>20000</v>
      </c>
      <c r="BX21" s="173" t="n">
        <v>16940</v>
      </c>
      <c r="BY21" s="173" t="n">
        <v>36512</v>
      </c>
      <c r="BZ21" s="173" t="n">
        <v>48094</v>
      </c>
      <c r="CA21" s="173" t="n">
        <v>61817</v>
      </c>
      <c r="CB21" s="173" t="n">
        <v>24840</v>
      </c>
      <c r="CD21" s="129" t="n">
        <v>1048132</v>
      </c>
      <c r="CE21" s="173" t="n">
        <v>2365600</v>
      </c>
      <c r="CF21" s="173" t="n">
        <v>0</v>
      </c>
      <c r="CG21" s="173" t="n">
        <v>79800</v>
      </c>
      <c r="CH21" s="173" t="n">
        <v>40400</v>
      </c>
      <c r="CJ21" s="173" t="n">
        <v>0</v>
      </c>
      <c r="CK21" s="173" t="n">
        <v>288853</v>
      </c>
      <c r="CL21" s="173" t="n">
        <v>144044</v>
      </c>
      <c r="CM21" s="173" t="n">
        <v>145800</v>
      </c>
      <c r="CN21" s="129" t="s">
        <v>216</v>
      </c>
      <c r="CO21" s="129" t="s">
        <v>216</v>
      </c>
      <c r="CP21" s="129" t="s">
        <v>216</v>
      </c>
      <c r="CQ21" s="129" t="s">
        <v>216</v>
      </c>
      <c r="CR21" s="129" t="n">
        <v>0</v>
      </c>
      <c r="CS21" s="129" t="n">
        <v>0</v>
      </c>
      <c r="CT21" s="129" t="s">
        <v>216</v>
      </c>
      <c r="CU21" s="129" t="s">
        <v>216</v>
      </c>
      <c r="CV21" s="129" t="s">
        <v>216</v>
      </c>
      <c r="CW21" s="129" t="s">
        <v>216</v>
      </c>
      <c r="CX21" s="129" t="s">
        <v>216</v>
      </c>
      <c r="CY21" s="129" t="s">
        <v>216</v>
      </c>
      <c r="CZ21" s="129" t="s">
        <v>216</v>
      </c>
      <c r="DA21" s="129" t="s">
        <v>216</v>
      </c>
      <c r="DB21" s="129" t="s">
        <v>216</v>
      </c>
      <c r="DC21" s="129" t="e">
        <f aca="false"/>
        <v>#VALUE!</v>
      </c>
      <c r="DD21" s="129" t="n">
        <v>14269</v>
      </c>
      <c r="DE21" s="129" t="n">
        <v>10000</v>
      </c>
      <c r="DF21" s="129" t="n">
        <v>0</v>
      </c>
      <c r="DG21" s="129" t="n">
        <v>4958</v>
      </c>
      <c r="DH21" s="129" t="n">
        <v>136831</v>
      </c>
      <c r="EU21" s="130" t="n">
        <v>124886</v>
      </c>
    </row>
    <row r="22" customFormat="false" ht="11.25" hidden="false" customHeight="false" outlineLevel="0" collapsed="false">
      <c r="A22" s="172" t="n">
        <v>36483</v>
      </c>
      <c r="B22" s="173" t="n">
        <v>191063</v>
      </c>
      <c r="C22" s="173" t="n">
        <v>351202</v>
      </c>
      <c r="D22" s="173" t="n">
        <v>936112</v>
      </c>
      <c r="E22" s="173" t="n">
        <v>531038</v>
      </c>
      <c r="F22" s="173" t="n">
        <v>706408</v>
      </c>
      <c r="G22" s="173" t="n">
        <v>51741</v>
      </c>
      <c r="H22" s="173" t="n">
        <v>199999</v>
      </c>
      <c r="I22" s="173" t="n">
        <v>6000</v>
      </c>
      <c r="J22" s="173" t="n">
        <v>1786500</v>
      </c>
      <c r="K22" s="173" t="n">
        <v>45600</v>
      </c>
      <c r="R22" s="173" t="n">
        <v>2664691</v>
      </c>
      <c r="T22" s="173" t="n">
        <f aca="false">VLOOKUP($A22,[1]Data!$A$1:$AH$15000,34,0)</f>
        <v>604041</v>
      </c>
      <c r="V22" s="173" t="n">
        <v>58521</v>
      </c>
      <c r="W22" s="173" t="s">
        <v>216</v>
      </c>
      <c r="X22" s="173" t="n">
        <v>126639</v>
      </c>
      <c r="Y22" s="173" t="n">
        <v>313520</v>
      </c>
      <c r="Z22" s="173" t="n">
        <v>305465</v>
      </c>
      <c r="AA22" s="173" t="n">
        <v>276950</v>
      </c>
      <c r="AB22" s="173" t="n">
        <v>85907</v>
      </c>
      <c r="AC22" s="173" t="n">
        <v>133745</v>
      </c>
      <c r="AD22" s="173" t="n">
        <v>97665</v>
      </c>
      <c r="AE22" s="173" t="n">
        <v>72887</v>
      </c>
      <c r="AF22" s="173" t="n">
        <v>81513</v>
      </c>
      <c r="AG22" s="173" t="n">
        <v>121496</v>
      </c>
      <c r="AH22" s="173" t="n">
        <v>108675</v>
      </c>
      <c r="AI22" s="173" t="n">
        <v>384622</v>
      </c>
      <c r="AJ22" s="173" t="n">
        <v>38336</v>
      </c>
      <c r="AK22" s="173" t="n">
        <v>108717</v>
      </c>
      <c r="AL22" s="173" t="n">
        <v>969270</v>
      </c>
      <c r="AM22" s="173" t="n">
        <v>67937</v>
      </c>
      <c r="BA22" s="173" t="n">
        <v>234805</v>
      </c>
      <c r="BC22" s="173" t="n">
        <v>0</v>
      </c>
      <c r="BD22" s="173" t="n">
        <v>34968</v>
      </c>
      <c r="BE22" s="173" t="n">
        <v>15000</v>
      </c>
      <c r="BF22" s="173" t="n">
        <v>0</v>
      </c>
      <c r="BH22" s="173" t="n">
        <v>254429</v>
      </c>
      <c r="BI22" s="173" t="n">
        <v>778130</v>
      </c>
      <c r="BJ22" s="173" t="n">
        <v>0</v>
      </c>
      <c r="BR22" s="173" t="n">
        <v>100241</v>
      </c>
      <c r="BS22" s="173" t="n">
        <v>79613</v>
      </c>
      <c r="BT22" s="173" t="n">
        <v>34693</v>
      </c>
      <c r="BU22" s="173" t="n">
        <v>113930</v>
      </c>
      <c r="BW22" s="173" t="n">
        <v>25000</v>
      </c>
      <c r="BX22" s="173" t="n">
        <v>21940</v>
      </c>
      <c r="BY22" s="173" t="n">
        <v>36512</v>
      </c>
      <c r="BZ22" s="173" t="n">
        <v>31177</v>
      </c>
      <c r="CA22" s="173" t="n">
        <v>35712</v>
      </c>
      <c r="CB22" s="173" t="n">
        <v>48142</v>
      </c>
      <c r="CD22" s="129" t="n">
        <v>1009488</v>
      </c>
      <c r="CE22" s="173" t="n">
        <v>2381100</v>
      </c>
      <c r="CF22" s="173" t="n">
        <v>0</v>
      </c>
      <c r="CG22" s="173" t="n">
        <v>81800</v>
      </c>
      <c r="CH22" s="173" t="n">
        <v>40400</v>
      </c>
      <c r="CJ22" s="173" t="n">
        <v>0</v>
      </c>
      <c r="CK22" s="173" t="n">
        <v>299616</v>
      </c>
      <c r="CL22" s="173" t="n">
        <v>92541</v>
      </c>
      <c r="CM22" s="173" t="n">
        <v>208400</v>
      </c>
      <c r="CN22" s="129" t="n">
        <v>122888</v>
      </c>
      <c r="CO22" s="129" t="n">
        <v>457361</v>
      </c>
      <c r="CP22" s="129" t="n">
        <v>675019</v>
      </c>
      <c r="CQ22" s="129" t="n">
        <v>82753</v>
      </c>
      <c r="CR22" s="129" t="n">
        <v>0</v>
      </c>
      <c r="CS22" s="129" t="n">
        <v>0</v>
      </c>
      <c r="CT22" s="129" t="n">
        <v>167879</v>
      </c>
      <c r="CU22" s="129" t="n">
        <v>0</v>
      </c>
      <c r="CV22" s="129" t="n">
        <v>0</v>
      </c>
      <c r="CW22" s="129" t="n">
        <v>37098</v>
      </c>
      <c r="CX22" s="129" t="n">
        <v>30332</v>
      </c>
      <c r="CY22" s="129" t="n">
        <v>53807</v>
      </c>
      <c r="CZ22" s="129" t="n">
        <v>7596</v>
      </c>
      <c r="DA22" s="129" t="n">
        <v>80619</v>
      </c>
      <c r="DB22" s="129" t="n">
        <v>174448</v>
      </c>
      <c r="DC22" s="129" t="n">
        <v>-24801</v>
      </c>
      <c r="DD22" s="129" t="s">
        <v>216</v>
      </c>
      <c r="DE22" s="129" t="s">
        <v>216</v>
      </c>
      <c r="DF22" s="129" t="s">
        <v>216</v>
      </c>
      <c r="DG22" s="129" t="s">
        <v>216</v>
      </c>
      <c r="DH22" s="129" t="e">
        <f aca="false"/>
        <v>#VALUE!</v>
      </c>
      <c r="EU22" s="130" t="n">
        <v>132456</v>
      </c>
    </row>
    <row r="23" customFormat="false" ht="11.25" hidden="false" customHeight="false" outlineLevel="0" collapsed="false">
      <c r="A23" s="172" t="n">
        <v>36484</v>
      </c>
      <c r="B23" s="173" t="n">
        <v>176565</v>
      </c>
      <c r="C23" s="173" t="n">
        <v>375350</v>
      </c>
      <c r="D23" s="173" t="n">
        <v>994147</v>
      </c>
      <c r="E23" s="173" t="n">
        <v>488205</v>
      </c>
      <c r="F23" s="173" t="n">
        <v>715891</v>
      </c>
      <c r="G23" s="173" t="n">
        <v>36197</v>
      </c>
      <c r="H23" s="173" t="n">
        <v>199999</v>
      </c>
      <c r="I23" s="173" t="n">
        <v>12000</v>
      </c>
      <c r="J23" s="173" t="n">
        <v>1752800</v>
      </c>
      <c r="K23" s="173" t="n">
        <v>72800</v>
      </c>
      <c r="R23" s="173" t="n">
        <v>2664901</v>
      </c>
      <c r="T23" s="173" t="n">
        <f aca="false">VLOOKUP($A23,[1]Data!$A$1:$AH$15000,34,0)</f>
        <v>594993</v>
      </c>
      <c r="V23" s="173" t="n">
        <v>58521</v>
      </c>
      <c r="W23" s="173" t="s">
        <v>216</v>
      </c>
      <c r="X23" s="173" t="n">
        <v>129558</v>
      </c>
      <c r="Y23" s="173" t="n">
        <v>340177</v>
      </c>
      <c r="Z23" s="173" t="n">
        <v>321406</v>
      </c>
      <c r="AA23" s="173" t="n">
        <v>256625</v>
      </c>
      <c r="AB23" s="173" t="n">
        <v>100804</v>
      </c>
      <c r="AC23" s="173" t="n">
        <v>113777</v>
      </c>
      <c r="AD23" s="173" t="n">
        <v>94966</v>
      </c>
      <c r="AE23" s="173" t="n">
        <v>72285</v>
      </c>
      <c r="AF23" s="173" t="n">
        <v>84520</v>
      </c>
      <c r="AG23" s="173" t="n">
        <v>121813</v>
      </c>
      <c r="AH23" s="173" t="n">
        <v>124274</v>
      </c>
      <c r="AI23" s="173" t="n">
        <v>389192</v>
      </c>
      <c r="AJ23" s="173" t="n">
        <v>10085</v>
      </c>
      <c r="AK23" s="173" t="n">
        <v>123742</v>
      </c>
      <c r="AL23" s="173" t="n">
        <v>946345</v>
      </c>
      <c r="AM23" s="173" t="n">
        <v>36611</v>
      </c>
      <c r="BA23" s="173" t="n">
        <v>228502</v>
      </c>
      <c r="BC23" s="173" t="n">
        <v>0</v>
      </c>
      <c r="BD23" s="173" t="n">
        <v>34968</v>
      </c>
      <c r="BE23" s="173" t="n">
        <v>15000</v>
      </c>
      <c r="BF23" s="173" t="n">
        <v>0</v>
      </c>
      <c r="BH23" s="173" t="n">
        <v>292379</v>
      </c>
      <c r="BI23" s="173" t="n">
        <v>880602</v>
      </c>
      <c r="BJ23" s="173" t="n">
        <v>0</v>
      </c>
      <c r="BR23" s="173" t="n">
        <v>105728</v>
      </c>
      <c r="BS23" s="173" t="n">
        <v>41271</v>
      </c>
      <c r="BT23" s="173" t="n">
        <v>30732</v>
      </c>
      <c r="BU23" s="173" t="n">
        <v>134314</v>
      </c>
      <c r="BW23" s="173" t="n">
        <v>19974</v>
      </c>
      <c r="BX23" s="173" t="n">
        <v>25633</v>
      </c>
      <c r="BY23" s="173" t="n">
        <v>36512</v>
      </c>
      <c r="BZ23" s="173" t="n">
        <v>22360</v>
      </c>
      <c r="CA23" s="173" t="n">
        <v>41817</v>
      </c>
      <c r="CB23" s="173" t="n">
        <v>28520</v>
      </c>
      <c r="CD23" s="129" t="n">
        <v>989845</v>
      </c>
      <c r="CE23" s="173" t="n">
        <v>2421800</v>
      </c>
      <c r="CF23" s="173" t="n">
        <v>0</v>
      </c>
      <c r="CG23" s="173" t="n">
        <v>81800</v>
      </c>
      <c r="CH23" s="173" t="n">
        <v>40400</v>
      </c>
      <c r="CJ23" s="173" t="n">
        <v>0</v>
      </c>
      <c r="CK23" s="173" t="n">
        <v>286870</v>
      </c>
      <c r="CL23" s="173" t="n">
        <v>69467</v>
      </c>
      <c r="CM23" s="173" t="n">
        <v>216600</v>
      </c>
      <c r="CN23" s="129" t="n">
        <v>127420</v>
      </c>
      <c r="CO23" s="129" t="n">
        <v>457656</v>
      </c>
      <c r="CP23" s="129" t="n">
        <v>675029</v>
      </c>
      <c r="CQ23" s="129" t="n">
        <v>82753</v>
      </c>
      <c r="CR23" s="129" t="n">
        <v>0</v>
      </c>
      <c r="CS23" s="129" t="n">
        <v>0</v>
      </c>
      <c r="CT23" s="129" t="n">
        <v>172919</v>
      </c>
      <c r="CU23" s="129" t="n">
        <v>0</v>
      </c>
      <c r="CV23" s="129" t="n">
        <v>0</v>
      </c>
      <c r="CW23" s="129" t="n">
        <v>16774</v>
      </c>
      <c r="CX23" s="129" t="n">
        <v>30327</v>
      </c>
      <c r="CY23" s="129" t="n">
        <v>53087</v>
      </c>
      <c r="CZ23" s="129" t="n">
        <v>7596</v>
      </c>
      <c r="DA23" s="129" t="n">
        <v>92719</v>
      </c>
      <c r="DB23" s="129" t="n">
        <v>185585</v>
      </c>
      <c r="DC23" s="129" t="n">
        <v>-24801</v>
      </c>
      <c r="DD23" s="129" t="s">
        <v>216</v>
      </c>
      <c r="DE23" s="129" t="s">
        <v>216</v>
      </c>
      <c r="DF23" s="129" t="s">
        <v>216</v>
      </c>
      <c r="DG23" s="129" t="s">
        <v>216</v>
      </c>
      <c r="DH23" s="129" t="e">
        <f aca="false"/>
        <v>#VALUE!</v>
      </c>
      <c r="EU23" s="130" t="n">
        <v>219871</v>
      </c>
    </row>
    <row r="24" customFormat="false" ht="11.25" hidden="false" customHeight="false" outlineLevel="0" collapsed="false">
      <c r="A24" s="172" t="n">
        <v>36485</v>
      </c>
      <c r="B24" s="173" t="n">
        <v>197229</v>
      </c>
      <c r="C24" s="173" t="n">
        <v>339760</v>
      </c>
      <c r="D24" s="173" t="n">
        <v>968386</v>
      </c>
      <c r="E24" s="173" t="n">
        <v>495739</v>
      </c>
      <c r="F24" s="173" t="n">
        <v>723093</v>
      </c>
      <c r="G24" s="173" t="n">
        <v>34033</v>
      </c>
      <c r="H24" s="173" t="n">
        <v>195000</v>
      </c>
      <c r="I24" s="173" t="n">
        <v>12000</v>
      </c>
      <c r="J24" s="173" t="n">
        <v>1777100</v>
      </c>
      <c r="K24" s="173" t="n">
        <v>70000</v>
      </c>
      <c r="R24" s="173" t="n">
        <v>2663136</v>
      </c>
      <c r="T24" s="173" t="n">
        <f aca="false">VLOOKUP($A24,[1]Data!$A$1:$AH$15000,34,0)</f>
        <v>615922</v>
      </c>
      <c r="V24" s="173" t="n">
        <v>58521</v>
      </c>
      <c r="W24" s="173" t="n">
        <v>79649</v>
      </c>
      <c r="X24" s="173" t="n">
        <v>115459</v>
      </c>
      <c r="Y24" s="173" t="n">
        <v>340866</v>
      </c>
      <c r="Z24" s="173" t="n">
        <v>320627</v>
      </c>
      <c r="AA24" s="173" t="n">
        <v>275557</v>
      </c>
      <c r="AB24" s="173" t="n">
        <v>103565</v>
      </c>
      <c r="AC24" s="173" t="n">
        <v>115248</v>
      </c>
      <c r="AD24" s="173" t="n">
        <v>93519</v>
      </c>
      <c r="AE24" s="173" t="n">
        <v>62764</v>
      </c>
      <c r="AF24" s="173" t="n">
        <v>81229</v>
      </c>
      <c r="AG24" s="173" t="n">
        <v>125438</v>
      </c>
      <c r="AH24" s="173" t="n">
        <v>141230</v>
      </c>
      <c r="AI24" s="173" t="n">
        <v>376766</v>
      </c>
      <c r="AJ24" s="173" t="n">
        <v>4837</v>
      </c>
      <c r="AK24" s="173" t="n">
        <v>131636</v>
      </c>
      <c r="AL24" s="173" t="n">
        <v>949640</v>
      </c>
      <c r="AM24" s="173" t="n">
        <v>21381</v>
      </c>
      <c r="BA24" s="173" t="n">
        <v>227883</v>
      </c>
      <c r="BC24" s="173" t="n">
        <v>0</v>
      </c>
      <c r="BD24" s="173" t="n">
        <v>34968</v>
      </c>
      <c r="BE24" s="173" t="n">
        <v>15000</v>
      </c>
      <c r="BF24" s="173" t="n">
        <v>0</v>
      </c>
      <c r="BH24" s="173" t="n">
        <v>294773</v>
      </c>
      <c r="BI24" s="173" t="n">
        <v>864188</v>
      </c>
      <c r="BJ24" s="173" t="n">
        <v>0</v>
      </c>
      <c r="BR24" s="173" t="n">
        <v>105556</v>
      </c>
      <c r="BS24" s="173" t="n">
        <v>41271</v>
      </c>
      <c r="BT24" s="173" t="n">
        <v>45883</v>
      </c>
      <c r="BU24" s="173" t="n">
        <v>134908</v>
      </c>
      <c r="BW24" s="173" t="n">
        <v>15000</v>
      </c>
      <c r="BX24" s="173" t="n">
        <v>19940</v>
      </c>
      <c r="BY24" s="173" t="n">
        <v>36512</v>
      </c>
      <c r="BZ24" s="173" t="n">
        <v>22360</v>
      </c>
      <c r="CA24" s="173" t="n">
        <v>26817</v>
      </c>
      <c r="CB24" s="173" t="n">
        <v>39840</v>
      </c>
      <c r="CD24" s="129" t="n">
        <v>962290</v>
      </c>
      <c r="CE24" s="173" t="n">
        <v>2445300</v>
      </c>
      <c r="CF24" s="173" t="n">
        <v>0</v>
      </c>
      <c r="CG24" s="173" t="n">
        <v>81800</v>
      </c>
      <c r="CH24" s="173" t="n">
        <v>40400</v>
      </c>
      <c r="CJ24" s="173" t="n">
        <v>0</v>
      </c>
      <c r="CK24" s="173" t="n">
        <v>296638</v>
      </c>
      <c r="CL24" s="173" t="n">
        <v>67463</v>
      </c>
      <c r="CM24" s="173" t="n">
        <v>228300</v>
      </c>
      <c r="CN24" s="129" t="n">
        <v>127419</v>
      </c>
      <c r="CO24" s="129" t="n">
        <v>463537</v>
      </c>
      <c r="CP24" s="129" t="n">
        <v>675029</v>
      </c>
      <c r="CQ24" s="129" t="n">
        <v>82918</v>
      </c>
      <c r="CR24" s="129" t="n">
        <v>0</v>
      </c>
      <c r="CS24" s="129" t="n">
        <v>0</v>
      </c>
      <c r="CT24" s="129" t="n">
        <v>173557</v>
      </c>
      <c r="CU24" s="129" t="n">
        <v>0</v>
      </c>
      <c r="CV24" s="129" t="n">
        <v>0</v>
      </c>
      <c r="CW24" s="129" t="n">
        <v>16774</v>
      </c>
      <c r="CX24" s="129" t="n">
        <v>30427</v>
      </c>
      <c r="CY24" s="129" t="n">
        <v>53087</v>
      </c>
      <c r="CZ24" s="129" t="n">
        <v>7596</v>
      </c>
      <c r="DA24" s="129" t="n">
        <v>91983</v>
      </c>
      <c r="DB24" s="129" t="n">
        <v>184934</v>
      </c>
      <c r="DC24" s="129" t="n">
        <v>-24801</v>
      </c>
      <c r="DD24" s="129" t="n">
        <v>0</v>
      </c>
      <c r="DE24" s="129" t="n">
        <v>0</v>
      </c>
      <c r="DF24" s="129" t="n">
        <v>0</v>
      </c>
      <c r="DG24" s="129" t="s">
        <v>216</v>
      </c>
      <c r="DH24" s="129" t="n">
        <v>144038</v>
      </c>
      <c r="EU24" s="130" t="n">
        <v>219871</v>
      </c>
    </row>
    <row r="25" customFormat="false" ht="11.25" hidden="false" customHeight="false" outlineLevel="0" collapsed="false">
      <c r="A25" s="172" t="n">
        <v>36486</v>
      </c>
      <c r="B25" s="173" t="n">
        <v>184285</v>
      </c>
      <c r="C25" s="173" t="n">
        <v>353595</v>
      </c>
      <c r="D25" s="173" t="n">
        <v>979752</v>
      </c>
      <c r="E25" s="173" t="n">
        <v>492342</v>
      </c>
      <c r="F25" s="173" t="n">
        <v>725377</v>
      </c>
      <c r="G25" s="173" t="n">
        <v>35786</v>
      </c>
      <c r="H25" s="173" t="n">
        <v>199999</v>
      </c>
      <c r="I25" s="173" t="n">
        <v>2983</v>
      </c>
      <c r="J25" s="173" t="n">
        <v>1770100</v>
      </c>
      <c r="K25" s="173" t="n">
        <v>89200</v>
      </c>
      <c r="R25" s="173" t="n">
        <v>2693526</v>
      </c>
      <c r="T25" s="173" t="n">
        <f aca="false">VLOOKUP($A25,[1]Data!$A$1:$AH$15000,34,0)</f>
        <v>590808</v>
      </c>
      <c r="V25" s="173" t="n">
        <v>58521</v>
      </c>
      <c r="W25" s="173" t="n">
        <v>64445</v>
      </c>
      <c r="X25" s="173" t="n">
        <v>128024</v>
      </c>
      <c r="Y25" s="173" t="n">
        <v>340582</v>
      </c>
      <c r="Z25" s="173" t="n">
        <v>295707</v>
      </c>
      <c r="AA25" s="173" t="n">
        <v>295497</v>
      </c>
      <c r="AB25" s="173" t="n">
        <v>102084</v>
      </c>
      <c r="AC25" s="173" t="n">
        <v>119506</v>
      </c>
      <c r="AD25" s="173" t="n">
        <v>94279</v>
      </c>
      <c r="AE25" s="173" t="n">
        <v>59388</v>
      </c>
      <c r="AF25" s="173" t="n">
        <v>78767</v>
      </c>
      <c r="AG25" s="173" t="n">
        <v>124858</v>
      </c>
      <c r="AH25" s="173" t="n">
        <v>138905</v>
      </c>
      <c r="AI25" s="173" t="n">
        <v>389842</v>
      </c>
      <c r="AJ25" s="173" t="n">
        <v>10085</v>
      </c>
      <c r="AK25" s="173" t="n">
        <v>126522</v>
      </c>
      <c r="AL25" s="173" t="n">
        <v>958194</v>
      </c>
      <c r="AM25" s="173" t="n">
        <v>51754</v>
      </c>
      <c r="BA25" s="173" t="n">
        <v>230871</v>
      </c>
      <c r="BC25" s="173" t="n">
        <v>0</v>
      </c>
      <c r="BD25" s="173" t="n">
        <v>34968</v>
      </c>
      <c r="BE25" s="173" t="n">
        <v>15000</v>
      </c>
      <c r="BF25" s="173" t="n">
        <v>0</v>
      </c>
      <c r="BH25" s="173" t="n">
        <v>338575</v>
      </c>
      <c r="BI25" s="173" t="n">
        <v>945151</v>
      </c>
      <c r="BJ25" s="173" t="n">
        <v>0</v>
      </c>
      <c r="BR25" s="173" t="n">
        <v>101120</v>
      </c>
      <c r="BS25" s="173" t="n">
        <v>23450</v>
      </c>
      <c r="BT25" s="173" t="n">
        <v>35594</v>
      </c>
      <c r="BU25" s="173" t="n">
        <v>130674</v>
      </c>
      <c r="BW25" s="173" t="n">
        <v>15000</v>
      </c>
      <c r="BX25" s="173" t="n">
        <v>19929</v>
      </c>
      <c r="BY25" s="173" t="n">
        <v>36512</v>
      </c>
      <c r="BZ25" s="173" t="n">
        <v>22360</v>
      </c>
      <c r="CA25" s="173" t="n">
        <v>6552</v>
      </c>
      <c r="CB25" s="173" t="n">
        <v>39840</v>
      </c>
      <c r="CD25" s="129" t="n">
        <v>932482</v>
      </c>
      <c r="CE25" s="173" t="n">
        <v>2451100</v>
      </c>
      <c r="CF25" s="173" t="n">
        <v>4900</v>
      </c>
      <c r="CG25" s="173" t="n">
        <v>81800</v>
      </c>
      <c r="CH25" s="173" t="n">
        <v>40400</v>
      </c>
      <c r="CJ25" s="173" t="n">
        <v>0</v>
      </c>
      <c r="CK25" s="173" t="n">
        <v>296639</v>
      </c>
      <c r="CL25" s="173" t="n">
        <v>68428</v>
      </c>
      <c r="CM25" s="173" t="n">
        <v>227300</v>
      </c>
      <c r="CN25" s="129" t="n">
        <v>127386</v>
      </c>
      <c r="CO25" s="129" t="n">
        <v>462963</v>
      </c>
      <c r="CP25" s="129" t="n">
        <v>675029</v>
      </c>
      <c r="CQ25" s="129" t="n">
        <v>82835</v>
      </c>
      <c r="CR25" s="129" t="n">
        <v>0</v>
      </c>
      <c r="CS25" s="129" t="n">
        <v>0</v>
      </c>
      <c r="CT25" s="129" t="n">
        <v>170594</v>
      </c>
      <c r="CU25" s="129" t="n">
        <v>0</v>
      </c>
      <c r="CV25" s="129" t="n">
        <v>0</v>
      </c>
      <c r="CW25" s="129" t="n">
        <v>16774</v>
      </c>
      <c r="CX25" s="129" t="n">
        <v>30215</v>
      </c>
      <c r="CY25" s="129" t="n">
        <v>53087</v>
      </c>
      <c r="CZ25" s="129" t="n">
        <v>7596</v>
      </c>
      <c r="DA25" s="129" t="n">
        <v>92024</v>
      </c>
      <c r="DB25" s="129" t="n">
        <v>190385</v>
      </c>
      <c r="DC25" s="129" t="n">
        <v>-24801</v>
      </c>
      <c r="DD25" s="129" t="n">
        <v>0</v>
      </c>
      <c r="DE25" s="129" t="n">
        <v>0</v>
      </c>
      <c r="DF25" s="129" t="n">
        <v>0</v>
      </c>
      <c r="DG25" s="129" t="n">
        <v>4958</v>
      </c>
      <c r="DH25" s="129" t="n">
        <v>154249</v>
      </c>
      <c r="EU25" s="130" t="n">
        <v>197425</v>
      </c>
    </row>
    <row r="26" customFormat="false" ht="11.25" hidden="false" customHeight="false" outlineLevel="0" collapsed="false">
      <c r="A26" s="172" t="n">
        <v>36487</v>
      </c>
      <c r="B26" s="173" t="n">
        <v>147940</v>
      </c>
      <c r="C26" s="173" t="n">
        <v>474270</v>
      </c>
      <c r="D26" s="173" t="n">
        <v>956942</v>
      </c>
      <c r="E26" s="173" t="n">
        <v>512730</v>
      </c>
      <c r="F26" s="173" t="n">
        <v>724224</v>
      </c>
      <c r="G26" s="173" t="n">
        <v>30310</v>
      </c>
      <c r="H26" s="173" t="n">
        <v>195414</v>
      </c>
      <c r="I26" s="173" t="n">
        <v>12564</v>
      </c>
      <c r="J26" s="173" t="n">
        <v>1760900</v>
      </c>
      <c r="K26" s="173" t="n">
        <v>89100</v>
      </c>
      <c r="R26" s="173" t="n">
        <v>2678139</v>
      </c>
      <c r="T26" s="173" t="n">
        <f aca="false">VLOOKUP($A26,[1]Data!$A$1:$AH$15000,34,0)</f>
        <v>578796</v>
      </c>
      <c r="V26" s="173" t="n">
        <v>32508</v>
      </c>
      <c r="W26" s="173" t="n">
        <v>40470</v>
      </c>
      <c r="X26" s="173" t="n">
        <v>110829</v>
      </c>
      <c r="Y26" s="173" t="n">
        <v>302387</v>
      </c>
      <c r="Z26" s="173" t="n">
        <v>297345</v>
      </c>
      <c r="AA26" s="173" t="n">
        <v>269159</v>
      </c>
      <c r="AB26" s="173" t="n">
        <v>81009</v>
      </c>
      <c r="AC26" s="173" t="n">
        <v>120632</v>
      </c>
      <c r="AD26" s="173" t="n">
        <v>52030</v>
      </c>
      <c r="AE26" s="173" t="n">
        <v>65403</v>
      </c>
      <c r="AF26" s="173" t="n">
        <v>80404</v>
      </c>
      <c r="AG26" s="173" t="n">
        <v>131204</v>
      </c>
      <c r="AH26" s="173" t="n">
        <v>127338</v>
      </c>
      <c r="AI26" s="173" t="n">
        <v>362056</v>
      </c>
      <c r="AJ26" s="173" t="n">
        <v>23304</v>
      </c>
      <c r="AK26" s="173" t="n">
        <v>103194</v>
      </c>
      <c r="AL26" s="173" t="n">
        <v>900000</v>
      </c>
      <c r="AM26" s="173" t="n">
        <v>164868</v>
      </c>
      <c r="BA26" s="173" t="n">
        <v>175792</v>
      </c>
      <c r="BC26" s="173" t="n">
        <v>0</v>
      </c>
      <c r="BD26" s="173" t="n">
        <v>34968</v>
      </c>
      <c r="BE26" s="173" t="n">
        <v>8332</v>
      </c>
      <c r="BF26" s="173" t="n">
        <v>0</v>
      </c>
      <c r="BH26" s="173" t="n">
        <v>333320</v>
      </c>
      <c r="BI26" s="173" t="n">
        <v>1054560</v>
      </c>
      <c r="BJ26" s="173" t="n">
        <v>0</v>
      </c>
      <c r="BR26" s="173" t="n">
        <v>50797</v>
      </c>
      <c r="BS26" s="173" t="n">
        <v>38080</v>
      </c>
      <c r="BT26" s="173" t="n">
        <v>0</v>
      </c>
      <c r="BU26" s="173" t="n">
        <v>103365</v>
      </c>
      <c r="BW26" s="173" t="n">
        <v>10000</v>
      </c>
      <c r="BX26" s="173" t="n">
        <v>0</v>
      </c>
      <c r="BY26" s="173" t="n">
        <v>12171</v>
      </c>
      <c r="BZ26" s="173" t="n">
        <v>11592</v>
      </c>
      <c r="CA26" s="173" t="n">
        <v>17131</v>
      </c>
      <c r="CB26" s="173" t="n">
        <v>3852</v>
      </c>
      <c r="CD26" s="129" t="n">
        <v>1005104</v>
      </c>
      <c r="CE26" s="173" t="n">
        <v>2475600</v>
      </c>
      <c r="CF26" s="173" t="n">
        <v>0</v>
      </c>
      <c r="CG26" s="173" t="n">
        <v>81800</v>
      </c>
      <c r="CH26" s="173" t="n">
        <v>40400</v>
      </c>
      <c r="CJ26" s="173" t="n">
        <v>0</v>
      </c>
      <c r="CK26" s="173" t="n">
        <v>314246</v>
      </c>
      <c r="CL26" s="173" t="n">
        <v>40259</v>
      </c>
      <c r="CM26" s="173" t="n">
        <v>272000</v>
      </c>
      <c r="CN26" s="129" t="n">
        <v>117668</v>
      </c>
      <c r="CO26" s="129" t="n">
        <v>455187</v>
      </c>
      <c r="CP26" s="129" t="n">
        <v>675019</v>
      </c>
      <c r="CQ26" s="129" t="n">
        <v>176598</v>
      </c>
      <c r="CR26" s="129" t="n">
        <v>46314</v>
      </c>
      <c r="CS26" s="129" t="n">
        <v>0</v>
      </c>
      <c r="CT26" s="129" t="n">
        <v>163018</v>
      </c>
      <c r="CU26" s="129" t="n">
        <v>0</v>
      </c>
      <c r="CV26" s="129" t="n">
        <v>0</v>
      </c>
      <c r="CW26" s="129" t="n">
        <v>16728</v>
      </c>
      <c r="CX26" s="129" t="n">
        <v>30838</v>
      </c>
      <c r="CY26" s="129" t="n">
        <v>53087</v>
      </c>
      <c r="CZ26" s="129" t="n">
        <v>7596</v>
      </c>
      <c r="DA26" s="129" t="n">
        <v>39840</v>
      </c>
      <c r="DB26" s="129" t="n">
        <v>139467</v>
      </c>
      <c r="DC26" s="129" t="n">
        <v>-39073</v>
      </c>
      <c r="DD26" s="129" t="n">
        <v>25696</v>
      </c>
      <c r="DE26" s="129" t="n">
        <v>0</v>
      </c>
      <c r="DF26" s="129" t="n">
        <v>0</v>
      </c>
      <c r="DG26" s="129" t="n">
        <v>1653</v>
      </c>
      <c r="DH26" s="129" t="n">
        <v>203214</v>
      </c>
      <c r="EU26" s="130" t="n">
        <v>158099</v>
      </c>
    </row>
    <row r="27" customFormat="false" ht="11.25" hidden="false" customHeight="false" outlineLevel="0" collapsed="false">
      <c r="A27" s="172" t="n">
        <v>36488</v>
      </c>
      <c r="B27" s="173" t="n">
        <v>153744</v>
      </c>
      <c r="C27" s="173" t="n">
        <v>486051</v>
      </c>
      <c r="D27" s="173" t="n">
        <v>106403</v>
      </c>
      <c r="E27" s="173" t="n">
        <v>464936</v>
      </c>
      <c r="F27" s="173" t="n">
        <v>719380</v>
      </c>
      <c r="G27" s="173" t="n">
        <v>35000</v>
      </c>
      <c r="H27" s="173" t="n">
        <v>193748</v>
      </c>
      <c r="I27" s="173" t="n">
        <v>16000</v>
      </c>
      <c r="J27" s="173" t="n">
        <v>1762500</v>
      </c>
      <c r="K27" s="173" t="n">
        <v>90500</v>
      </c>
      <c r="R27" s="173" t="n">
        <v>2639293</v>
      </c>
      <c r="T27" s="173" t="n">
        <f aca="false">VLOOKUP($A27,[1]Data!$A$1:$AH$15000,34,0)</f>
        <v>671163</v>
      </c>
      <c r="V27" s="173" t="n">
        <v>58521</v>
      </c>
      <c r="W27" s="173" t="n">
        <v>51630</v>
      </c>
      <c r="X27" s="173" t="n">
        <v>100027</v>
      </c>
      <c r="Y27" s="173" t="n">
        <v>323011</v>
      </c>
      <c r="Z27" s="173" t="n">
        <v>314370</v>
      </c>
      <c r="AA27" s="173" t="n">
        <v>298060</v>
      </c>
      <c r="AB27" s="173" t="n">
        <v>70722</v>
      </c>
      <c r="AC27" s="173" t="n">
        <v>127710</v>
      </c>
      <c r="AD27" s="173" t="n">
        <v>71252</v>
      </c>
      <c r="AE27" s="173" t="n">
        <v>17306</v>
      </c>
      <c r="AF27" s="173" t="n">
        <v>92012</v>
      </c>
      <c r="AG27" s="173" t="n">
        <v>121254</v>
      </c>
      <c r="AH27" s="173" t="n">
        <v>148315</v>
      </c>
      <c r="AI27" s="173" t="n">
        <v>337521</v>
      </c>
      <c r="AJ27" s="173" t="n">
        <v>24292</v>
      </c>
      <c r="AK27" s="173" t="n">
        <v>107740</v>
      </c>
      <c r="AL27" s="173" t="n">
        <v>900000</v>
      </c>
      <c r="AM27" s="173" t="n">
        <v>141586</v>
      </c>
      <c r="BA27" s="173" t="n">
        <v>177781</v>
      </c>
      <c r="BC27" s="173" t="n">
        <v>0</v>
      </c>
      <c r="BD27" s="173" t="n">
        <v>34968</v>
      </c>
      <c r="BE27" s="173" t="n">
        <v>15000</v>
      </c>
      <c r="BF27" s="173" t="n">
        <v>0</v>
      </c>
      <c r="BH27" s="173" t="n">
        <v>185913</v>
      </c>
      <c r="BI27" s="173" t="n">
        <v>1030321</v>
      </c>
      <c r="BJ27" s="173" t="n">
        <v>0</v>
      </c>
      <c r="BR27" s="173" t="n">
        <v>37285</v>
      </c>
      <c r="BS27" s="173" t="n">
        <v>0</v>
      </c>
      <c r="BT27" s="173" t="n">
        <v>0</v>
      </c>
      <c r="BU27" s="173" t="n">
        <v>130785</v>
      </c>
      <c r="BW27" s="173" t="n">
        <v>0</v>
      </c>
      <c r="BX27" s="173" t="n">
        <v>0</v>
      </c>
      <c r="BY27" s="173" t="n">
        <v>36512</v>
      </c>
      <c r="BZ27" s="173" t="n">
        <v>3659</v>
      </c>
      <c r="CA27" s="173" t="n">
        <v>49213</v>
      </c>
      <c r="CB27" s="173" t="n">
        <v>799</v>
      </c>
      <c r="CD27" s="129" t="n">
        <v>953064</v>
      </c>
      <c r="CE27" s="173" t="n">
        <v>2511900</v>
      </c>
      <c r="CF27" s="173" t="n">
        <v>0</v>
      </c>
      <c r="CG27" s="173" t="n">
        <v>81800</v>
      </c>
      <c r="CH27" s="173" t="n">
        <v>40400</v>
      </c>
      <c r="CJ27" s="173" t="n">
        <v>0</v>
      </c>
      <c r="CK27" s="173" t="n">
        <v>317722</v>
      </c>
      <c r="CL27" s="173" t="n">
        <v>38905</v>
      </c>
      <c r="CM27" s="173" t="n">
        <v>293400</v>
      </c>
      <c r="CN27" s="129" t="n">
        <v>117509</v>
      </c>
      <c r="CO27" s="129" t="n">
        <v>485015</v>
      </c>
      <c r="CP27" s="129" t="n">
        <v>647129</v>
      </c>
      <c r="CQ27" s="129" t="n">
        <v>135721</v>
      </c>
      <c r="CR27" s="129" t="n">
        <v>149014</v>
      </c>
      <c r="CS27" s="129" t="n">
        <v>0</v>
      </c>
      <c r="CT27" s="129" t="n">
        <v>160734</v>
      </c>
      <c r="CU27" s="129" t="n">
        <v>0</v>
      </c>
      <c r="CV27" s="129" t="n">
        <v>0</v>
      </c>
      <c r="CW27" s="129" t="n">
        <v>12039</v>
      </c>
      <c r="CX27" s="129" t="n">
        <v>38597</v>
      </c>
      <c r="CY27" s="129" t="n">
        <v>53087</v>
      </c>
      <c r="CZ27" s="129" t="n">
        <v>7596</v>
      </c>
      <c r="DA27" s="129" t="n">
        <v>39641</v>
      </c>
      <c r="DB27" s="129" t="n">
        <v>146648</v>
      </c>
      <c r="DC27" s="129" t="n">
        <v>-42879</v>
      </c>
      <c r="DD27" s="129" t="n">
        <v>27286</v>
      </c>
      <c r="DE27" s="129" t="n">
        <v>0</v>
      </c>
      <c r="DF27" s="129" t="n">
        <v>0</v>
      </c>
      <c r="DG27" s="129" t="n">
        <v>4958</v>
      </c>
      <c r="DH27" s="129" t="n">
        <v>192803</v>
      </c>
      <c r="EU27" s="130" t="n">
        <v>136867</v>
      </c>
    </row>
    <row r="28" customFormat="false" ht="11.25" hidden="false" customHeight="false" outlineLevel="0" collapsed="false">
      <c r="A28" s="172" t="n">
        <v>36489</v>
      </c>
      <c r="B28" s="173" t="n">
        <v>144929</v>
      </c>
      <c r="C28" s="173" t="n">
        <v>308401</v>
      </c>
      <c r="D28" s="173" t="n">
        <v>1013731</v>
      </c>
      <c r="E28" s="173" t="n">
        <v>532803</v>
      </c>
      <c r="F28" s="173" t="n">
        <v>708339</v>
      </c>
      <c r="G28" s="173" t="n">
        <v>30000</v>
      </c>
      <c r="H28" s="173" t="n">
        <v>209761</v>
      </c>
      <c r="I28" s="173" t="n">
        <v>16000</v>
      </c>
      <c r="J28" s="173" t="n">
        <v>1744700</v>
      </c>
      <c r="K28" s="173" t="n">
        <v>69900</v>
      </c>
      <c r="R28" s="173" t="n">
        <v>2573224</v>
      </c>
      <c r="T28" s="173" t="n">
        <f aca="false">VLOOKUP($A28,[1]Data!$A$1:$AH$15000,34,0)</f>
        <v>678180</v>
      </c>
      <c r="V28" s="173" t="n">
        <v>58521</v>
      </c>
      <c r="W28" s="173" t="n">
        <v>116771</v>
      </c>
      <c r="X28" s="173" t="n">
        <v>77620</v>
      </c>
      <c r="Y28" s="173" t="n">
        <v>288088</v>
      </c>
      <c r="Z28" s="173" t="n">
        <v>308396</v>
      </c>
      <c r="AA28" s="173" t="n">
        <v>292212</v>
      </c>
      <c r="AB28" s="173" t="n">
        <v>70122</v>
      </c>
      <c r="AC28" s="173" t="n">
        <v>139411</v>
      </c>
      <c r="AD28" s="173" t="n">
        <v>47957</v>
      </c>
      <c r="AE28" s="173" t="n">
        <v>83068</v>
      </c>
      <c r="AF28" s="173" t="n">
        <v>81703</v>
      </c>
      <c r="AG28" s="173" t="n">
        <v>120328</v>
      </c>
      <c r="AH28" s="173" t="n">
        <v>181429</v>
      </c>
      <c r="AI28" s="173" t="n">
        <v>323737</v>
      </c>
      <c r="AJ28" s="173" t="n">
        <v>29624</v>
      </c>
      <c r="AK28" s="173" t="n">
        <v>106871</v>
      </c>
      <c r="AL28" s="173" t="n">
        <v>896629</v>
      </c>
      <c r="AM28" s="173" t="n">
        <v>30236</v>
      </c>
      <c r="BA28" s="173" t="n">
        <v>244084</v>
      </c>
      <c r="BC28" s="173" t="n">
        <v>0</v>
      </c>
      <c r="BD28" s="173" t="n">
        <v>34869</v>
      </c>
      <c r="BE28" s="173" t="n">
        <v>15000</v>
      </c>
      <c r="BF28" s="173" t="n">
        <v>0</v>
      </c>
      <c r="BH28" s="173" t="n">
        <v>206040</v>
      </c>
      <c r="BI28" s="173" t="n">
        <v>829180</v>
      </c>
      <c r="BJ28" s="173" t="n">
        <v>0</v>
      </c>
      <c r="BR28" s="173" t="n">
        <v>34859</v>
      </c>
      <c r="BS28" s="173" t="n">
        <v>46286</v>
      </c>
      <c r="BT28" s="173" t="n">
        <v>9381</v>
      </c>
      <c r="BU28" s="173" t="n">
        <v>122617</v>
      </c>
      <c r="BW28" s="173" t="n">
        <v>17909</v>
      </c>
      <c r="BX28" s="173" t="n">
        <v>0</v>
      </c>
      <c r="BY28" s="173" t="n">
        <v>36512</v>
      </c>
      <c r="BZ28" s="173" t="n">
        <v>11659</v>
      </c>
      <c r="CA28" s="173" t="n">
        <v>0</v>
      </c>
      <c r="CB28" s="173" t="n">
        <v>9905</v>
      </c>
      <c r="CD28" s="129" t="n">
        <v>893401</v>
      </c>
      <c r="CE28" s="173" t="n">
        <v>2468200</v>
      </c>
      <c r="CF28" s="173" t="n">
        <v>0</v>
      </c>
      <c r="CG28" s="173" t="n">
        <v>81800</v>
      </c>
      <c r="CH28" s="173" t="n">
        <v>40400</v>
      </c>
      <c r="CJ28" s="173" t="n">
        <v>0</v>
      </c>
      <c r="CK28" s="173" t="n">
        <v>332860</v>
      </c>
      <c r="CL28" s="173" t="n">
        <v>49490</v>
      </c>
      <c r="CM28" s="173" t="n">
        <v>282000</v>
      </c>
      <c r="CN28" s="129" t="n">
        <v>118959</v>
      </c>
      <c r="CO28" s="129" t="n">
        <v>448399</v>
      </c>
      <c r="CP28" s="129" t="n">
        <v>675029</v>
      </c>
      <c r="CQ28" s="129" t="n">
        <v>131289</v>
      </c>
      <c r="CR28" s="129" t="n">
        <v>19102</v>
      </c>
      <c r="CS28" s="129" t="n">
        <v>0</v>
      </c>
      <c r="CT28" s="129" t="n">
        <v>167442</v>
      </c>
      <c r="CU28" s="129" t="n">
        <v>9753</v>
      </c>
      <c r="CV28" s="129" t="n">
        <v>0</v>
      </c>
      <c r="CW28" s="129" t="n">
        <v>52538</v>
      </c>
      <c r="CX28" s="129" t="n">
        <v>38668</v>
      </c>
      <c r="CY28" s="129" t="n">
        <v>53087</v>
      </c>
      <c r="CZ28" s="129" t="n">
        <v>7596</v>
      </c>
      <c r="DA28" s="129" t="n">
        <v>55718</v>
      </c>
      <c r="DB28" s="129" t="n">
        <v>169567</v>
      </c>
      <c r="DC28" s="129" t="n">
        <v>-24989</v>
      </c>
      <c r="DD28" s="129" t="n">
        <v>14282</v>
      </c>
      <c r="DE28" s="129" t="n">
        <v>14541</v>
      </c>
      <c r="DF28" s="129" t="n">
        <v>0</v>
      </c>
      <c r="DG28" s="129" t="n">
        <v>9958</v>
      </c>
      <c r="DH28" s="129" t="n">
        <v>152925</v>
      </c>
      <c r="EU28" s="130" t="n">
        <v>135620</v>
      </c>
    </row>
    <row r="29" customFormat="false" ht="11.25" hidden="false" customHeight="false" outlineLevel="0" collapsed="false">
      <c r="A29" s="172" t="n">
        <v>36490</v>
      </c>
      <c r="B29" s="173" t="n">
        <v>133512</v>
      </c>
      <c r="C29" s="173" t="n">
        <v>316316</v>
      </c>
      <c r="D29" s="173" t="n">
        <v>998183</v>
      </c>
      <c r="E29" s="173" t="n">
        <v>534500</v>
      </c>
      <c r="F29" s="173" t="n">
        <v>708376</v>
      </c>
      <c r="G29" s="173" t="n">
        <v>30000</v>
      </c>
      <c r="H29" s="173" t="n">
        <v>209747</v>
      </c>
      <c r="I29" s="173" t="n">
        <v>16000</v>
      </c>
      <c r="J29" s="173" t="n">
        <v>1740500</v>
      </c>
      <c r="K29" s="173" t="n">
        <v>69400</v>
      </c>
      <c r="R29" s="173" t="n">
        <v>2557509</v>
      </c>
      <c r="T29" s="173" t="n">
        <f aca="false">VLOOKUP($A29,[1]Data!$A$1:$AH$15000,34,0)</f>
        <v>683662</v>
      </c>
      <c r="V29" s="173" t="n">
        <v>58521</v>
      </c>
      <c r="W29" s="173" t="n">
        <v>119622</v>
      </c>
      <c r="X29" s="173" t="n">
        <v>67861</v>
      </c>
      <c r="Y29" s="173" t="n">
        <v>289729</v>
      </c>
      <c r="Z29" s="173" t="n">
        <v>308396</v>
      </c>
      <c r="AA29" s="173" t="n">
        <v>301940</v>
      </c>
      <c r="AB29" s="173" t="n">
        <v>63606</v>
      </c>
      <c r="AC29" s="173" t="n">
        <v>141364</v>
      </c>
      <c r="AD29" s="173" t="n">
        <v>49311</v>
      </c>
      <c r="AE29" s="173" t="n">
        <v>74604</v>
      </c>
      <c r="AF29" s="173" t="n">
        <v>78920</v>
      </c>
      <c r="AG29" s="173" t="n">
        <v>123140</v>
      </c>
      <c r="AH29" s="173" t="n">
        <v>186911</v>
      </c>
      <c r="AI29" s="173" t="n">
        <v>327471</v>
      </c>
      <c r="AJ29" s="173" t="n">
        <v>29624</v>
      </c>
      <c r="AK29" s="173" t="n">
        <v>104453</v>
      </c>
      <c r="AL29" s="173" t="n">
        <v>898479</v>
      </c>
      <c r="AM29" s="173" t="n">
        <v>11140</v>
      </c>
      <c r="BA29" s="173" t="n">
        <v>244054</v>
      </c>
      <c r="BC29" s="173" t="n">
        <v>0</v>
      </c>
      <c r="BD29" s="173" t="n">
        <v>34869</v>
      </c>
      <c r="BE29" s="173" t="n">
        <v>15000</v>
      </c>
      <c r="BF29" s="173" t="n">
        <v>0</v>
      </c>
      <c r="BH29" s="173" t="n">
        <v>194470</v>
      </c>
      <c r="BI29" s="173" t="n">
        <v>817752</v>
      </c>
      <c r="BJ29" s="173" t="n">
        <v>0</v>
      </c>
      <c r="BR29" s="173" t="n">
        <v>49088</v>
      </c>
      <c r="BS29" s="173" t="n">
        <v>46287</v>
      </c>
      <c r="BT29" s="173" t="n">
        <v>9381</v>
      </c>
      <c r="BU29" s="173" t="n">
        <v>123185</v>
      </c>
      <c r="BW29" s="173" t="n">
        <v>25213</v>
      </c>
      <c r="BX29" s="173" t="n">
        <v>0</v>
      </c>
      <c r="BY29" s="173" t="n">
        <v>36512</v>
      </c>
      <c r="BZ29" s="173" t="n">
        <v>11659</v>
      </c>
      <c r="CA29" s="173" t="n">
        <v>20465</v>
      </c>
      <c r="CB29" s="173" t="n">
        <v>9905</v>
      </c>
      <c r="CD29" s="129" t="n">
        <v>861665</v>
      </c>
      <c r="CE29" s="173" t="n">
        <v>2446500</v>
      </c>
      <c r="CF29" s="173" t="n">
        <v>2700</v>
      </c>
      <c r="CG29" s="173" t="n">
        <v>81800</v>
      </c>
      <c r="CH29" s="173" t="n">
        <v>40400</v>
      </c>
      <c r="CJ29" s="173" t="n">
        <v>0</v>
      </c>
      <c r="CK29" s="173" t="n">
        <v>335202</v>
      </c>
      <c r="CL29" s="173" t="n">
        <v>74082</v>
      </c>
      <c r="CM29" s="173" t="n">
        <v>260000</v>
      </c>
      <c r="CN29" s="129" t="n">
        <v>118971</v>
      </c>
      <c r="CO29" s="129" t="n">
        <v>452378</v>
      </c>
      <c r="CP29" s="129" t="n">
        <v>675029</v>
      </c>
      <c r="CQ29" s="129" t="n">
        <v>124677</v>
      </c>
      <c r="CR29" s="129" t="n">
        <v>19102</v>
      </c>
      <c r="CS29" s="129" t="n">
        <v>0</v>
      </c>
      <c r="CT29" s="129" t="n">
        <v>157655</v>
      </c>
      <c r="CU29" s="129" t="n">
        <v>9753</v>
      </c>
      <c r="CV29" s="129" t="n">
        <v>0</v>
      </c>
      <c r="CW29" s="129" t="n">
        <v>52538</v>
      </c>
      <c r="CX29" s="129" t="n">
        <v>38726</v>
      </c>
      <c r="CY29" s="129" t="n">
        <v>53087</v>
      </c>
      <c r="CZ29" s="129" t="n">
        <v>7596</v>
      </c>
      <c r="DA29" s="129" t="n">
        <v>55618</v>
      </c>
      <c r="DB29" s="129" t="n">
        <v>169525</v>
      </c>
      <c r="DC29" s="129" t="n">
        <v>-24989</v>
      </c>
      <c r="DD29" s="129" t="n">
        <v>14680</v>
      </c>
      <c r="DE29" s="129" t="n">
        <v>5000</v>
      </c>
      <c r="DF29" s="129" t="n">
        <v>0</v>
      </c>
      <c r="DG29" s="129" t="n">
        <v>9958</v>
      </c>
      <c r="DH29" s="129" t="n">
        <v>144038</v>
      </c>
      <c r="EU29" s="130" t="n">
        <v>135619</v>
      </c>
    </row>
    <row r="30" customFormat="false" ht="11.25" hidden="false" customHeight="false" outlineLevel="0" collapsed="false">
      <c r="A30" s="172" t="n">
        <v>36491</v>
      </c>
      <c r="B30" s="173" t="n">
        <v>140681</v>
      </c>
      <c r="C30" s="173" t="n">
        <v>307923</v>
      </c>
      <c r="D30" s="173" t="n">
        <v>997942</v>
      </c>
      <c r="E30" s="173" t="n">
        <v>536725</v>
      </c>
      <c r="F30" s="173" t="n">
        <v>708339</v>
      </c>
      <c r="G30" s="173" t="n">
        <v>37999</v>
      </c>
      <c r="H30" s="173" t="n">
        <v>201762</v>
      </c>
      <c r="I30" s="173" t="n">
        <v>16000</v>
      </c>
      <c r="J30" s="173" t="n">
        <v>1708400</v>
      </c>
      <c r="K30" s="173" t="n">
        <v>73100</v>
      </c>
      <c r="R30" s="173" t="n">
        <v>2546871</v>
      </c>
      <c r="T30" s="173" t="n">
        <f aca="false">VLOOKUP($A30,[1]Data!$A$1:$AH$15000,34,0)</f>
        <v>683123</v>
      </c>
      <c r="V30" s="173" t="n">
        <v>58521</v>
      </c>
      <c r="W30" s="173" t="n">
        <v>125312</v>
      </c>
      <c r="X30" s="173" t="n">
        <v>69877</v>
      </c>
      <c r="Y30" s="173" t="n">
        <v>284197</v>
      </c>
      <c r="Z30" s="173" t="n">
        <v>308396</v>
      </c>
      <c r="AA30" s="173" t="n">
        <v>297478</v>
      </c>
      <c r="AB30" s="173" t="n">
        <v>63606</v>
      </c>
      <c r="AC30" s="173" t="n">
        <v>142057</v>
      </c>
      <c r="AD30" s="173" t="n">
        <v>48920</v>
      </c>
      <c r="AE30" s="173" t="n">
        <v>76523</v>
      </c>
      <c r="AF30" s="173" t="n">
        <v>74704</v>
      </c>
      <c r="AG30" s="173" t="n">
        <v>126353</v>
      </c>
      <c r="AH30" s="173" t="n">
        <v>186372</v>
      </c>
      <c r="AI30" s="173" t="n">
        <v>317266</v>
      </c>
      <c r="AJ30" s="173" t="n">
        <v>29624</v>
      </c>
      <c r="AK30" s="173" t="n">
        <v>107746</v>
      </c>
      <c r="AL30" s="173" t="n">
        <v>890039</v>
      </c>
      <c r="AM30" s="173" t="n">
        <v>-1970</v>
      </c>
      <c r="BA30" s="173" t="n">
        <v>244103</v>
      </c>
      <c r="BC30" s="173" t="n">
        <v>0</v>
      </c>
      <c r="BD30" s="173" t="n">
        <v>34869</v>
      </c>
      <c r="BE30" s="173" t="n">
        <v>15000</v>
      </c>
      <c r="BF30" s="173" t="n">
        <v>0</v>
      </c>
      <c r="BH30" s="173" t="n">
        <v>191194</v>
      </c>
      <c r="BI30" s="173" t="n">
        <v>807741</v>
      </c>
      <c r="BJ30" s="173" t="n">
        <v>0</v>
      </c>
      <c r="BR30" s="173" t="n">
        <v>39810</v>
      </c>
      <c r="BS30" s="173" t="n">
        <v>46287</v>
      </c>
      <c r="BT30" s="173" t="n">
        <v>9381</v>
      </c>
      <c r="BU30" s="173" t="n">
        <v>123147</v>
      </c>
      <c r="BW30" s="173" t="n">
        <v>15000</v>
      </c>
      <c r="BX30" s="173" t="n">
        <v>0</v>
      </c>
      <c r="BY30" s="173" t="n">
        <v>36512</v>
      </c>
      <c r="BZ30" s="173" t="n">
        <v>11659</v>
      </c>
      <c r="CA30" s="173" t="n">
        <v>30465</v>
      </c>
      <c r="CB30" s="173" t="n">
        <v>9905</v>
      </c>
      <c r="CD30" s="129" t="n">
        <v>893091</v>
      </c>
      <c r="CE30" s="173" t="n">
        <v>2419200</v>
      </c>
      <c r="CF30" s="173" t="n">
        <v>0</v>
      </c>
      <c r="CG30" s="173" t="n">
        <v>69000</v>
      </c>
      <c r="CH30" s="173" t="n">
        <v>40400</v>
      </c>
      <c r="CJ30" s="173" t="n">
        <v>0</v>
      </c>
      <c r="CK30" s="173" t="n">
        <v>330742</v>
      </c>
      <c r="CL30" s="173" t="n">
        <v>73653</v>
      </c>
      <c r="CM30" s="173" t="n">
        <v>256000</v>
      </c>
      <c r="CN30" s="129" t="n">
        <v>118971</v>
      </c>
      <c r="CO30" s="129" t="n">
        <v>447889</v>
      </c>
      <c r="CP30" s="129" t="n">
        <v>675029</v>
      </c>
      <c r="CQ30" s="129" t="n">
        <v>138526</v>
      </c>
      <c r="CR30" s="129" t="n">
        <v>19102</v>
      </c>
      <c r="CS30" s="129" t="n">
        <v>0</v>
      </c>
      <c r="CT30" s="129" t="n">
        <v>160737</v>
      </c>
      <c r="CU30" s="129" t="n">
        <v>9753</v>
      </c>
      <c r="CV30" s="129" t="n">
        <v>0</v>
      </c>
      <c r="CW30" s="129" t="n">
        <v>52538</v>
      </c>
      <c r="CX30" s="129" t="n">
        <v>38794</v>
      </c>
      <c r="CY30" s="129" t="n">
        <v>53087</v>
      </c>
      <c r="CZ30" s="129" t="n">
        <v>7596</v>
      </c>
      <c r="DA30" s="129" t="n">
        <v>55605</v>
      </c>
      <c r="DB30" s="129" t="n">
        <v>169577</v>
      </c>
      <c r="DC30" s="129" t="n">
        <v>-24989</v>
      </c>
      <c r="DD30" s="129" t="n">
        <v>15032</v>
      </c>
      <c r="DE30" s="129" t="n">
        <v>0</v>
      </c>
      <c r="DF30" s="129" t="n">
        <v>0</v>
      </c>
      <c r="DG30" s="129" t="n">
        <v>9958</v>
      </c>
      <c r="DH30" s="129" t="n">
        <v>144038</v>
      </c>
      <c r="EU30" s="130" t="n">
        <v>134537</v>
      </c>
    </row>
    <row r="31" customFormat="false" ht="11.25" hidden="false" customHeight="false" outlineLevel="0" collapsed="false">
      <c r="A31" s="172" t="n">
        <v>36492</v>
      </c>
      <c r="B31" s="173" t="n">
        <v>153513</v>
      </c>
      <c r="C31" s="173" t="n">
        <v>316032</v>
      </c>
      <c r="D31" s="173" t="n">
        <v>991058</v>
      </c>
      <c r="E31" s="173" t="n">
        <v>527947</v>
      </c>
      <c r="F31" s="173" t="n">
        <v>708339</v>
      </c>
      <c r="G31" s="173" t="n">
        <v>38000</v>
      </c>
      <c r="H31" s="173" t="n">
        <v>201761</v>
      </c>
      <c r="I31" s="173" t="n">
        <v>16000</v>
      </c>
      <c r="J31" s="173" t="n">
        <v>1720600</v>
      </c>
      <c r="K31" s="173" t="n">
        <v>69400</v>
      </c>
      <c r="R31" s="173" t="n">
        <v>2541992</v>
      </c>
      <c r="T31" s="173" t="n">
        <f aca="false">VLOOKUP($A31,[1]Data!$A$1:$AH$15000,34,0)</f>
        <v>682036</v>
      </c>
      <c r="V31" s="173" t="n">
        <v>58521</v>
      </c>
      <c r="W31" s="173" t="n">
        <v>126687</v>
      </c>
      <c r="X31" s="173" t="n">
        <v>68710</v>
      </c>
      <c r="Y31" s="173" t="n">
        <v>299500</v>
      </c>
      <c r="Z31" s="173" t="n">
        <v>308396</v>
      </c>
      <c r="AA31" s="173" t="n">
        <v>304956</v>
      </c>
      <c r="AB31" s="173" t="n">
        <v>63606</v>
      </c>
      <c r="AC31" s="173" t="n">
        <v>138849</v>
      </c>
      <c r="AD31" s="173" t="n">
        <v>58572</v>
      </c>
      <c r="AE31" s="173" t="n">
        <v>68863</v>
      </c>
      <c r="AF31" s="173" t="n">
        <v>74704</v>
      </c>
      <c r="AG31" s="173" t="n">
        <v>124166</v>
      </c>
      <c r="AH31" s="173" t="n">
        <v>185285</v>
      </c>
      <c r="AI31" s="173" t="n">
        <v>331888</v>
      </c>
      <c r="AJ31" s="173" t="n">
        <v>29624</v>
      </c>
      <c r="AK31" s="173" t="n">
        <v>107746</v>
      </c>
      <c r="AL31" s="173" t="n">
        <v>885201</v>
      </c>
      <c r="AM31" s="173" t="n">
        <v>-4362</v>
      </c>
      <c r="BA31" s="173" t="n">
        <v>244123</v>
      </c>
      <c r="BC31" s="173" t="n">
        <v>0</v>
      </c>
      <c r="BD31" s="173" t="n">
        <v>34869</v>
      </c>
      <c r="BE31" s="173" t="n">
        <v>15000</v>
      </c>
      <c r="BF31" s="173" t="n">
        <v>0</v>
      </c>
      <c r="BH31" s="173" t="n">
        <v>173705</v>
      </c>
      <c r="BI31" s="173" t="n">
        <v>791585</v>
      </c>
      <c r="BJ31" s="173" t="n">
        <v>0</v>
      </c>
      <c r="BR31" s="173" t="n">
        <v>35788</v>
      </c>
      <c r="BS31" s="173" t="n">
        <v>46287</v>
      </c>
      <c r="BT31" s="173" t="n">
        <v>9381</v>
      </c>
      <c r="BU31" s="173" t="n">
        <v>122043</v>
      </c>
      <c r="BW31" s="173" t="n">
        <v>15000</v>
      </c>
      <c r="BX31" s="173" t="n">
        <v>0</v>
      </c>
      <c r="BY31" s="173" t="n">
        <v>35543</v>
      </c>
      <c r="BZ31" s="173" t="n">
        <v>11559</v>
      </c>
      <c r="CA31" s="173" t="n">
        <v>30465</v>
      </c>
      <c r="CB31" s="173" t="n">
        <v>9905</v>
      </c>
      <c r="CD31" s="129" t="n">
        <v>930090</v>
      </c>
      <c r="CE31" s="173" t="n">
        <v>2450700</v>
      </c>
      <c r="CF31" s="173" t="n">
        <v>0</v>
      </c>
      <c r="CG31" s="173" t="n">
        <v>81800</v>
      </c>
      <c r="CH31" s="173" t="n">
        <v>40400</v>
      </c>
      <c r="CJ31" s="173" t="n">
        <v>0</v>
      </c>
      <c r="CK31" s="173" t="n">
        <v>336095</v>
      </c>
      <c r="CL31" s="173" t="n">
        <v>74322</v>
      </c>
      <c r="CM31" s="173" t="n">
        <v>260700</v>
      </c>
      <c r="CN31" s="129" t="n">
        <v>118959</v>
      </c>
      <c r="CO31" s="129" t="n">
        <v>458729</v>
      </c>
      <c r="CP31" s="129" t="n">
        <v>675029</v>
      </c>
      <c r="CQ31" s="129" t="n">
        <v>115502</v>
      </c>
      <c r="CR31" s="129" t="n">
        <v>19102</v>
      </c>
      <c r="CS31" s="129" t="n">
        <v>0</v>
      </c>
      <c r="CT31" s="129" t="n">
        <v>160738</v>
      </c>
      <c r="CU31" s="129" t="n">
        <v>9753</v>
      </c>
      <c r="CV31" s="129" t="n">
        <v>0</v>
      </c>
      <c r="CW31" s="129" t="n">
        <v>52538</v>
      </c>
      <c r="CX31" s="129" t="n">
        <v>38709</v>
      </c>
      <c r="CY31" s="129" t="n">
        <v>53807</v>
      </c>
      <c r="CZ31" s="129" t="n">
        <v>7596</v>
      </c>
      <c r="DA31" s="129" t="n">
        <v>55705</v>
      </c>
      <c r="DB31" s="129" t="n">
        <v>169595</v>
      </c>
      <c r="DC31" s="129" t="n">
        <v>-24989</v>
      </c>
      <c r="DD31" s="129" t="n">
        <v>14014</v>
      </c>
      <c r="DE31" s="129" t="n">
        <v>0</v>
      </c>
      <c r="DF31" s="129" t="n">
        <v>0</v>
      </c>
      <c r="DG31" s="129" t="n">
        <v>9958</v>
      </c>
      <c r="DH31" s="129" t="n">
        <v>144038</v>
      </c>
      <c r="EU31" s="130" t="n">
        <v>133823</v>
      </c>
    </row>
    <row r="32" customFormat="false" ht="11.25" hidden="false" customHeight="false" outlineLevel="0" collapsed="false">
      <c r="A32" s="172" t="n">
        <v>36493</v>
      </c>
      <c r="B32" s="173" t="n">
        <v>149180</v>
      </c>
      <c r="C32" s="173" t="n">
        <v>337516</v>
      </c>
      <c r="D32" s="173" t="n">
        <v>989159</v>
      </c>
      <c r="E32" s="173" t="n">
        <v>538924</v>
      </c>
      <c r="F32" s="173" t="n">
        <v>710339</v>
      </c>
      <c r="G32" s="173" t="n">
        <v>37999</v>
      </c>
      <c r="H32" s="173" t="n">
        <v>199762</v>
      </c>
      <c r="I32" s="173" t="n">
        <v>16051</v>
      </c>
      <c r="J32" s="173" t="n">
        <v>1724300</v>
      </c>
      <c r="K32" s="173" t="n">
        <v>69400</v>
      </c>
      <c r="R32" s="173" t="n">
        <v>2545629</v>
      </c>
      <c r="T32" s="173" t="n">
        <f aca="false">VLOOKUP($A32,[1]Data!$A$1:$AH$15000,34,0)</f>
        <v>673089</v>
      </c>
      <c r="V32" s="173" t="n">
        <v>58521</v>
      </c>
      <c r="W32" s="173" t="n">
        <v>131645</v>
      </c>
      <c r="X32" s="173" t="n">
        <v>76682</v>
      </c>
      <c r="Y32" s="173" t="n">
        <v>292652</v>
      </c>
      <c r="Z32" s="173" t="n">
        <v>301326</v>
      </c>
      <c r="AA32" s="173" t="n">
        <v>297170</v>
      </c>
      <c r="AB32" s="173" t="n">
        <v>65711</v>
      </c>
      <c r="AC32" s="173" t="n">
        <v>143932</v>
      </c>
      <c r="AD32" s="173" t="n">
        <v>56887</v>
      </c>
      <c r="AE32" s="173" t="n">
        <v>73129</v>
      </c>
      <c r="AF32" s="173" t="n">
        <v>82476</v>
      </c>
      <c r="AG32" s="173" t="n">
        <v>118676</v>
      </c>
      <c r="AH32" s="173" t="n">
        <v>180406</v>
      </c>
      <c r="AI32" s="173" t="n">
        <v>343261</v>
      </c>
      <c r="AJ32" s="173" t="n">
        <v>29624</v>
      </c>
      <c r="AK32" s="173" t="n">
        <v>103967</v>
      </c>
      <c r="AL32" s="173" t="n">
        <v>882846</v>
      </c>
      <c r="AM32" s="173" t="n">
        <v>-3344</v>
      </c>
      <c r="BA32" s="173" t="n">
        <v>244485</v>
      </c>
      <c r="BC32" s="173" t="n">
        <v>0</v>
      </c>
      <c r="BD32" s="173" t="n">
        <v>34869</v>
      </c>
      <c r="BE32" s="173" t="n">
        <v>15000</v>
      </c>
      <c r="BF32" s="173" t="n">
        <v>0</v>
      </c>
      <c r="BH32" s="173" t="n">
        <v>194496</v>
      </c>
      <c r="BI32" s="173" t="n">
        <v>843365</v>
      </c>
      <c r="BJ32" s="173" t="n">
        <v>0</v>
      </c>
      <c r="BR32" s="173" t="n">
        <v>39184</v>
      </c>
      <c r="BS32" s="173" t="n">
        <v>46287</v>
      </c>
      <c r="BT32" s="173" t="n">
        <v>0</v>
      </c>
      <c r="BU32" s="173" t="n">
        <v>102300</v>
      </c>
      <c r="BW32" s="173" t="n">
        <v>15000</v>
      </c>
      <c r="BX32" s="173" t="n">
        <v>0</v>
      </c>
      <c r="BY32" s="173" t="n">
        <v>36512</v>
      </c>
      <c r="BZ32" s="173" t="n">
        <v>11659</v>
      </c>
      <c r="CA32" s="173" t="n">
        <v>30465</v>
      </c>
      <c r="CB32" s="173" t="n">
        <v>9905</v>
      </c>
      <c r="CD32" s="129" t="n">
        <v>959994</v>
      </c>
      <c r="CE32" s="173" t="n">
        <v>2461100</v>
      </c>
      <c r="CF32" s="173" t="n">
        <v>0</v>
      </c>
      <c r="CG32" s="173" t="n">
        <v>81800</v>
      </c>
      <c r="CH32" s="173" t="n">
        <v>40400</v>
      </c>
      <c r="CJ32" s="173" t="n">
        <v>0</v>
      </c>
      <c r="CK32" s="173" t="n">
        <v>342780</v>
      </c>
      <c r="CL32" s="173" t="n">
        <v>56929</v>
      </c>
      <c r="CM32" s="173" t="n">
        <v>281200</v>
      </c>
      <c r="CN32" s="129" t="n">
        <v>118927</v>
      </c>
      <c r="CO32" s="129" t="n">
        <v>458266</v>
      </c>
      <c r="CP32" s="129" t="n">
        <v>673371</v>
      </c>
      <c r="CQ32" s="129" t="n">
        <v>114023</v>
      </c>
      <c r="CR32" s="129" t="n">
        <v>19102</v>
      </c>
      <c r="CS32" s="129" t="n">
        <v>0</v>
      </c>
      <c r="CT32" s="129" t="n">
        <v>160738</v>
      </c>
      <c r="CU32" s="129" t="n">
        <v>9753</v>
      </c>
      <c r="CV32" s="129" t="n">
        <v>0</v>
      </c>
      <c r="CW32" s="129" t="n">
        <v>52538</v>
      </c>
      <c r="CX32" s="129" t="n">
        <v>38794</v>
      </c>
      <c r="CY32" s="129" t="n">
        <v>53087</v>
      </c>
      <c r="CZ32" s="129" t="n">
        <v>7596</v>
      </c>
      <c r="DA32" s="129" t="n">
        <v>55582</v>
      </c>
      <c r="DB32" s="129" t="n">
        <v>169556</v>
      </c>
      <c r="DC32" s="129" t="n">
        <v>-24989</v>
      </c>
      <c r="DD32" s="129" t="n">
        <v>15032</v>
      </c>
      <c r="DE32" s="129" t="n">
        <v>0</v>
      </c>
      <c r="DF32" s="129" t="n">
        <v>0</v>
      </c>
      <c r="DG32" s="129" t="n">
        <v>5000</v>
      </c>
      <c r="DH32" s="129" t="n">
        <v>144038</v>
      </c>
      <c r="EU32" s="130" t="n">
        <v>148150</v>
      </c>
    </row>
    <row r="33" customFormat="false" ht="11.25" hidden="false" customHeight="false" outlineLevel="0" collapsed="false">
      <c r="A33" s="172" t="n">
        <v>36494</v>
      </c>
      <c r="B33" s="173" t="n">
        <v>141414</v>
      </c>
      <c r="C33" s="173" t="n">
        <v>397647</v>
      </c>
      <c r="D33" s="173" t="n">
        <v>911704</v>
      </c>
      <c r="E33" s="173" t="n">
        <v>465541</v>
      </c>
      <c r="F33" s="173" t="n">
        <v>748161</v>
      </c>
      <c r="G33" s="173" t="n">
        <v>20000</v>
      </c>
      <c r="H33" s="173" t="n">
        <v>189762</v>
      </c>
      <c r="I33" s="173" t="n">
        <v>18857</v>
      </c>
      <c r="J33" s="173" t="n">
        <v>1799100</v>
      </c>
      <c r="K33" s="173" t="n">
        <v>82000</v>
      </c>
      <c r="R33" s="173" t="n">
        <v>2593935</v>
      </c>
      <c r="T33" s="173" t="n">
        <f aca="false">VLOOKUP($A33,[1]Data!$A$1:$AH$15000,34,0)</f>
        <v>652171</v>
      </c>
      <c r="V33" s="173" t="n">
        <v>58521</v>
      </c>
      <c r="W33" s="173" t="n">
        <v>81708</v>
      </c>
      <c r="X33" s="173" t="n">
        <v>98422</v>
      </c>
      <c r="Y33" s="173" t="n">
        <v>312487</v>
      </c>
      <c r="Z33" s="173" t="n">
        <v>301321</v>
      </c>
      <c r="AA33" s="173" t="n">
        <v>304112</v>
      </c>
      <c r="AB33" s="173" t="n">
        <v>83656</v>
      </c>
      <c r="AC33" s="173" t="n">
        <v>128462</v>
      </c>
      <c r="AD33" s="173" t="n">
        <v>57118</v>
      </c>
      <c r="AE33" s="173" t="n">
        <v>69037</v>
      </c>
      <c r="AF33" s="173" t="n">
        <v>86837</v>
      </c>
      <c r="AG33" s="173" t="n">
        <v>117634</v>
      </c>
      <c r="AH33" s="173" t="n">
        <v>184750</v>
      </c>
      <c r="AI33" s="173" t="n">
        <v>329313</v>
      </c>
      <c r="AJ33" s="173" t="n">
        <v>20978</v>
      </c>
      <c r="AK33" s="173" t="n">
        <v>60177</v>
      </c>
      <c r="AL33" s="173" t="n">
        <v>890610</v>
      </c>
      <c r="AM33" s="173" t="n">
        <v>98678</v>
      </c>
      <c r="BA33" s="173" t="n">
        <v>244557</v>
      </c>
      <c r="BC33" s="173" t="n">
        <v>0</v>
      </c>
      <c r="BD33" s="173" t="n">
        <v>34869</v>
      </c>
      <c r="BE33" s="173" t="n">
        <v>14988</v>
      </c>
      <c r="BF33" s="173" t="n">
        <v>12643</v>
      </c>
      <c r="BH33" s="173" t="n">
        <v>225526</v>
      </c>
      <c r="BI33" s="173" t="n">
        <v>916754</v>
      </c>
      <c r="BJ33" s="173" t="n">
        <v>0</v>
      </c>
      <c r="BR33" s="173" t="n">
        <v>97917</v>
      </c>
      <c r="BS33" s="173" t="n">
        <v>43251</v>
      </c>
      <c r="BT33" s="173" t="n">
        <v>15881</v>
      </c>
      <c r="BU33" s="173" t="n">
        <v>97605</v>
      </c>
      <c r="BW33" s="173" t="n">
        <v>15000</v>
      </c>
      <c r="BX33" s="173" t="n">
        <v>0</v>
      </c>
      <c r="BY33" s="173" t="n">
        <v>36512</v>
      </c>
      <c r="BZ33" s="173" t="n">
        <v>16251</v>
      </c>
      <c r="CA33" s="173" t="n">
        <v>40991</v>
      </c>
      <c r="CB33" s="173" t="n">
        <v>36757</v>
      </c>
      <c r="CD33" s="129" t="n">
        <v>979523</v>
      </c>
      <c r="CE33" s="173" t="n">
        <v>2497900</v>
      </c>
      <c r="CF33" s="173" t="n">
        <v>0</v>
      </c>
      <c r="CG33" s="173" t="n">
        <v>81800</v>
      </c>
      <c r="CH33" s="173" t="n">
        <v>40400</v>
      </c>
      <c r="CJ33" s="173" t="n">
        <v>0</v>
      </c>
      <c r="CK33" s="173" t="n">
        <v>323953</v>
      </c>
      <c r="CL33" s="173" t="n">
        <v>42612</v>
      </c>
      <c r="CM33" s="173" t="n">
        <v>286200</v>
      </c>
      <c r="CN33" s="129" t="n">
        <v>107593</v>
      </c>
      <c r="CO33" s="129" t="n">
        <v>465019</v>
      </c>
      <c r="CP33" s="129" t="n">
        <v>675019</v>
      </c>
      <c r="CQ33" s="129" t="n">
        <v>123905</v>
      </c>
      <c r="CR33" s="129" t="n">
        <v>0</v>
      </c>
      <c r="CS33" s="129" t="n">
        <v>7836</v>
      </c>
      <c r="CT33" s="129" t="n">
        <v>159333</v>
      </c>
      <c r="CU33" s="129" t="n">
        <v>0</v>
      </c>
      <c r="CV33" s="129" t="n">
        <v>0</v>
      </c>
      <c r="CW33" s="129" t="n">
        <v>60826</v>
      </c>
      <c r="CX33" s="129" t="n">
        <v>28894</v>
      </c>
      <c r="CY33" s="129" t="n">
        <v>53087</v>
      </c>
      <c r="CZ33" s="129" t="n">
        <v>7596</v>
      </c>
      <c r="DA33" s="129" t="n">
        <v>65678</v>
      </c>
      <c r="DB33" s="129" t="n">
        <v>163924</v>
      </c>
      <c r="DC33" s="129" t="n">
        <v>-37460</v>
      </c>
      <c r="DD33" s="129" t="n">
        <v>17380</v>
      </c>
      <c r="DE33" s="129" t="n">
        <v>7188</v>
      </c>
      <c r="DF33" s="129" t="n">
        <v>0</v>
      </c>
      <c r="DG33" s="129" t="n">
        <v>0</v>
      </c>
      <c r="DH33" s="129" t="n">
        <v>163136</v>
      </c>
      <c r="EU33" s="130" t="n">
        <v>154868</v>
      </c>
    </row>
    <row r="34" customFormat="false" ht="11.25" hidden="false" customHeight="false" outlineLevel="0" collapsed="false">
      <c r="A34" s="172" t="n">
        <v>36495</v>
      </c>
      <c r="B34" s="173" t="n">
        <f aca="false">VLOOKUP($A34,[2]Data!$A$1:$AG$15000,9,0)</f>
        <v>150029</v>
      </c>
      <c r="C34" s="173" t="n">
        <f aca="false">VLOOKUP($A34,[2]Data!$A$1:$AG$15000,10,0)</f>
        <v>467427</v>
      </c>
      <c r="D34" s="173" t="n">
        <f aca="false">VLOOKUP($A34,[2]Data!$A$1:$AG$15000,12,0)</f>
        <v>450321</v>
      </c>
      <c r="E34" s="173" t="n">
        <f aca="false">VLOOKUP($A34,[2]Data!$A$1:$AG$15000,11,0)</f>
        <v>960808</v>
      </c>
      <c r="F34" s="173" t="n">
        <f aca="false">VLOOKUP($A34,[1]Data!$A$1:$AF$15000,4,0)</f>
        <v>669140</v>
      </c>
      <c r="G34" s="173" t="n">
        <f aca="false">VLOOKUP($A34,[1]Data!$A$1:$AF$15000,2,0)</f>
        <v>40000</v>
      </c>
      <c r="H34" s="173" t="n">
        <f aca="false">VLOOKUP($A34,[1]Data!$A$1:$AF$15000,3,0)</f>
        <v>253000</v>
      </c>
      <c r="I34" s="173" t="n">
        <f aca="false">VLOOKUP($A34,[1]Data!$A$1:$AF$15000,6,0)</f>
        <v>6028</v>
      </c>
      <c r="J34" s="173" t="n">
        <f aca="false">VLOOKUP($A34,[3]Data!$A$1:$K$15000,4,0)*$A$2</f>
        <v>1736200</v>
      </c>
      <c r="K34" s="173" t="n">
        <f aca="false">VLOOKUP($A34,[3]Data!$A$1:$K$15000,6,0)*$A$2</f>
        <v>95700</v>
      </c>
      <c r="R34" s="173" t="n">
        <f aca="false">VLOOKUP($A34,[2]Data!$A$1:$AH$15000,4,0)</f>
        <v>2710153</v>
      </c>
      <c r="T34" s="173" t="n">
        <f aca="false">VLOOKUP($A34,[1]Data!$A$1:$AH$15000,34,0)</f>
        <v>623279</v>
      </c>
      <c r="V34" s="173" t="n">
        <f aca="false">VLOOKUP($A34,[1]Data!$A$1:$AH$15000,8,0)</f>
        <v>65334</v>
      </c>
      <c r="W34" s="173" t="n">
        <f aca="false">VLOOKUP($A34,[4]Data!$A$1:$AH$15000,19,0)</f>
        <v>79885</v>
      </c>
      <c r="X34" s="173" t="n">
        <f aca="false">VLOOKUP($A34,[1]Data!$A$1:$AH$15000,17,0)</f>
        <v>134693</v>
      </c>
      <c r="Y34" s="173" t="n">
        <f aca="false">VLOOKUP($A34,[2]Data!$A$1:$AH$15000,17,0)</f>
        <v>306665</v>
      </c>
      <c r="Z34" s="173" t="n">
        <f aca="false">VLOOKUP($A34,[1]Data!$A$1:$AH$15000,11,0)</f>
        <v>302158</v>
      </c>
      <c r="AA34" s="173" t="n">
        <f aca="false">VLOOKUP($A34,[2]Data!$A$1:$AH$15000,21,0)</f>
        <v>303527</v>
      </c>
      <c r="AB34" s="173" t="n">
        <f aca="false">VLOOKUP($A34,[1]Data!$A$1:$AH$15000,15,0)</f>
        <v>84074</v>
      </c>
      <c r="AC34" s="173" t="n">
        <f aca="false">VLOOKUP($A34,[2]Data!$A$1:$AH$15000,18,0)</f>
        <v>130925</v>
      </c>
      <c r="AD34" s="173" t="n">
        <f aca="false">VLOOKUP($A34,[1]Data!$A$1:$AH$15000,18,0)</f>
        <v>94986</v>
      </c>
      <c r="AE34" s="173" t="n">
        <f aca="false">VLOOKUP($A34,[2]Data!$A$1:$AH$15000,19,0)</f>
        <v>29434</v>
      </c>
      <c r="AF34" s="173" t="n">
        <f aca="false">VLOOKUP($A34,[1]Data!$A$1:$AH$15000,16,0)</f>
        <v>90048</v>
      </c>
      <c r="AG34" s="173" t="n">
        <f aca="false">VLOOKUP($A34,[2]Data!$A$1:$AH$15000,20,0)</f>
        <v>137975</v>
      </c>
      <c r="AH34" s="173" t="n">
        <f aca="false">VLOOKUP($A34,[1]Data!$A$1:$AH$15000,9,0)</f>
        <v>131634</v>
      </c>
      <c r="AI34" s="173" t="n">
        <f aca="false">VLOOKUP($A34,[2]Data!$A$1:$AH$15000,22,0)</f>
        <v>386315</v>
      </c>
      <c r="AJ34" s="173" t="n">
        <f aca="false">VLOOKUP($A34,[1]Data!$A$1:$AH$15000,10,0)</f>
        <v>27767</v>
      </c>
      <c r="AK34" s="173" t="n">
        <f aca="false">VLOOKUP($A34,[2]Data!$A$1:$AH$15000,23,0)</f>
        <v>35136</v>
      </c>
      <c r="AL34" s="173" t="n">
        <f aca="false">VLOOKUP($A34,[2]Data!$A$1:$AH$15000,24,0)</f>
        <v>921373</v>
      </c>
      <c r="AM34" s="173" t="n">
        <f aca="false">VLOOKUP($A34,[4]Data!$A$1:$R$15000,9,0)</f>
        <v>124541</v>
      </c>
      <c r="BA34" s="173" t="n">
        <f aca="false">VLOOKUP($A34,[2]Data!$A$1:$AH$15000,2,0)</f>
        <v>185487</v>
      </c>
      <c r="BC34" s="173" t="n">
        <f aca="false">VLOOKUP($A34,[1]Data!$A$1:$AH$15000,20,0)</f>
        <v>0</v>
      </c>
      <c r="BD34" s="173" t="n">
        <f aca="false">VLOOKUP($A34,[1]Data!$A$1:$AH$15000,21,0)</f>
        <v>26703</v>
      </c>
      <c r="BE34" s="173" t="n">
        <f aca="false">VLOOKUP($A34,[1]Data!$A$1:$AH$15000,22,0)</f>
        <v>10000</v>
      </c>
      <c r="BF34" s="173" t="n">
        <f aca="false">VLOOKUP($A34,[1]Data!$A$1:$AH$15000,19,0)</f>
        <v>5000</v>
      </c>
      <c r="BH34" s="173" t="n">
        <f aca="false">VLOOKUP($A34,[2]Data!$A$1:$AH$15000,3,0)</f>
        <v>281096</v>
      </c>
      <c r="BI34" s="173" t="n">
        <f aca="false">VLOOKUP($A34,[2]Data!$A$1:$AH$15000,7,0)</f>
        <v>1036731</v>
      </c>
      <c r="BJ34" s="173" t="n">
        <f aca="false">VLOOKUP($A34,[2]Data!$A$1:$AH$15000,8,0)</f>
        <v>0</v>
      </c>
      <c r="BR34" s="173" t="n">
        <f aca="false">VLOOKUP($A34,[2]Data!$A$1:$AH$15000,13,0)</f>
        <v>87013</v>
      </c>
      <c r="BS34" s="173" t="n">
        <f aca="false">VLOOKUP($A34,[2]Data!$A$1:$AH$15000,14,0)</f>
        <v>76426</v>
      </c>
      <c r="BT34" s="173" t="n">
        <f aca="false">VLOOKUP($A34,[2]Data!$A$1:$AH$15000,15,0)</f>
        <v>40512</v>
      </c>
      <c r="BU34" s="173" t="n">
        <f aca="false">VLOOKUP($A34,[2]Data!$A$1:$AH$15000,16,0)</f>
        <v>108794</v>
      </c>
      <c r="BW34" s="173" t="n">
        <f aca="false">VLOOKUP($A34,[1]Data!$A$1:$AH$15000,26,0)</f>
        <v>10000</v>
      </c>
      <c r="BX34" s="173" t="n">
        <f aca="false">VLOOKUP($A34,[1]Data!$A$1:$AH$15000,28,0)</f>
        <v>0</v>
      </c>
      <c r="BY34" s="173" t="n">
        <f aca="false">VLOOKUP($A34,[1]Data!$A$1:$AH$15000,24,0)</f>
        <v>0</v>
      </c>
      <c r="BZ34" s="173" t="n">
        <f aca="false">VLOOKUP($A34,[1]Data!$A$1:$AH$15000,25,0)</f>
        <v>44291</v>
      </c>
      <c r="CA34" s="173" t="n">
        <f aca="false">VLOOKUP($A34,[1]Data!$A$1:$AH$15000,30,0)</f>
        <v>28921</v>
      </c>
      <c r="CB34" s="173" t="n">
        <f aca="false">VLOOKUP($A34,[1]Data!$A$1:$AH$15000,29,0)</f>
        <v>8540</v>
      </c>
      <c r="CD34" s="129" t="n">
        <f aca="false">VLOOKUP($A34,[4]Data!$A$1:$R$15000,2,0)</f>
        <v>1059278</v>
      </c>
      <c r="CE34" s="173" t="n">
        <f aca="false">VLOOKUP($A34,[3]Data!$A$1:$K$15000,3,0)*$A$2</f>
        <v>2458800</v>
      </c>
      <c r="CF34" s="173" t="n">
        <f aca="false">VLOOKUP($A34,[3]Data!$A$1:$K$15000,7,0)*$A$2</f>
        <v>3000</v>
      </c>
      <c r="CG34" s="173" t="n">
        <f aca="false">VLOOKUP($A34,[3]Data!$A$1:$K$15000,8,0)*$A$2</f>
        <v>81800</v>
      </c>
      <c r="CH34" s="173" t="n">
        <f aca="false">VLOOKUP($A34,[3]Data!$A$1:$K$15000,2,0)*$A$2</f>
        <v>40400</v>
      </c>
      <c r="CJ34" s="173" t="n">
        <f aca="false">VLOOKUP($A34,[4]Data!$A$1:$R$15000,18,0)</f>
        <v>0</v>
      </c>
      <c r="CK34" s="173" t="n">
        <f aca="false">VLOOKUP($A34,[4]Data!$A$1:$R$15000,3,0)</f>
        <v>321963</v>
      </c>
      <c r="CL34" s="173" t="n">
        <f aca="false">VLOOKUP($A34,[4]Data!$A$1:$R$15000,4,0)</f>
        <v>68287</v>
      </c>
      <c r="CM34" s="173" t="n">
        <f aca="false">VLOOKUP($A34,[3]Data!$A$1:$K$15000,10,0)*$A$2</f>
        <v>260800</v>
      </c>
      <c r="CN34" s="129" t="n">
        <f aca="false">VLOOKUP($A34,[2]Data!$A$1:$AN$15000,34,0)</f>
        <v>87885</v>
      </c>
      <c r="CO34" s="129" t="n">
        <f aca="false">VLOOKUP($A34,[2]Data!$A$1:$AN$15000,35,0)</f>
        <v>465019</v>
      </c>
      <c r="CP34" s="129" t="n">
        <f aca="false">VLOOKUP($A34,[2]Data!$A$1:$AN$15000,36,0)</f>
        <v>664198</v>
      </c>
      <c r="CQ34" s="129" t="n">
        <f aca="false">VLOOKUP($A34,[2]Data!$A$1:$AN$15000,37,0)</f>
        <v>124185</v>
      </c>
      <c r="CR34" s="129" t="n">
        <f aca="false">VLOOKUP($A34,[2]Data!$A$1:$AN$15000,38,0)</f>
        <v>29608</v>
      </c>
      <c r="CS34" s="129" t="n">
        <f aca="false">VLOOKUP($A34,[2]Data!$A$1:$AN$15000,39,0)</f>
        <v>0</v>
      </c>
      <c r="CT34" s="129" t="n">
        <f aca="false">VLOOKUP($A34,[2]Data!$A$1:$AN$15000,40,0)</f>
        <v>159417</v>
      </c>
      <c r="CU34" s="129" t="n">
        <f aca="false">VLOOKUP($A34,[2]Data!$A$1:$BA$15000,41,0)</f>
        <v>9382</v>
      </c>
      <c r="CV34" s="129" t="n">
        <f aca="false">VLOOKUP($A34,[2]Data!$A$1:$BA$15000,42,0)</f>
        <v>0</v>
      </c>
      <c r="CW34" s="129" t="n">
        <f aca="false">VLOOKUP($A34,[2]Data!$A$1:$BA$15000,43,0)</f>
        <v>15096</v>
      </c>
      <c r="CX34" s="129" t="n">
        <f aca="false">VLOOKUP($A34,[2]Data!$A$1:$BA$15000,44,0)</f>
        <v>20698</v>
      </c>
      <c r="CY34" s="129" t="n">
        <f aca="false">VLOOKUP($A34,[2]Data!$A$1:$BA$15000,45,0)</f>
        <v>53387</v>
      </c>
      <c r="CZ34" s="129" t="n">
        <f aca="false">VLOOKUP($A34,[2]Data!$A$1:$BA$15000,46,0)</f>
        <v>6637</v>
      </c>
      <c r="DA34" s="129" t="n">
        <f aca="false">VLOOKUP($A34,[2]Data!$A$1:$BA$15000,47,0)</f>
        <v>55186</v>
      </c>
      <c r="DB34" s="129" t="n">
        <f aca="false">VLOOKUP($A34,[2]Data!$A$1:$BA$15000,48,0)</f>
        <v>150491</v>
      </c>
      <c r="DC34" s="129" t="n">
        <f aca="false">VLOOKUP($A34,[2]Data!$A$1:$BA$15000,53,0)</f>
        <v>-24801</v>
      </c>
      <c r="DD34" s="129" t="n">
        <f aca="false">VLOOKUP($A34,[4]Data!$A$1:$Z$15000,20,0)</f>
        <v>25541</v>
      </c>
      <c r="DE34" s="129" t="n">
        <f aca="false">VLOOKUP($A34,[4]Data!$A$1:$Z$15000,25,0)</f>
        <v>18800</v>
      </c>
      <c r="DF34" s="129" t="n">
        <f aca="false">VLOOKUP($A34,[4]Data!$A$1:$Z$15000,26,0)</f>
        <v>0</v>
      </c>
      <c r="DG34" s="129" t="n">
        <f aca="false">VLOOKUP($A34,[4]Data!$A$1:$Z$15000,21,0)</f>
        <v>0</v>
      </c>
      <c r="DH34" s="129" t="n">
        <f aca="false">VLOOKUP($A34,[4]Data!$A$1:$Z$15000,24,0)</f>
        <v>165766</v>
      </c>
      <c r="DI34" s="129" t="n">
        <f aca="false">VLOOKUP($A34,[5]Data!$A$1:$M$15000,4,0)</f>
        <v>402115</v>
      </c>
      <c r="DJ34" s="129" t="n">
        <f aca="false">VLOOKUP($A34,[5]Data!$A$1:$M$15000,12,0)</f>
        <v>39486</v>
      </c>
      <c r="DK34" s="129" t="n">
        <f aca="false">VLOOKUP($A34,[5]Data!$A$1:$M$15000,11,0)</f>
        <v>145304</v>
      </c>
      <c r="DL34" s="129" t="n">
        <f aca="false">VLOOKUP($A34,[5]Data!$A$1:$M$15000,5,0)</f>
        <v>143028</v>
      </c>
      <c r="DM34" s="129" t="n">
        <f aca="false">VLOOKUP($A34,[5]Data!$A$1:$M$15000,8,0)</f>
        <v>169803</v>
      </c>
      <c r="DN34" s="129" t="n">
        <f aca="false">VLOOKUP($A34,[5]Data!$A$1:$M$15000,6,0)</f>
        <v>6638</v>
      </c>
      <c r="DO34" s="129" t="n">
        <f aca="false">VLOOKUP($A34,[5]Data!$A$1:$M$15000,7,0)</f>
        <v>50137</v>
      </c>
      <c r="DP34" s="129" t="n">
        <f aca="false">VLOOKUP($A34,[5]Data!$A$1:$M$15000,9,0)</f>
        <v>10371</v>
      </c>
      <c r="DQ34" s="129" t="n">
        <f aca="false">VLOOKUP($A34,[5]Data!$A$1:$M$15000,3,0)</f>
        <v>0</v>
      </c>
      <c r="DR34" s="129" t="n">
        <f aca="false">VLOOKUP($A34,[5]Data!$A$1:$M$15000,10,0)</f>
        <v>202652</v>
      </c>
      <c r="DS34" s="129" t="n">
        <f aca="false">VLOOKUP($A34,[5]Data!$A$1:$M$15000,2,0)</f>
        <v>15729</v>
      </c>
      <c r="DT34" s="129" t="n">
        <f aca="false">VLOOKUP($A34,[5]Data!$A$1:$M$15000,13,0)</f>
        <v>732186</v>
      </c>
      <c r="DU34" s="129" t="n">
        <f aca="false">VLOOKUP($A34,[6]data!$A$1:$M$15000,2,0)</f>
        <v>131600</v>
      </c>
      <c r="DV34" s="129" t="n">
        <f aca="false">VLOOKUP($A34,[6]data!$A$1:$M$15000,3,0)</f>
        <v>132500</v>
      </c>
      <c r="DW34" s="129" t="n">
        <f aca="false">VLOOKUP($A34,[6]data!$A$1:$M$15000,4,0)</f>
        <v>185950</v>
      </c>
      <c r="DX34" s="129" t="n">
        <f aca="false">VLOOKUP($A34,[6]data!$A$1:$M$15000,5,0)</f>
        <v>18485</v>
      </c>
      <c r="DY34" s="129" t="n">
        <f aca="false">VLOOKUP($A34,[6]data!$A$1:$M$15000,6,0)</f>
        <v>67747</v>
      </c>
      <c r="DZ34" s="129" t="n">
        <f aca="false">VLOOKUP($A34,[6]data!$A$1:$M$15000,7,0)</f>
        <v>90266</v>
      </c>
      <c r="EA34" s="129" t="n">
        <f aca="false">VLOOKUP($A34,[6]data!$A$1:$M$15000,8,0)</f>
        <v>58000</v>
      </c>
      <c r="EB34" s="129" t="n">
        <f aca="false">VLOOKUP($A34,[6]data!$A$1:$M$15000,9,0)</f>
        <v>344225</v>
      </c>
      <c r="EC34" s="129" t="n">
        <f aca="false">VLOOKUP($A34,[6]data!$A$1:$M$15000,10,0)</f>
        <v>60631</v>
      </c>
      <c r="ED34" s="129" t="n">
        <f aca="false">VLOOKUP($A34,[6]data!$A$1:$Q$15000,11,0)</f>
        <v>6352</v>
      </c>
      <c r="EE34" s="129" t="n">
        <f aca="false">VLOOKUP($A34,[6]data!$A$1:$Q$15000,12,0)</f>
        <v>246558</v>
      </c>
      <c r="EF34" s="129" t="n">
        <f aca="false">VLOOKUP($A34,[6]data!$A$1:$Q$15000,13,0)</f>
        <v>140000</v>
      </c>
      <c r="EG34" s="129" t="n">
        <f aca="false">VLOOKUP($A34,[6]data!$A$1:$Q$15000,14,0)</f>
        <v>23200</v>
      </c>
      <c r="EH34" s="129" t="n">
        <f aca="false">VLOOKUP($A34,[6]data!$A$1:$Q$15000,15,0)</f>
        <v>107000</v>
      </c>
      <c r="EI34" s="129" t="n">
        <f aca="false">VLOOKUP($A34,[6]data!$A$1:$Q$15000,17,0)</f>
        <v>53036</v>
      </c>
      <c r="EJ34" s="129" t="n">
        <f aca="false">VLOOKUP($A34,[6]data!$A$1:$Q$15000,16,0)</f>
        <v>0</v>
      </c>
      <c r="EK34" s="129"/>
      <c r="EL34" s="129"/>
      <c r="EM34" s="129"/>
      <c r="EN34" s="129"/>
      <c r="EO34" s="129"/>
      <c r="EP34" s="129"/>
      <c r="EQ34" s="129"/>
      <c r="ER34" s="129"/>
      <c r="ES34" s="129"/>
      <c r="ET34" s="129"/>
      <c r="EU34" s="130" t="n">
        <f aca="false">VLOOKUP($A34,[4]Data!$A$1:$I$15000,8,0)</f>
        <v>243747</v>
      </c>
    </row>
    <row r="35" customFormat="false" ht="11.25" hidden="false" customHeight="false" outlineLevel="0" collapsed="false">
      <c r="A35" s="172" t="n">
        <v>36496</v>
      </c>
      <c r="B35" s="173" t="n">
        <f aca="false">VLOOKUP($A35,[2]Data!$A$1:$AG$15000,9,0)</f>
        <v>145467</v>
      </c>
      <c r="C35" s="173" t="n">
        <f aca="false">VLOOKUP($A35,[2]Data!$A$1:$AG$15000,10,0)</f>
        <v>461065</v>
      </c>
      <c r="D35" s="173" t="n">
        <f aca="false">VLOOKUP($A35,[2]Data!$A$1:$AG$15000,11,0)</f>
        <v>1018754</v>
      </c>
      <c r="E35" s="173" t="n">
        <f aca="false">VLOOKUP($A35,[2]Data!$A$1:$AG$15000,12,0)</f>
        <v>434094</v>
      </c>
      <c r="F35" s="173" t="n">
        <f aca="false">VLOOKUP($A35,[1]Data!$A$1:$AF$15000,4,0)</f>
        <v>679863</v>
      </c>
      <c r="G35" s="173" t="n">
        <f aca="false">VLOOKUP($A35,[1]Data!$A$1:$AF$15000,2,0)</f>
        <v>30000</v>
      </c>
      <c r="H35" s="173" t="n">
        <f aca="false">VLOOKUP($A35,[1]Data!$A$1:$AF$15000,3,0)</f>
        <v>253000</v>
      </c>
      <c r="I35" s="173" t="n">
        <f aca="false">VLOOKUP($A35,[1]Data!$A$1:$AF$15000,6,0)</f>
        <v>8736</v>
      </c>
      <c r="J35" s="173" t="n">
        <f aca="false">VLOOKUP($A35,[3]Data!$A$1:$K$15000,4,0)*$A$2</f>
        <v>1756500</v>
      </c>
      <c r="K35" s="173" t="n">
        <f aca="false">VLOOKUP($A35,[3]Data!$A$1:$K$15000,6,0)*$A$2</f>
        <v>83400</v>
      </c>
      <c r="R35" s="173" t="n">
        <f aca="false">VLOOKUP($A35,[2]Data!$A$1:$AH$15000,4,0)</f>
        <v>2661241</v>
      </c>
      <c r="T35" s="173" t="n">
        <f aca="false">VLOOKUP($A35,[1]Data!$A$1:$AH$15000,34,0)</f>
        <v>665521</v>
      </c>
      <c r="V35" s="173" t="n">
        <f aca="false">VLOOKUP($A35,[1]Data!$A$1:$AH$15000,8,0)</f>
        <v>64174</v>
      </c>
      <c r="W35" s="173" t="n">
        <f aca="false">VLOOKUP($A35,[4]Data!$A$1:$AH$15000,19,0)</f>
        <v>72866</v>
      </c>
      <c r="X35" s="173" t="n">
        <f aca="false">VLOOKUP($A35,[1]Data!$A$1:$AH$15000,17,0)</f>
        <v>158716</v>
      </c>
      <c r="Y35" s="173" t="n">
        <f aca="false">VLOOKUP($A35,[2]Data!$A$1:$AH$15000,17,0)</f>
        <v>323107</v>
      </c>
      <c r="Z35" s="173" t="n">
        <f aca="false">VLOOKUP($A35,[1]Data!$A$1:$AH$15000,11,0)</f>
        <v>315463</v>
      </c>
      <c r="AA35" s="173" t="n">
        <f aca="false">VLOOKUP($A35,[2]Data!$A$1:$AH$15000,21,0)</f>
        <v>287854</v>
      </c>
      <c r="AB35" s="173" t="n">
        <f aca="false">VLOOKUP($A35,[1]Data!$A$1:$AH$15000,15,0)</f>
        <v>88697</v>
      </c>
      <c r="AC35" s="173" t="n">
        <f aca="false">VLOOKUP($A35,[2]Data!$A$1:$AH$15000,18,0)</f>
        <v>123200</v>
      </c>
      <c r="AD35" s="173" t="n">
        <f aca="false">VLOOKUP($A35,[1]Data!$A$1:$AH$15000,18,0)</f>
        <v>97931</v>
      </c>
      <c r="AE35" s="173" t="n">
        <f aca="false">VLOOKUP($A35,[2]Data!$A$1:$AH$15000,19,0)</f>
        <v>20286</v>
      </c>
      <c r="AF35" s="173" t="n">
        <f aca="false">VLOOKUP($A35,[1]Data!$A$1:$AH$15000,16,0)</f>
        <v>85437</v>
      </c>
      <c r="AG35" s="173" t="n">
        <f aca="false">VLOOKUP($A35,[2]Data!$A$1:$AH$15000,20,0)</f>
        <v>137975</v>
      </c>
      <c r="AH35" s="173" t="n">
        <f aca="false">VLOOKUP($A35,[1]Data!$A$1:$AH$15000,9,0)</f>
        <v>134144</v>
      </c>
      <c r="AI35" s="173" t="n">
        <f aca="false">VLOOKUP($A35,[2]Data!$A$1:$AH$15000,22,0)</f>
        <v>376102</v>
      </c>
      <c r="AJ35" s="173" t="n">
        <f aca="false">VLOOKUP($A35,[1]Data!$A$1:$AH$15000,10,0)</f>
        <v>27767</v>
      </c>
      <c r="AK35" s="173" t="n">
        <f aca="false">VLOOKUP($A35,[2]Data!$A$1:$AH$15000,23,0)</f>
        <v>42650</v>
      </c>
      <c r="AL35" s="173" t="n">
        <f aca="false">VLOOKUP($A35,[2]Data!$A$1:$AH$15000,24,0)</f>
        <v>930219</v>
      </c>
      <c r="AM35" s="173" t="n">
        <f aca="false">VLOOKUP($A35,[4]Data!$A$1:$R$15000,9,0)</f>
        <v>91997</v>
      </c>
      <c r="BA35" s="173" t="n">
        <f aca="false">VLOOKUP($A35,[2]Data!$A$1:$AH$15000,2,0)</f>
        <v>175194</v>
      </c>
      <c r="BC35" s="173" t="n">
        <f aca="false">VLOOKUP($A35,[1]Data!$A$1:$AH$15000,20,0)</f>
        <v>0</v>
      </c>
      <c r="BD35" s="173" t="n">
        <f aca="false">VLOOKUP($A35,[1]Data!$A$1:$AH$15000,21,0)</f>
        <v>36030</v>
      </c>
      <c r="BE35" s="173" t="n">
        <f aca="false">VLOOKUP($A35,[1]Data!$A$1:$AH$15000,22,0)</f>
        <v>10000</v>
      </c>
      <c r="BF35" s="173" t="n">
        <f aca="false">VLOOKUP($A35,[1]Data!$A$1:$AH$15000,19,0)</f>
        <v>0</v>
      </c>
      <c r="BH35" s="173" t="n">
        <f aca="false">VLOOKUP($A35,[2]Data!$A$1:$AH$15000,3,0)</f>
        <v>295930</v>
      </c>
      <c r="BI35" s="173" t="n">
        <f aca="false">VLOOKUP($A35,[2]Data!$A$1:$AH$15000,7,0)</f>
        <v>1042354</v>
      </c>
      <c r="BJ35" s="173" t="n">
        <f aca="false">VLOOKUP($A35,[2]Data!$A$1:$AH$15000,8,0)</f>
        <v>0</v>
      </c>
      <c r="BR35" s="173" t="n">
        <f aca="false">VLOOKUP($A35,[2]Data!$A$1:$AH$15000,13,0)</f>
        <v>46260</v>
      </c>
      <c r="BS35" s="173" t="n">
        <f aca="false">VLOOKUP($A35,[2]Data!$A$1:$AH$15000,14,0)</f>
        <v>57361</v>
      </c>
      <c r="BT35" s="173" t="n">
        <f aca="false">VLOOKUP($A35,[2]Data!$A$1:$AH$15000,15,0)</f>
        <v>40545</v>
      </c>
      <c r="BU35" s="173" t="n">
        <f aca="false">VLOOKUP($A35,[2]Data!$A$1:$AH$15000,16,0)</f>
        <v>126315</v>
      </c>
      <c r="BW35" s="173" t="n">
        <f aca="false">VLOOKUP($A35,[1]Data!$A$1:$AH$15000,26,0)</f>
        <v>10000</v>
      </c>
      <c r="BX35" s="173" t="n">
        <f aca="false">VLOOKUP($A35,[1]Data!$A$1:$AH$15000,28,0)</f>
        <v>0</v>
      </c>
      <c r="BY35" s="173" t="n">
        <f aca="false">VLOOKUP($A35,[1]Data!$A$1:$AH$15000,24,0)</f>
        <v>0</v>
      </c>
      <c r="BZ35" s="173" t="n">
        <f aca="false">VLOOKUP($A35,[1]Data!$A$1:$AH$15000,25,0)</f>
        <v>46499</v>
      </c>
      <c r="CA35" s="173" t="n">
        <f aca="false">VLOOKUP($A35,[1]Data!$A$1:$AH$15000,30,0)</f>
        <v>17079</v>
      </c>
      <c r="CB35" s="173" t="n">
        <f aca="false">VLOOKUP($A35,[1]Data!$A$1:$AH$15000,29,0)</f>
        <v>10273</v>
      </c>
      <c r="CD35" s="129" t="n">
        <f aca="false">VLOOKUP($A35,[4]Data!$A$1:$R$15000,2,0)</f>
        <v>975187</v>
      </c>
      <c r="CE35" s="173" t="n">
        <f aca="false">VLOOKUP($A35,[3]Data!$A$1:$K$15000,3,0)*$A$2</f>
        <v>2488700</v>
      </c>
      <c r="CF35" s="173" t="n">
        <f aca="false">VLOOKUP($A35,[3]Data!$A$1:$K$15000,7,0)*$A$2</f>
        <v>0</v>
      </c>
      <c r="CG35" s="173" t="n">
        <f aca="false">VLOOKUP($A35,[3]Data!$A$1:$K$15000,8,0)*$A$2</f>
        <v>81800</v>
      </c>
      <c r="CH35" s="173" t="n">
        <f aca="false">VLOOKUP($A35,[3]Data!$A$1:$K$15000,2,0)*$A$2</f>
        <v>40400</v>
      </c>
      <c r="CJ35" s="173" t="n">
        <f aca="false">VLOOKUP($A35,[4]Data!$A$1:$R$15000,18,0)</f>
        <v>0</v>
      </c>
      <c r="CK35" s="173" t="n">
        <f aca="false">VLOOKUP($A35,[4]Data!$A$1:$R$15000,3,0)</f>
        <v>229326</v>
      </c>
      <c r="CL35" s="173" t="n">
        <f aca="false">VLOOKUP($A35,[4]Data!$A$1:$R$15000,4,0)</f>
        <v>33943</v>
      </c>
      <c r="CM35" s="173" t="n">
        <f aca="false">VLOOKUP($A35,[3]Data!$A$1:$K$15000,10,0)*$A$2</f>
        <v>263900</v>
      </c>
      <c r="CN35" s="129" t="n">
        <f aca="false">VLOOKUP($A35,[2]Data!$A$1:$AN$15000,34,0)</f>
        <v>88224</v>
      </c>
      <c r="CO35" s="129" t="n">
        <f aca="false">VLOOKUP($A35,[2]Data!$A$1:$AN$15000,35,0)</f>
        <v>465019</v>
      </c>
      <c r="CP35" s="129" t="n">
        <f aca="false">VLOOKUP($A35,[2]Data!$A$1:$AN$15000,36,0)</f>
        <v>647504</v>
      </c>
      <c r="CQ35" s="129" t="n">
        <f aca="false">VLOOKUP($A35,[2]Data!$A$1:$AN$15000,37,0)</f>
        <v>124661</v>
      </c>
      <c r="CR35" s="129" t="n">
        <f aca="false">VLOOKUP($A35,[2]Data!$A$1:$AN$15000,38,0)</f>
        <v>0</v>
      </c>
      <c r="CS35" s="129" t="n">
        <f aca="false">VLOOKUP($A35,[2]Data!$A$1:$AN$15000,39,0)</f>
        <v>0</v>
      </c>
      <c r="CT35" s="129" t="n">
        <f aca="false">VLOOKUP($A35,[2]Data!$A$1:$AN$15000,40,0)</f>
        <v>163177</v>
      </c>
      <c r="CU35" s="129" t="n">
        <f aca="false">VLOOKUP($A35,[2]Data!$A$1:$BA$15000,41,0)</f>
        <v>0</v>
      </c>
      <c r="CV35" s="129" t="n">
        <f aca="false">VLOOKUP($A35,[2]Data!$A$1:$BA$15000,42,0)</f>
        <v>0</v>
      </c>
      <c r="CW35" s="129" t="n">
        <f aca="false">VLOOKUP($A35,[2]Data!$A$1:$BA$15000,43,0)</f>
        <v>15103</v>
      </c>
      <c r="CX35" s="129" t="n">
        <f aca="false">VLOOKUP($A35,[2]Data!$A$1:$BA$15000,44,0)</f>
        <v>30858</v>
      </c>
      <c r="CY35" s="129" t="n">
        <f aca="false">VLOOKUP($A35,[2]Data!$A$1:$BA$15000,45,0)</f>
        <v>52756</v>
      </c>
      <c r="CZ35" s="129" t="n">
        <f aca="false">VLOOKUP($A35,[2]Data!$A$1:$BA$15000,46,0)</f>
        <v>6637</v>
      </c>
      <c r="DA35" s="129" t="n">
        <f aca="false">VLOOKUP($A35,[2]Data!$A$1:$BA$15000,47,0)</f>
        <v>42654</v>
      </c>
      <c r="DB35" s="129" t="n">
        <f aca="false">VLOOKUP($A35,[2]Data!$A$1:$BA$15000,48,0)</f>
        <v>139643</v>
      </c>
      <c r="DC35" s="129" t="n">
        <f aca="false">VLOOKUP($A35,[2]Data!$A$1:$BA$15000,53,0)</f>
        <v>-24606</v>
      </c>
      <c r="DD35" s="129" t="n">
        <f aca="false">VLOOKUP($A35,[4]Data!$A$1:$Z$15000,20,0)</f>
        <v>18808</v>
      </c>
      <c r="DE35" s="129" t="n">
        <f aca="false">VLOOKUP($A35,[4]Data!$A$1:$Z$15000,25,0)</f>
        <v>0</v>
      </c>
      <c r="DF35" s="129" t="n">
        <f aca="false">VLOOKUP($A35,[4]Data!$A$1:$Z$15000,26,0)</f>
        <v>0</v>
      </c>
      <c r="DG35" s="129" t="n">
        <f aca="false">VLOOKUP($A35,[4]Data!$A$1:$Z$15000,21,0)</f>
        <v>7659</v>
      </c>
      <c r="DH35" s="129" t="n">
        <f aca="false">VLOOKUP($A35,[4]Data!$A$1:$Z$15000,24,0)</f>
        <v>159263</v>
      </c>
      <c r="DI35" s="129" t="n">
        <f aca="false">VLOOKUP($A35,[5]Data!$A$1:$M$15000,4,0)</f>
        <v>390934</v>
      </c>
      <c r="DJ35" s="129" t="n">
        <f aca="false">VLOOKUP($A35,[5]Data!$A$1:$M$15000,12,0)</f>
        <v>29702</v>
      </c>
      <c r="DK35" s="129" t="n">
        <f aca="false">VLOOKUP($A35,[5]Data!$A$1:$M$15000,11,0)</f>
        <v>140853</v>
      </c>
      <c r="DL35" s="129" t="n">
        <f aca="false">VLOOKUP($A35,[5]Data!$A$1:$M$15000,5,0)</f>
        <v>140000</v>
      </c>
      <c r="DM35" s="129" t="n">
        <f aca="false">VLOOKUP($A35,[5]Data!$A$1:$M$15000,8,0)</f>
        <v>122254</v>
      </c>
      <c r="DN35" s="129" t="n">
        <f aca="false">VLOOKUP($A35,[5]Data!$A$1:$M$15000,6,0)</f>
        <v>6644</v>
      </c>
      <c r="DO35" s="129" t="n">
        <f aca="false">VLOOKUP($A35,[5]Data!$A$1:$M$15000,7,0)</f>
        <v>49221</v>
      </c>
      <c r="DP35" s="129" t="n">
        <f aca="false">VLOOKUP($A35,[5]Data!$A$1:$M$15000,9,0)</f>
        <v>10051</v>
      </c>
      <c r="DQ35" s="129" t="n">
        <f aca="false">VLOOKUP($A35,[5]Data!$A$1:$M$15000,3,0)</f>
        <v>0</v>
      </c>
      <c r="DR35" s="129" t="n">
        <f aca="false">VLOOKUP($A35,[5]Data!$A$1:$M$15000,10,0)</f>
        <v>198063</v>
      </c>
      <c r="DS35" s="129" t="n">
        <f aca="false">VLOOKUP($A35,[5]Data!$A$1:$M$15000,2,0)</f>
        <v>18586</v>
      </c>
      <c r="DT35" s="129" t="n">
        <f aca="false">VLOOKUP($A35,[5]Data!$A$1:$M$15000,13,0)</f>
        <v>703549</v>
      </c>
      <c r="DU35" s="129" t="n">
        <f aca="false">VLOOKUP($A35,[6]data!$A$1:$M$15000,2,0)</f>
        <v>131600</v>
      </c>
      <c r="DV35" s="129" t="n">
        <f aca="false">VLOOKUP($A35,[6]data!$A$1:$M$15000,3,0)</f>
        <v>135870</v>
      </c>
      <c r="DW35" s="129" t="n">
        <f aca="false">VLOOKUP($A35,[6]data!$A$1:$M$15000,4,0)</f>
        <v>182200</v>
      </c>
      <c r="DX35" s="129" t="n">
        <f aca="false">VLOOKUP($A35,[6]data!$A$1:$M$15000,5,0)</f>
        <v>18485</v>
      </c>
      <c r="DY35" s="129" t="n">
        <f aca="false">VLOOKUP($A35,[6]data!$A$1:$M$15000,6,0)</f>
        <v>67987</v>
      </c>
      <c r="DZ35" s="129" t="n">
        <f aca="false">VLOOKUP($A35,[6]data!$A$1:$M$15000,7,0)</f>
        <v>88493</v>
      </c>
      <c r="EA35" s="129" t="n">
        <f aca="false">VLOOKUP($A35,[6]data!$A$1:$M$15000,8,0)</f>
        <v>59500</v>
      </c>
      <c r="EB35" s="129" t="n">
        <f aca="false">VLOOKUP($A35,[6]data!$A$1:$M$15000,9,0)</f>
        <v>378663</v>
      </c>
      <c r="EC35" s="129" t="n">
        <f aca="false">VLOOKUP($A35,[6]data!$A$1:$M$15000,10,0)</f>
        <v>29963</v>
      </c>
      <c r="ED35" s="129" t="n">
        <f aca="false">VLOOKUP($A35,[6]data!$A$1:$Q$15000,11,0)</f>
        <v>6352</v>
      </c>
      <c r="EE35" s="129" t="n">
        <f aca="false">VLOOKUP($A35,[6]data!$A$1:$Q$15000,12,0)</f>
        <v>231225</v>
      </c>
      <c r="EF35" s="129" t="n">
        <f aca="false">VLOOKUP($A35,[6]data!$A$1:$Q$15000,13,0)</f>
        <v>140000</v>
      </c>
      <c r="EG35" s="129" t="n">
        <f aca="false">VLOOKUP($A35,[6]data!$A$1:$Q$15000,14,0)</f>
        <v>23200</v>
      </c>
      <c r="EH35" s="129" t="n">
        <f aca="false">VLOOKUP($A35,[6]data!$A$1:$Q$15000,15,0)</f>
        <v>107000</v>
      </c>
      <c r="EI35" s="129" t="n">
        <f aca="false">VLOOKUP($A35,[6]data!$A$1:$Q$15000,17,0)</f>
        <v>53037</v>
      </c>
      <c r="EJ35" s="129" t="n">
        <f aca="false">VLOOKUP($A35,[6]data!$A$1:$Q$15000,16,0)</f>
        <v>0</v>
      </c>
      <c r="EK35" s="129"/>
      <c r="EL35" s="129"/>
      <c r="EM35" s="129"/>
      <c r="EN35" s="129"/>
      <c r="EO35" s="129"/>
      <c r="EP35" s="129"/>
      <c r="EQ35" s="129"/>
      <c r="ER35" s="129"/>
      <c r="ES35" s="129"/>
      <c r="ET35" s="129"/>
      <c r="EU35" s="130" t="n">
        <f aca="false">VLOOKUP($A35,[4]Data!$A$1:$I$15000,8,0)</f>
        <v>202620</v>
      </c>
    </row>
    <row r="36" customFormat="false" ht="11.25" hidden="false" customHeight="false" outlineLevel="0" collapsed="false">
      <c r="A36" s="172" t="n">
        <v>36497</v>
      </c>
      <c r="B36" s="173" t="n">
        <f aca="false">VLOOKUP($A36,[2]Data!$A$1:$AG$15000,9,0)</f>
        <v>149282</v>
      </c>
      <c r="C36" s="173" t="n">
        <f aca="false">VLOOKUP($A36,[2]Data!$A$1:$AG$15000,10,0)</f>
        <v>345068</v>
      </c>
      <c r="D36" s="173" t="n">
        <f aca="false">VLOOKUP($A36,[2]Data!$A$1:$AG$15000,11,0)</f>
        <v>1037835</v>
      </c>
      <c r="E36" s="173" t="n">
        <f aca="false">VLOOKUP($A36,[2]Data!$A$1:$AG$15000,12,0)</f>
        <v>514600</v>
      </c>
      <c r="F36" s="173" t="n">
        <f aca="false">VLOOKUP($A36,[1]Data!$A$1:$AF$15000,4,0)</f>
        <v>723147</v>
      </c>
      <c r="G36" s="173" t="n">
        <f aca="false">VLOOKUP($A36,[1]Data!$A$1:$AF$15000,2,0)</f>
        <v>58000</v>
      </c>
      <c r="H36" s="173" t="n">
        <f aca="false">VLOOKUP($A36,[1]Data!$A$1:$AF$15000,3,0)</f>
        <v>214461</v>
      </c>
      <c r="I36" s="173" t="n">
        <f aca="false">VLOOKUP($A36,[1]Data!$A$1:$AF$15000,6,0)</f>
        <v>8875</v>
      </c>
      <c r="J36" s="173" t="n">
        <f aca="false">VLOOKUP($A36,[3]Data!$A$1:$K$15000,4,0)*$A$2</f>
        <v>1733100</v>
      </c>
      <c r="K36" s="173" t="n">
        <f aca="false">VLOOKUP($A36,[3]Data!$A$1:$K$15000,6,0)*$A$2</f>
        <v>100700</v>
      </c>
      <c r="R36" s="173" t="n">
        <f aca="false">VLOOKUP($A36,[2]Data!$A$1:$AH$15000,4,0)</f>
        <v>2684636</v>
      </c>
      <c r="T36" s="173" t="n">
        <f aca="false">VLOOKUP($A36,[1]Data!$A$1:$AH$15000,34,0)</f>
        <v>700528</v>
      </c>
      <c r="V36" s="173" t="n">
        <f aca="false">VLOOKUP($A36,[1]Data!$A$1:$AH$15000,8,0)</f>
        <v>65334</v>
      </c>
      <c r="W36" s="173" t="n">
        <f aca="false">VLOOKUP($A36,[4]Data!$A$1:$AH$15000,19,0)</f>
        <v>71045</v>
      </c>
      <c r="X36" s="173" t="n">
        <f aca="false">VLOOKUP($A36,[1]Data!$A$1:$AH$15000,17,0)</f>
        <v>121605</v>
      </c>
      <c r="Y36" s="173" t="n">
        <f aca="false">VLOOKUP($A36,[2]Data!$A$1:$AH$15000,17,0)</f>
        <v>358842</v>
      </c>
      <c r="Z36" s="173" t="n">
        <f aca="false">VLOOKUP($A36,[1]Data!$A$1:$AH$15000,11,0)</f>
        <v>327000</v>
      </c>
      <c r="AA36" s="173" t="n">
        <f aca="false">VLOOKUP($A36,[2]Data!$A$1:$AH$15000,21,0)</f>
        <v>287380</v>
      </c>
      <c r="AB36" s="173" t="n">
        <f aca="false">VLOOKUP($A36,[1]Data!$A$1:$AH$15000,15,0)</f>
        <v>67631</v>
      </c>
      <c r="AC36" s="173" t="n">
        <f aca="false">VLOOKUP($A36,[2]Data!$A$1:$AH$15000,18,0)</f>
        <v>154181</v>
      </c>
      <c r="AD36" s="173" t="n">
        <f aca="false">VLOOKUP($A36,[1]Data!$A$1:$AH$15000,18,0)</f>
        <v>97931</v>
      </c>
      <c r="AE36" s="173" t="n">
        <f aca="false">VLOOKUP($A36,[2]Data!$A$1:$AH$15000,19,0)</f>
        <v>14584</v>
      </c>
      <c r="AF36" s="173" t="n">
        <f aca="false">VLOOKUP($A36,[1]Data!$A$1:$AH$15000,16,0)</f>
        <v>91719</v>
      </c>
      <c r="AG36" s="173" t="n">
        <f aca="false">VLOOKUP($A36,[2]Data!$A$1:$AH$15000,20,0)</f>
        <v>102510</v>
      </c>
      <c r="AH36" s="173" t="n">
        <f aca="false">VLOOKUP($A36,[1]Data!$A$1:$AH$15000,9,0)</f>
        <v>145378</v>
      </c>
      <c r="AI36" s="173" t="n">
        <f aca="false">VLOOKUP($A36,[2]Data!$A$1:$AH$15000,22,0)</f>
        <v>370106</v>
      </c>
      <c r="AJ36" s="173" t="n">
        <f aca="false">VLOOKUP($A36,[1]Data!$A$1:$AH$15000,10,0)</f>
        <v>33460</v>
      </c>
      <c r="AK36" s="173" t="n">
        <f aca="false">VLOOKUP($A36,[2]Data!$A$1:$AH$15000,23,0)</f>
        <v>56452</v>
      </c>
      <c r="AL36" s="173" t="n">
        <f aca="false">VLOOKUP($A36,[2]Data!$A$1:$AH$15000,24,0)</f>
        <v>921899</v>
      </c>
      <c r="AM36" s="173" t="n">
        <f aca="false">VLOOKUP($A36,[4]Data!$A$1:$R$15000,9,0)</f>
        <v>126563</v>
      </c>
      <c r="BA36" s="173" t="n">
        <f aca="false">VLOOKUP($A36,[2]Data!$A$1:$AH$15000,2,0)</f>
        <v>149377</v>
      </c>
      <c r="BC36" s="173" t="n">
        <f aca="false">VLOOKUP($A36,[1]Data!$A$1:$AH$15000,20,0)</f>
        <v>0</v>
      </c>
      <c r="BD36" s="173" t="n">
        <f aca="false">VLOOKUP($A36,[1]Data!$A$1:$AH$15000,21,0)</f>
        <v>35996</v>
      </c>
      <c r="BE36" s="173" t="n">
        <f aca="false">VLOOKUP($A36,[1]Data!$A$1:$AH$15000,22,0)</f>
        <v>10000</v>
      </c>
      <c r="BF36" s="173" t="n">
        <f aca="false">VLOOKUP($A36,[1]Data!$A$1:$AH$15000,19,0)</f>
        <v>0</v>
      </c>
      <c r="BH36" s="173" t="n">
        <f aca="false">VLOOKUP($A36,[2]Data!$A$1:$AH$15000,3,0)</f>
        <v>396709</v>
      </c>
      <c r="BI36" s="173" t="n">
        <f aca="false">VLOOKUP($A36,[2]Data!$A$1:$AH$15000,7,0)</f>
        <v>1077840</v>
      </c>
      <c r="BJ36" s="173" t="n">
        <f aca="false">VLOOKUP($A36,[2]Data!$A$1:$AH$15000,8,0)</f>
        <v>0</v>
      </c>
      <c r="BR36" s="173" t="n">
        <f aca="false">VLOOKUP($A36,[2]Data!$A$1:$AH$15000,13,0)</f>
        <v>49004</v>
      </c>
      <c r="BS36" s="173" t="n">
        <f aca="false">VLOOKUP($A36,[2]Data!$A$1:$AH$15000,14,0)</f>
        <v>63722</v>
      </c>
      <c r="BT36" s="173" t="n">
        <f aca="false">VLOOKUP($A36,[2]Data!$A$1:$AH$15000,15,0)</f>
        <v>40545</v>
      </c>
      <c r="BU36" s="173" t="n">
        <f aca="false">VLOOKUP($A36,[2]Data!$A$1:$AH$15000,16,0)</f>
        <v>122185</v>
      </c>
      <c r="BW36" s="173" t="n">
        <f aca="false">VLOOKUP($A36,[1]Data!$A$1:$AH$15000,26,0)</f>
        <v>0</v>
      </c>
      <c r="BX36" s="173" t="n">
        <f aca="false">VLOOKUP($A36,[1]Data!$A$1:$AH$15000,28,0)</f>
        <v>0</v>
      </c>
      <c r="BY36" s="173" t="n">
        <f aca="false">VLOOKUP($A36,[1]Data!$A$1:$AH$15000,24,0)</f>
        <v>0</v>
      </c>
      <c r="BZ36" s="173" t="n">
        <f aca="false">VLOOKUP($A36,[1]Data!$A$1:$AH$15000,25,0)</f>
        <v>43739</v>
      </c>
      <c r="CA36" s="173" t="n">
        <f aca="false">VLOOKUP($A36,[1]Data!$A$1:$AH$15000,30,0)</f>
        <v>13892</v>
      </c>
      <c r="CB36" s="173" t="n">
        <f aca="false">VLOOKUP($A36,[1]Data!$A$1:$AH$15000,29,0)</f>
        <v>1536</v>
      </c>
      <c r="CD36" s="129" t="n">
        <f aca="false">VLOOKUP($A36,[4]Data!$A$1:$R$15000,2,0)</f>
        <v>965983</v>
      </c>
      <c r="CE36" s="173" t="n">
        <f aca="false">VLOOKUP($A36,[3]Data!$A$1:$K$15000,3,0)*$A$2</f>
        <v>2480300</v>
      </c>
      <c r="CF36" s="173" t="n">
        <f aca="false">VLOOKUP($A36,[3]Data!$A$1:$K$15000,7,0)*$A$2</f>
        <v>0</v>
      </c>
      <c r="CG36" s="173" t="n">
        <f aca="false">VLOOKUP($A36,[3]Data!$A$1:$K$15000,8,0)*$A$2</f>
        <v>83400</v>
      </c>
      <c r="CH36" s="173" t="n">
        <f aca="false">VLOOKUP($A36,[3]Data!$A$1:$K$15000,2,0)*$A$2</f>
        <v>33000</v>
      </c>
      <c r="CJ36" s="173" t="n">
        <f aca="false">VLOOKUP($A36,[4]Data!$A$1:$R$15000,18,0)</f>
        <v>0</v>
      </c>
      <c r="CK36" s="173" t="n">
        <f aca="false">VLOOKUP($A36,[4]Data!$A$1:$R$15000,3,0)</f>
        <v>305964</v>
      </c>
      <c r="CL36" s="173" t="n">
        <f aca="false">VLOOKUP($A36,[4]Data!$A$1:$R$15000,4,0)</f>
        <v>44285</v>
      </c>
      <c r="CM36" s="173" t="n">
        <f aca="false">VLOOKUP($A36,[3]Data!$A$1:$K$15000,10,0)*$A$2</f>
        <v>261300</v>
      </c>
      <c r="CN36" s="129" t="n">
        <f aca="false">VLOOKUP($A36,[2]Data!$A$1:$AN$15000,34,0)</f>
        <v>83806</v>
      </c>
      <c r="CO36" s="129" t="n">
        <f aca="false">VLOOKUP($A36,[2]Data!$A$1:$AN$15000,35,0)</f>
        <v>534191</v>
      </c>
      <c r="CP36" s="129" t="n">
        <f aca="false">VLOOKUP($A36,[2]Data!$A$1:$AN$15000,36,0)</f>
        <v>675019</v>
      </c>
      <c r="CQ36" s="129" t="n">
        <f aca="false">VLOOKUP($A36,[2]Data!$A$1:$AN$15000,37,0)</f>
        <v>124725</v>
      </c>
      <c r="CR36" s="129" t="n">
        <f aca="false">VLOOKUP($A36,[2]Data!$A$1:$AN$15000,38,0)</f>
        <v>0</v>
      </c>
      <c r="CS36" s="129" t="n">
        <f aca="false">VLOOKUP($A36,[2]Data!$A$1:$AN$15000,39,0)</f>
        <v>0</v>
      </c>
      <c r="CT36" s="129" t="n">
        <f aca="false">VLOOKUP($A36,[2]Data!$A$1:$AN$15000,40,0)</f>
        <v>163178</v>
      </c>
      <c r="CU36" s="129" t="n">
        <f aca="false">VLOOKUP($A36,[2]Data!$A$1:$BA$15000,41,0)</f>
        <v>0</v>
      </c>
      <c r="CV36" s="129" t="n">
        <f aca="false">VLOOKUP($A36,[2]Data!$A$1:$BA$15000,42,0)</f>
        <v>0</v>
      </c>
      <c r="CW36" s="129" t="n">
        <f aca="false">VLOOKUP($A36,[2]Data!$A$1:$BA$15000,43,0)</f>
        <v>19451</v>
      </c>
      <c r="CX36" s="129" t="n">
        <f aca="false">VLOOKUP($A36,[2]Data!$A$1:$BA$15000,44,0)</f>
        <v>31354</v>
      </c>
      <c r="CY36" s="129" t="n">
        <f aca="false">VLOOKUP($A36,[2]Data!$A$1:$BA$15000,45,0)</f>
        <v>52756</v>
      </c>
      <c r="CZ36" s="129" t="n">
        <f aca="false">VLOOKUP($A36,[2]Data!$A$1:$BA$15000,46,0)</f>
        <v>6637</v>
      </c>
      <c r="DA36" s="129" t="n">
        <f aca="false">VLOOKUP($A36,[2]Data!$A$1:$BA$15000,47,0)</f>
        <v>11860</v>
      </c>
      <c r="DB36" s="129" t="n">
        <f aca="false">VLOOKUP($A36,[2]Data!$A$1:$BA$15000,48,0)</f>
        <v>109260</v>
      </c>
      <c r="DC36" s="129" t="n">
        <f aca="false">VLOOKUP($A36,[2]Data!$A$1:$BA$15000,53,0)</f>
        <v>-31213</v>
      </c>
      <c r="DD36" s="129" t="n">
        <f aca="false">VLOOKUP($A36,[4]Data!$A$1:$Z$15000,20,0)</f>
        <v>19117</v>
      </c>
      <c r="DE36" s="129" t="n">
        <f aca="false">VLOOKUP($A36,[4]Data!$A$1:$Z$15000,25,0)</f>
        <v>13537</v>
      </c>
      <c r="DF36" s="129" t="n">
        <f aca="false">VLOOKUP($A36,[4]Data!$A$1:$Z$15000,26,0)</f>
        <v>0</v>
      </c>
      <c r="DG36" s="129" t="n">
        <f aca="false">VLOOKUP($A36,[4]Data!$A$1:$Z$15000,21,0)</f>
        <v>922</v>
      </c>
      <c r="DH36" s="129" t="n">
        <f aca="false">VLOOKUP($A36,[4]Data!$A$1:$Z$15000,24,0)</f>
        <v>178436</v>
      </c>
      <c r="DI36" s="129" t="n">
        <f aca="false">VLOOKUP($A36,[5]Data!$A$1:$M$15000,4,0)</f>
        <v>412677</v>
      </c>
      <c r="DJ36" s="129" t="n">
        <f aca="false">VLOOKUP($A36,[5]Data!$A$1:$M$15000,12,0)</f>
        <v>59347</v>
      </c>
      <c r="DK36" s="129" t="n">
        <f aca="false">VLOOKUP($A36,[5]Data!$A$1:$M$15000,11,0)</f>
        <v>133098</v>
      </c>
      <c r="DL36" s="129" t="n">
        <f aca="false">VLOOKUP($A36,[5]Data!$A$1:$M$15000,5,0)</f>
        <v>142767</v>
      </c>
      <c r="DM36" s="129" t="n">
        <f aca="false">VLOOKUP($A36,[5]Data!$A$1:$M$15000,8,0)</f>
        <v>179776</v>
      </c>
      <c r="DN36" s="129" t="n">
        <f aca="false">VLOOKUP($A36,[5]Data!$A$1:$M$15000,6,0)</f>
        <v>6650</v>
      </c>
      <c r="DO36" s="129" t="n">
        <f aca="false">VLOOKUP($A36,[5]Data!$A$1:$M$15000,7,0)</f>
        <v>50091</v>
      </c>
      <c r="DP36" s="129" t="n">
        <f aca="false">VLOOKUP($A36,[5]Data!$A$1:$M$15000,9,0)</f>
        <v>9585</v>
      </c>
      <c r="DQ36" s="129" t="n">
        <f aca="false">VLOOKUP($A36,[5]Data!$A$1:$M$15000,3,0)</f>
        <v>0</v>
      </c>
      <c r="DR36" s="129" t="n">
        <f aca="false">VLOOKUP($A36,[5]Data!$A$1:$M$15000,10,0)</f>
        <v>194591</v>
      </c>
      <c r="DS36" s="129" t="n">
        <f aca="false">VLOOKUP($A36,[5]Data!$A$1:$M$15000,2,0)</f>
        <v>18630</v>
      </c>
      <c r="DT36" s="129" t="n">
        <f aca="false">VLOOKUP($A36,[5]Data!$A$1:$M$15000,13,0)</f>
        <v>748225</v>
      </c>
      <c r="DU36" s="129" t="n">
        <f aca="false">VLOOKUP($A36,[6]data!$A$1:$M$15000,2,0)</f>
        <v>131600</v>
      </c>
      <c r="DV36" s="129" t="n">
        <f aca="false">VLOOKUP($A36,[6]data!$A$1:$M$15000,3,0)</f>
        <v>135250</v>
      </c>
      <c r="DW36" s="129" t="n">
        <f aca="false">VLOOKUP($A36,[6]data!$A$1:$M$15000,4,0)</f>
        <v>187200</v>
      </c>
      <c r="DX36" s="129" t="n">
        <f aca="false">VLOOKUP($A36,[6]data!$A$1:$M$15000,5,0)</f>
        <v>20485</v>
      </c>
      <c r="DY36" s="129" t="n">
        <f aca="false">VLOOKUP($A36,[6]data!$A$1:$M$15000,6,0)</f>
        <v>66743</v>
      </c>
      <c r="DZ36" s="129" t="n">
        <f aca="false">VLOOKUP($A36,[6]data!$A$1:$M$15000,7,0)</f>
        <v>104760</v>
      </c>
      <c r="EA36" s="129" t="n">
        <f aca="false">VLOOKUP($A36,[6]data!$A$1:$M$15000,8,0)</f>
        <v>59500</v>
      </c>
      <c r="EB36" s="129" t="n">
        <f aca="false">VLOOKUP($A36,[6]data!$A$1:$M$15000,9,0)</f>
        <v>360453</v>
      </c>
      <c r="EC36" s="129" t="n">
        <f aca="false">VLOOKUP($A36,[6]data!$A$1:$M$15000,10,0)</f>
        <v>53862</v>
      </c>
      <c r="ED36" s="129" t="n">
        <f aca="false">VLOOKUP($A36,[6]data!$A$1:$Q$15000,11,0)</f>
        <v>6352</v>
      </c>
      <c r="EE36" s="129" t="n">
        <f aca="false">VLOOKUP($A36,[6]data!$A$1:$Q$15000,12,0)</f>
        <v>226777</v>
      </c>
      <c r="EF36" s="129" t="n">
        <f aca="false">VLOOKUP($A36,[6]data!$A$1:$Q$15000,13,0)</f>
        <v>140000</v>
      </c>
      <c r="EG36" s="129" t="n">
        <f aca="false">VLOOKUP($A36,[6]data!$A$1:$Q$15000,14,0)</f>
        <v>23200</v>
      </c>
      <c r="EH36" s="129" t="n">
        <f aca="false">VLOOKUP($A36,[6]data!$A$1:$Q$15000,15,0)</f>
        <v>107000</v>
      </c>
      <c r="EI36" s="129" t="n">
        <f aca="false">VLOOKUP($A36,[6]data!$A$1:$Q$15000,17,0)</f>
        <v>30548</v>
      </c>
      <c r="EJ36" s="129" t="n">
        <f aca="false">VLOOKUP($A36,[6]data!$A$1:$Q$15000,16,0)</f>
        <v>36653</v>
      </c>
      <c r="EK36" s="129" t="n">
        <f aca="false">VLOOKUP($A36,[7]data!$A$1:$Q$15000,3,0)</f>
        <v>270000</v>
      </c>
      <c r="EL36" s="129" t="n">
        <f aca="false">VLOOKUP($A36,[7]data!$A$1:$Q$15000,4,0)</f>
        <v>58000</v>
      </c>
      <c r="EM36" s="129" t="n">
        <f aca="false">VLOOKUP($A36,[7]data!$A$1:$Q$15000,2,0)</f>
        <v>19000</v>
      </c>
      <c r="EN36" s="129" t="n">
        <f aca="false">VLOOKUP($A36,[7]data!$A$1:$Q$15000,11,0)</f>
        <v>82000</v>
      </c>
      <c r="EO36" s="129" t="n">
        <f aca="false">VLOOKUP($A36,[7]data!$A$1:$Q$15000,12,0)</f>
        <v>15000</v>
      </c>
      <c r="EP36" s="129"/>
      <c r="EQ36" s="129"/>
      <c r="ER36" s="129"/>
      <c r="ES36" s="129" t="n">
        <f aca="false">VLOOKUP($A36,[7]data!$A$1:$Q$15000,14,0)</f>
        <v>49000</v>
      </c>
      <c r="ET36" s="129" t="n">
        <f aca="false">VLOOKUP($A36,[7]data!$A$1:$Q$15000,13,0)</f>
        <v>15000</v>
      </c>
      <c r="EU36" s="130" t="n">
        <f aca="false">VLOOKUP($A36,[4]Data!$A$1:$I$15000,8,0)</f>
        <v>193869</v>
      </c>
    </row>
    <row r="37" customFormat="false" ht="11.25" hidden="false" customHeight="false" outlineLevel="0" collapsed="false">
      <c r="A37" s="172" t="n">
        <v>36498</v>
      </c>
      <c r="B37" s="173" t="n">
        <f aca="false">VLOOKUP($A37,[2]Data!$A$1:$AG$15000,9,0)</f>
        <v>149415</v>
      </c>
      <c r="C37" s="173" t="n">
        <f aca="false">VLOOKUP($A37,[2]Data!$A$1:$AG$15000,10,0)</f>
        <v>431416</v>
      </c>
      <c r="D37" s="173" t="n">
        <f aca="false">VLOOKUP($A37,[2]Data!$A$1:$AG$15000,11,0)</f>
        <v>992554</v>
      </c>
      <c r="E37" s="173" t="n">
        <f aca="false">VLOOKUP($A37,[2]Data!$A$1:$AG$15000,12,0)</f>
        <v>427035</v>
      </c>
      <c r="F37" s="173" t="n">
        <f aca="false">VLOOKUP($A37,[1]Data!$A$1:$AF$15000,4,0)</f>
        <v>718190</v>
      </c>
      <c r="G37" s="173" t="n">
        <f aca="false">VLOOKUP($A37,[1]Data!$A$1:$AF$15000,2,0)</f>
        <v>49999</v>
      </c>
      <c r="H37" s="173" t="n">
        <f aca="false">VLOOKUP($A37,[1]Data!$A$1:$AF$15000,3,0)</f>
        <v>223992</v>
      </c>
      <c r="I37" s="173" t="n">
        <f aca="false">VLOOKUP($A37,[1]Data!$A$1:$AF$15000,6,0)</f>
        <v>10888</v>
      </c>
      <c r="J37" s="173" t="n">
        <f aca="false">VLOOKUP($A37,[3]Data!$A$1:$K$15000,4,0)*$A$2</f>
        <v>1751500</v>
      </c>
      <c r="K37" s="173" t="n">
        <f aca="false">VLOOKUP($A37,[3]Data!$A$1:$K$15000,6,0)*$A$2</f>
        <v>97900</v>
      </c>
      <c r="R37" s="173" t="n">
        <f aca="false">VLOOKUP($A37,[2]Data!$A$1:$AH$15000,4,0)</f>
        <v>2697155</v>
      </c>
      <c r="T37" s="173" t="n">
        <f aca="false">VLOOKUP($A37,[1]Data!$A$1:$AH$15000,34,0)</f>
        <v>668122</v>
      </c>
      <c r="V37" s="173" t="n">
        <f aca="false">VLOOKUP($A37,[1]Data!$A$1:$AH$15000,8,0)</f>
        <v>65334</v>
      </c>
      <c r="W37" s="173" t="n">
        <f aca="false">VLOOKUP($A37,[4]Data!$A$1:$AH$15000,19,0)</f>
        <v>62033</v>
      </c>
      <c r="X37" s="173" t="n">
        <f aca="false">VLOOKUP($A37,[1]Data!$A$1:$AH$15000,17,0)</f>
        <v>137530</v>
      </c>
      <c r="Y37" s="173" t="n">
        <f aca="false">VLOOKUP($A37,[2]Data!$A$1:$AH$15000,17,0)</f>
        <v>352738</v>
      </c>
      <c r="Z37" s="173" t="n">
        <f aca="false">VLOOKUP($A37,[1]Data!$A$1:$AH$15000,11,0)</f>
        <v>333594</v>
      </c>
      <c r="AA37" s="173" t="n">
        <f aca="false">VLOOKUP($A37,[2]Data!$A$1:$AH$15000,21,0)</f>
        <v>277059</v>
      </c>
      <c r="AB37" s="173" t="n">
        <f aca="false">VLOOKUP($A37,[1]Data!$A$1:$AH$15000,15,0)</f>
        <v>63634</v>
      </c>
      <c r="AC37" s="173" t="n">
        <f aca="false">VLOOKUP($A37,[2]Data!$A$1:$AH$15000,18,0)</f>
        <v>160712</v>
      </c>
      <c r="AD37" s="173" t="n">
        <f aca="false">VLOOKUP($A37,[1]Data!$A$1:$AH$15000,18,0)</f>
        <v>95860</v>
      </c>
      <c r="AE37" s="173" t="n">
        <f aca="false">VLOOKUP($A37,[2]Data!$A$1:$AH$15000,19,0)</f>
        <v>16365</v>
      </c>
      <c r="AF37" s="173" t="n">
        <f aca="false">VLOOKUP($A37,[1]Data!$A$1:$AH$15000,16,0)</f>
        <v>94943</v>
      </c>
      <c r="AG37" s="173" t="n">
        <f aca="false">VLOOKUP($A37,[2]Data!$A$1:$AH$15000,20,0)</f>
        <v>100040</v>
      </c>
      <c r="AH37" s="173" t="n">
        <f aca="false">VLOOKUP($A37,[1]Data!$A$1:$AH$15000,9,0)</f>
        <v>124113</v>
      </c>
      <c r="AI37" s="173" t="n">
        <f aca="false">VLOOKUP($A37,[2]Data!$A$1:$AH$15000,22,0)</f>
        <v>370000</v>
      </c>
      <c r="AJ37" s="173" t="n">
        <f aca="false">VLOOKUP($A37,[1]Data!$A$1:$AH$15000,10,0)</f>
        <v>46403</v>
      </c>
      <c r="AK37" s="173" t="n">
        <f aca="false">VLOOKUP($A37,[2]Data!$A$1:$AH$15000,23,0)</f>
        <v>65609</v>
      </c>
      <c r="AL37" s="173" t="n">
        <f aca="false">VLOOKUP($A37,[2]Data!$A$1:$AH$15000,24,0)</f>
        <v>936300</v>
      </c>
      <c r="AM37" s="173" t="n">
        <f aca="false">VLOOKUP($A37,[4]Data!$A$1:$R$15000,9,0)</f>
        <v>92193</v>
      </c>
      <c r="BA37" s="173" t="n">
        <f aca="false">VLOOKUP($A37,[2]Data!$A$1:$AH$15000,2,0)</f>
        <v>175809</v>
      </c>
      <c r="BC37" s="173" t="n">
        <f aca="false">VLOOKUP($A37,[1]Data!$A$1:$AH$15000,20,0)</f>
        <v>0</v>
      </c>
      <c r="BD37" s="173" t="n">
        <f aca="false">VLOOKUP($A37,[1]Data!$A$1:$AH$15000,21,0)</f>
        <v>35996</v>
      </c>
      <c r="BE37" s="173" t="n">
        <f aca="false">VLOOKUP($A37,[1]Data!$A$1:$AH$15000,22,0)</f>
        <v>10000</v>
      </c>
      <c r="BF37" s="173" t="n">
        <f aca="false">VLOOKUP($A37,[1]Data!$A$1:$AH$15000,19,0)</f>
        <v>0</v>
      </c>
      <c r="BH37" s="173" t="n">
        <f aca="false">VLOOKUP($A37,[2]Data!$A$1:$AH$15000,3,0)</f>
        <v>386655</v>
      </c>
      <c r="BI37" s="173" t="n">
        <f aca="false">VLOOKUP($A37,[2]Data!$A$1:$AH$15000,7,0)</f>
        <v>1074312</v>
      </c>
      <c r="BJ37" s="173" t="n">
        <f aca="false">VLOOKUP($A37,[2]Data!$A$1:$AH$15000,8,0)</f>
        <v>0</v>
      </c>
      <c r="BR37" s="173" t="n">
        <f aca="false">VLOOKUP($A37,[2]Data!$A$1:$AH$15000,13,0)</f>
        <v>71156</v>
      </c>
      <c r="BS37" s="173" t="n">
        <f aca="false">VLOOKUP($A37,[2]Data!$A$1:$AH$15000,14,0)</f>
        <v>91835</v>
      </c>
      <c r="BT37" s="173" t="n">
        <f aca="false">VLOOKUP($A37,[2]Data!$A$1:$AH$15000,15,0)</f>
        <v>47400</v>
      </c>
      <c r="BU37" s="173" t="n">
        <f aca="false">VLOOKUP($A37,[2]Data!$A$1:$AH$15000,16,0)</f>
        <v>75213</v>
      </c>
      <c r="BW37" s="173" t="n">
        <f aca="false">VLOOKUP($A37,[1]Data!$A$1:$AH$15000,26,0)</f>
        <v>0</v>
      </c>
      <c r="BX37" s="173" t="n">
        <f aca="false">VLOOKUP($A37,[1]Data!$A$1:$AH$15000,28,0)</f>
        <v>0</v>
      </c>
      <c r="BY37" s="173" t="n">
        <f aca="false">VLOOKUP($A37,[1]Data!$A$1:$AH$15000,24,0)</f>
        <v>0</v>
      </c>
      <c r="BZ37" s="173" t="n">
        <f aca="false">VLOOKUP($A37,[1]Data!$A$1:$AH$15000,25,0)</f>
        <v>57412</v>
      </c>
      <c r="CA37" s="173" t="n">
        <f aca="false">VLOOKUP($A37,[1]Data!$A$1:$AH$15000,30,0)</f>
        <v>10202</v>
      </c>
      <c r="CB37" s="173" t="n">
        <f aca="false">VLOOKUP($A37,[1]Data!$A$1:$AH$15000,29,0)</f>
        <v>10701</v>
      </c>
      <c r="CD37" s="129" t="n">
        <f aca="false">VLOOKUP($A37,[4]Data!$A$1:$R$15000,2,0)</f>
        <v>1042991</v>
      </c>
      <c r="CE37" s="173" t="n">
        <f aca="false">VLOOKUP($A37,[3]Data!$A$1:$K$15000,3,0)*$A$2</f>
        <v>2499500</v>
      </c>
      <c r="CF37" s="173" t="n">
        <f aca="false">VLOOKUP($A37,[3]Data!$A$1:$K$15000,7,0)*$A$2</f>
        <v>10800</v>
      </c>
      <c r="CG37" s="173" t="n">
        <f aca="false">VLOOKUP($A37,[3]Data!$A$1:$K$15000,8,0)*$A$2</f>
        <v>72900</v>
      </c>
      <c r="CH37" s="173" t="n">
        <f aca="false">VLOOKUP($A37,[3]Data!$A$1:$K$15000,2,0)*$A$2</f>
        <v>40400</v>
      </c>
      <c r="CJ37" s="173" t="n">
        <f aca="false">VLOOKUP($A37,[4]Data!$A$1:$R$15000,18,0)</f>
        <v>0</v>
      </c>
      <c r="CK37" s="173" t="n">
        <f aca="false">VLOOKUP($A37,[4]Data!$A$1:$R$15000,3,0)</f>
        <v>317865</v>
      </c>
      <c r="CL37" s="173" t="n">
        <f aca="false">VLOOKUP($A37,[4]Data!$A$1:$R$15000,4,0)</f>
        <v>49398</v>
      </c>
      <c r="CM37" s="173" t="n">
        <f aca="false">VLOOKUP($A37,[3]Data!$A$1:$K$15000,10,0)*$A$2</f>
        <v>267100</v>
      </c>
      <c r="CN37" s="129" t="n">
        <f aca="false">VLOOKUP($A37,[2]Data!$A$1:$AN$15000,34,0)</f>
        <v>87145</v>
      </c>
      <c r="CO37" s="129" t="n">
        <f aca="false">VLOOKUP($A37,[2]Data!$A$1:$AN$15000,35,0)</f>
        <v>534982</v>
      </c>
      <c r="CP37" s="129" t="n">
        <f aca="false">VLOOKUP($A37,[2]Data!$A$1:$AN$15000,36,0)</f>
        <v>675029</v>
      </c>
      <c r="CQ37" s="129" t="n">
        <f aca="false">VLOOKUP($A37,[2]Data!$A$1:$AN$15000,37,0)</f>
        <v>125301</v>
      </c>
      <c r="CR37" s="129" t="n">
        <f aca="false">VLOOKUP($A37,[2]Data!$A$1:$AN$15000,38,0)</f>
        <v>15777</v>
      </c>
      <c r="CS37" s="129" t="n">
        <f aca="false">VLOOKUP($A37,[2]Data!$A$1:$AN$15000,39,0)</f>
        <v>0</v>
      </c>
      <c r="CT37" s="129" t="n">
        <f aca="false">VLOOKUP($A37,[2]Data!$A$1:$AN$15000,40,0)</f>
        <v>173125</v>
      </c>
      <c r="CU37" s="129" t="n">
        <f aca="false">VLOOKUP($A37,[2]Data!$A$1:$BA$15000,41,0)</f>
        <v>0</v>
      </c>
      <c r="CV37" s="129" t="n">
        <f aca="false">VLOOKUP($A37,[2]Data!$A$1:$BA$15000,42,0)</f>
        <v>0</v>
      </c>
      <c r="CW37" s="129" t="n">
        <f aca="false">VLOOKUP($A37,[2]Data!$A$1:$BA$15000,43,0)</f>
        <v>19644</v>
      </c>
      <c r="CX37" s="129" t="n">
        <f aca="false">VLOOKUP($A37,[2]Data!$A$1:$BA$15000,44,0)</f>
        <v>31776</v>
      </c>
      <c r="CY37" s="129" t="n">
        <f aca="false">VLOOKUP($A37,[2]Data!$A$1:$BA$15000,45,0)</f>
        <v>53440</v>
      </c>
      <c r="CZ37" s="129" t="n">
        <f aca="false">VLOOKUP($A37,[2]Data!$A$1:$BA$15000,46,0)</f>
        <v>6637</v>
      </c>
      <c r="DA37" s="129" t="n">
        <f aca="false">VLOOKUP($A37,[2]Data!$A$1:$BA$15000,47,0)</f>
        <v>30474</v>
      </c>
      <c r="DB37" s="129" t="n">
        <f aca="false">VLOOKUP($A37,[2]Data!$A$1:$BA$15000,48,0)</f>
        <v>135300</v>
      </c>
      <c r="DC37" s="129" t="n">
        <f aca="false">VLOOKUP($A37,[2]Data!$A$1:$BA$15000,53,0)</f>
        <v>-37160</v>
      </c>
      <c r="DD37" s="129" t="n">
        <f aca="false">VLOOKUP($A37,[4]Data!$A$1:$Z$15000,20,0)</f>
        <v>14585</v>
      </c>
      <c r="DE37" s="129" t="n">
        <f aca="false">VLOOKUP($A37,[4]Data!$A$1:$Z$15000,25,0)</f>
        <v>0</v>
      </c>
      <c r="DF37" s="129" t="n">
        <f aca="false">VLOOKUP($A37,[4]Data!$A$1:$Z$15000,26,0)</f>
        <v>0</v>
      </c>
      <c r="DG37" s="129" t="n">
        <f aca="false">VLOOKUP($A37,[4]Data!$A$1:$Z$15000,21,0)</f>
        <v>12890</v>
      </c>
      <c r="DH37" s="129" t="n">
        <f aca="false">VLOOKUP($A37,[4]Data!$A$1:$Z$15000,24,0)</f>
        <v>167988</v>
      </c>
      <c r="DI37" s="129" t="n">
        <f aca="false">VLOOKUP($A37,[5]Data!$A$1:$M$15000,4,0)</f>
        <v>385281</v>
      </c>
      <c r="DJ37" s="129" t="n">
        <f aca="false">VLOOKUP($A37,[5]Data!$A$1:$M$15000,12,0)</f>
        <v>49503</v>
      </c>
      <c r="DK37" s="129" t="n">
        <f aca="false">VLOOKUP($A37,[5]Data!$A$1:$M$15000,11,0)</f>
        <v>144377</v>
      </c>
      <c r="DL37" s="129" t="n">
        <f aca="false">VLOOKUP($A37,[5]Data!$A$1:$M$15000,5,0)</f>
        <v>136440</v>
      </c>
      <c r="DM37" s="129" t="n">
        <f aca="false">VLOOKUP($A37,[5]Data!$A$1:$M$15000,8,0)</f>
        <v>145750</v>
      </c>
      <c r="DN37" s="129" t="n">
        <f aca="false">VLOOKUP($A37,[5]Data!$A$1:$M$15000,6,0)</f>
        <v>6644</v>
      </c>
      <c r="DO37" s="129" t="n">
        <f aca="false">VLOOKUP($A37,[5]Data!$A$1:$M$15000,7,0)</f>
        <v>50137</v>
      </c>
      <c r="DP37" s="129" t="n">
        <f aca="false">VLOOKUP($A37,[5]Data!$A$1:$M$15000,9,0)</f>
        <v>10422</v>
      </c>
      <c r="DQ37" s="129" t="n">
        <f aca="false">VLOOKUP($A37,[5]Data!$A$1:$M$15000,3,0)</f>
        <v>0</v>
      </c>
      <c r="DR37" s="129" t="n">
        <f aca="false">VLOOKUP($A37,[5]Data!$A$1:$M$15000,10,0)</f>
        <v>182315</v>
      </c>
      <c r="DS37" s="129" t="n">
        <f aca="false">VLOOKUP($A37,[5]Data!$A$1:$M$15000,2,0)</f>
        <v>18612</v>
      </c>
      <c r="DT37" s="129" t="n">
        <f aca="false">VLOOKUP($A37,[5]Data!$A$1:$M$15000,13,0)</f>
        <v>716504</v>
      </c>
      <c r="DU37" s="129" t="n">
        <f aca="false">VLOOKUP($A37,[6]data!$A$1:$M$15000,2,0)</f>
        <v>130600</v>
      </c>
      <c r="DV37" s="129" t="n">
        <f aca="false">VLOOKUP($A37,[6]data!$A$1:$M$15000,3,0)</f>
        <v>135250</v>
      </c>
      <c r="DW37" s="129" t="n">
        <f aca="false">VLOOKUP($A37,[6]data!$A$1:$M$15000,4,0)</f>
        <v>187200</v>
      </c>
      <c r="DX37" s="129" t="n">
        <f aca="false">VLOOKUP($A37,[6]data!$A$1:$M$15000,5,0)</f>
        <v>34479</v>
      </c>
      <c r="DY37" s="129" t="n">
        <f aca="false">VLOOKUP($A37,[6]data!$A$1:$M$15000,6,0)</f>
        <v>67286</v>
      </c>
      <c r="DZ37" s="129" t="n">
        <f aca="false">VLOOKUP($A37,[6]data!$A$1:$M$15000,7,0)</f>
        <v>101945</v>
      </c>
      <c r="EA37" s="129" t="n">
        <f aca="false">VLOOKUP($A37,[6]data!$A$1:$M$15000,8,0)</f>
        <v>59500</v>
      </c>
      <c r="EB37" s="129" t="n">
        <f aca="false">VLOOKUP($A37,[6]data!$A$1:$M$15000,9,0)</f>
        <v>354956</v>
      </c>
      <c r="EC37" s="129" t="n">
        <f aca="false">VLOOKUP($A37,[6]data!$A$1:$M$15000,10,0)</f>
        <v>66144</v>
      </c>
      <c r="ED37" s="129" t="n">
        <f aca="false">VLOOKUP($A37,[6]data!$A$1:$Q$15000,11,0)</f>
        <v>6352</v>
      </c>
      <c r="EE37" s="129" t="n">
        <f aca="false">VLOOKUP($A37,[6]data!$A$1:$Q$15000,12,0)</f>
        <v>257436</v>
      </c>
      <c r="EF37" s="129" t="n">
        <f aca="false">VLOOKUP($A37,[6]data!$A$1:$Q$15000,13,0)</f>
        <v>140000</v>
      </c>
      <c r="EG37" s="129" t="n">
        <f aca="false">VLOOKUP($A37,[6]data!$A$1:$Q$15000,14,0)</f>
        <v>23200</v>
      </c>
      <c r="EH37" s="129" t="n">
        <f aca="false">VLOOKUP($A37,[6]data!$A$1:$Q$15000,15,0)</f>
        <v>107000</v>
      </c>
      <c r="EI37" s="129" t="n">
        <f aca="false">VLOOKUP($A37,[6]data!$A$1:$Q$15000,17,0)</f>
        <v>31743</v>
      </c>
      <c r="EJ37" s="129" t="n">
        <f aca="false">VLOOKUP($A37,[6]data!$A$1:$Q$15000,16,0)</f>
        <v>1177</v>
      </c>
      <c r="EK37" s="129" t="str">
        <f aca="false">VLOOKUP($A37,[7]data!$A$1:$Q$15000,3,0)</f>
        <v/>
      </c>
      <c r="EL37" s="129" t="str">
        <f aca="false">VLOOKUP($A37,[7]data!$A$1:$Q$15000,4,0)</f>
        <v/>
      </c>
      <c r="EM37" s="129" t="str">
        <f aca="false">VLOOKUP($A37,[7]data!$A$1:$Q$15000,2,0)</f>
        <v/>
      </c>
      <c r="EN37" s="129" t="str">
        <f aca="false">VLOOKUP($A37,[7]data!$A$1:$Q$15000,11,0)</f>
        <v/>
      </c>
      <c r="EO37" s="129" t="str">
        <f aca="false">VLOOKUP($A37,[7]data!$A$1:$Q$15000,12,0)</f>
        <v/>
      </c>
      <c r="EP37" s="129"/>
      <c r="EQ37" s="129"/>
      <c r="ER37" s="129"/>
      <c r="ES37" s="129" t="str">
        <f aca="false">VLOOKUP($A37,[7]data!$A$1:$Q$15000,14,0)</f>
        <v/>
      </c>
      <c r="ET37" s="129" t="str">
        <f aca="false">VLOOKUP($A37,[7]data!$A$1:$Q$15000,13,0)</f>
        <v/>
      </c>
      <c r="EU37" s="130" t="n">
        <f aca="false">VLOOKUP($A37,[4]Data!$A$1:$I$15000,8,0)</f>
        <v>165441</v>
      </c>
    </row>
    <row r="38" customFormat="false" ht="11.25" hidden="false" customHeight="false" outlineLevel="0" collapsed="false">
      <c r="A38" s="172" t="n">
        <v>36499</v>
      </c>
      <c r="B38" s="173" t="n">
        <f aca="false">VLOOKUP($A38,[2]Data!$A$1:$AG$15000,9,0)</f>
        <v>146484</v>
      </c>
      <c r="C38" s="173" t="n">
        <f aca="false">VLOOKUP($A38,[2]Data!$A$1:$AG$15000,10,0)</f>
        <v>423603</v>
      </c>
      <c r="D38" s="173" t="n">
        <f aca="false">VLOOKUP($A38,[2]Data!$A$1:$AG$15000,11,0)</f>
        <v>995634</v>
      </c>
      <c r="E38" s="173" t="n">
        <f aca="false">VLOOKUP($A38,[2]Data!$A$1:$AG$15000,12,0)</f>
        <v>412921</v>
      </c>
      <c r="F38" s="173" t="n">
        <f aca="false">VLOOKUP($A38,[1]Data!$A$1:$AF$15000,4,0)</f>
        <v>737298</v>
      </c>
      <c r="G38" s="173" t="n">
        <f aca="false">VLOOKUP($A38,[1]Data!$A$1:$AF$15000,2,0)</f>
        <v>29999</v>
      </c>
      <c r="H38" s="173" t="n">
        <f aca="false">VLOOKUP($A38,[1]Data!$A$1:$AF$15000,3,0)</f>
        <v>223992</v>
      </c>
      <c r="I38" s="173" t="n">
        <f aca="false">VLOOKUP($A38,[1]Data!$A$1:$AF$15000,6,0)</f>
        <v>12126</v>
      </c>
      <c r="J38" s="173" t="n">
        <f aca="false">VLOOKUP($A38,[3]Data!$A$1:$K$15000,4,0)*$A$2</f>
        <v>1759000</v>
      </c>
      <c r="K38" s="173" t="n">
        <f aca="false">VLOOKUP($A38,[3]Data!$A$1:$K$15000,6,0)*$A$2</f>
        <v>101100</v>
      </c>
      <c r="R38" s="173" t="n">
        <f aca="false">VLOOKUP($A38,[2]Data!$A$1:$AH$15000,4,0)</f>
        <v>2664014</v>
      </c>
      <c r="T38" s="173" t="n">
        <f aca="false">VLOOKUP($A38,[1]Data!$A$1:$AH$15000,34,0)</f>
        <v>687069</v>
      </c>
      <c r="V38" s="173" t="n">
        <f aca="false">VLOOKUP($A38,[1]Data!$A$1:$AH$15000,8,0)</f>
        <v>65334</v>
      </c>
      <c r="W38" s="173" t="n">
        <f aca="false">VLOOKUP($A38,[4]Data!$A$1:$AH$15000,19,0)</f>
        <v>49803</v>
      </c>
      <c r="X38" s="173" t="n">
        <f aca="false">VLOOKUP($A38,[1]Data!$A$1:$AH$15000,17,0)</f>
        <v>123562</v>
      </c>
      <c r="Y38" s="173" t="n">
        <f aca="false">VLOOKUP($A38,[2]Data!$A$1:$AH$15000,17,0)</f>
        <v>354527</v>
      </c>
      <c r="Z38" s="173" t="n">
        <f aca="false">VLOOKUP($A38,[1]Data!$A$1:$AH$15000,11,0)</f>
        <v>334893</v>
      </c>
      <c r="AA38" s="173" t="n">
        <f aca="false">VLOOKUP($A38,[2]Data!$A$1:$AH$15000,21,0)</f>
        <v>283213</v>
      </c>
      <c r="AB38" s="173" t="n">
        <f aca="false">VLOOKUP($A38,[1]Data!$A$1:$AH$15000,15,0)</f>
        <v>63634</v>
      </c>
      <c r="AC38" s="173" t="n">
        <f aca="false">VLOOKUP($A38,[2]Data!$A$1:$AH$15000,18,0)</f>
        <v>157681</v>
      </c>
      <c r="AD38" s="173" t="n">
        <f aca="false">VLOOKUP($A38,[1]Data!$A$1:$AH$15000,18,0)</f>
        <v>97931</v>
      </c>
      <c r="AE38" s="173" t="n">
        <f aca="false">VLOOKUP($A38,[2]Data!$A$1:$AH$15000,19,0)</f>
        <v>8953</v>
      </c>
      <c r="AF38" s="173" t="n">
        <f aca="false">VLOOKUP($A38,[1]Data!$A$1:$AH$15000,16,0)</f>
        <v>93593</v>
      </c>
      <c r="AG38" s="173" t="n">
        <f aca="false">VLOOKUP($A38,[2]Data!$A$1:$AH$15000,20,0)</f>
        <v>103007</v>
      </c>
      <c r="AH38" s="173" t="n">
        <f aca="false">VLOOKUP($A38,[1]Data!$A$1:$AH$15000,9,0)</f>
        <v>139766</v>
      </c>
      <c r="AI38" s="173" t="n">
        <f aca="false">VLOOKUP($A38,[2]Data!$A$1:$AH$15000,22,0)</f>
        <v>358451</v>
      </c>
      <c r="AJ38" s="173" t="n">
        <f aca="false">VLOOKUP($A38,[1]Data!$A$1:$AH$15000,10,0)</f>
        <v>46403</v>
      </c>
      <c r="AK38" s="173" t="n">
        <f aca="false">VLOOKUP($A38,[2]Data!$A$1:$AH$15000,23,0)</f>
        <v>68501</v>
      </c>
      <c r="AL38" s="173" t="n">
        <f aca="false">VLOOKUP($A38,[2]Data!$A$1:$AH$15000,24,0)</f>
        <v>910000</v>
      </c>
      <c r="AM38" s="173" t="n">
        <f aca="false">VLOOKUP($A38,[4]Data!$A$1:$R$15000,9,0)</f>
        <v>113728</v>
      </c>
      <c r="BA38" s="173" t="n">
        <f aca="false">VLOOKUP($A38,[2]Data!$A$1:$AH$15000,2,0)</f>
        <v>185146</v>
      </c>
      <c r="BC38" s="173" t="n">
        <f aca="false">VLOOKUP($A38,[1]Data!$A$1:$AH$15000,20,0)</f>
        <v>0</v>
      </c>
      <c r="BD38" s="173" t="n">
        <f aca="false">VLOOKUP($A38,[1]Data!$A$1:$AH$15000,21,0)</f>
        <v>35996</v>
      </c>
      <c r="BE38" s="173" t="n">
        <f aca="false">VLOOKUP($A38,[1]Data!$A$1:$AH$15000,22,0)</f>
        <v>10000</v>
      </c>
      <c r="BF38" s="173" t="n">
        <f aca="false">VLOOKUP($A38,[1]Data!$A$1:$AH$15000,19,0)</f>
        <v>0</v>
      </c>
      <c r="BH38" s="173" t="n">
        <f aca="false">VLOOKUP($A38,[2]Data!$A$1:$AH$15000,3,0)</f>
        <v>363049</v>
      </c>
      <c r="BI38" s="173" t="n">
        <f aca="false">VLOOKUP($A38,[2]Data!$A$1:$AH$15000,7,0)</f>
        <v>1042938</v>
      </c>
      <c r="BJ38" s="173" t="n">
        <f aca="false">VLOOKUP($A38,[2]Data!$A$1:$AH$15000,8,0)</f>
        <v>0</v>
      </c>
      <c r="BR38" s="173" t="n">
        <f aca="false">VLOOKUP($A38,[2]Data!$A$1:$AH$15000,13,0)</f>
        <v>63534</v>
      </c>
      <c r="BS38" s="173" t="n">
        <f aca="false">VLOOKUP($A38,[2]Data!$A$1:$AH$15000,14,0)</f>
        <v>91835</v>
      </c>
      <c r="BT38" s="173" t="n">
        <f aca="false">VLOOKUP($A38,[2]Data!$A$1:$AH$15000,15,0)</f>
        <v>28087</v>
      </c>
      <c r="BU38" s="173" t="n">
        <f aca="false">VLOOKUP($A38,[2]Data!$A$1:$AH$15000,16,0)</f>
        <v>113642</v>
      </c>
      <c r="BW38" s="173" t="n">
        <f aca="false">VLOOKUP($A38,[1]Data!$A$1:$AH$15000,26,0)</f>
        <v>0</v>
      </c>
      <c r="BX38" s="173" t="n">
        <f aca="false">VLOOKUP($A38,[1]Data!$A$1:$AH$15000,28,0)</f>
        <v>0</v>
      </c>
      <c r="BY38" s="173" t="n">
        <f aca="false">VLOOKUP($A38,[1]Data!$A$1:$AH$15000,24,0)</f>
        <v>0</v>
      </c>
      <c r="BZ38" s="173" t="n">
        <f aca="false">VLOOKUP($A38,[1]Data!$A$1:$AH$15000,25,0)</f>
        <v>57412</v>
      </c>
      <c r="CA38" s="173" t="n">
        <f aca="false">VLOOKUP($A38,[1]Data!$A$1:$AH$15000,30,0)</f>
        <v>15202</v>
      </c>
      <c r="CB38" s="173" t="n">
        <f aca="false">VLOOKUP($A38,[1]Data!$A$1:$AH$15000,29,0)</f>
        <v>10701</v>
      </c>
      <c r="CD38" s="129" t="n">
        <f aca="false">VLOOKUP($A38,[4]Data!$A$1:$R$15000,2,0)</f>
        <v>1048135</v>
      </c>
      <c r="CE38" s="173" t="n">
        <f aca="false">VLOOKUP($A38,[3]Data!$A$1:$K$15000,3,0)*$A$2</f>
        <v>2507000</v>
      </c>
      <c r="CF38" s="173" t="n">
        <f aca="false">VLOOKUP($A38,[3]Data!$A$1:$K$15000,7,0)*$A$2</f>
        <v>4900</v>
      </c>
      <c r="CG38" s="173" t="n">
        <f aca="false">VLOOKUP($A38,[3]Data!$A$1:$K$15000,8,0)*$A$2</f>
        <v>72900</v>
      </c>
      <c r="CH38" s="173" t="n">
        <f aca="false">VLOOKUP($A38,[3]Data!$A$1:$K$15000,2,0)*$A$2</f>
        <v>40400</v>
      </c>
      <c r="CJ38" s="173" t="n">
        <f aca="false">VLOOKUP($A38,[4]Data!$A$1:$R$15000,18,0)</f>
        <v>0</v>
      </c>
      <c r="CK38" s="173" t="n">
        <f aca="false">VLOOKUP($A38,[4]Data!$A$1:$R$15000,3,0)</f>
        <v>309761</v>
      </c>
      <c r="CL38" s="173" t="n">
        <f aca="false">VLOOKUP($A38,[4]Data!$A$1:$R$15000,4,0)</f>
        <v>45890</v>
      </c>
      <c r="CM38" s="173" t="n">
        <f aca="false">VLOOKUP($A38,[3]Data!$A$1:$K$15000,10,0)*$A$2</f>
        <v>262500</v>
      </c>
      <c r="CN38" s="129" t="n">
        <f aca="false">VLOOKUP($A38,[2]Data!$A$1:$AN$15000,34,0)</f>
        <v>87138</v>
      </c>
      <c r="CO38" s="129" t="n">
        <f aca="false">VLOOKUP($A38,[2]Data!$A$1:$AN$15000,35,0)</f>
        <v>539399</v>
      </c>
      <c r="CP38" s="129" t="n">
        <f aca="false">VLOOKUP($A38,[2]Data!$A$1:$AN$15000,36,0)</f>
        <v>675029</v>
      </c>
      <c r="CQ38" s="129" t="n">
        <f aca="false">VLOOKUP($A38,[2]Data!$A$1:$AN$15000,37,0)</f>
        <v>125127</v>
      </c>
      <c r="CR38" s="129" t="n">
        <f aca="false">VLOOKUP($A38,[2]Data!$A$1:$AN$15000,38,0)</f>
        <v>15777</v>
      </c>
      <c r="CS38" s="129" t="n">
        <f aca="false">VLOOKUP($A38,[2]Data!$A$1:$AN$15000,39,0)</f>
        <v>0</v>
      </c>
      <c r="CT38" s="129" t="n">
        <f aca="false">VLOOKUP($A38,[2]Data!$A$1:$AN$15000,40,0)</f>
        <v>173121</v>
      </c>
      <c r="CU38" s="129" t="n">
        <f aca="false">VLOOKUP($A38,[2]Data!$A$1:$BA$15000,41,0)</f>
        <v>0</v>
      </c>
      <c r="CV38" s="129" t="n">
        <f aca="false">VLOOKUP($A38,[2]Data!$A$1:$BA$15000,42,0)</f>
        <v>0</v>
      </c>
      <c r="CW38" s="129" t="n">
        <f aca="false">VLOOKUP($A38,[2]Data!$A$1:$BA$15000,43,0)</f>
        <v>19644</v>
      </c>
      <c r="CX38" s="129" t="n">
        <f aca="false">VLOOKUP($A38,[2]Data!$A$1:$BA$15000,44,0)</f>
        <v>30803</v>
      </c>
      <c r="CY38" s="129" t="n">
        <f aca="false">VLOOKUP($A38,[2]Data!$A$1:$BA$15000,45,0)</f>
        <v>53440</v>
      </c>
      <c r="CZ38" s="129" t="n">
        <f aca="false">VLOOKUP($A38,[2]Data!$A$1:$BA$15000,46,0)</f>
        <v>6670</v>
      </c>
      <c r="DA38" s="129" t="n">
        <f aca="false">VLOOKUP($A38,[2]Data!$A$1:$BA$15000,47,0)</f>
        <v>30495</v>
      </c>
      <c r="DB38" s="129" t="n">
        <f aca="false">VLOOKUP($A38,[2]Data!$A$1:$BA$15000,48,0)</f>
        <v>144241</v>
      </c>
      <c r="DC38" s="129" t="n">
        <f aca="false">VLOOKUP($A38,[2]Data!$A$1:$BA$15000,53,0)</f>
        <v>-24875</v>
      </c>
      <c r="DD38" s="129" t="n">
        <f aca="false">VLOOKUP($A38,[4]Data!$A$1:$Z$15000,20,0)</f>
        <v>20890</v>
      </c>
      <c r="DE38" s="129" t="n">
        <f aca="false">VLOOKUP($A38,[4]Data!$A$1:$Z$15000,25,0)</f>
        <v>0</v>
      </c>
      <c r="DF38" s="129" t="n">
        <f aca="false">VLOOKUP($A38,[4]Data!$A$1:$Z$15000,26,0)</f>
        <v>0</v>
      </c>
      <c r="DG38" s="129" t="n">
        <f aca="false">VLOOKUP($A38,[4]Data!$A$1:$Z$15000,21,0)</f>
        <v>12890</v>
      </c>
      <c r="DH38" s="129" t="n">
        <f aca="false">VLOOKUP($A38,[4]Data!$A$1:$Z$15000,24,0)</f>
        <v>170988</v>
      </c>
      <c r="DI38" s="129" t="n">
        <f aca="false">VLOOKUP($A38,[5]Data!$A$1:$M$15000,4,0)</f>
        <v>391778</v>
      </c>
      <c r="DJ38" s="129" t="n">
        <f aca="false">VLOOKUP($A38,[5]Data!$A$1:$M$15000,12,0)</f>
        <v>29584</v>
      </c>
      <c r="DK38" s="129" t="n">
        <f aca="false">VLOOKUP($A38,[5]Data!$A$1:$M$15000,11,0)</f>
        <v>141545</v>
      </c>
      <c r="DL38" s="129" t="n">
        <f aca="false">VLOOKUP($A38,[5]Data!$A$1:$M$15000,5,0)</f>
        <v>155208</v>
      </c>
      <c r="DM38" s="129" t="n">
        <f aca="false">VLOOKUP($A38,[5]Data!$A$1:$M$15000,8,0)</f>
        <v>151375</v>
      </c>
      <c r="DN38" s="129" t="n">
        <f aca="false">VLOOKUP($A38,[5]Data!$A$1:$M$15000,6,0)</f>
        <v>6638</v>
      </c>
      <c r="DO38" s="129" t="n">
        <f aca="false">VLOOKUP($A38,[5]Data!$A$1:$M$15000,7,0)</f>
        <v>50274</v>
      </c>
      <c r="DP38" s="129" t="n">
        <f aca="false">VLOOKUP($A38,[5]Data!$A$1:$M$15000,9,0)</f>
        <v>10534</v>
      </c>
      <c r="DQ38" s="129" t="n">
        <f aca="false">VLOOKUP($A38,[5]Data!$A$1:$M$15000,3,0)</f>
        <v>0</v>
      </c>
      <c r="DR38" s="129" t="n">
        <f aca="false">VLOOKUP($A38,[5]Data!$A$1:$M$15000,10,0)</f>
        <v>199141</v>
      </c>
      <c r="DS38" s="129" t="n">
        <f aca="false">VLOOKUP($A38,[5]Data!$A$1:$M$15000,2,0)</f>
        <v>18595</v>
      </c>
      <c r="DT38" s="129" t="n">
        <f aca="false">VLOOKUP($A38,[5]Data!$A$1:$M$15000,13,0)</f>
        <v>721016</v>
      </c>
      <c r="DU38" s="129" t="n">
        <f aca="false">VLOOKUP($A38,[6]data!$A$1:$M$15000,2,0)</f>
        <v>130600</v>
      </c>
      <c r="DV38" s="129" t="n">
        <f aca="false">VLOOKUP($A38,[6]data!$A$1:$M$15000,3,0)</f>
        <v>135250</v>
      </c>
      <c r="DW38" s="129" t="n">
        <f aca="false">VLOOKUP($A38,[6]data!$A$1:$M$15000,4,0)</f>
        <v>184183</v>
      </c>
      <c r="DX38" s="129" t="n">
        <f aca="false">VLOOKUP($A38,[6]data!$A$1:$M$15000,5,0)</f>
        <v>17813</v>
      </c>
      <c r="DY38" s="129" t="n">
        <f aca="false">VLOOKUP($A38,[6]data!$A$1:$M$15000,6,0)</f>
        <v>67987</v>
      </c>
      <c r="DZ38" s="129" t="n">
        <f aca="false">VLOOKUP($A38,[6]data!$A$1:$M$15000,7,0)</f>
        <v>103059</v>
      </c>
      <c r="EA38" s="129" t="n">
        <f aca="false">VLOOKUP($A38,[6]data!$A$1:$M$15000,8,0)</f>
        <v>59500</v>
      </c>
      <c r="EB38" s="129" t="n">
        <f aca="false">VLOOKUP($A38,[6]data!$A$1:$M$15000,9,0)</f>
        <v>385311</v>
      </c>
      <c r="EC38" s="129" t="n">
        <f aca="false">VLOOKUP($A38,[6]data!$A$1:$M$15000,10,0)</f>
        <v>973</v>
      </c>
      <c r="ED38" s="129" t="n">
        <f aca="false">VLOOKUP($A38,[6]data!$A$1:$Q$15000,11,0)</f>
        <v>6352</v>
      </c>
      <c r="EE38" s="129" t="n">
        <f aca="false">VLOOKUP($A38,[6]data!$A$1:$Q$15000,12,0)</f>
        <v>260234</v>
      </c>
      <c r="EF38" s="129" t="n">
        <f aca="false">VLOOKUP($A38,[6]data!$A$1:$Q$15000,13,0)</f>
        <v>140000</v>
      </c>
      <c r="EG38" s="129" t="n">
        <f aca="false">VLOOKUP($A38,[6]data!$A$1:$Q$15000,14,0)</f>
        <v>23200</v>
      </c>
      <c r="EH38" s="129" t="n">
        <f aca="false">VLOOKUP($A38,[6]data!$A$1:$Q$15000,15,0)</f>
        <v>107000</v>
      </c>
      <c r="EI38" s="129" t="n">
        <f aca="false">VLOOKUP($A38,[6]data!$A$1:$Q$15000,17,0)</f>
        <v>27038</v>
      </c>
      <c r="EJ38" s="129" t="n">
        <f aca="false">VLOOKUP($A38,[6]data!$A$1:$Q$15000,16,0)</f>
        <v>0</v>
      </c>
      <c r="EK38" s="129" t="str">
        <f aca="false">VLOOKUP($A38,[7]data!$A$1:$Q$15000,3,0)</f>
        <v/>
      </c>
      <c r="EL38" s="129" t="str">
        <f aca="false">VLOOKUP($A38,[7]data!$A$1:$Q$15000,4,0)</f>
        <v/>
      </c>
      <c r="EM38" s="129" t="str">
        <f aca="false">VLOOKUP($A38,[7]data!$A$1:$Q$15000,2,0)</f>
        <v/>
      </c>
      <c r="EN38" s="129" t="str">
        <f aca="false">VLOOKUP($A38,[7]data!$A$1:$Q$15000,11,0)</f>
        <v/>
      </c>
      <c r="EO38" s="129" t="str">
        <f aca="false">VLOOKUP($A38,[7]data!$A$1:$Q$15000,12,0)</f>
        <v/>
      </c>
      <c r="EP38" s="129"/>
      <c r="EQ38" s="129"/>
      <c r="ER38" s="129"/>
      <c r="ES38" s="129" t="str">
        <f aca="false">VLOOKUP($A38,[7]data!$A$1:$Q$15000,14,0)</f>
        <v/>
      </c>
      <c r="ET38" s="129" t="str">
        <f aca="false">VLOOKUP($A38,[7]data!$A$1:$Q$15000,13,0)</f>
        <v/>
      </c>
      <c r="EU38" s="130" t="n">
        <f aca="false">VLOOKUP($A38,[4]Data!$A$1:$I$15000,8,0)</f>
        <v>173763</v>
      </c>
    </row>
    <row r="39" customFormat="false" ht="11.25" hidden="false" customHeight="false" outlineLevel="0" collapsed="false">
      <c r="A39" s="172" t="n">
        <v>36500</v>
      </c>
      <c r="B39" s="173" t="n">
        <f aca="false">VLOOKUP($A39,[2]Data!$A$1:$AG$15000,9,0)</f>
        <v>145250</v>
      </c>
      <c r="C39" s="173" t="n">
        <f aca="false">VLOOKUP($A39,[2]Data!$A$1:$AG$15000,10,0)</f>
        <v>427801</v>
      </c>
      <c r="D39" s="173" t="n">
        <f aca="false">VLOOKUP($A39,[2]Data!$A$1:$AG$15000,11,0)</f>
        <v>993923</v>
      </c>
      <c r="E39" s="173" t="n">
        <f aca="false">VLOOKUP($A39,[2]Data!$A$1:$AG$15000,12,0)</f>
        <v>414538</v>
      </c>
      <c r="F39" s="173" t="n">
        <f aca="false">VLOOKUP($A39,[1]Data!$A$1:$AF$15000,4,0)</f>
        <v>718190</v>
      </c>
      <c r="G39" s="173" t="n">
        <f aca="false">VLOOKUP($A39,[1]Data!$A$1:$AF$15000,2,0)</f>
        <v>49999</v>
      </c>
      <c r="H39" s="173" t="n">
        <f aca="false">VLOOKUP($A39,[1]Data!$A$1:$AF$15000,3,0)</f>
        <v>223992</v>
      </c>
      <c r="I39" s="173" t="n">
        <f aca="false">VLOOKUP($A39,[1]Data!$A$1:$AF$15000,6,0)</f>
        <v>15124</v>
      </c>
      <c r="J39" s="173" t="n">
        <f aca="false">VLOOKUP($A39,[3]Data!$A$1:$K$15000,4,0)*$A$2</f>
        <v>1759600</v>
      </c>
      <c r="K39" s="173" t="n">
        <f aca="false">VLOOKUP($A39,[3]Data!$A$1:$K$15000,6,0)*$A$2</f>
        <v>103200</v>
      </c>
      <c r="R39" s="173" t="n">
        <f aca="false">VLOOKUP($A39,[2]Data!$A$1:$AH$15000,4,0)</f>
        <v>2678575</v>
      </c>
      <c r="T39" s="173" t="n">
        <f aca="false">VLOOKUP($A39,[1]Data!$A$1:$AH$15000,34,0)</f>
        <v>694609</v>
      </c>
      <c r="V39" s="173" t="n">
        <f aca="false">VLOOKUP($A39,[1]Data!$A$1:$AH$15000,8,0)</f>
        <v>65334</v>
      </c>
      <c r="W39" s="173" t="n">
        <f aca="false">VLOOKUP($A39,[4]Data!$A$1:$AH$15000,19,0)</f>
        <v>52282</v>
      </c>
      <c r="X39" s="173" t="n">
        <f aca="false">VLOOKUP($A39,[1]Data!$A$1:$AH$15000,17,0)</f>
        <v>122381</v>
      </c>
      <c r="Y39" s="173" t="n">
        <f aca="false">VLOOKUP($A39,[2]Data!$A$1:$AH$15000,17,0)</f>
        <v>363089</v>
      </c>
      <c r="Z39" s="173" t="n">
        <f aca="false">VLOOKUP($A39,[1]Data!$A$1:$AH$15000,11,0)</f>
        <v>338041</v>
      </c>
      <c r="AA39" s="173" t="n">
        <f aca="false">VLOOKUP($A39,[2]Data!$A$1:$AH$15000,21,0)</f>
        <v>280531</v>
      </c>
      <c r="AB39" s="173" t="n">
        <f aca="false">VLOOKUP($A39,[1]Data!$A$1:$AH$15000,15,0)</f>
        <v>63634</v>
      </c>
      <c r="AC39" s="173" t="n">
        <f aca="false">VLOOKUP($A39,[2]Data!$A$1:$AH$15000,18,0)</f>
        <v>155521</v>
      </c>
      <c r="AD39" s="173" t="n">
        <f aca="false">VLOOKUP($A39,[1]Data!$A$1:$AH$15000,18,0)</f>
        <v>97931</v>
      </c>
      <c r="AE39" s="173" t="n">
        <f aca="false">VLOOKUP($A39,[2]Data!$A$1:$AH$15000,19,0)</f>
        <v>8826</v>
      </c>
      <c r="AF39" s="173" t="n">
        <f aca="false">VLOOKUP($A39,[1]Data!$A$1:$AH$15000,16,0)</f>
        <v>93593</v>
      </c>
      <c r="AG39" s="173" t="n">
        <f aca="false">VLOOKUP($A39,[2]Data!$A$1:$AH$15000,20,0)</f>
        <v>97746</v>
      </c>
      <c r="AH39" s="173" t="n">
        <f aca="false">VLOOKUP($A39,[1]Data!$A$1:$AH$15000,9,0)</f>
        <v>141165</v>
      </c>
      <c r="AI39" s="173" t="n">
        <f aca="false">VLOOKUP($A39,[2]Data!$A$1:$AH$15000,22,0)</f>
        <v>357199</v>
      </c>
      <c r="AJ39" s="173" t="n">
        <f aca="false">VLOOKUP($A39,[1]Data!$A$1:$AH$15000,10,0)</f>
        <v>46403</v>
      </c>
      <c r="AK39" s="173" t="n">
        <f aca="false">VLOOKUP($A39,[2]Data!$A$1:$AH$15000,23,0)</f>
        <v>68426</v>
      </c>
      <c r="AL39" s="173" t="n">
        <f aca="false">VLOOKUP($A39,[2]Data!$A$1:$AH$15000,24,0)</f>
        <v>936902</v>
      </c>
      <c r="AM39" s="173" t="n">
        <f aca="false">VLOOKUP($A39,[4]Data!$A$1:$R$15000,9,0)</f>
        <v>104683</v>
      </c>
      <c r="BA39" s="173" t="n">
        <f aca="false">VLOOKUP($A39,[2]Data!$A$1:$AH$15000,2,0)</f>
        <v>186070</v>
      </c>
      <c r="BC39" s="173" t="n">
        <f aca="false">VLOOKUP($A39,[1]Data!$A$1:$AH$15000,20,0)</f>
        <v>0</v>
      </c>
      <c r="BD39" s="173" t="n">
        <f aca="false">VLOOKUP($A39,[1]Data!$A$1:$AH$15000,21,0)</f>
        <v>35996</v>
      </c>
      <c r="BE39" s="173" t="n">
        <f aca="false">VLOOKUP($A39,[1]Data!$A$1:$AH$15000,22,0)</f>
        <v>10000</v>
      </c>
      <c r="BF39" s="173" t="n">
        <f aca="false">VLOOKUP($A39,[1]Data!$A$1:$AH$15000,19,0)</f>
        <v>0</v>
      </c>
      <c r="BH39" s="173" t="n">
        <f aca="false">VLOOKUP($A39,[2]Data!$A$1:$AH$15000,3,0)</f>
        <v>347398</v>
      </c>
      <c r="BI39" s="173" t="n">
        <f aca="false">VLOOKUP($A39,[2]Data!$A$1:$AH$15000,7,0)</f>
        <v>1056687</v>
      </c>
      <c r="BJ39" s="173" t="n">
        <f aca="false">VLOOKUP($A39,[2]Data!$A$1:$AH$15000,8,0)</f>
        <v>0</v>
      </c>
      <c r="BR39" s="173" t="n">
        <f aca="false">VLOOKUP($A39,[2]Data!$A$1:$AH$15000,13,0)</f>
        <v>60579</v>
      </c>
      <c r="BS39" s="173" t="n">
        <f aca="false">VLOOKUP($A39,[2]Data!$A$1:$AH$15000,14,0)</f>
        <v>91835</v>
      </c>
      <c r="BT39" s="173" t="n">
        <f aca="false">VLOOKUP($A39,[2]Data!$A$1:$AH$15000,15,0)</f>
        <v>31055</v>
      </c>
      <c r="BU39" s="173" t="n">
        <f aca="false">VLOOKUP($A39,[2]Data!$A$1:$AH$15000,16,0)</f>
        <v>10449</v>
      </c>
      <c r="BW39" s="173" t="n">
        <f aca="false">VLOOKUP($A39,[1]Data!$A$1:$AH$15000,26,0)</f>
        <v>0</v>
      </c>
      <c r="BX39" s="173" t="n">
        <f aca="false">VLOOKUP($A39,[1]Data!$A$1:$AH$15000,28,0)</f>
        <v>0</v>
      </c>
      <c r="BY39" s="173" t="n">
        <f aca="false">VLOOKUP($A39,[1]Data!$A$1:$AH$15000,24,0)</f>
        <v>0</v>
      </c>
      <c r="BZ39" s="173" t="n">
        <f aca="false">VLOOKUP($A39,[1]Data!$A$1:$AH$15000,25,0)</f>
        <v>57412</v>
      </c>
      <c r="CA39" s="173" t="n">
        <f aca="false">VLOOKUP($A39,[1]Data!$A$1:$AH$15000,30,0)</f>
        <v>25202</v>
      </c>
      <c r="CB39" s="173" t="n">
        <f aca="false">VLOOKUP($A39,[1]Data!$A$1:$AH$15000,29,0)</f>
        <v>10701</v>
      </c>
      <c r="CD39" s="129" t="n">
        <f aca="false">VLOOKUP($A39,[4]Data!$A$1:$R$15000,2,0)</f>
        <v>1004039</v>
      </c>
      <c r="CE39" s="173" t="n">
        <f aca="false">VLOOKUP($A39,[3]Data!$A$1:$K$15000,3,0)*$A$2</f>
        <v>2504700</v>
      </c>
      <c r="CF39" s="173" t="n">
        <f aca="false">VLOOKUP($A39,[3]Data!$A$1:$K$15000,7,0)*$A$2</f>
        <v>9800</v>
      </c>
      <c r="CG39" s="173" t="n">
        <f aca="false">VLOOKUP($A39,[3]Data!$A$1:$K$15000,8,0)*$A$2</f>
        <v>65000</v>
      </c>
      <c r="CH39" s="173" t="n">
        <f aca="false">VLOOKUP($A39,[3]Data!$A$1:$K$15000,2,0)*$A$2</f>
        <v>40400</v>
      </c>
      <c r="CJ39" s="173" t="n">
        <f aca="false">VLOOKUP($A39,[4]Data!$A$1:$R$15000,18,0)</f>
        <v>0</v>
      </c>
      <c r="CK39" s="173" t="n">
        <f aca="false">VLOOKUP($A39,[4]Data!$A$1:$R$15000,3,0)</f>
        <v>321548</v>
      </c>
      <c r="CL39" s="173" t="n">
        <f aca="false">VLOOKUP($A39,[4]Data!$A$1:$R$15000,4,0)</f>
        <v>45735</v>
      </c>
      <c r="CM39" s="173" t="n">
        <f aca="false">VLOOKUP($A39,[3]Data!$A$1:$K$15000,10,0)*$A$2</f>
        <v>266100</v>
      </c>
      <c r="CN39" s="129" t="n">
        <f aca="false">VLOOKUP($A39,[2]Data!$A$1:$AN$15000,34,0)</f>
        <v>87147</v>
      </c>
      <c r="CO39" s="129" t="n">
        <f aca="false">VLOOKUP($A39,[2]Data!$A$1:$AN$15000,35,0)</f>
        <v>544728</v>
      </c>
      <c r="CP39" s="129" t="n">
        <f aca="false">VLOOKUP($A39,[2]Data!$A$1:$AN$15000,36,0)</f>
        <v>675019</v>
      </c>
      <c r="CQ39" s="129" t="n">
        <f aca="false">VLOOKUP($A39,[2]Data!$A$1:$AN$15000,37,0)</f>
        <v>119455</v>
      </c>
      <c r="CR39" s="129" t="n">
        <f aca="false">VLOOKUP($A39,[2]Data!$A$1:$AN$15000,38,0)</f>
        <v>15777</v>
      </c>
      <c r="CS39" s="129" t="n">
        <f aca="false">VLOOKUP($A39,[2]Data!$A$1:$AN$15000,39,0)</f>
        <v>0</v>
      </c>
      <c r="CT39" s="129" t="n">
        <f aca="false">VLOOKUP($A39,[2]Data!$A$1:$AN$15000,40,0)</f>
        <v>173123</v>
      </c>
      <c r="CU39" s="129" t="n">
        <f aca="false">VLOOKUP($A39,[2]Data!$A$1:$BA$15000,41,0)</f>
        <v>0</v>
      </c>
      <c r="CV39" s="129" t="n">
        <f aca="false">VLOOKUP($A39,[2]Data!$A$1:$BA$15000,42,0)</f>
        <v>0</v>
      </c>
      <c r="CW39" s="129" t="n">
        <f aca="false">VLOOKUP($A39,[2]Data!$A$1:$BA$15000,43,0)</f>
        <v>19644</v>
      </c>
      <c r="CX39" s="129" t="n">
        <f aca="false">VLOOKUP($A39,[2]Data!$A$1:$BA$15000,44,0)</f>
        <v>31388</v>
      </c>
      <c r="CY39" s="129" t="n">
        <f aca="false">VLOOKUP($A39,[2]Data!$A$1:$BA$15000,45,0)</f>
        <v>53440</v>
      </c>
      <c r="CZ39" s="129" t="n">
        <f aca="false">VLOOKUP($A39,[2]Data!$A$1:$BA$15000,46,0)</f>
        <v>6670</v>
      </c>
      <c r="DA39" s="129" t="n">
        <f aca="false">VLOOKUP($A39,[2]Data!$A$1:$BA$15000,47,0)</f>
        <v>30506</v>
      </c>
      <c r="DB39" s="129" t="n">
        <f aca="false">VLOOKUP($A39,[2]Data!$A$1:$BA$15000,48,0)</f>
        <v>145156</v>
      </c>
      <c r="DC39" s="129" t="n">
        <f aca="false">VLOOKUP($A39,[2]Data!$A$1:$BA$15000,53,0)</f>
        <v>-24875</v>
      </c>
      <c r="DD39" s="129" t="n">
        <f aca="false">VLOOKUP($A39,[4]Data!$A$1:$Z$15000,20,0)</f>
        <v>20870</v>
      </c>
      <c r="DE39" s="129" t="n">
        <f aca="false">VLOOKUP($A39,[4]Data!$A$1:$Z$15000,25,0)</f>
        <v>0</v>
      </c>
      <c r="DF39" s="129" t="n">
        <f aca="false">VLOOKUP($A39,[4]Data!$A$1:$Z$15000,26,0)</f>
        <v>0</v>
      </c>
      <c r="DG39" s="129" t="n">
        <f aca="false">VLOOKUP($A39,[4]Data!$A$1:$Z$15000,21,0)</f>
        <v>12890</v>
      </c>
      <c r="DH39" s="129" t="n">
        <f aca="false">VLOOKUP($A39,[4]Data!$A$1:$Z$15000,24,0)</f>
        <v>170987</v>
      </c>
      <c r="DI39" s="129" t="n">
        <f aca="false">VLOOKUP($A39,[5]Data!$A$1:$M$15000,4,0)</f>
        <v>376167</v>
      </c>
      <c r="DJ39" s="129" t="n">
        <f aca="false">VLOOKUP($A39,[5]Data!$A$1:$M$15000,12,0)</f>
        <v>49503</v>
      </c>
      <c r="DK39" s="129" t="n">
        <f aca="false">VLOOKUP($A39,[5]Data!$A$1:$M$15000,11,0)</f>
        <v>140493</v>
      </c>
      <c r="DL39" s="129" t="n">
        <f aca="false">VLOOKUP($A39,[5]Data!$A$1:$M$15000,5,0)</f>
        <v>155208</v>
      </c>
      <c r="DM39" s="129" t="n">
        <f aca="false">VLOOKUP($A39,[5]Data!$A$1:$M$15000,8,0)</f>
        <v>164199</v>
      </c>
      <c r="DN39" s="129" t="n">
        <f aca="false">VLOOKUP($A39,[5]Data!$A$1:$M$15000,6,0)</f>
        <v>6650</v>
      </c>
      <c r="DO39" s="129" t="n">
        <f aca="false">VLOOKUP($A39,[5]Data!$A$1:$M$15000,7,0)</f>
        <v>50228</v>
      </c>
      <c r="DP39" s="129" t="n">
        <f aca="false">VLOOKUP($A39,[5]Data!$A$1:$M$15000,9,0)</f>
        <v>10446</v>
      </c>
      <c r="DQ39" s="129" t="n">
        <f aca="false">VLOOKUP($A39,[5]Data!$A$1:$M$15000,3,0)</f>
        <v>0</v>
      </c>
      <c r="DR39" s="129" t="n">
        <f aca="false">VLOOKUP($A39,[5]Data!$A$1:$M$15000,10,0)</f>
        <v>198567</v>
      </c>
      <c r="DS39" s="129" t="n">
        <f aca="false">VLOOKUP($A39,[5]Data!$A$1:$M$15000,2,0)</f>
        <v>7817</v>
      </c>
      <c r="DT39" s="129" t="n">
        <f aca="false">VLOOKUP($A39,[5]Data!$A$1:$M$15000,13,0)</f>
        <v>723472</v>
      </c>
      <c r="DU39" s="129" t="n">
        <f aca="false">VLOOKUP($A39,[6]data!$A$1:$M$15000,2,0)</f>
        <v>130600</v>
      </c>
      <c r="DV39" s="129" t="n">
        <f aca="false">VLOOKUP($A39,[6]data!$A$1:$M$15000,3,0)</f>
        <v>135250</v>
      </c>
      <c r="DW39" s="129" t="n">
        <f aca="false">VLOOKUP($A39,[6]data!$A$1:$M$15000,4,0)</f>
        <v>184183</v>
      </c>
      <c r="DX39" s="129" t="n">
        <f aca="false">VLOOKUP($A39,[6]data!$A$1:$M$15000,5,0)</f>
        <v>17813</v>
      </c>
      <c r="DY39" s="129" t="n">
        <f aca="false">VLOOKUP($A39,[6]data!$A$1:$M$15000,6,0)</f>
        <v>67987</v>
      </c>
      <c r="DZ39" s="129" t="n">
        <f aca="false">VLOOKUP($A39,[6]data!$A$1:$M$15000,7,0)</f>
        <v>103059</v>
      </c>
      <c r="EA39" s="129" t="n">
        <f aca="false">VLOOKUP($A39,[6]data!$A$1:$M$15000,8,0)</f>
        <v>59500</v>
      </c>
      <c r="EB39" s="129" t="n">
        <f aca="false">VLOOKUP($A39,[6]data!$A$1:$M$15000,9,0)</f>
        <v>385311</v>
      </c>
      <c r="EC39" s="129" t="n">
        <f aca="false">VLOOKUP($A39,[6]data!$A$1:$M$15000,10,0)</f>
        <v>9717</v>
      </c>
      <c r="ED39" s="129" t="n">
        <f aca="false">VLOOKUP($A39,[6]data!$A$1:$Q$15000,11,0)</f>
        <v>6352</v>
      </c>
      <c r="EE39" s="129" t="n">
        <f aca="false">VLOOKUP($A39,[6]data!$A$1:$Q$15000,12,0)</f>
        <v>258750</v>
      </c>
      <c r="EF39" s="129" t="n">
        <f aca="false">VLOOKUP($A39,[6]data!$A$1:$Q$15000,13,0)</f>
        <v>140000</v>
      </c>
      <c r="EG39" s="129" t="n">
        <f aca="false">VLOOKUP($A39,[6]data!$A$1:$Q$15000,14,0)</f>
        <v>23200</v>
      </c>
      <c r="EH39" s="129" t="n">
        <f aca="false">VLOOKUP($A39,[6]data!$A$1:$Q$15000,15,0)</f>
        <v>107000</v>
      </c>
      <c r="EI39" s="129" t="n">
        <f aca="false">VLOOKUP($A39,[6]data!$A$1:$Q$15000,17,0)</f>
        <v>29555</v>
      </c>
      <c r="EJ39" s="129" t="n">
        <f aca="false">VLOOKUP($A39,[6]data!$A$1:$Q$15000,16,0)</f>
        <v>0</v>
      </c>
      <c r="EK39" s="129" t="n">
        <f aca="false">VLOOKUP($A39,[7]data!$A$1:$Q$15000,3,0)</f>
        <v>270000</v>
      </c>
      <c r="EL39" s="129" t="n">
        <f aca="false">VLOOKUP($A39,[7]data!$A$1:$Q$15000,4,0)</f>
        <v>58000</v>
      </c>
      <c r="EM39" s="129" t="n">
        <f aca="false">VLOOKUP($A39,[7]data!$A$1:$Q$15000,2,0)</f>
        <v>19000</v>
      </c>
      <c r="EN39" s="129" t="n">
        <f aca="false">VLOOKUP($A39,[7]data!$A$1:$Q$15000,11,0)</f>
        <v>85000</v>
      </c>
      <c r="EO39" s="129" t="n">
        <f aca="false">VLOOKUP($A39,[7]data!$A$1:$Q$15000,12,0)</f>
        <v>17000</v>
      </c>
      <c r="EP39" s="129"/>
      <c r="EQ39" s="129"/>
      <c r="ER39" s="129"/>
      <c r="ES39" s="129" t="n">
        <f aca="false">VLOOKUP($A39,[7]data!$A$1:$Q$15000,14,0)</f>
        <v>47000</v>
      </c>
      <c r="ET39" s="129" t="n">
        <f aca="false">VLOOKUP($A39,[7]data!$A$1:$Q$15000,13,0)</f>
        <v>15000</v>
      </c>
      <c r="EU39" s="130" t="n">
        <f aca="false">VLOOKUP($A39,[4]Data!$A$1:$I$15000,8,0)</f>
        <v>186831</v>
      </c>
    </row>
    <row r="40" customFormat="false" ht="11.25" hidden="false" customHeight="false" outlineLevel="0" collapsed="false">
      <c r="A40" s="172" t="n">
        <v>36501</v>
      </c>
      <c r="B40" s="173" t="n">
        <f aca="false">VLOOKUP($A40,[2]Data!$A$1:$AG$15000,9,0)</f>
        <v>147105</v>
      </c>
      <c r="C40" s="173" t="n">
        <f aca="false">VLOOKUP($A40,[2]Data!$A$1:$AG$15000,10,0)</f>
        <v>402689</v>
      </c>
      <c r="D40" s="173" t="n">
        <f aca="false">VLOOKUP($A40,[2]Data!$A$1:$AG$15000,11,0)</f>
        <v>937045</v>
      </c>
      <c r="E40" s="173" t="n">
        <f aca="false">VLOOKUP($A40,[2]Data!$A$1:$AG$15000,12,0)</f>
        <v>357259</v>
      </c>
      <c r="F40" s="173" t="n">
        <f aca="false">VLOOKUP($A40,[1]Data!$A$1:$AF$15000,4,0)</f>
        <v>737635</v>
      </c>
      <c r="G40" s="173" t="n">
        <f aca="false">VLOOKUP($A40,[1]Data!$A$1:$AF$15000,2,0)</f>
        <v>20000</v>
      </c>
      <c r="H40" s="173" t="n">
        <f aca="false">VLOOKUP($A40,[1]Data!$A$1:$AF$15000,3,0)</f>
        <v>238166</v>
      </c>
      <c r="I40" s="173" t="n">
        <f aca="false">VLOOKUP($A40,[1]Data!$A$1:$AF$15000,6,0)</f>
        <v>8893</v>
      </c>
      <c r="J40" s="173" t="n">
        <f aca="false">VLOOKUP($A40,[3]Data!$A$1:$K$15000,4,0)*$A$2</f>
        <v>1755200</v>
      </c>
      <c r="K40" s="173" t="n">
        <f aca="false">VLOOKUP($A40,[3]Data!$A$1:$K$15000,6,0)*$A$2</f>
        <v>93100</v>
      </c>
      <c r="R40" s="173" t="n">
        <f aca="false">VLOOKUP($A40,[2]Data!$A$1:$AH$15000,4,0)</f>
        <v>2502107</v>
      </c>
      <c r="T40" s="173" t="n">
        <f aca="false">VLOOKUP($A40,[1]Data!$A$1:$AH$15000,34,0)</f>
        <v>667622</v>
      </c>
      <c r="V40" s="173" t="n">
        <f aca="false">VLOOKUP($A40,[1]Data!$A$1:$AH$15000,8,0)</f>
        <v>62400</v>
      </c>
      <c r="W40" s="173" t="n">
        <f aca="false">VLOOKUP($A40,[4]Data!$A$1:$AH$15000,19,0)</f>
        <v>49463</v>
      </c>
      <c r="X40" s="173" t="n">
        <f aca="false">VLOOKUP($A40,[1]Data!$A$1:$AH$15000,17,0)</f>
        <v>133642</v>
      </c>
      <c r="Y40" s="173" t="n">
        <f aca="false">VLOOKUP($A40,[2]Data!$A$1:$AH$15000,17,0)</f>
        <v>345393</v>
      </c>
      <c r="Z40" s="173" t="n">
        <f aca="false">VLOOKUP($A40,[1]Data!$A$1:$AH$15000,11,0)</f>
        <v>324633</v>
      </c>
      <c r="AA40" s="173" t="n">
        <f aca="false">VLOOKUP($A40,[2]Data!$A$1:$AH$15000,21,0)</f>
        <v>296323</v>
      </c>
      <c r="AB40" s="173" t="n">
        <f aca="false">VLOOKUP($A40,[1]Data!$A$1:$AH$15000,15,0)</f>
        <v>63634</v>
      </c>
      <c r="AC40" s="173" t="n">
        <f aca="false">VLOOKUP($A40,[2]Data!$A$1:$AH$15000,18,0)</f>
        <v>151438</v>
      </c>
      <c r="AD40" s="173" t="n">
        <f aca="false">VLOOKUP($A40,[1]Data!$A$1:$AH$15000,18,0)</f>
        <v>103785</v>
      </c>
      <c r="AE40" s="173" t="n">
        <f aca="false">VLOOKUP($A40,[2]Data!$A$1:$AH$15000,19,0)</f>
        <v>18354</v>
      </c>
      <c r="AF40" s="173" t="n">
        <f aca="false">VLOOKUP($A40,[1]Data!$A$1:$AH$15000,16,0)</f>
        <v>99047</v>
      </c>
      <c r="AG40" s="173" t="n">
        <f aca="false">VLOOKUP($A40,[2]Data!$A$1:$AH$15000,20,0)</f>
        <v>114214</v>
      </c>
      <c r="AH40" s="173" t="n">
        <f aca="false">VLOOKUP($A40,[1]Data!$A$1:$AH$15000,9,0)</f>
        <v>122810</v>
      </c>
      <c r="AI40" s="173" t="n">
        <f aca="false">VLOOKUP($A40,[2]Data!$A$1:$AH$15000,22,0)</f>
        <v>340712</v>
      </c>
      <c r="AJ40" s="173" t="n">
        <f aca="false">VLOOKUP($A40,[1]Data!$A$1:$AH$15000,10,0)</f>
        <v>42475</v>
      </c>
      <c r="AK40" s="173" t="n">
        <f aca="false">VLOOKUP($A40,[2]Data!$A$1:$AH$15000,23,0)</f>
        <v>72447</v>
      </c>
      <c r="AL40" s="173" t="n">
        <f aca="false">VLOOKUP($A40,[2]Data!$A$1:$AH$15000,24,0)</f>
        <v>750000</v>
      </c>
      <c r="AM40" s="173" t="n">
        <f aca="false">VLOOKUP($A40,[4]Data!$A$1:$R$15000,9,0)</f>
        <v>147525</v>
      </c>
      <c r="BA40" s="173" t="n">
        <f aca="false">VLOOKUP($A40,[2]Data!$A$1:$AH$15000,2,0)</f>
        <v>193774</v>
      </c>
      <c r="BC40" s="173" t="n">
        <f aca="false">VLOOKUP($A40,[1]Data!$A$1:$AH$15000,20,0)</f>
        <v>0</v>
      </c>
      <c r="BD40" s="173" t="n">
        <f aca="false">VLOOKUP($A40,[1]Data!$A$1:$AH$15000,21,0)</f>
        <v>35996</v>
      </c>
      <c r="BE40" s="173" t="n">
        <f aca="false">VLOOKUP($A40,[1]Data!$A$1:$AH$15000,22,0)</f>
        <v>10000</v>
      </c>
      <c r="BF40" s="173" t="n">
        <f aca="false">VLOOKUP($A40,[1]Data!$A$1:$AH$15000,19,0)</f>
        <v>0</v>
      </c>
      <c r="BH40" s="173" t="n">
        <f aca="false">VLOOKUP($A40,[2]Data!$A$1:$AH$15000,3,0)</f>
        <v>269108</v>
      </c>
      <c r="BI40" s="173" t="n">
        <f aca="false">VLOOKUP($A40,[2]Data!$A$1:$AH$15000,7,0)</f>
        <v>1000090</v>
      </c>
      <c r="BJ40" s="173" t="n">
        <f aca="false">VLOOKUP($A40,[2]Data!$A$1:$AH$15000,8,0)</f>
        <v>0</v>
      </c>
      <c r="BR40" s="173" t="n">
        <f aca="false">VLOOKUP($A40,[2]Data!$A$1:$AH$15000,13,0)</f>
        <v>66858</v>
      </c>
      <c r="BS40" s="173" t="n">
        <f aca="false">VLOOKUP($A40,[2]Data!$A$1:$AH$15000,14,0)</f>
        <v>85276</v>
      </c>
      <c r="BT40" s="173" t="n">
        <f aca="false">VLOOKUP($A40,[2]Data!$A$1:$AH$15000,15,0)</f>
        <v>28087</v>
      </c>
      <c r="BU40" s="173" t="n">
        <f aca="false">VLOOKUP($A40,[2]Data!$A$1:$AH$15000,16,0)</f>
        <v>115530</v>
      </c>
      <c r="BW40" s="173" t="n">
        <f aca="false">VLOOKUP($A40,[1]Data!$A$1:$AH$15000,26,0)</f>
        <v>11500</v>
      </c>
      <c r="BX40" s="173" t="n">
        <f aca="false">VLOOKUP($A40,[1]Data!$A$1:$AH$15000,28,0)</f>
        <v>0</v>
      </c>
      <c r="BY40" s="173" t="n">
        <f aca="false">VLOOKUP($A40,[1]Data!$A$1:$AH$15000,24,0)</f>
        <v>0</v>
      </c>
      <c r="BZ40" s="173" t="n">
        <f aca="false">VLOOKUP($A40,[1]Data!$A$1:$AH$15000,25,0)</f>
        <v>38739</v>
      </c>
      <c r="CA40" s="173" t="n">
        <f aca="false">VLOOKUP($A40,[1]Data!$A$1:$AH$15000,30,0)</f>
        <v>19937</v>
      </c>
      <c r="CB40" s="173" t="n">
        <f aca="false">VLOOKUP($A40,[1]Data!$A$1:$AH$15000,29,0)</f>
        <v>0</v>
      </c>
      <c r="CD40" s="129" t="n">
        <f aca="false">VLOOKUP($A40,[4]Data!$A$1:$R$15000,2,0)</f>
        <v>927013</v>
      </c>
      <c r="CE40" s="173" t="n">
        <f aca="false">VLOOKUP($A40,[3]Data!$A$1:$K$15000,3,0)*$A$2</f>
        <v>2548400</v>
      </c>
      <c r="CF40" s="173" t="n">
        <f aca="false">VLOOKUP($A40,[3]Data!$A$1:$K$15000,7,0)*$A$2</f>
        <v>9900</v>
      </c>
      <c r="CG40" s="173" t="n">
        <f aca="false">VLOOKUP($A40,[3]Data!$A$1:$K$15000,8,0)*$A$2</f>
        <v>71000</v>
      </c>
      <c r="CH40" s="173" t="n">
        <f aca="false">VLOOKUP($A40,[3]Data!$A$1:$K$15000,2,0)*$A$2</f>
        <v>38400</v>
      </c>
      <c r="CJ40" s="173" t="n">
        <f aca="false">VLOOKUP($A40,[4]Data!$A$1:$R$15000,18,0)</f>
        <v>0</v>
      </c>
      <c r="CK40" s="173" t="n">
        <f aca="false">VLOOKUP($A40,[4]Data!$A$1:$R$15000,3,0)</f>
        <v>363820</v>
      </c>
      <c r="CL40" s="173" t="n">
        <f aca="false">VLOOKUP($A40,[4]Data!$A$1:$R$15000,4,0)</f>
        <v>41320</v>
      </c>
      <c r="CM40" s="173" t="n">
        <f aca="false">VLOOKUP($A40,[3]Data!$A$1:$K$15000,10,0)*$A$2</f>
        <v>320200</v>
      </c>
      <c r="CN40" s="129" t="n">
        <f aca="false">VLOOKUP($A40,[2]Data!$A$1:$AN$15000,34,0)</f>
        <v>84425</v>
      </c>
      <c r="CO40" s="129" t="n">
        <f aca="false">VLOOKUP($A40,[2]Data!$A$1:$AN$15000,35,0)</f>
        <v>518908</v>
      </c>
      <c r="CP40" s="129" t="n">
        <f aca="false">VLOOKUP($A40,[2]Data!$A$1:$AN$15000,36,0)</f>
        <v>675019</v>
      </c>
      <c r="CQ40" s="129" t="n">
        <f aca="false">VLOOKUP($A40,[2]Data!$A$1:$AN$15000,37,0)</f>
        <v>119418</v>
      </c>
      <c r="CR40" s="129" t="n">
        <f aca="false">VLOOKUP($A40,[2]Data!$A$1:$AN$15000,38,0)</f>
        <v>31934</v>
      </c>
      <c r="CS40" s="129" t="n">
        <f aca="false">VLOOKUP($A40,[2]Data!$A$1:$AN$15000,39,0)</f>
        <v>0</v>
      </c>
      <c r="CT40" s="129" t="n">
        <f aca="false">VLOOKUP($A40,[2]Data!$A$1:$AN$15000,40,0)</f>
        <v>170459</v>
      </c>
      <c r="CU40" s="129" t="n">
        <f aca="false">VLOOKUP($A40,[2]Data!$A$1:$BA$15000,41,0)</f>
        <v>0</v>
      </c>
      <c r="CV40" s="129" t="n">
        <f aca="false">VLOOKUP($A40,[2]Data!$A$1:$BA$15000,42,0)</f>
        <v>0</v>
      </c>
      <c r="CW40" s="129" t="n">
        <f aca="false">VLOOKUP($A40,[2]Data!$A$1:$BA$15000,43,0)</f>
        <v>15293</v>
      </c>
      <c r="CX40" s="129" t="n">
        <f aca="false">VLOOKUP($A40,[2]Data!$A$1:$BA$15000,44,0)</f>
        <v>32519</v>
      </c>
      <c r="CY40" s="129" t="n">
        <f aca="false">VLOOKUP($A40,[2]Data!$A$1:$BA$15000,45,0)</f>
        <v>53440</v>
      </c>
      <c r="CZ40" s="129" t="n">
        <f aca="false">VLOOKUP($A40,[2]Data!$A$1:$BA$15000,46,0)</f>
        <v>6670</v>
      </c>
      <c r="DA40" s="129" t="n">
        <f aca="false">VLOOKUP($A40,[2]Data!$A$1:$BA$15000,47,0)</f>
        <v>38987</v>
      </c>
      <c r="DB40" s="129" t="n">
        <f aca="false">VLOOKUP($A40,[2]Data!$A$1:$BA$15000,48,0)</f>
        <v>154418</v>
      </c>
      <c r="DC40" s="129" t="n">
        <f aca="false">VLOOKUP($A40,[2]Data!$A$1:$BA$15000,53,0)</f>
        <v>-24875</v>
      </c>
      <c r="DD40" s="129" t="n">
        <f aca="false">VLOOKUP($A40,[4]Data!$A$1:$Z$15000,20,0)</f>
        <v>22692</v>
      </c>
      <c r="DE40" s="129" t="n">
        <f aca="false">VLOOKUP($A40,[4]Data!$A$1:$Z$15000,25,0)</f>
        <v>0</v>
      </c>
      <c r="DF40" s="129" t="n">
        <f aca="false">VLOOKUP($A40,[4]Data!$A$1:$Z$15000,26,0)</f>
        <v>0</v>
      </c>
      <c r="DG40" s="129" t="n">
        <f aca="false">VLOOKUP($A40,[4]Data!$A$1:$Z$15000,21,0)</f>
        <v>0</v>
      </c>
      <c r="DH40" s="129" t="n">
        <f aca="false">VLOOKUP($A40,[4]Data!$A$1:$Z$15000,24,0)</f>
        <v>174887</v>
      </c>
      <c r="DI40" s="129" t="n">
        <f aca="false">VLOOKUP($A40,[5]Data!$A$1:$M$15000,4,0)</f>
        <v>431319</v>
      </c>
      <c r="DJ40" s="129" t="n">
        <f aca="false">VLOOKUP($A40,[5]Data!$A$1:$M$15000,12,0)</f>
        <v>19743</v>
      </c>
      <c r="DK40" s="129" t="n">
        <f aca="false">VLOOKUP($A40,[5]Data!$A$1:$M$15000,11,0)</f>
        <v>142145</v>
      </c>
      <c r="DL40" s="129" t="n">
        <f aca="false">VLOOKUP($A40,[5]Data!$A$1:$M$15000,5,0)</f>
        <v>152121</v>
      </c>
      <c r="DM40" s="129" t="n">
        <f aca="false">VLOOKUP($A40,[5]Data!$A$1:$M$15000,8,0)</f>
        <v>187779</v>
      </c>
      <c r="DN40" s="129" t="n">
        <f aca="false">VLOOKUP($A40,[5]Data!$A$1:$M$15000,6,0)</f>
        <v>6676</v>
      </c>
      <c r="DO40" s="129" t="n">
        <f aca="false">VLOOKUP($A40,[5]Data!$A$1:$M$15000,7,0)</f>
        <v>47569</v>
      </c>
      <c r="DP40" s="129" t="n">
        <f aca="false">VLOOKUP($A40,[5]Data!$A$1:$M$15000,9,0)</f>
        <v>10609</v>
      </c>
      <c r="DQ40" s="129" t="n">
        <f aca="false">VLOOKUP($A40,[5]Data!$A$1:$M$15000,3,0)</f>
        <v>0</v>
      </c>
      <c r="DR40" s="129" t="n">
        <f aca="false">VLOOKUP($A40,[5]Data!$A$1:$M$15000,10,0)</f>
        <v>197462</v>
      </c>
      <c r="DS40" s="129" t="n">
        <f aca="false">VLOOKUP($A40,[5]Data!$A$1:$M$15000,2,0)</f>
        <v>14091</v>
      </c>
      <c r="DT40" s="129" t="n">
        <f aca="false">VLOOKUP($A40,[5]Data!$A$1:$M$15000,13,0)</f>
        <v>748200</v>
      </c>
      <c r="DU40" s="129" t="n">
        <f aca="false">VLOOKUP($A40,[6]data!$A$1:$M$15000,2,0)</f>
        <v>130600</v>
      </c>
      <c r="DV40" s="129" t="n">
        <f aca="false">VLOOKUP($A40,[6]data!$A$1:$M$15000,3,0)</f>
        <v>137500</v>
      </c>
      <c r="DW40" s="129" t="n">
        <f aca="false">VLOOKUP($A40,[6]data!$A$1:$M$15000,4,0)</f>
        <v>76279</v>
      </c>
      <c r="DX40" s="129" t="n">
        <f aca="false">VLOOKUP($A40,[6]data!$A$1:$M$15000,5,0)</f>
        <v>5298</v>
      </c>
      <c r="DY40" s="129" t="n">
        <f aca="false">VLOOKUP($A40,[6]data!$A$1:$M$15000,6,0)</f>
        <v>66074</v>
      </c>
      <c r="DZ40" s="129" t="n">
        <f aca="false">VLOOKUP($A40,[6]data!$A$1:$M$15000,7,0)</f>
        <v>74928</v>
      </c>
      <c r="EA40" s="129" t="n">
        <f aca="false">VLOOKUP($A40,[6]data!$A$1:$M$15000,8,0)</f>
        <v>59500</v>
      </c>
      <c r="EB40" s="129" t="n">
        <f aca="false">VLOOKUP($A40,[6]data!$A$1:$M$15000,9,0)</f>
        <v>403600</v>
      </c>
      <c r="EC40" s="129" t="n">
        <f aca="false">VLOOKUP($A40,[6]data!$A$1:$M$15000,10,0)</f>
        <v>181276</v>
      </c>
      <c r="ED40" s="129" t="n">
        <f aca="false">VLOOKUP($A40,[6]data!$A$1:$Q$15000,11,0)</f>
        <v>6352</v>
      </c>
      <c r="EE40" s="129" t="n">
        <f aca="false">VLOOKUP($A40,[6]data!$A$1:$Q$15000,12,0)</f>
        <v>258056</v>
      </c>
      <c r="EF40" s="129" t="n">
        <f aca="false">VLOOKUP($A40,[6]data!$A$1:$Q$15000,13,0)</f>
        <v>137007</v>
      </c>
      <c r="EG40" s="129" t="n">
        <f aca="false">VLOOKUP($A40,[6]data!$A$1:$Q$15000,14,0)</f>
        <v>23200</v>
      </c>
      <c r="EH40" s="129" t="n">
        <f aca="false">VLOOKUP($A40,[6]data!$A$1:$Q$15000,15,0)</f>
        <v>107000</v>
      </c>
      <c r="EI40" s="129" t="n">
        <f aca="false">VLOOKUP($A40,[6]data!$A$1:$Q$15000,17,0)</f>
        <v>26154</v>
      </c>
      <c r="EJ40" s="129" t="n">
        <f aca="false">VLOOKUP($A40,[6]data!$A$1:$Q$15000,16,0)</f>
        <v>33054</v>
      </c>
      <c r="EK40" s="129" t="n">
        <f aca="false">VLOOKUP($A40,[7]data!$A$1:$Q$15000,3,0)</f>
        <v>270000</v>
      </c>
      <c r="EL40" s="129" t="n">
        <f aca="false">VLOOKUP($A40,[7]data!$A$1:$Q$15000,4,0)</f>
        <v>58000</v>
      </c>
      <c r="EM40" s="129" t="n">
        <f aca="false">VLOOKUP($A40,[7]data!$A$1:$Q$15000,2,0)</f>
        <v>39000</v>
      </c>
      <c r="EN40" s="129" t="n">
        <f aca="false">VLOOKUP($A40,[7]data!$A$1:$Q$15000,11,0)</f>
        <v>69000</v>
      </c>
      <c r="EO40" s="129" t="n">
        <f aca="false">VLOOKUP($A40,[7]data!$A$1:$Q$15000,12,0)</f>
        <v>22000</v>
      </c>
      <c r="EP40" s="129"/>
      <c r="EQ40" s="129"/>
      <c r="ER40" s="129"/>
      <c r="ES40" s="129" t="n">
        <f aca="false">VLOOKUP($A40,[7]data!$A$1:$Q$15000,14,0)</f>
        <v>29000</v>
      </c>
      <c r="ET40" s="129" t="n">
        <f aca="false">VLOOKUP($A40,[7]data!$A$1:$Q$15000,13,0)</f>
        <v>14000</v>
      </c>
      <c r="EU40" s="130" t="n">
        <f aca="false">VLOOKUP($A40,[4]Data!$A$1:$I$15000,8,0)</f>
        <v>298385</v>
      </c>
    </row>
    <row r="41" customFormat="false" ht="11.25" hidden="false" customHeight="false" outlineLevel="0" collapsed="false">
      <c r="A41" s="172" t="n">
        <v>36502</v>
      </c>
      <c r="B41" s="173" t="n">
        <f aca="false">VLOOKUP($A41,[2]Data!$A$1:$AG$15000,9,0)</f>
        <v>147280</v>
      </c>
      <c r="C41" s="173" t="n">
        <f aca="false">VLOOKUP($A41,[2]Data!$A$1:$AG$15000,10,0)</f>
        <v>359451</v>
      </c>
      <c r="D41" s="173" t="n">
        <f aca="false">VLOOKUP($A41,[2]Data!$A$1:$AG$15000,11,0)</f>
        <v>1050258</v>
      </c>
      <c r="E41" s="173" t="n">
        <f aca="false">VLOOKUP($A41,[2]Data!$A$1:$AG$15000,12,0)</f>
        <v>441509</v>
      </c>
      <c r="F41" s="173" t="n">
        <f aca="false">VLOOKUP($A41,[1]Data!$A$1:$AF$15000,4,0)</f>
        <v>746570</v>
      </c>
      <c r="G41" s="173" t="n">
        <f aca="false">VLOOKUP($A41,[1]Data!$A$1:$AF$15000,2,0)</f>
        <v>55000</v>
      </c>
      <c r="H41" s="173" t="n">
        <f aca="false">VLOOKUP($A41,[1]Data!$A$1:$AF$15000,3,0)</f>
        <v>179561</v>
      </c>
      <c r="I41" s="173" t="n">
        <f aca="false">VLOOKUP($A41,[1]Data!$A$1:$AF$15000,6,0)</f>
        <v>12005</v>
      </c>
      <c r="J41" s="173" t="n">
        <f aca="false">VLOOKUP($A41,[3]Data!$A$1:$K$15000,4,0)*$A$2</f>
        <v>1745700</v>
      </c>
      <c r="K41" s="173" t="n">
        <f aca="false">VLOOKUP($A41,[3]Data!$A$1:$K$15000,6,0)*$A$2</f>
        <v>92500</v>
      </c>
      <c r="R41" s="173" t="n">
        <f aca="false">VLOOKUP($A41,[2]Data!$A$1:$AH$15000,4,0)</f>
        <v>2626687</v>
      </c>
      <c r="T41" s="173" t="n">
        <f aca="false">VLOOKUP($A41,[1]Data!$A$1:$AH$15000,34,0)</f>
        <v>656088</v>
      </c>
      <c r="V41" s="173" t="n">
        <f aca="false">VLOOKUP($A41,[1]Data!$A$1:$AH$15000,8,0)</f>
        <v>62400</v>
      </c>
      <c r="W41" s="173" t="n">
        <f aca="false">VLOOKUP($A41,[4]Data!$A$1:$AH$15000,19,0)</f>
        <v>42228</v>
      </c>
      <c r="X41" s="173" t="n">
        <f aca="false">VLOOKUP($A41,[1]Data!$A$1:$AH$15000,17,0)</f>
        <v>165253</v>
      </c>
      <c r="Y41" s="173" t="n">
        <f aca="false">VLOOKUP($A41,[2]Data!$A$1:$AH$15000,17,0)</f>
        <v>334047</v>
      </c>
      <c r="Z41" s="173" t="n">
        <f aca="false">VLOOKUP($A41,[1]Data!$A$1:$AH$15000,11,0)</f>
        <v>322455</v>
      </c>
      <c r="AA41" s="173" t="n">
        <f aca="false">VLOOKUP($A41,[2]Data!$A$1:$AH$15000,21,0)</f>
        <v>291812</v>
      </c>
      <c r="AB41" s="173" t="n">
        <f aca="false">VLOOKUP($A41,[1]Data!$A$1:$AH$15000,15,0)</f>
        <v>60485</v>
      </c>
      <c r="AC41" s="173" t="n">
        <f aca="false">VLOOKUP($A41,[2]Data!$A$1:$AH$15000,18,0)</f>
        <v>158064</v>
      </c>
      <c r="AD41" s="173" t="n">
        <f aca="false">VLOOKUP($A41,[1]Data!$A$1:$AH$15000,18,0)</f>
        <v>102729</v>
      </c>
      <c r="AE41" s="173" t="n">
        <f aca="false">VLOOKUP($A41,[2]Data!$A$1:$AH$15000,19,0)</f>
        <v>12919</v>
      </c>
      <c r="AF41" s="173" t="n">
        <f aca="false">VLOOKUP($A41,[1]Data!$A$1:$AH$15000,16,0)</f>
        <v>102970</v>
      </c>
      <c r="AG41" s="173" t="n">
        <f aca="false">VLOOKUP($A41,[2]Data!$A$1:$AH$15000,20,0)</f>
        <v>107023</v>
      </c>
      <c r="AH41" s="173" t="n">
        <f aca="false">VLOOKUP($A41,[1]Data!$A$1:$AH$15000,9,0)</f>
        <v>118797</v>
      </c>
      <c r="AI41" s="173" t="n">
        <f aca="false">VLOOKUP($A41,[2]Data!$A$1:$AH$15000,22,0)</f>
        <v>380092</v>
      </c>
      <c r="AJ41" s="173" t="n">
        <f aca="false">VLOOKUP($A41,[1]Data!$A$1:$AH$15000,10,0)</f>
        <v>43575</v>
      </c>
      <c r="AK41" s="173" t="n">
        <f aca="false">VLOOKUP($A41,[2]Data!$A$1:$AH$15000,23,0)</f>
        <v>63147</v>
      </c>
      <c r="AL41" s="173" t="n">
        <f aca="false">VLOOKUP($A41,[2]Data!$A$1:$AH$15000,24,0)</f>
        <v>750000</v>
      </c>
      <c r="AM41" s="173" t="n">
        <f aca="false">VLOOKUP($A41,[4]Data!$A$1:$R$15000,9,0)</f>
        <v>193650</v>
      </c>
      <c r="BA41" s="173" t="n">
        <f aca="false">VLOOKUP($A41,[2]Data!$A$1:$AH$15000,2,0)</f>
        <v>124215</v>
      </c>
      <c r="BC41" s="173" t="n">
        <f aca="false">VLOOKUP($A41,[1]Data!$A$1:$AH$15000,20,0)</f>
        <v>0</v>
      </c>
      <c r="BD41" s="173" t="n">
        <f aca="false">VLOOKUP($A41,[1]Data!$A$1:$AH$15000,21,0)</f>
        <v>35996</v>
      </c>
      <c r="BE41" s="173" t="n">
        <f aca="false">VLOOKUP($A41,[1]Data!$A$1:$AH$15000,22,0)</f>
        <v>10000</v>
      </c>
      <c r="BF41" s="173" t="n">
        <f aca="false">VLOOKUP($A41,[1]Data!$A$1:$AH$15000,19,0)</f>
        <v>0</v>
      </c>
      <c r="BH41" s="173" t="n">
        <f aca="false">VLOOKUP($A41,[2]Data!$A$1:$AH$15000,3,0)</f>
        <v>412220</v>
      </c>
      <c r="BI41" s="173" t="n">
        <f aca="false">VLOOKUP($A41,[2]Data!$A$1:$AH$15000,7,0)</f>
        <v>1173138</v>
      </c>
      <c r="BJ41" s="173" t="n">
        <f aca="false">VLOOKUP($A41,[2]Data!$A$1:$AH$15000,8,0)</f>
        <v>0</v>
      </c>
      <c r="BR41" s="173" t="n">
        <f aca="false">VLOOKUP($A41,[2]Data!$A$1:$AH$15000,13,0)</f>
        <v>53672</v>
      </c>
      <c r="BS41" s="173" t="n">
        <f aca="false">VLOOKUP($A41,[2]Data!$A$1:$AH$15000,14,0)</f>
        <v>28651</v>
      </c>
      <c r="BT41" s="173" t="n">
        <f aca="false">VLOOKUP($A41,[2]Data!$A$1:$AH$15000,15,0)</f>
        <v>0</v>
      </c>
      <c r="BU41" s="173" t="n">
        <f aca="false">VLOOKUP($A41,[2]Data!$A$1:$AH$15000,16,0)</f>
        <v>125519</v>
      </c>
      <c r="BW41" s="173" t="n">
        <f aca="false">VLOOKUP($A41,[1]Data!$A$1:$AH$15000,26,0)</f>
        <v>0</v>
      </c>
      <c r="BX41" s="173" t="n">
        <f aca="false">VLOOKUP($A41,[1]Data!$A$1:$AH$15000,28,0)</f>
        <v>0</v>
      </c>
      <c r="BY41" s="173" t="n">
        <f aca="false">VLOOKUP($A41,[1]Data!$A$1:$AH$15000,24,0)</f>
        <v>10000</v>
      </c>
      <c r="BZ41" s="173" t="n">
        <f aca="false">VLOOKUP($A41,[1]Data!$A$1:$AH$15000,25,0)</f>
        <v>9392</v>
      </c>
      <c r="CA41" s="173" t="n">
        <f aca="false">VLOOKUP($A41,[1]Data!$A$1:$AH$15000,30,0)</f>
        <v>0</v>
      </c>
      <c r="CB41" s="173" t="n">
        <f aca="false">VLOOKUP($A41,[1]Data!$A$1:$AH$15000,29,0)</f>
        <v>1416</v>
      </c>
      <c r="CD41" s="129" t="n">
        <f aca="false">VLOOKUP($A41,[4]Data!$A$1:$R$15000,2,0)</f>
        <v>976796</v>
      </c>
      <c r="CE41" s="173" t="n">
        <f aca="false">VLOOKUP($A41,[3]Data!$A$1:$K$15000,3,0)*$A$2</f>
        <v>2568800</v>
      </c>
      <c r="CF41" s="173" t="n">
        <f aca="false">VLOOKUP($A41,[3]Data!$A$1:$K$15000,7,0)*$A$2</f>
        <v>9900</v>
      </c>
      <c r="CG41" s="173" t="n">
        <f aca="false">VLOOKUP($A41,[3]Data!$A$1:$K$15000,8,0)*$A$2</f>
        <v>65000</v>
      </c>
      <c r="CH41" s="173" t="n">
        <f aca="false">VLOOKUP($A41,[3]Data!$A$1:$K$15000,2,0)*$A$2</f>
        <v>40400</v>
      </c>
      <c r="CJ41" s="173" t="n">
        <f aca="false">VLOOKUP($A41,[4]Data!$A$1:$R$15000,18,0)</f>
        <v>0</v>
      </c>
      <c r="CK41" s="173" t="n">
        <f aca="false">VLOOKUP($A41,[4]Data!$A$1:$R$15000,3,0)</f>
        <v>365246</v>
      </c>
      <c r="CL41" s="173" t="n">
        <f aca="false">VLOOKUP($A41,[4]Data!$A$1:$R$15000,4,0)</f>
        <v>14838</v>
      </c>
      <c r="CM41" s="173" t="n">
        <f aca="false">VLOOKUP($A41,[3]Data!$A$1:$K$15000,10,0)*$A$2</f>
        <v>347300</v>
      </c>
      <c r="CN41" s="129" t="n">
        <f aca="false">VLOOKUP($A41,[2]Data!$A$1:$AN$15000,34,0)</f>
        <v>93055</v>
      </c>
      <c r="CO41" s="129" t="n">
        <f aca="false">VLOOKUP($A41,[2]Data!$A$1:$AN$15000,35,0)</f>
        <v>531444</v>
      </c>
      <c r="CP41" s="129" t="n">
        <f aca="false">VLOOKUP($A41,[2]Data!$A$1:$AN$15000,36,0)</f>
        <v>675009</v>
      </c>
      <c r="CQ41" s="129" t="n">
        <f aca="false">VLOOKUP($A41,[2]Data!$A$1:$AN$15000,37,0)</f>
        <v>125728</v>
      </c>
      <c r="CR41" s="129" t="n">
        <f aca="false">VLOOKUP($A41,[2]Data!$A$1:$AN$15000,38,0)</f>
        <v>29469</v>
      </c>
      <c r="CS41" s="129" t="n">
        <f aca="false">VLOOKUP($A41,[2]Data!$A$1:$AN$15000,39,0)</f>
        <v>6562</v>
      </c>
      <c r="CT41" s="129" t="n">
        <f aca="false">VLOOKUP($A41,[2]Data!$A$1:$AN$15000,40,0)</f>
        <v>168296</v>
      </c>
      <c r="CU41" s="129" t="n">
        <f aca="false">VLOOKUP($A41,[2]Data!$A$1:$BA$15000,41,0)</f>
        <v>0</v>
      </c>
      <c r="CV41" s="129" t="n">
        <f aca="false">VLOOKUP($A41,[2]Data!$A$1:$BA$15000,42,0)</f>
        <v>0</v>
      </c>
      <c r="CW41" s="129" t="n">
        <f aca="false">VLOOKUP($A41,[2]Data!$A$1:$BA$15000,43,0)</f>
        <v>10269</v>
      </c>
      <c r="CX41" s="129" t="n">
        <f aca="false">VLOOKUP($A41,[2]Data!$A$1:$BA$15000,44,0)</f>
        <v>31986</v>
      </c>
      <c r="CY41" s="129" t="n">
        <f aca="false">VLOOKUP($A41,[2]Data!$A$1:$BA$15000,45,0)</f>
        <v>53440</v>
      </c>
      <c r="CZ41" s="129" t="n">
        <f aca="false">VLOOKUP($A41,[2]Data!$A$1:$BA$15000,46,0)</f>
        <v>6668</v>
      </c>
      <c r="DA41" s="129" t="n">
        <f aca="false">VLOOKUP($A41,[2]Data!$A$1:$BA$15000,47,0)</f>
        <v>0</v>
      </c>
      <c r="DB41" s="129" t="n">
        <f aca="false">VLOOKUP($A41,[2]Data!$A$1:$BA$15000,48,0)</f>
        <v>90274</v>
      </c>
      <c r="DC41" s="129" t="n">
        <f aca="false">VLOOKUP($A41,[2]Data!$A$1:$BA$15000,53,0)</f>
        <v>-24875</v>
      </c>
      <c r="DD41" s="129" t="n">
        <f aca="false">VLOOKUP($A41,[4]Data!$A$1:$Z$15000,20,0)</f>
        <v>34296</v>
      </c>
      <c r="DE41" s="129" t="n">
        <f aca="false">VLOOKUP($A41,[4]Data!$A$1:$Z$15000,25,0)</f>
        <v>15751</v>
      </c>
      <c r="DF41" s="129" t="n">
        <f aca="false">VLOOKUP($A41,[4]Data!$A$1:$Z$15000,26,0)</f>
        <v>0</v>
      </c>
      <c r="DG41" s="129" t="n">
        <f aca="false">VLOOKUP($A41,[4]Data!$A$1:$Z$15000,21,0)</f>
        <v>0</v>
      </c>
      <c r="DH41" s="129" t="n">
        <f aca="false">VLOOKUP($A41,[4]Data!$A$1:$Z$15000,24,0)</f>
        <v>180453</v>
      </c>
      <c r="DI41" s="129" t="n">
        <f aca="false">VLOOKUP($A41,[5]Data!$A$1:$M$15000,4,0)</f>
        <v>401823</v>
      </c>
      <c r="DJ41" s="129" t="n">
        <f aca="false">VLOOKUP($A41,[5]Data!$A$1:$M$15000,12,0)</f>
        <v>54187</v>
      </c>
      <c r="DK41" s="129" t="n">
        <f aca="false">VLOOKUP($A41,[5]Data!$A$1:$M$15000,11,0)</f>
        <v>142456</v>
      </c>
      <c r="DL41" s="129" t="n">
        <f aca="false">VLOOKUP($A41,[5]Data!$A$1:$M$15000,5,0)</f>
        <v>151982</v>
      </c>
      <c r="DM41" s="129" t="n">
        <f aca="false">VLOOKUP($A41,[5]Data!$A$1:$M$15000,8,0)</f>
        <v>164316</v>
      </c>
      <c r="DN41" s="129" t="n">
        <f aca="false">VLOOKUP($A41,[5]Data!$A$1:$M$15000,6,0)</f>
        <v>6695</v>
      </c>
      <c r="DO41" s="129" t="n">
        <f aca="false">VLOOKUP($A41,[5]Data!$A$1:$M$15000,7,0)</f>
        <v>47438</v>
      </c>
      <c r="DP41" s="129" t="n">
        <f aca="false">VLOOKUP($A41,[5]Data!$A$1:$M$15000,9,0)</f>
        <v>10743</v>
      </c>
      <c r="DQ41" s="129" t="n">
        <f aca="false">VLOOKUP($A41,[5]Data!$A$1:$M$15000,3,0)</f>
        <v>0</v>
      </c>
      <c r="DR41" s="129" t="n">
        <f aca="false">VLOOKUP($A41,[5]Data!$A$1:$M$15000,10,0)</f>
        <v>199637</v>
      </c>
      <c r="DS41" s="129" t="n">
        <f aca="false">VLOOKUP($A41,[5]Data!$A$1:$M$15000,2,0)</f>
        <v>14131</v>
      </c>
      <c r="DT41" s="129" t="str">
        <f aca="false">VLOOKUP($A41,[5]Data!$A$1:$M$15000,13,0)</f>
        <v/>
      </c>
      <c r="DU41" s="129" t="n">
        <f aca="false">VLOOKUP($A41,[6]data!$A$1:$M$15000,2,0)</f>
        <v>130600</v>
      </c>
      <c r="DV41" s="129" t="n">
        <f aca="false">VLOOKUP($A41,[6]data!$A$1:$M$15000,3,0)</f>
        <v>137500</v>
      </c>
      <c r="DW41" s="129" t="n">
        <f aca="false">VLOOKUP($A41,[6]data!$A$1:$M$15000,4,0)</f>
        <v>93190</v>
      </c>
      <c r="DX41" s="129" t="n">
        <f aca="false">VLOOKUP($A41,[6]data!$A$1:$M$15000,5,0)</f>
        <v>17359</v>
      </c>
      <c r="DY41" s="129" t="n">
        <f aca="false">VLOOKUP($A41,[6]data!$A$1:$M$15000,6,0)</f>
        <v>63151</v>
      </c>
      <c r="DZ41" s="129" t="n">
        <f aca="false">VLOOKUP($A41,[6]data!$A$1:$M$15000,7,0)</f>
        <v>59758</v>
      </c>
      <c r="EA41" s="129" t="n">
        <f aca="false">VLOOKUP($A41,[6]data!$A$1:$M$15000,8,0)</f>
        <v>61500</v>
      </c>
      <c r="EB41" s="129" t="n">
        <f aca="false">VLOOKUP($A41,[6]data!$A$1:$M$15000,9,0)</f>
        <v>403600</v>
      </c>
      <c r="EC41" s="129" t="n">
        <f aca="false">VLOOKUP($A41,[6]data!$A$1:$M$15000,10,0)</f>
        <v>172911</v>
      </c>
      <c r="ED41" s="129" t="n">
        <f aca="false">VLOOKUP($A41,[6]data!$A$1:$Q$15000,11,0)</f>
        <v>6352</v>
      </c>
      <c r="EE41" s="129" t="n">
        <f aca="false">VLOOKUP($A41,[6]data!$A$1:$Q$15000,12,0)</f>
        <v>256156</v>
      </c>
      <c r="EF41" s="129" t="n">
        <f aca="false">VLOOKUP($A41,[6]data!$A$1:$Q$15000,13,0)</f>
        <v>135000</v>
      </c>
      <c r="EG41" s="129" t="n">
        <f aca="false">VLOOKUP($A41,[6]data!$A$1:$Q$15000,14,0)</f>
        <v>23200</v>
      </c>
      <c r="EH41" s="129" t="n">
        <f aca="false">VLOOKUP($A41,[6]data!$A$1:$Q$15000,15,0)</f>
        <v>107000</v>
      </c>
      <c r="EI41" s="129" t="n">
        <f aca="false">VLOOKUP($A41,[6]data!$A$1:$Q$15000,17,0)</f>
        <v>0</v>
      </c>
      <c r="EJ41" s="129" t="n">
        <f aca="false">VLOOKUP($A41,[6]data!$A$1:$Q$15000,16,0)</f>
        <v>42315</v>
      </c>
      <c r="EK41" s="129" t="n">
        <f aca="false">VLOOKUP($A41,[7]data!$A$1:$Q$15000,3,0)</f>
        <v>270000</v>
      </c>
      <c r="EL41" s="129" t="n">
        <f aca="false">VLOOKUP($A41,[7]data!$A$1:$Q$15000,4,0)</f>
        <v>58000</v>
      </c>
      <c r="EM41" s="129" t="n">
        <f aca="false">VLOOKUP($A41,[7]data!$A$1:$Q$15000,2,0)</f>
        <v>27000</v>
      </c>
      <c r="EN41" s="129" t="n">
        <f aca="false">VLOOKUP($A41,[7]data!$A$1:$Q$15000,11,0)</f>
        <v>74000</v>
      </c>
      <c r="EO41" s="129" t="n">
        <f aca="false">VLOOKUP($A41,[7]data!$A$1:$Q$15000,12,0)</f>
        <v>15000</v>
      </c>
      <c r="EP41" s="129"/>
      <c r="EQ41" s="129"/>
      <c r="ER41" s="129"/>
      <c r="ES41" s="129" t="n">
        <f aca="false">VLOOKUP($A41,[7]data!$A$1:$Q$15000,14,0)</f>
        <v>9000</v>
      </c>
      <c r="ET41" s="129" t="n">
        <f aca="false">VLOOKUP($A41,[7]data!$A$1:$Q$15000,13,0)</f>
        <v>0</v>
      </c>
      <c r="EU41" s="130" t="n">
        <f aca="false">VLOOKUP($A41,[4]Data!$A$1:$I$15000,8,0)</f>
        <v>251364</v>
      </c>
      <c r="EV41" s="128" t="n">
        <f aca="false">VLOOKUP($A41,[2]Data!$A$1:$BG$15000,59,0)</f>
        <v>178210</v>
      </c>
    </row>
    <row r="42" customFormat="false" ht="11.25" hidden="false" customHeight="false" outlineLevel="0" collapsed="false">
      <c r="A42" s="172" t="n">
        <v>36503</v>
      </c>
      <c r="B42" s="173" t="n">
        <f aca="false">VLOOKUP($A42,[2]Data!$A$1:$AG$15000,9,0)</f>
        <v>153903</v>
      </c>
      <c r="C42" s="173" t="n">
        <f aca="false">VLOOKUP($A42,[2]Data!$A$1:$AG$15000,10,0)</f>
        <v>373598</v>
      </c>
      <c r="D42" s="173" t="n">
        <f aca="false">VLOOKUP($A42,[2]Data!$A$1:$AG$15000,11,0)</f>
        <v>962116</v>
      </c>
      <c r="E42" s="173" t="n">
        <f aca="false">VLOOKUP($A42,[2]Data!$A$1:$AG$15000,12,0)</f>
        <v>468011</v>
      </c>
      <c r="F42" s="173" t="n">
        <f aca="false">VLOOKUP($A42,[1]Data!$A$1:$AF$15000,4,0)</f>
        <v>753621</v>
      </c>
      <c r="G42" s="173" t="n">
        <f aca="false">VLOOKUP($A42,[1]Data!$A$1:$AF$15000,2,0)</f>
        <v>45000</v>
      </c>
      <c r="H42" s="173" t="n">
        <f aca="false">VLOOKUP($A42,[1]Data!$A$1:$AF$15000,3,0)</f>
        <v>197561</v>
      </c>
      <c r="I42" s="173" t="n">
        <f aca="false">VLOOKUP($A42,[1]Data!$A$1:$AF$15000,6,0)</f>
        <v>10918</v>
      </c>
      <c r="J42" s="173" t="n">
        <f aca="false">VLOOKUP($A42,[3]Data!$A$1:$K$15000,4,0)*$A$2</f>
        <v>1716100</v>
      </c>
      <c r="K42" s="173" t="n">
        <f aca="false">VLOOKUP($A42,[3]Data!$A$1:$K$15000,6,0)*$A$2</f>
        <v>118400</v>
      </c>
      <c r="R42" s="173" t="n">
        <f aca="false">VLOOKUP($A42,[2]Data!$A$1:$AH$15000,4,0)</f>
        <v>2540567</v>
      </c>
      <c r="T42" s="173" t="n">
        <f aca="false">VLOOKUP($A42,[1]Data!$A$1:$AH$15000,34,0)</f>
        <v>715303</v>
      </c>
      <c r="V42" s="173" t="n">
        <f aca="false">VLOOKUP($A42,[1]Data!$A$1:$AH$15000,8,0)</f>
        <v>62400</v>
      </c>
      <c r="W42" s="173" t="n">
        <f aca="false">VLOOKUP($A42,[4]Data!$A$1:$AH$15000,19,0)</f>
        <v>32523</v>
      </c>
      <c r="X42" s="173" t="n">
        <f aca="false">VLOOKUP($A42,[1]Data!$A$1:$AH$15000,17,0)</f>
        <v>131499</v>
      </c>
      <c r="Y42" s="173" t="n">
        <f aca="false">VLOOKUP($A42,[2]Data!$A$1:$AH$15000,17,0)</f>
        <v>333951</v>
      </c>
      <c r="Z42" s="173" t="n">
        <f aca="false">VLOOKUP($A42,[1]Data!$A$1:$AH$15000,11,0)</f>
        <v>327153</v>
      </c>
      <c r="AA42" s="173" t="n">
        <f aca="false">VLOOKUP($A42,[2]Data!$A$1:$AH$15000,21,0)</f>
        <v>269987</v>
      </c>
      <c r="AB42" s="173" t="n">
        <f aca="false">VLOOKUP($A42,[1]Data!$A$1:$AH$15000,15,0)</f>
        <v>63634</v>
      </c>
      <c r="AC42" s="173" t="n">
        <f aca="false">VLOOKUP($A42,[2]Data!$A$1:$AH$15000,18,0)</f>
        <v>156977</v>
      </c>
      <c r="AD42" s="173" t="n">
        <f aca="false">VLOOKUP($A42,[1]Data!$A$1:$AH$15000,18,0)</f>
        <v>102987</v>
      </c>
      <c r="AE42" s="173" t="n">
        <f aca="false">VLOOKUP($A42,[2]Data!$A$1:$AH$15000,19,0)</f>
        <v>8876</v>
      </c>
      <c r="AF42" s="173" t="n">
        <f aca="false">VLOOKUP($A42,[1]Data!$A$1:$AH$15000,16,0)</f>
        <v>107140</v>
      </c>
      <c r="AG42" s="173" t="n">
        <f aca="false">VLOOKUP($A42,[2]Data!$A$1:$AH$15000,20,0)</f>
        <v>110972</v>
      </c>
      <c r="AH42" s="173" t="n">
        <f aca="false">VLOOKUP($A42,[1]Data!$A$1:$AH$15000,9,0)</f>
        <v>146006</v>
      </c>
      <c r="AI42" s="173" t="n">
        <f aca="false">VLOOKUP($A42,[2]Data!$A$1:$AH$15000,22,0)</f>
        <v>323230</v>
      </c>
      <c r="AJ42" s="173" t="n">
        <f aca="false">VLOOKUP($A42,[1]Data!$A$1:$AH$15000,10,0)</f>
        <v>45383</v>
      </c>
      <c r="AK42" s="173" t="n">
        <f aca="false">VLOOKUP($A42,[2]Data!$A$1:$AH$15000,23,0)</f>
        <v>75603</v>
      </c>
      <c r="AL42" s="173" t="n">
        <f aca="false">VLOOKUP($A42,[2]Data!$A$1:$AH$15000,24,0)</f>
        <v>753371</v>
      </c>
      <c r="AM42" s="173" t="n">
        <f aca="false">VLOOKUP($A42,[4]Data!$A$1:$R$15000,9,0)</f>
        <v>192495</v>
      </c>
      <c r="BA42" s="173" t="n">
        <f aca="false">VLOOKUP($A42,[2]Data!$A$1:$AH$15000,2,0)</f>
        <v>119889</v>
      </c>
      <c r="BC42" s="173" t="n">
        <f aca="false">VLOOKUP($A42,[1]Data!$A$1:$AH$15000,20,0)</f>
        <v>0</v>
      </c>
      <c r="BD42" s="173" t="n">
        <f aca="false">VLOOKUP($A42,[1]Data!$A$1:$AH$15000,21,0)</f>
        <v>35996</v>
      </c>
      <c r="BE42" s="173" t="n">
        <f aca="false">VLOOKUP($A42,[1]Data!$A$1:$AH$15000,22,0)</f>
        <v>10000</v>
      </c>
      <c r="BF42" s="173" t="n">
        <f aca="false">VLOOKUP($A42,[1]Data!$A$1:$AH$15000,19,0)</f>
        <v>0</v>
      </c>
      <c r="BH42" s="173" t="n">
        <f aca="false">VLOOKUP($A42,[2]Data!$A$1:$AH$15000,3,0)</f>
        <v>308271</v>
      </c>
      <c r="BI42" s="173" t="n">
        <f aca="false">VLOOKUP($A42,[2]Data!$A$1:$AH$15000,7,0)</f>
        <v>1150408</v>
      </c>
      <c r="BJ42" s="173" t="n">
        <f aca="false">VLOOKUP($A42,[2]Data!$A$1:$AH$15000,8,0)</f>
        <v>0</v>
      </c>
      <c r="BR42" s="173" t="n">
        <f aca="false">VLOOKUP($A42,[2]Data!$A$1:$AH$15000,13,0)</f>
        <v>16028</v>
      </c>
      <c r="BS42" s="173" t="n">
        <f aca="false">VLOOKUP($A42,[2]Data!$A$1:$AH$15000,14,0)</f>
        <v>0</v>
      </c>
      <c r="BT42" s="173" t="n">
        <f aca="false">VLOOKUP($A42,[2]Data!$A$1:$AH$15000,15,0)</f>
        <v>0</v>
      </c>
      <c r="BU42" s="173" t="n">
        <f aca="false">VLOOKUP($A42,[2]Data!$A$1:$AH$15000,16,0)</f>
        <v>92521</v>
      </c>
      <c r="BW42" s="173" t="n">
        <f aca="false">VLOOKUP($A42,[1]Data!$A$1:$AH$15000,26,0)</f>
        <v>0</v>
      </c>
      <c r="BX42" s="173" t="n">
        <f aca="false">VLOOKUP($A42,[1]Data!$A$1:$AH$15000,28,0)</f>
        <v>0</v>
      </c>
      <c r="BY42" s="173" t="n">
        <f aca="false">VLOOKUP($A42,[1]Data!$A$1:$AH$15000,24,0)</f>
        <v>0</v>
      </c>
      <c r="BZ42" s="173" t="n">
        <f aca="false">VLOOKUP($A42,[1]Data!$A$1:$AH$15000,25,0)</f>
        <v>28740</v>
      </c>
      <c r="CA42" s="173" t="n">
        <f aca="false">VLOOKUP($A42,[1]Data!$A$1:$AH$15000,30,0)</f>
        <v>15202</v>
      </c>
      <c r="CB42" s="173" t="n">
        <f aca="false">VLOOKUP($A42,[1]Data!$A$1:$AH$15000,29,0)</f>
        <v>111</v>
      </c>
      <c r="CD42" s="129" t="n">
        <f aca="false">VLOOKUP($A42,[4]Data!$A$1:$R$15000,2,0)</f>
        <v>884568</v>
      </c>
      <c r="CE42" s="173" t="n">
        <f aca="false">VLOOKUP($A42,[3]Data!$A$1:$K$15000,3,0)*$A$2</f>
        <v>2583900</v>
      </c>
      <c r="CF42" s="173" t="n">
        <f aca="false">VLOOKUP($A42,[3]Data!$A$1:$K$15000,7,0)*$A$2</f>
        <v>9900</v>
      </c>
      <c r="CG42" s="173" t="n">
        <f aca="false">VLOOKUP($A42,[3]Data!$A$1:$K$15000,8,0)*$A$2</f>
        <v>65000</v>
      </c>
      <c r="CH42" s="173" t="n">
        <f aca="false">VLOOKUP($A42,[3]Data!$A$1:$K$15000,2,0)*$A$2</f>
        <v>40400</v>
      </c>
      <c r="CJ42" s="173" t="n">
        <f aca="false">VLOOKUP($A42,[4]Data!$A$1:$R$15000,18,0)</f>
        <v>0</v>
      </c>
      <c r="CK42" s="173" t="n">
        <f aca="false">VLOOKUP($A42,[4]Data!$A$1:$R$15000,3,0)</f>
        <v>380017</v>
      </c>
      <c r="CL42" s="173" t="n">
        <f aca="false">VLOOKUP($A42,[4]Data!$A$1:$R$15000,4,0)</f>
        <v>18470</v>
      </c>
      <c r="CM42" s="173" t="n">
        <f aca="false">VLOOKUP($A42,[3]Data!$A$1:$K$15000,10,0)*$A$2</f>
        <v>353900</v>
      </c>
      <c r="CN42" s="129" t="n">
        <f aca="false">VLOOKUP($A42,[2]Data!$A$1:$AN$15000,34,0)</f>
        <v>91051</v>
      </c>
      <c r="CO42" s="129" t="n">
        <f aca="false">VLOOKUP($A42,[2]Data!$A$1:$AN$15000,35,0)</f>
        <v>531561</v>
      </c>
      <c r="CP42" s="129" t="n">
        <f aca="false">VLOOKUP($A42,[2]Data!$A$1:$AN$15000,36,0)</f>
        <v>675009</v>
      </c>
      <c r="CQ42" s="129" t="n">
        <f aca="false">VLOOKUP($A42,[2]Data!$A$1:$AN$15000,37,0)</f>
        <v>120653</v>
      </c>
      <c r="CR42" s="129" t="n">
        <f aca="false">VLOOKUP($A42,[2]Data!$A$1:$AN$15000,38,0)</f>
        <v>15606</v>
      </c>
      <c r="CS42" s="129" t="n">
        <f aca="false">VLOOKUP($A42,[2]Data!$A$1:$AN$15000,39,0)</f>
        <v>0</v>
      </c>
      <c r="CT42" s="129" t="n">
        <f aca="false">VLOOKUP($A42,[2]Data!$A$1:$AN$15000,40,0)</f>
        <v>167683</v>
      </c>
      <c r="CU42" s="129" t="n">
        <f aca="false">VLOOKUP($A42,[2]Data!$A$1:$BA$15000,41,0)</f>
        <v>0</v>
      </c>
      <c r="CV42" s="129" t="n">
        <f aca="false">VLOOKUP($A42,[2]Data!$A$1:$BA$15000,42,0)</f>
        <v>0</v>
      </c>
      <c r="CW42" s="129" t="n">
        <f aca="false">VLOOKUP($A42,[2]Data!$A$1:$BA$15000,43,0)</f>
        <v>10269</v>
      </c>
      <c r="CX42" s="129" t="n">
        <f aca="false">VLOOKUP($A42,[2]Data!$A$1:$BA$15000,44,0)</f>
        <v>33354</v>
      </c>
      <c r="CY42" s="129" t="n">
        <f aca="false">VLOOKUP($A42,[2]Data!$A$1:$BA$15000,45,0)</f>
        <v>53440</v>
      </c>
      <c r="CZ42" s="129" t="n">
        <f aca="false">VLOOKUP($A42,[2]Data!$A$1:$BA$15000,46,0)</f>
        <v>6670</v>
      </c>
      <c r="DA42" s="129" t="n">
        <f aca="false">VLOOKUP($A42,[2]Data!$A$1:$BA$15000,47,0)</f>
        <v>0</v>
      </c>
      <c r="DB42" s="129" t="n">
        <f aca="false">VLOOKUP($A42,[2]Data!$A$1:$BA$15000,48,0)</f>
        <v>86470</v>
      </c>
      <c r="DC42" s="129" t="n">
        <f aca="false">VLOOKUP($A42,[2]Data!$A$1:$BA$15000,53,0)</f>
        <v>-24875</v>
      </c>
      <c r="DD42" s="129" t="n">
        <f aca="false">VLOOKUP($A42,[4]Data!$A$1:$Z$15000,20,0)</f>
        <v>33556</v>
      </c>
      <c r="DE42" s="129" t="n">
        <f aca="false">VLOOKUP($A42,[4]Data!$A$1:$Z$15000,25,0)</f>
        <v>17500</v>
      </c>
      <c r="DF42" s="129" t="n">
        <f aca="false">VLOOKUP($A42,[4]Data!$A$1:$Z$15000,26,0)</f>
        <v>0</v>
      </c>
      <c r="DG42" s="129" t="n">
        <f aca="false">VLOOKUP($A42,[4]Data!$A$1:$Z$15000,21,0)</f>
        <v>0</v>
      </c>
      <c r="DH42" s="129" t="n">
        <f aca="false">VLOOKUP($A42,[4]Data!$A$1:$Z$15000,24,0)</f>
        <v>174553</v>
      </c>
      <c r="DI42" s="129" t="n">
        <f aca="false">VLOOKUP($A42,[5]Data!$A$1:$M$15000,4,0)</f>
        <v>377153</v>
      </c>
      <c r="DJ42" s="129" t="n">
        <f aca="false">VLOOKUP($A42,[5]Data!$A$1:$M$15000,12,0)</f>
        <v>44334</v>
      </c>
      <c r="DK42" s="129" t="n">
        <f aca="false">VLOOKUP($A42,[5]Data!$A$1:$M$15000,11,0)</f>
        <v>149009</v>
      </c>
      <c r="DL42" s="129" t="n">
        <f aca="false">VLOOKUP($A42,[5]Data!$A$1:$M$15000,5,0)</f>
        <v>125910</v>
      </c>
      <c r="DM42" s="129" t="n">
        <f aca="false">VLOOKUP($A42,[5]Data!$A$1:$M$15000,8,0)</f>
        <v>142158</v>
      </c>
      <c r="DN42" s="129" t="n">
        <f aca="false">VLOOKUP($A42,[5]Data!$A$1:$M$15000,6,0)</f>
        <v>6676</v>
      </c>
      <c r="DO42" s="129" t="n">
        <f aca="false">VLOOKUP($A42,[5]Data!$A$1:$M$15000,7,0)</f>
        <v>47308</v>
      </c>
      <c r="DP42" s="129" t="n">
        <f aca="false">VLOOKUP($A42,[5]Data!$A$1:$M$15000,9,0)</f>
        <v>9781</v>
      </c>
      <c r="DQ42" s="129" t="n">
        <f aca="false">VLOOKUP($A42,[5]Data!$A$1:$M$15000,3,0)</f>
        <v>0</v>
      </c>
      <c r="DR42" s="129" t="n">
        <f aca="false">VLOOKUP($A42,[5]Data!$A$1:$M$15000,10,0)</f>
        <v>188784</v>
      </c>
      <c r="DS42" s="129" t="n">
        <f aca="false">VLOOKUP($A42,[5]Data!$A$1:$M$15000,2,0)</f>
        <v>14091</v>
      </c>
      <c r="DT42" s="129" t="str">
        <f aca="false">VLOOKUP($A42,[5]Data!$A$1:$M$15000,13,0)</f>
        <v/>
      </c>
      <c r="DU42" s="129" t="n">
        <f aca="false">VLOOKUP($A42,[6]data!$A$1:$M$15000,2,0)</f>
        <v>130600</v>
      </c>
      <c r="DV42" s="129" t="n">
        <f aca="false">VLOOKUP($A42,[6]data!$A$1:$M$15000,3,0)</f>
        <v>132025</v>
      </c>
      <c r="DW42" s="129" t="n">
        <f aca="false">VLOOKUP($A42,[6]data!$A$1:$M$15000,4,0)</f>
        <v>187118</v>
      </c>
      <c r="DX42" s="129" t="n">
        <f aca="false">VLOOKUP($A42,[6]data!$A$1:$M$15000,5,0)</f>
        <v>25182</v>
      </c>
      <c r="DY42" s="129" t="n">
        <f aca="false">VLOOKUP($A42,[6]data!$A$1:$M$15000,6,0)</f>
        <v>88587</v>
      </c>
      <c r="DZ42" s="129" t="n">
        <f aca="false">VLOOKUP($A42,[6]data!$A$1:$M$15000,7,0)</f>
        <v>81752</v>
      </c>
      <c r="EA42" s="129" t="n">
        <f aca="false">VLOOKUP($A42,[6]data!$A$1:$M$15000,8,0)</f>
        <v>61500</v>
      </c>
      <c r="EB42" s="129" t="n">
        <f aca="false">VLOOKUP($A42,[6]data!$A$1:$M$15000,9,0)</f>
        <v>393072</v>
      </c>
      <c r="EC42" s="129" t="n">
        <f aca="false">VLOOKUP($A42,[6]data!$A$1:$M$15000,10,0)</f>
        <v>1601</v>
      </c>
      <c r="ED42" s="129" t="n">
        <f aca="false">VLOOKUP($A42,[6]data!$A$1:$Q$15000,11,0)</f>
        <v>6352</v>
      </c>
      <c r="EE42" s="129" t="n">
        <f aca="false">VLOOKUP($A42,[6]data!$A$1:$Q$15000,12,0)</f>
        <v>248225</v>
      </c>
      <c r="EF42" s="129" t="n">
        <f aca="false">VLOOKUP($A42,[6]data!$A$1:$Q$15000,13,0)</f>
        <v>135000</v>
      </c>
      <c r="EG42" s="129" t="n">
        <f aca="false">VLOOKUP($A42,[6]data!$A$1:$Q$15000,14,0)</f>
        <v>23200</v>
      </c>
      <c r="EH42" s="129" t="n">
        <f aca="false">VLOOKUP($A42,[6]data!$A$1:$Q$15000,15,0)</f>
        <v>107000</v>
      </c>
      <c r="EI42" s="129" t="n">
        <f aca="false">VLOOKUP($A42,[6]data!$A$1:$Q$15000,17,0)</f>
        <v>0</v>
      </c>
      <c r="EJ42" s="129" t="n">
        <f aca="false">VLOOKUP($A42,[6]data!$A$1:$Q$15000,16,0)</f>
        <v>16567</v>
      </c>
      <c r="EK42" s="129" t="n">
        <f aca="false">VLOOKUP($A42,[7]data!$A$1:$Q$15000,3,0)</f>
        <v>270000</v>
      </c>
      <c r="EL42" s="129" t="n">
        <f aca="false">VLOOKUP($A42,[7]data!$A$1:$Q$15000,4,0)</f>
        <v>58000</v>
      </c>
      <c r="EM42" s="129" t="n">
        <f aca="false">VLOOKUP($A42,[7]data!$A$1:$Q$15000,2,0)</f>
        <v>19000</v>
      </c>
      <c r="EN42" s="129" t="n">
        <f aca="false">VLOOKUP($A42,[7]data!$A$1:$Q$15000,11,0)</f>
        <v>57000</v>
      </c>
      <c r="EO42" s="129" t="n">
        <f aca="false">VLOOKUP($A42,[7]data!$A$1:$Q$15000,12,0)</f>
        <v>14000</v>
      </c>
      <c r="EP42" s="129"/>
      <c r="EQ42" s="129"/>
      <c r="ER42" s="129"/>
      <c r="ES42" s="129" t="n">
        <f aca="false">VLOOKUP($A42,[7]data!$A$1:$Q$15000,14,0)</f>
        <v>11000</v>
      </c>
      <c r="ET42" s="129" t="n">
        <f aca="false">VLOOKUP($A42,[7]data!$A$1:$Q$15000,13,0)</f>
        <v>0</v>
      </c>
      <c r="EU42" s="130" t="n">
        <f aca="false">VLOOKUP($A42,[4]Data!$A$1:$I$15000,8,0)</f>
        <v>161302</v>
      </c>
      <c r="EV42" s="128" t="n">
        <f aca="false">VLOOKUP($A42,[2]Data!$A$1:$BG$15000,59,0)</f>
        <v>106576</v>
      </c>
    </row>
    <row r="43" customFormat="false" ht="11.25" hidden="false" customHeight="false" outlineLevel="0" collapsed="false">
      <c r="A43" s="172" t="n">
        <v>36504</v>
      </c>
      <c r="B43" s="173" t="n">
        <f aca="false">VLOOKUP($A43,[2]Data!$A$1:$AG$15000,9,0)</f>
        <v>150572</v>
      </c>
      <c r="C43" s="173" t="n">
        <f aca="false">VLOOKUP($A43,[2]Data!$A$1:$AG$15000,10,0)</f>
        <v>403572</v>
      </c>
      <c r="D43" s="173" t="n">
        <f aca="false">VLOOKUP($A43,[2]Data!$A$1:$AG$15000,11,0)</f>
        <v>951905</v>
      </c>
      <c r="E43" s="173" t="n">
        <f aca="false">VLOOKUP($A43,[2]Data!$A$1:$AG$15000,12,0)</f>
        <v>491811</v>
      </c>
      <c r="F43" s="173" t="n">
        <f aca="false">VLOOKUP($A43,[1]Data!$A$1:$AF$15000,4,0)</f>
        <v>739374</v>
      </c>
      <c r="G43" s="173" t="n">
        <f aca="false">VLOOKUP($A43,[1]Data!$A$1:$AF$15000,2,0)</f>
        <v>68172</v>
      </c>
      <c r="H43" s="173" t="n">
        <f aca="false">VLOOKUP($A43,[1]Data!$A$1:$AF$15000,3,0)</f>
        <v>189559</v>
      </c>
      <c r="I43" s="173" t="n">
        <f aca="false">VLOOKUP($A43,[1]Data!$A$1:$AF$15000,6,0)</f>
        <v>15846</v>
      </c>
      <c r="J43" s="173" t="n">
        <f aca="false">VLOOKUP($A43,[3]Data!$A$1:$K$15000,4,0)*$A$2</f>
        <v>1678600</v>
      </c>
      <c r="K43" s="173" t="n">
        <f aca="false">VLOOKUP($A43,[3]Data!$A$1:$K$15000,6,0)*$A$2</f>
        <v>117800</v>
      </c>
      <c r="R43" s="173" t="n">
        <f aca="false">VLOOKUP($A43,[2]Data!$A$1:$AH$15000,4,0)</f>
        <v>2610630</v>
      </c>
      <c r="T43" s="173" t="n">
        <f aca="false">VLOOKUP($A43,[1]Data!$A$1:$AH$15000,34,0)</f>
        <v>702623</v>
      </c>
      <c r="V43" s="173" t="n">
        <f aca="false">VLOOKUP($A43,[1]Data!$A$1:$AH$15000,8,0)</f>
        <v>62400</v>
      </c>
      <c r="W43" s="173" t="n">
        <f aca="false">VLOOKUP($A43,[4]Data!$A$1:$AH$15000,19,0)</f>
        <v>42602</v>
      </c>
      <c r="X43" s="173" t="n">
        <f aca="false">VLOOKUP($A43,[1]Data!$A$1:$AH$15000,17,0)</f>
        <v>124907</v>
      </c>
      <c r="Y43" s="173" t="n">
        <f aca="false">VLOOKUP($A43,[2]Data!$A$1:$AH$15000,17,0)</f>
        <v>357062</v>
      </c>
      <c r="Z43" s="173" t="n">
        <f aca="false">VLOOKUP($A43,[1]Data!$A$1:$AH$15000,11,0)</f>
        <v>309178</v>
      </c>
      <c r="AA43" s="173" t="n">
        <f aca="false">VLOOKUP($A43,[2]Data!$A$1:$AH$15000,21,0)</f>
        <v>295192</v>
      </c>
      <c r="AB43" s="173" t="n">
        <f aca="false">VLOOKUP($A43,[1]Data!$A$1:$AH$15000,15,0)</f>
        <v>63634</v>
      </c>
      <c r="AC43" s="173" t="n">
        <f aca="false">VLOOKUP($A43,[2]Data!$A$1:$AH$15000,18,0)</f>
        <v>150145</v>
      </c>
      <c r="AD43" s="173" t="n">
        <f aca="false">VLOOKUP($A43,[1]Data!$A$1:$AH$15000,18,0)</f>
        <v>104690</v>
      </c>
      <c r="AE43" s="173" t="n">
        <f aca="false">VLOOKUP($A43,[2]Data!$A$1:$AH$15000,19,0)</f>
        <v>11857</v>
      </c>
      <c r="AF43" s="173" t="n">
        <f aca="false">VLOOKUP($A43,[1]Data!$A$1:$AH$15000,16,0)</f>
        <v>102867</v>
      </c>
      <c r="AG43" s="173" t="n">
        <f aca="false">VLOOKUP($A43,[2]Data!$A$1:$AH$15000,20,0)</f>
        <v>96104</v>
      </c>
      <c r="AH43" s="173" t="n">
        <f aca="false">VLOOKUP($A43,[1]Data!$A$1:$AH$15000,9,0)</f>
        <v>150830</v>
      </c>
      <c r="AI43" s="173" t="n">
        <f aca="false">VLOOKUP($A43,[2]Data!$A$1:$AH$15000,22,0)</f>
        <v>358188</v>
      </c>
      <c r="AJ43" s="173" t="n">
        <f aca="false">VLOOKUP($A43,[1]Data!$A$1:$AH$15000,10,0)</f>
        <v>45404</v>
      </c>
      <c r="AK43" s="173" t="n">
        <f aca="false">VLOOKUP($A43,[2]Data!$A$1:$AH$15000,23,0)</f>
        <v>72730</v>
      </c>
      <c r="AL43" s="173" t="n">
        <f aca="false">VLOOKUP($A43,[2]Data!$A$1:$AH$15000,24,0)</f>
        <v>795614</v>
      </c>
      <c r="AM43" s="173" t="n">
        <f aca="false">VLOOKUP($A43,[4]Data!$A$1:$R$15000,9,0)</f>
        <v>176214</v>
      </c>
      <c r="BA43" s="173" t="n">
        <f aca="false">VLOOKUP($A43,[2]Data!$A$1:$AH$15000,2,0)</f>
        <v>97089</v>
      </c>
      <c r="BC43" s="173" t="n">
        <f aca="false">VLOOKUP($A43,[1]Data!$A$1:$AH$15000,20,0)</f>
        <v>0</v>
      </c>
      <c r="BD43" s="173" t="n">
        <f aca="false">VLOOKUP($A43,[1]Data!$A$1:$AH$15000,21,0)</f>
        <v>34996</v>
      </c>
      <c r="BE43" s="173" t="n">
        <f aca="false">VLOOKUP($A43,[1]Data!$A$1:$AH$15000,22,0)</f>
        <v>10000</v>
      </c>
      <c r="BF43" s="173" t="n">
        <f aca="false">VLOOKUP($A43,[1]Data!$A$1:$AH$15000,19,0)</f>
        <v>0</v>
      </c>
      <c r="BH43" s="173" t="n">
        <f aca="false">VLOOKUP($A43,[2]Data!$A$1:$AH$15000,3,0)</f>
        <v>379518</v>
      </c>
      <c r="BI43" s="173" t="n">
        <f aca="false">VLOOKUP($A43,[2]Data!$A$1:$AH$15000,7,0)</f>
        <v>1149756</v>
      </c>
      <c r="BJ43" s="173" t="n">
        <f aca="false">VLOOKUP($A43,[2]Data!$A$1:$AH$15000,8,0)</f>
        <v>0</v>
      </c>
      <c r="BR43" s="173" t="n">
        <f aca="false">VLOOKUP($A43,[2]Data!$A$1:$AH$15000,13,0)</f>
        <v>19778</v>
      </c>
      <c r="BS43" s="173" t="n">
        <f aca="false">VLOOKUP($A43,[2]Data!$A$1:$AH$15000,14,0)</f>
        <v>46097</v>
      </c>
      <c r="BT43" s="173" t="n">
        <f aca="false">VLOOKUP($A43,[2]Data!$A$1:$AH$15000,15,0)</f>
        <v>1354</v>
      </c>
      <c r="BU43" s="173" t="n">
        <f aca="false">VLOOKUP($A43,[2]Data!$A$1:$AH$15000,16,0)</f>
        <v>145222</v>
      </c>
      <c r="BW43" s="173" t="n">
        <f aca="false">VLOOKUP($A43,[1]Data!$A$1:$AH$15000,26,0)</f>
        <v>9999</v>
      </c>
      <c r="BX43" s="173" t="n">
        <f aca="false">VLOOKUP($A43,[1]Data!$A$1:$AH$15000,28,0)</f>
        <v>0</v>
      </c>
      <c r="BY43" s="173" t="n">
        <f aca="false">VLOOKUP($A43,[1]Data!$A$1:$AH$15000,24,0)</f>
        <v>0</v>
      </c>
      <c r="BZ43" s="173" t="n">
        <f aca="false">VLOOKUP($A43,[1]Data!$A$1:$AH$15000,25,0)</f>
        <v>10040</v>
      </c>
      <c r="CA43" s="173" t="n">
        <f aca="false">VLOOKUP($A43,[1]Data!$A$1:$AH$15000,30,0)</f>
        <v>5202</v>
      </c>
      <c r="CB43" s="173" t="n">
        <f aca="false">VLOOKUP($A43,[1]Data!$A$1:$AH$15000,29,0)</f>
        <v>0</v>
      </c>
      <c r="CD43" s="129" t="n">
        <f aca="false">VLOOKUP($A43,[4]Data!$A$1:$R$15000,2,0)</f>
        <v>942578</v>
      </c>
      <c r="CE43" s="173" t="n">
        <f aca="false">VLOOKUP($A43,[3]Data!$A$1:$K$15000,3,0)*$A$2</f>
        <v>2556000</v>
      </c>
      <c r="CF43" s="173" t="n">
        <f aca="false">VLOOKUP($A43,[3]Data!$A$1:$K$15000,7,0)*$A$2</f>
        <v>14800</v>
      </c>
      <c r="CG43" s="173" t="n">
        <f aca="false">VLOOKUP($A43,[3]Data!$A$1:$K$15000,8,0)*$A$2</f>
        <v>65000</v>
      </c>
      <c r="CH43" s="173" t="n">
        <f aca="false">VLOOKUP($A43,[3]Data!$A$1:$K$15000,2,0)*$A$2</f>
        <v>40400</v>
      </c>
      <c r="CJ43" s="173" t="n">
        <f aca="false">VLOOKUP($A43,[4]Data!$A$1:$R$15000,18,0)</f>
        <v>0</v>
      </c>
      <c r="CK43" s="173" t="n">
        <f aca="false">VLOOKUP($A43,[4]Data!$A$1:$R$15000,3,0)</f>
        <v>378134</v>
      </c>
      <c r="CL43" s="173" t="n">
        <f aca="false">VLOOKUP($A43,[4]Data!$A$1:$R$15000,4,0)</f>
        <v>9268</v>
      </c>
      <c r="CM43" s="173" t="n">
        <f aca="false">VLOOKUP($A43,[3]Data!$A$1:$K$15000,10,0)*$A$2</f>
        <v>365500</v>
      </c>
      <c r="CN43" s="129" t="n">
        <f aca="false">VLOOKUP($A43,[2]Data!$A$1:$AN$15000,34,0)</f>
        <v>78659</v>
      </c>
      <c r="CO43" s="129" t="n">
        <f aca="false">VLOOKUP($A43,[2]Data!$A$1:$AN$15000,35,0)</f>
        <v>543324</v>
      </c>
      <c r="CP43" s="129" t="n">
        <f aca="false">VLOOKUP($A43,[2]Data!$A$1:$AN$15000,36,0)</f>
        <v>675009</v>
      </c>
      <c r="CQ43" s="129" t="n">
        <f aca="false">VLOOKUP($A43,[2]Data!$A$1:$AN$15000,37,0)</f>
        <v>125147</v>
      </c>
      <c r="CR43" s="129" t="n">
        <f aca="false">VLOOKUP($A43,[2]Data!$A$1:$AN$15000,38,0)</f>
        <v>0</v>
      </c>
      <c r="CS43" s="129" t="n">
        <f aca="false">VLOOKUP($A43,[2]Data!$A$1:$AN$15000,39,0)</f>
        <v>0</v>
      </c>
      <c r="CT43" s="129" t="n">
        <f aca="false">VLOOKUP($A43,[2]Data!$A$1:$AN$15000,40,0)</f>
        <v>168192</v>
      </c>
      <c r="CU43" s="129" t="n">
        <f aca="false">VLOOKUP($A43,[2]Data!$A$1:$BA$15000,41,0)</f>
        <v>0</v>
      </c>
      <c r="CV43" s="129" t="n">
        <f aca="false">VLOOKUP($A43,[2]Data!$A$1:$BA$15000,42,0)</f>
        <v>0</v>
      </c>
      <c r="CW43" s="129" t="n">
        <f aca="false">VLOOKUP($A43,[2]Data!$A$1:$BA$15000,43,0)</f>
        <v>10269</v>
      </c>
      <c r="CX43" s="129" t="n">
        <f aca="false">VLOOKUP($A43,[2]Data!$A$1:$BA$15000,44,0)</f>
        <v>31272</v>
      </c>
      <c r="CY43" s="129" t="n">
        <f aca="false">VLOOKUP($A43,[2]Data!$A$1:$BA$15000,45,0)</f>
        <v>53440</v>
      </c>
      <c r="CZ43" s="129" t="n">
        <f aca="false">VLOOKUP($A43,[2]Data!$A$1:$BA$15000,46,0)</f>
        <v>6670</v>
      </c>
      <c r="DA43" s="129" t="n">
        <f aca="false">VLOOKUP($A43,[2]Data!$A$1:$BA$15000,47,0)</f>
        <v>0</v>
      </c>
      <c r="DB43" s="129" t="n">
        <f aca="false">VLOOKUP($A43,[2]Data!$A$1:$BA$15000,48,0)</f>
        <v>66926</v>
      </c>
      <c r="DC43" s="129" t="n">
        <f aca="false">VLOOKUP($A43,[2]Data!$A$1:$BA$15000,53,0)</f>
        <v>-36805</v>
      </c>
      <c r="DD43" s="129" t="n">
        <f aca="false">VLOOKUP($A43,[4]Data!$A$1:$Z$15000,20,0)</f>
        <v>34652</v>
      </c>
      <c r="DE43" s="129" t="n">
        <f aca="false">VLOOKUP($A43,[4]Data!$A$1:$Z$15000,25,0)</f>
        <v>5000</v>
      </c>
      <c r="DF43" s="129" t="n">
        <f aca="false">VLOOKUP($A43,[4]Data!$A$1:$Z$15000,26,0)</f>
        <v>0</v>
      </c>
      <c r="DG43" s="129" t="n">
        <f aca="false">VLOOKUP($A43,[4]Data!$A$1:$Z$15000,21,0)</f>
        <v>0</v>
      </c>
      <c r="DH43" s="129" t="n">
        <f aca="false">VLOOKUP($A43,[4]Data!$A$1:$Z$15000,24,0)</f>
        <v>179558</v>
      </c>
      <c r="DI43" s="129" t="n">
        <f aca="false">VLOOKUP($A43,[5]Data!$A$1:$M$15000,4,0)</f>
        <v>367401</v>
      </c>
      <c r="DJ43" s="129" t="n">
        <f aca="false">VLOOKUP($A43,[5]Data!$A$1:$M$15000,12,0)</f>
        <v>67657</v>
      </c>
      <c r="DK43" s="129" t="n">
        <f aca="false">VLOOKUP($A43,[5]Data!$A$1:$M$15000,11,0)</f>
        <v>145930</v>
      </c>
      <c r="DL43" s="129" t="n">
        <f aca="false">VLOOKUP($A43,[5]Data!$A$1:$M$15000,5,0)</f>
        <v>137092</v>
      </c>
      <c r="DM43" s="129" t="n">
        <f aca="false">VLOOKUP($A43,[5]Data!$A$1:$M$15000,8,0)</f>
        <v>161285</v>
      </c>
      <c r="DN43" s="129" t="n">
        <f aca="false">VLOOKUP($A43,[5]Data!$A$1:$M$15000,6,0)</f>
        <v>6650</v>
      </c>
      <c r="DO43" s="129" t="n">
        <f aca="false">VLOOKUP($A43,[5]Data!$A$1:$M$15000,7,0)</f>
        <v>50091</v>
      </c>
      <c r="DP43" s="129" t="n">
        <f aca="false">VLOOKUP($A43,[5]Data!$A$1:$M$15000,9,0)</f>
        <v>9706</v>
      </c>
      <c r="DQ43" s="129" t="n">
        <f aca="false">VLOOKUP($A43,[5]Data!$A$1:$M$15000,3,0)</f>
        <v>0</v>
      </c>
      <c r="DR43" s="129" t="n">
        <f aca="false">VLOOKUP($A43,[5]Data!$A$1:$M$15000,10,0)</f>
        <v>189628</v>
      </c>
      <c r="DS43" s="129" t="n">
        <f aca="false">VLOOKUP($A43,[5]Data!$A$1:$M$15000,2,0)</f>
        <v>14037</v>
      </c>
      <c r="DT43" s="129" t="str">
        <f aca="false">VLOOKUP($A43,[5]Data!$A$1:$M$15000,13,0)</f>
        <v/>
      </c>
      <c r="DU43" s="129" t="n">
        <f aca="false">VLOOKUP($A43,[6]data!$A$1:$M$15000,2,0)</f>
        <v>130600</v>
      </c>
      <c r="DV43" s="129" t="n">
        <f aca="false">VLOOKUP($A43,[6]data!$A$1:$M$15000,3,0)</f>
        <v>134500</v>
      </c>
      <c r="DW43" s="129" t="n">
        <f aca="false">VLOOKUP($A43,[6]data!$A$1:$M$15000,4,0)</f>
        <v>182402</v>
      </c>
      <c r="DX43" s="129" t="n">
        <f aca="false">VLOOKUP($A43,[6]data!$A$1:$M$15000,5,0)</f>
        <v>18670</v>
      </c>
      <c r="DY43" s="129" t="n">
        <f aca="false">VLOOKUP($A43,[6]data!$A$1:$M$15000,6,0)</f>
        <v>86674</v>
      </c>
      <c r="DZ43" s="129" t="n">
        <f aca="false">VLOOKUP($A43,[6]data!$A$1:$M$15000,7,0)</f>
        <v>92963</v>
      </c>
      <c r="EA43" s="129" t="n">
        <f aca="false">VLOOKUP($A43,[6]data!$A$1:$M$15000,8,0)</f>
        <v>61500</v>
      </c>
      <c r="EB43" s="129" t="n">
        <f aca="false">VLOOKUP($A43,[6]data!$A$1:$M$15000,9,0)</f>
        <v>391819</v>
      </c>
      <c r="EC43" s="129" t="n">
        <f aca="false">VLOOKUP($A43,[6]data!$A$1:$M$15000,10,0)</f>
        <v>6927</v>
      </c>
      <c r="ED43" s="129" t="n">
        <f aca="false">VLOOKUP($A43,[6]data!$A$1:$Q$15000,11,0)</f>
        <v>6352</v>
      </c>
      <c r="EE43" s="129" t="n">
        <f aca="false">VLOOKUP($A43,[6]data!$A$1:$Q$15000,12,0)</f>
        <v>228149</v>
      </c>
      <c r="EF43" s="129" t="n">
        <f aca="false">VLOOKUP($A43,[6]data!$A$1:$Q$15000,13,0)</f>
        <v>135587</v>
      </c>
      <c r="EG43" s="129" t="n">
        <f aca="false">VLOOKUP($A43,[6]data!$A$1:$Q$15000,14,0)</f>
        <v>23200</v>
      </c>
      <c r="EH43" s="129" t="n">
        <f aca="false">VLOOKUP($A43,[6]data!$A$1:$Q$15000,15,0)</f>
        <v>107000</v>
      </c>
      <c r="EI43" s="129" t="n">
        <f aca="false">VLOOKUP($A43,[6]data!$A$1:$Q$15000,17,0)</f>
        <v>0</v>
      </c>
      <c r="EJ43" s="129" t="n">
        <f aca="false">VLOOKUP($A43,[6]data!$A$1:$Q$15000,16,0)</f>
        <v>24061</v>
      </c>
      <c r="EK43" s="129" t="n">
        <f aca="false">VLOOKUP($A43,[7]data!$A$1:$Q$15000,3,0)</f>
        <v>270000</v>
      </c>
      <c r="EL43" s="129" t="n">
        <f aca="false">VLOOKUP($A43,[7]data!$A$1:$Q$15000,4,0)</f>
        <v>58000</v>
      </c>
      <c r="EM43" s="129" t="n">
        <f aca="false">VLOOKUP($A43,[7]data!$A$1:$Q$15000,2,0)</f>
        <v>19000</v>
      </c>
      <c r="EN43" s="129" t="n">
        <f aca="false">VLOOKUP($A43,[7]data!$A$1:$Q$15000,11,0)</f>
        <v>75000</v>
      </c>
      <c r="EO43" s="129" t="n">
        <f aca="false">VLOOKUP($A43,[7]data!$A$1:$Q$15000,12,0)</f>
        <v>10000</v>
      </c>
      <c r="EP43" s="129"/>
      <c r="EQ43" s="129"/>
      <c r="ER43" s="129"/>
      <c r="ES43" s="129" t="n">
        <f aca="false">VLOOKUP($A43,[7]data!$A$1:$Q$15000,14,0)</f>
        <v>-4000</v>
      </c>
      <c r="ET43" s="129" t="n">
        <f aca="false">VLOOKUP($A43,[7]data!$A$1:$Q$15000,13,0)</f>
        <v>0</v>
      </c>
      <c r="EU43" s="130" t="n">
        <f aca="false">VLOOKUP($A43,[4]Data!$A$1:$I$15000,8,0)</f>
        <v>163910</v>
      </c>
      <c r="EV43" s="128" t="n">
        <f aca="false">VLOOKUP($A43,[2]Data!$A$1:$BG$15000,59,0)</f>
        <v>176727</v>
      </c>
    </row>
    <row r="44" customFormat="false" ht="11.25" hidden="false" customHeight="false" outlineLevel="0" collapsed="false">
      <c r="A44" s="172" t="n">
        <v>36505</v>
      </c>
      <c r="B44" s="173" t="n">
        <f aca="false">VLOOKUP($A44,[2]Data!$A$1:$AG$15000,9,0)</f>
        <v>149735</v>
      </c>
      <c r="C44" s="173" t="n">
        <f aca="false">VLOOKUP($A44,[2]Data!$A$1:$AG$15000,10,0)</f>
        <v>398731</v>
      </c>
      <c r="D44" s="173" t="n">
        <f aca="false">VLOOKUP($A44,[2]Data!$A$1:$AG$15000,11,0)</f>
        <v>983547</v>
      </c>
      <c r="E44" s="173" t="n">
        <f aca="false">VLOOKUP($A44,[2]Data!$A$1:$AG$15000,12,0)</f>
        <v>453047</v>
      </c>
      <c r="F44" s="173" t="n">
        <f aca="false">VLOOKUP($A44,[1]Data!$A$1:$AF$15000,4,0)</f>
        <v>761275</v>
      </c>
      <c r="G44" s="173" t="n">
        <f aca="false">VLOOKUP($A44,[1]Data!$A$1:$AF$15000,2,0)</f>
        <v>27232</v>
      </c>
      <c r="H44" s="173" t="n">
        <f aca="false">VLOOKUP($A44,[1]Data!$A$1:$AF$15000,3,0)</f>
        <v>185811</v>
      </c>
      <c r="I44" s="173" t="n">
        <f aca="false">VLOOKUP($A44,[1]Data!$A$1:$AF$15000,6,0)</f>
        <v>20000</v>
      </c>
      <c r="J44" s="173" t="n">
        <f aca="false">VLOOKUP($A44,[3]Data!$A$1:$K$15000,4,0)*$A$2</f>
        <v>1711500</v>
      </c>
      <c r="K44" s="173" t="n">
        <f aca="false">VLOOKUP($A44,[3]Data!$A$1:$K$15000,6,0)*$A$2</f>
        <v>92700</v>
      </c>
      <c r="R44" s="173" t="n">
        <f aca="false">VLOOKUP($A44,[2]Data!$A$1:$AH$15000,4,0)</f>
        <v>2680527</v>
      </c>
      <c r="T44" s="173" t="n">
        <f aca="false">VLOOKUP($A44,[1]Data!$A$1:$AH$15000,34,0)</f>
        <v>687086</v>
      </c>
      <c r="V44" s="173" t="n">
        <f aca="false">VLOOKUP($A44,[1]Data!$A$1:$AH$15000,8,0)</f>
        <v>62400</v>
      </c>
      <c r="W44" s="173" t="n">
        <f aca="false">VLOOKUP($A44,[4]Data!$A$1:$AH$15000,19,0)</f>
        <v>54201</v>
      </c>
      <c r="X44" s="173" t="n">
        <f aca="false">VLOOKUP($A44,[1]Data!$A$1:$AH$15000,17,0)</f>
        <v>115501</v>
      </c>
      <c r="Y44" s="173" t="n">
        <f aca="false">VLOOKUP($A44,[2]Data!$A$1:$AH$15000,17,0)</f>
        <v>360319</v>
      </c>
      <c r="Z44" s="173" t="n">
        <f aca="false">VLOOKUP($A44,[1]Data!$A$1:$AH$15000,11,0)</f>
        <v>315846</v>
      </c>
      <c r="AA44" s="173" t="n">
        <f aca="false">VLOOKUP($A44,[2]Data!$A$1:$AH$15000,21,0)</f>
        <v>299952</v>
      </c>
      <c r="AB44" s="173" t="n">
        <f aca="false">VLOOKUP($A44,[1]Data!$A$1:$AH$15000,15,0)</f>
        <v>63634</v>
      </c>
      <c r="AC44" s="173" t="n">
        <f aca="false">VLOOKUP($A44,[2]Data!$A$1:$AH$15000,18,0)</f>
        <v>149467</v>
      </c>
      <c r="AD44" s="173" t="n">
        <f aca="false">VLOOKUP($A44,[1]Data!$A$1:$AH$15000,18,0)</f>
        <v>105259</v>
      </c>
      <c r="AE44" s="173" t="n">
        <f aca="false">VLOOKUP($A44,[2]Data!$A$1:$AH$15000,19,0)</f>
        <v>14353</v>
      </c>
      <c r="AF44" s="173" t="n">
        <f aca="false">VLOOKUP($A44,[1]Data!$A$1:$AH$15000,16,0)</f>
        <v>92214</v>
      </c>
      <c r="AG44" s="173" t="n">
        <f aca="false">VLOOKUP($A44,[2]Data!$A$1:$AH$15000,20,0)</f>
        <v>108390</v>
      </c>
      <c r="AH44" s="173" t="n">
        <f aca="false">VLOOKUP($A44,[1]Data!$A$1:$AH$15000,9,0)</f>
        <v>135107</v>
      </c>
      <c r="AI44" s="173" t="n">
        <f aca="false">VLOOKUP($A44,[2]Data!$A$1:$AH$15000,22,0)</f>
        <v>370636</v>
      </c>
      <c r="AJ44" s="173" t="n">
        <f aca="false">VLOOKUP($A44,[1]Data!$A$1:$AH$15000,10,0)</f>
        <v>44172</v>
      </c>
      <c r="AK44" s="173" t="n">
        <f aca="false">VLOOKUP($A44,[2]Data!$A$1:$AH$15000,23,0)</f>
        <v>69034</v>
      </c>
      <c r="AL44" s="173" t="n">
        <f aca="false">VLOOKUP($A44,[2]Data!$A$1:$AH$15000,24,0)</f>
        <v>920000</v>
      </c>
      <c r="AM44" s="173" t="n">
        <f aca="false">VLOOKUP($A44,[4]Data!$A$1:$R$15000,9,0)</f>
        <v>146143</v>
      </c>
      <c r="BA44" s="173" t="n">
        <f aca="false">VLOOKUP($A44,[2]Data!$A$1:$AH$15000,2,0)</f>
        <v>130442</v>
      </c>
      <c r="BC44" s="173" t="n">
        <f aca="false">VLOOKUP($A44,[1]Data!$A$1:$AH$15000,20,0)</f>
        <v>0</v>
      </c>
      <c r="BD44" s="173" t="n">
        <f aca="false">VLOOKUP($A44,[1]Data!$A$1:$AH$15000,21,0)</f>
        <v>33550</v>
      </c>
      <c r="BE44" s="173" t="n">
        <f aca="false">VLOOKUP($A44,[1]Data!$A$1:$AH$15000,22,0)</f>
        <v>10000</v>
      </c>
      <c r="BF44" s="173" t="n">
        <f aca="false">VLOOKUP($A44,[1]Data!$A$1:$AH$15000,19,0)</f>
        <v>0</v>
      </c>
      <c r="BH44" s="173" t="n">
        <f aca="false">VLOOKUP($A44,[2]Data!$A$1:$AH$15000,3,0)</f>
        <v>450912</v>
      </c>
      <c r="BI44" s="173" t="n">
        <f aca="false">VLOOKUP($A44,[2]Data!$A$1:$AH$15000,7,0)</f>
        <v>1115366</v>
      </c>
      <c r="BJ44" s="173" t="n">
        <f aca="false">VLOOKUP($A44,[2]Data!$A$1:$AH$15000,8,0)</f>
        <v>0</v>
      </c>
      <c r="BR44" s="173" t="n">
        <f aca="false">VLOOKUP($A44,[2]Data!$A$1:$AH$15000,13,0)</f>
        <v>64101</v>
      </c>
      <c r="BS44" s="173" t="n">
        <f aca="false">VLOOKUP($A44,[2]Data!$A$1:$AH$15000,14,0)</f>
        <v>95559</v>
      </c>
      <c r="BT44" s="173" t="n">
        <f aca="false">VLOOKUP($A44,[2]Data!$A$1:$AH$15000,15,0)</f>
        <v>0</v>
      </c>
      <c r="BU44" s="173" t="n">
        <f aca="false">VLOOKUP($A44,[2]Data!$A$1:$AH$15000,16,0)</f>
        <v>174725</v>
      </c>
      <c r="BW44" s="173" t="n">
        <f aca="false">VLOOKUP($A44,[1]Data!$A$1:$AH$15000,26,0)</f>
        <v>0</v>
      </c>
      <c r="BX44" s="173" t="n">
        <f aca="false">VLOOKUP($A44,[1]Data!$A$1:$AH$15000,28,0)</f>
        <v>0</v>
      </c>
      <c r="BY44" s="173" t="n">
        <f aca="false">VLOOKUP($A44,[1]Data!$A$1:$AH$15000,24,0)</f>
        <v>20000</v>
      </c>
      <c r="BZ44" s="173" t="n">
        <f aca="false">VLOOKUP($A44,[1]Data!$A$1:$AH$15000,25,0)</f>
        <v>38740</v>
      </c>
      <c r="CA44" s="173" t="n">
        <f aca="false">VLOOKUP($A44,[1]Data!$A$1:$AH$15000,30,0)</f>
        <v>11202</v>
      </c>
      <c r="CB44" s="173" t="n">
        <f aca="false">VLOOKUP($A44,[1]Data!$A$1:$AH$15000,29,0)</f>
        <v>5470</v>
      </c>
      <c r="CD44" s="129" t="n">
        <f aca="false">VLOOKUP($A44,[4]Data!$A$1:$R$15000,2,0)</f>
        <v>919722</v>
      </c>
      <c r="CE44" s="173" t="n">
        <f aca="false">VLOOKUP($A44,[3]Data!$A$1:$K$15000,3,0)*$A$2</f>
        <v>2555500</v>
      </c>
      <c r="CF44" s="173" t="n">
        <f aca="false">VLOOKUP($A44,[3]Data!$A$1:$K$15000,7,0)*$A$2</f>
        <v>7400</v>
      </c>
      <c r="CG44" s="173" t="n">
        <f aca="false">VLOOKUP($A44,[3]Data!$A$1:$K$15000,8,0)*$A$2</f>
        <v>65000</v>
      </c>
      <c r="CH44" s="173" t="n">
        <f aca="false">VLOOKUP($A44,[3]Data!$A$1:$K$15000,2,0)*$A$2</f>
        <v>39000</v>
      </c>
      <c r="CJ44" s="173" t="n">
        <f aca="false">VLOOKUP($A44,[4]Data!$A$1:$R$15000,18,0)</f>
        <v>0</v>
      </c>
      <c r="CK44" s="173" t="n">
        <f aca="false">VLOOKUP($A44,[4]Data!$A$1:$R$15000,3,0)</f>
        <v>353840</v>
      </c>
      <c r="CL44" s="173" t="n">
        <f aca="false">VLOOKUP($A44,[4]Data!$A$1:$R$15000,4,0)</f>
        <v>15955</v>
      </c>
      <c r="CM44" s="173" t="n">
        <f aca="false">VLOOKUP($A44,[3]Data!$A$1:$K$15000,10,0)*$A$2</f>
        <v>346300</v>
      </c>
      <c r="CN44" s="129" t="n">
        <f aca="false">VLOOKUP($A44,[2]Data!$A$1:$AN$15000,34,0)</f>
        <v>78657</v>
      </c>
      <c r="CO44" s="129" t="n">
        <f aca="false">VLOOKUP($A44,[2]Data!$A$1:$AN$15000,35,0)</f>
        <v>528669</v>
      </c>
      <c r="CP44" s="129" t="n">
        <f aca="false">VLOOKUP($A44,[2]Data!$A$1:$AN$15000,36,0)</f>
        <v>675019</v>
      </c>
      <c r="CQ44" s="129" t="n">
        <f aca="false">VLOOKUP($A44,[2]Data!$A$1:$AN$15000,37,0)</f>
        <v>125107</v>
      </c>
      <c r="CR44" s="129" t="n">
        <f aca="false">VLOOKUP($A44,[2]Data!$A$1:$AN$15000,38,0)</f>
        <v>4911</v>
      </c>
      <c r="CS44" s="129" t="n">
        <f aca="false">VLOOKUP($A44,[2]Data!$A$1:$AN$15000,39,0)</f>
        <v>0</v>
      </c>
      <c r="CT44" s="129" t="n">
        <f aca="false">VLOOKUP($A44,[2]Data!$A$1:$AN$15000,40,0)</f>
        <v>170780</v>
      </c>
      <c r="CU44" s="129" t="n">
        <f aca="false">VLOOKUP($A44,[2]Data!$A$1:$BA$15000,41,0)</f>
        <v>0</v>
      </c>
      <c r="CV44" s="129" t="n">
        <f aca="false">VLOOKUP($A44,[2]Data!$A$1:$BA$15000,42,0)</f>
        <v>0</v>
      </c>
      <c r="CW44" s="129" t="n">
        <f aca="false">VLOOKUP($A44,[2]Data!$A$1:$BA$15000,43,0)</f>
        <v>10269</v>
      </c>
      <c r="CX44" s="129" t="n">
        <f aca="false">VLOOKUP($A44,[2]Data!$A$1:$BA$15000,44,0)</f>
        <v>33204</v>
      </c>
      <c r="CY44" s="129" t="n">
        <f aca="false">VLOOKUP($A44,[2]Data!$A$1:$BA$15000,45,0)</f>
        <v>53440</v>
      </c>
      <c r="CZ44" s="129" t="n">
        <f aca="false">VLOOKUP($A44,[2]Data!$A$1:$BA$15000,46,0)</f>
        <v>6670</v>
      </c>
      <c r="DA44" s="129" t="n">
        <f aca="false">VLOOKUP($A44,[2]Data!$A$1:$BA$15000,47,0)</f>
        <v>0</v>
      </c>
      <c r="DB44" s="129" t="n">
        <f aca="false">VLOOKUP($A44,[2]Data!$A$1:$BA$15000,48,0)</f>
        <v>99932</v>
      </c>
      <c r="DC44" s="129" t="n">
        <f aca="false">VLOOKUP($A44,[2]Data!$A$1:$BA$15000,53,0)</f>
        <v>-24875</v>
      </c>
      <c r="DD44" s="129" t="n">
        <f aca="false">VLOOKUP($A44,[4]Data!$A$1:$Z$15000,20,0)</f>
        <v>15096</v>
      </c>
      <c r="DE44" s="129" t="n">
        <f aca="false">VLOOKUP($A44,[4]Data!$A$1:$Z$15000,25,0)</f>
        <v>3103</v>
      </c>
      <c r="DF44" s="129" t="n">
        <f aca="false">VLOOKUP($A44,[4]Data!$A$1:$Z$15000,26,0)</f>
        <v>0</v>
      </c>
      <c r="DG44" s="129" t="n">
        <f aca="false">VLOOKUP($A44,[4]Data!$A$1:$Z$15000,21,0)</f>
        <v>0</v>
      </c>
      <c r="DH44" s="129" t="n">
        <f aca="false">VLOOKUP($A44,[4]Data!$A$1:$Z$15000,24,0)</f>
        <v>193413</v>
      </c>
      <c r="DI44" s="129" t="n">
        <f aca="false">VLOOKUP($A44,[5]Data!$A$1:$M$15000,4,0)</f>
        <v>441000</v>
      </c>
      <c r="DJ44" s="129" t="n">
        <f aca="false">VLOOKUP($A44,[5]Data!$A$1:$M$15000,12,0)</f>
        <v>26829</v>
      </c>
      <c r="DK44" s="129" t="n">
        <f aca="false">VLOOKUP($A44,[5]Data!$A$1:$M$15000,11,0)</f>
        <v>144538</v>
      </c>
      <c r="DL44" s="129" t="n">
        <f aca="false">VLOOKUP($A44,[5]Data!$A$1:$M$15000,5,0)</f>
        <v>152121</v>
      </c>
      <c r="DM44" s="129" t="n">
        <f aca="false">VLOOKUP($A44,[5]Data!$A$1:$M$15000,8,0)</f>
        <v>223304</v>
      </c>
      <c r="DN44" s="129" t="n">
        <f aca="false">VLOOKUP($A44,[5]Data!$A$1:$M$15000,6,0)</f>
        <v>6676</v>
      </c>
      <c r="DO44" s="129" t="n">
        <f aca="false">VLOOKUP($A44,[5]Data!$A$1:$M$15000,7,0)</f>
        <v>50137</v>
      </c>
      <c r="DP44" s="129" t="n">
        <f aca="false">VLOOKUP($A44,[5]Data!$A$1:$M$15000,9,0)</f>
        <v>10342</v>
      </c>
      <c r="DQ44" s="129" t="n">
        <f aca="false">VLOOKUP($A44,[5]Data!$A$1:$M$15000,3,0)</f>
        <v>0</v>
      </c>
      <c r="DR44" s="129" t="n">
        <f aca="false">VLOOKUP($A44,[5]Data!$A$1:$M$15000,10,0)</f>
        <v>177031</v>
      </c>
      <c r="DS44" s="129" t="n">
        <f aca="false">VLOOKUP($A44,[5]Data!$A$1:$M$15000,2,0)</f>
        <v>14091</v>
      </c>
      <c r="DT44" s="129" t="str">
        <f aca="false">VLOOKUP($A44,[5]Data!$A$1:$M$15000,13,0)</f>
        <v/>
      </c>
      <c r="DU44" s="129" t="n">
        <f aca="false">VLOOKUP($A44,[6]data!$A$1:$M$15000,2,0)</f>
        <v>130600</v>
      </c>
      <c r="DV44" s="129" t="n">
        <f aca="false">VLOOKUP($A44,[6]data!$A$1:$M$15000,3,0)</f>
        <v>130502</v>
      </c>
      <c r="DW44" s="129" t="n">
        <f aca="false">VLOOKUP($A44,[6]data!$A$1:$M$15000,4,0)</f>
        <v>177130</v>
      </c>
      <c r="DX44" s="129" t="n">
        <f aca="false">VLOOKUP($A44,[6]data!$A$1:$M$15000,5,0)</f>
        <v>19173</v>
      </c>
      <c r="DY44" s="129" t="n">
        <f aca="false">VLOOKUP($A44,[6]data!$A$1:$M$15000,6,0)</f>
        <v>88587</v>
      </c>
      <c r="DZ44" s="129" t="n">
        <f aca="false">VLOOKUP($A44,[6]data!$A$1:$M$15000,7,0)</f>
        <v>101643</v>
      </c>
      <c r="EA44" s="129" t="n">
        <f aca="false">VLOOKUP($A44,[6]data!$A$1:$M$15000,8,0)</f>
        <v>62500</v>
      </c>
      <c r="EB44" s="129" t="n">
        <f aca="false">VLOOKUP($A44,[6]data!$A$1:$M$15000,9,0)</f>
        <v>403600</v>
      </c>
      <c r="EC44" s="129" t="n">
        <f aca="false">VLOOKUP($A44,[6]data!$A$1:$M$15000,10,0)</f>
        <v>0</v>
      </c>
      <c r="ED44" s="129" t="n">
        <f aca="false">VLOOKUP($A44,[6]data!$A$1:$Q$15000,11,0)</f>
        <v>6352</v>
      </c>
      <c r="EE44" s="129" t="n">
        <f aca="false">VLOOKUP($A44,[6]data!$A$1:$Q$15000,12,0)</f>
        <v>245867</v>
      </c>
      <c r="EF44" s="129" t="n">
        <f aca="false">VLOOKUP($A44,[6]data!$A$1:$Q$15000,13,0)</f>
        <v>140000</v>
      </c>
      <c r="EG44" s="129" t="n">
        <f aca="false">VLOOKUP($A44,[6]data!$A$1:$Q$15000,14,0)</f>
        <v>23700</v>
      </c>
      <c r="EH44" s="129" t="n">
        <f aca="false">VLOOKUP($A44,[6]data!$A$1:$Q$15000,15,0)</f>
        <v>107000</v>
      </c>
      <c r="EI44" s="129" t="n">
        <f aca="false">VLOOKUP($A44,[6]data!$A$1:$Q$15000,17,0)</f>
        <v>35538</v>
      </c>
      <c r="EJ44" s="129" t="n">
        <f aca="false">VLOOKUP($A44,[6]data!$A$1:$Q$15000,16,0)</f>
        <v>41096</v>
      </c>
      <c r="EK44" s="129" t="n">
        <f aca="false">VLOOKUP($A44,[7]data!$A$1:$Q$15000,3,0)</f>
        <v>270000</v>
      </c>
      <c r="EL44" s="129" t="n">
        <f aca="false">VLOOKUP($A44,[7]data!$A$1:$Q$15000,4,0)</f>
        <v>58000</v>
      </c>
      <c r="EM44" s="129" t="n">
        <f aca="false">VLOOKUP($A44,[7]data!$A$1:$Q$15000,2,0)</f>
        <v>17000</v>
      </c>
      <c r="EN44" s="129" t="n">
        <f aca="false">VLOOKUP($A44,[7]data!$A$1:$Q$15000,11,0)</f>
        <v>74000</v>
      </c>
      <c r="EO44" s="129" t="n">
        <f aca="false">VLOOKUP($A44,[7]data!$A$1:$Q$15000,12,0)</f>
        <v>10000</v>
      </c>
      <c r="EP44" s="129"/>
      <c r="EQ44" s="129"/>
      <c r="ER44" s="129"/>
      <c r="ES44" s="129" t="n">
        <f aca="false">VLOOKUP($A44,[7]data!$A$1:$Q$15000,14,0)</f>
        <v>19000</v>
      </c>
      <c r="ET44" s="129" t="n">
        <f aca="false">VLOOKUP($A44,[7]data!$A$1:$Q$15000,13,0)</f>
        <v>0</v>
      </c>
      <c r="EU44" s="130" t="n">
        <f aca="false">VLOOKUP($A44,[4]Data!$A$1:$I$15000,8,0)</f>
        <v>151418</v>
      </c>
      <c r="EV44" s="128" t="n">
        <f aca="false">VLOOKUP($A44,[2]Data!$A$1:$BG$15000,59,0)</f>
        <v>30476</v>
      </c>
    </row>
    <row r="45" customFormat="false" ht="11.25" hidden="false" customHeight="false" outlineLevel="0" collapsed="false">
      <c r="A45" s="172" t="n">
        <v>36506</v>
      </c>
      <c r="B45" s="173" t="n">
        <f aca="false">VLOOKUP($A45,[2]Data!$A$1:$AG$15000,9,0)</f>
        <v>149374</v>
      </c>
      <c r="C45" s="173" t="n">
        <f aca="false">VLOOKUP($A45,[2]Data!$A$1:$AG$15000,10,0)</f>
        <v>397140</v>
      </c>
      <c r="D45" s="173" t="n">
        <f aca="false">VLOOKUP($A45,[2]Data!$A$1:$AG$15000,11,0)</f>
        <v>1019335</v>
      </c>
      <c r="E45" s="173" t="n">
        <f aca="false">VLOOKUP($A45,[2]Data!$A$1:$AG$15000,12,0)</f>
        <v>441216</v>
      </c>
      <c r="F45" s="173" t="n">
        <f aca="false">VLOOKUP($A45,[1]Data!$A$1:$AF$15000,4,0)</f>
        <v>763500</v>
      </c>
      <c r="G45" s="173" t="n">
        <f aca="false">VLOOKUP($A45,[1]Data!$A$1:$AF$15000,2,0)</f>
        <v>27232</v>
      </c>
      <c r="H45" s="173" t="n">
        <f aca="false">VLOOKUP($A45,[1]Data!$A$1:$AF$15000,3,0)</f>
        <v>199561</v>
      </c>
      <c r="I45" s="173" t="n">
        <f aca="false">VLOOKUP($A45,[1]Data!$A$1:$AF$15000,6,0)</f>
        <v>20000</v>
      </c>
      <c r="J45" s="173" t="n">
        <f aca="false">VLOOKUP($A45,[3]Data!$A$1:$K$15000,4,0)*$A$2</f>
        <v>1705900</v>
      </c>
      <c r="K45" s="173" t="n">
        <f aca="false">VLOOKUP($A45,[3]Data!$A$1:$K$15000,6,0)*$A$2</f>
        <v>99900</v>
      </c>
      <c r="R45" s="173" t="n">
        <f aca="false">VLOOKUP($A45,[2]Data!$A$1:$AH$15000,4,0)</f>
        <v>2733723</v>
      </c>
      <c r="T45" s="173" t="n">
        <f aca="false">VLOOKUP($A45,[1]Data!$A$1:$AH$15000,34,0)</f>
        <v>689652</v>
      </c>
      <c r="V45" s="173" t="n">
        <f aca="false">VLOOKUP($A45,[1]Data!$A$1:$AH$15000,8,0)</f>
        <v>62400</v>
      </c>
      <c r="W45" s="173" t="n">
        <f aca="false">VLOOKUP($A45,[4]Data!$A$1:$AH$15000,19,0)</f>
        <v>52551</v>
      </c>
      <c r="X45" s="173" t="n">
        <f aca="false">VLOOKUP($A45,[1]Data!$A$1:$AH$15000,17,0)</f>
        <v>123624</v>
      </c>
      <c r="Y45" s="173" t="n">
        <f aca="false">VLOOKUP($A45,[2]Data!$A$1:$AH$15000,17,0)</f>
        <v>354348</v>
      </c>
      <c r="Z45" s="173" t="n">
        <f aca="false">VLOOKUP($A45,[1]Data!$A$1:$AH$15000,11,0)</f>
        <v>315846</v>
      </c>
      <c r="AA45" s="173" t="n">
        <f aca="false">VLOOKUP($A45,[2]Data!$A$1:$AH$15000,21,0)</f>
        <v>299369</v>
      </c>
      <c r="AB45" s="173" t="n">
        <f aca="false">VLOOKUP($A45,[1]Data!$A$1:$AH$15000,15,0)</f>
        <v>63634</v>
      </c>
      <c r="AC45" s="173" t="n">
        <f aca="false">VLOOKUP($A45,[2]Data!$A$1:$AH$15000,18,0)</f>
        <v>155182</v>
      </c>
      <c r="AD45" s="173" t="n">
        <f aca="false">VLOOKUP($A45,[1]Data!$A$1:$AH$15000,18,0)</f>
        <v>106302</v>
      </c>
      <c r="AE45" s="173" t="n">
        <f aca="false">VLOOKUP($A45,[2]Data!$A$1:$AH$15000,19,0)</f>
        <v>14485</v>
      </c>
      <c r="AF45" s="173" t="n">
        <f aca="false">VLOOKUP($A45,[1]Data!$A$1:$AH$15000,16,0)</f>
        <v>92214</v>
      </c>
      <c r="AG45" s="173" t="n">
        <f aca="false">VLOOKUP($A45,[2]Data!$A$1:$AH$15000,20,0)</f>
        <v>109014</v>
      </c>
      <c r="AH45" s="173" t="n">
        <f aca="false">VLOOKUP($A45,[1]Data!$A$1:$AH$15000,9,0)</f>
        <v>137673</v>
      </c>
      <c r="AI45" s="173" t="n">
        <f aca="false">VLOOKUP($A45,[2]Data!$A$1:$AH$15000,22,0)</f>
        <v>388950</v>
      </c>
      <c r="AJ45" s="173" t="n">
        <f aca="false">VLOOKUP($A45,[1]Data!$A$1:$AH$15000,10,0)</f>
        <v>44172</v>
      </c>
      <c r="AK45" s="173" t="n">
        <f aca="false">VLOOKUP($A45,[2]Data!$A$1:$AH$15000,23,0)</f>
        <v>70232</v>
      </c>
      <c r="AL45" s="173" t="n">
        <f aca="false">VLOOKUP($A45,[2]Data!$A$1:$AH$15000,24,0)</f>
        <v>943386</v>
      </c>
      <c r="AM45" s="173" t="n">
        <f aca="false">VLOOKUP($A45,[4]Data!$A$1:$R$15000,9,0)</f>
        <v>144072</v>
      </c>
      <c r="BA45" s="173" t="n">
        <f aca="false">VLOOKUP($A45,[2]Data!$A$1:$AH$15000,2,0)</f>
        <v>129335</v>
      </c>
      <c r="BC45" s="173" t="n">
        <f aca="false">VLOOKUP($A45,[1]Data!$A$1:$AH$15000,20,0)</f>
        <v>0</v>
      </c>
      <c r="BD45" s="173" t="n">
        <f aca="false">VLOOKUP($A45,[1]Data!$A$1:$AH$15000,21,0)</f>
        <v>33550</v>
      </c>
      <c r="BE45" s="173" t="n">
        <f aca="false">VLOOKUP($A45,[1]Data!$A$1:$AH$15000,22,0)</f>
        <v>10000</v>
      </c>
      <c r="BF45" s="173" t="n">
        <f aca="false">VLOOKUP($A45,[1]Data!$A$1:$AH$15000,19,0)</f>
        <v>0</v>
      </c>
      <c r="BH45" s="173" t="n">
        <f aca="false">VLOOKUP($A45,[2]Data!$A$1:$AH$15000,3,0)</f>
        <v>440184</v>
      </c>
      <c r="BI45" s="173" t="n">
        <f aca="false">VLOOKUP($A45,[2]Data!$A$1:$AH$15000,7,0)</f>
        <v>1107519</v>
      </c>
      <c r="BJ45" s="173" t="n">
        <f aca="false">VLOOKUP($A45,[2]Data!$A$1:$AH$15000,8,0)</f>
        <v>0</v>
      </c>
      <c r="BR45" s="173" t="n">
        <f aca="false">VLOOKUP($A45,[2]Data!$A$1:$AH$15000,13,0)</f>
        <v>76469</v>
      </c>
      <c r="BS45" s="173" t="n">
        <f aca="false">VLOOKUP($A45,[2]Data!$A$1:$AH$15000,14,0)</f>
        <v>95559</v>
      </c>
      <c r="BT45" s="173" t="n">
        <f aca="false">VLOOKUP($A45,[2]Data!$A$1:$AH$15000,15,0)</f>
        <v>18196</v>
      </c>
      <c r="BU45" s="173" t="n">
        <f aca="false">VLOOKUP($A45,[2]Data!$A$1:$AH$15000,16,0)</f>
        <v>177464</v>
      </c>
      <c r="BW45" s="173" t="n">
        <f aca="false">VLOOKUP($A45,[1]Data!$A$1:$AH$15000,26,0)</f>
        <v>0</v>
      </c>
      <c r="BX45" s="173" t="n">
        <f aca="false">VLOOKUP($A45,[1]Data!$A$1:$AH$15000,28,0)</f>
        <v>0</v>
      </c>
      <c r="BY45" s="173" t="n">
        <f aca="false">VLOOKUP($A45,[1]Data!$A$1:$AH$15000,24,0)</f>
        <v>20000</v>
      </c>
      <c r="BZ45" s="173" t="n">
        <f aca="false">VLOOKUP($A45,[1]Data!$A$1:$AH$15000,25,0)</f>
        <v>38740</v>
      </c>
      <c r="CA45" s="173" t="n">
        <f aca="false">VLOOKUP($A45,[1]Data!$A$1:$AH$15000,30,0)</f>
        <v>18202</v>
      </c>
      <c r="CB45" s="173" t="n">
        <f aca="false">VLOOKUP($A45,[1]Data!$A$1:$AH$15000,29,0)</f>
        <v>5470</v>
      </c>
      <c r="CD45" s="129" t="n">
        <f aca="false">VLOOKUP($A45,[4]Data!$A$1:$R$15000,2,0)</f>
        <v>932313</v>
      </c>
      <c r="CE45" s="173" t="n">
        <f aca="false">VLOOKUP($A45,[3]Data!$A$1:$K$15000,3,0)*$A$2</f>
        <v>2720000</v>
      </c>
      <c r="CF45" s="173" t="n">
        <f aca="false">VLOOKUP($A45,[3]Data!$A$1:$K$15000,7,0)*$A$2</f>
        <v>7400</v>
      </c>
      <c r="CG45" s="173" t="n">
        <f aca="false">VLOOKUP($A45,[3]Data!$A$1:$K$15000,8,0)*$A$2</f>
        <v>65000</v>
      </c>
      <c r="CH45" s="173" t="n">
        <f aca="false">VLOOKUP($A45,[3]Data!$A$1:$K$15000,2,0)*$A$2</f>
        <v>39000</v>
      </c>
      <c r="CJ45" s="173" t="n">
        <f aca="false">VLOOKUP($A45,[4]Data!$A$1:$R$15000,18,0)</f>
        <v>0</v>
      </c>
      <c r="CK45" s="173" t="n">
        <f aca="false">VLOOKUP($A45,[4]Data!$A$1:$R$15000,3,0)</f>
        <v>362187</v>
      </c>
      <c r="CL45" s="173" t="n">
        <f aca="false">VLOOKUP($A45,[4]Data!$A$1:$R$15000,4,0)</f>
        <v>19806</v>
      </c>
      <c r="CM45" s="173" t="n">
        <f aca="false">VLOOKUP($A45,[3]Data!$A$1:$K$15000,10,0)*$A$2</f>
        <v>342500</v>
      </c>
      <c r="CN45" s="129" t="n">
        <f aca="false">VLOOKUP($A45,[2]Data!$A$1:$AN$15000,34,0)</f>
        <v>78658</v>
      </c>
      <c r="CO45" s="129" t="n">
        <f aca="false">VLOOKUP($A45,[2]Data!$A$1:$AN$15000,35,0)</f>
        <v>528995</v>
      </c>
      <c r="CP45" s="129" t="n">
        <f aca="false">VLOOKUP($A45,[2]Data!$A$1:$AN$15000,36,0)</f>
        <v>675009</v>
      </c>
      <c r="CQ45" s="129" t="n">
        <f aca="false">VLOOKUP($A45,[2]Data!$A$1:$AN$15000,37,0)</f>
        <v>124696</v>
      </c>
      <c r="CR45" s="129" t="n">
        <f aca="false">VLOOKUP($A45,[2]Data!$A$1:$AN$15000,38,0)</f>
        <v>4911</v>
      </c>
      <c r="CS45" s="129" t="n">
        <f aca="false">VLOOKUP($A45,[2]Data!$A$1:$AN$15000,39,0)</f>
        <v>0</v>
      </c>
      <c r="CT45" s="129" t="n">
        <f aca="false">VLOOKUP($A45,[2]Data!$A$1:$AN$15000,40,0)</f>
        <v>170781</v>
      </c>
      <c r="CU45" s="129" t="n">
        <f aca="false">VLOOKUP($A45,[2]Data!$A$1:$BA$15000,41,0)</f>
        <v>0</v>
      </c>
      <c r="CV45" s="129" t="n">
        <f aca="false">VLOOKUP($A45,[2]Data!$A$1:$BA$15000,42,0)</f>
        <v>0</v>
      </c>
      <c r="CW45" s="129" t="n">
        <f aca="false">VLOOKUP($A45,[2]Data!$A$1:$BA$15000,43,0)</f>
        <v>10269</v>
      </c>
      <c r="CX45" s="129" t="n">
        <f aca="false">VLOOKUP($A45,[2]Data!$A$1:$BA$15000,44,0)</f>
        <v>32136</v>
      </c>
      <c r="CY45" s="129" t="n">
        <f aca="false">VLOOKUP($A45,[2]Data!$A$1:$BA$15000,45,0)</f>
        <v>53440</v>
      </c>
      <c r="CZ45" s="129" t="n">
        <f aca="false">VLOOKUP($A45,[2]Data!$A$1:$BA$15000,46,0)</f>
        <v>6670</v>
      </c>
      <c r="DA45" s="129" t="n">
        <f aca="false">VLOOKUP($A45,[2]Data!$A$1:$BA$15000,47,0)</f>
        <v>0</v>
      </c>
      <c r="DB45" s="129" t="n">
        <f aca="false">VLOOKUP($A45,[2]Data!$A$1:$BA$15000,48,0)</f>
        <v>98872</v>
      </c>
      <c r="DC45" s="129" t="n">
        <f aca="false">VLOOKUP($A45,[2]Data!$A$1:$BA$15000,53,0)</f>
        <v>-24875</v>
      </c>
      <c r="DD45" s="129" t="n">
        <f aca="false">VLOOKUP($A45,[4]Data!$A$1:$Z$15000,20,0)</f>
        <v>15287</v>
      </c>
      <c r="DE45" s="129" t="n">
        <f aca="false">VLOOKUP($A45,[4]Data!$A$1:$Z$15000,25,0)</f>
        <v>5000</v>
      </c>
      <c r="DF45" s="129" t="n">
        <f aca="false">VLOOKUP($A45,[4]Data!$A$1:$Z$15000,26,0)</f>
        <v>0</v>
      </c>
      <c r="DG45" s="129" t="n">
        <f aca="false">VLOOKUP($A45,[4]Data!$A$1:$Z$15000,21,0)</f>
        <v>0</v>
      </c>
      <c r="DH45" s="129" t="n">
        <f aca="false">VLOOKUP($A45,[4]Data!$A$1:$Z$15000,24,0)</f>
        <v>177688</v>
      </c>
      <c r="DI45" s="129" t="n">
        <f aca="false">VLOOKUP($A45,[5]Data!$A$1:$M$15000,4,0)</f>
        <v>447043</v>
      </c>
      <c r="DJ45" s="129" t="n">
        <f aca="false">VLOOKUP($A45,[5]Data!$A$1:$M$15000,12,0)</f>
        <v>26698</v>
      </c>
      <c r="DK45" s="129" t="n">
        <f aca="false">VLOOKUP($A45,[5]Data!$A$1:$M$15000,11,0)</f>
        <v>143765</v>
      </c>
      <c r="DL45" s="129" t="n">
        <f aca="false">VLOOKUP($A45,[5]Data!$A$1:$M$15000,5,0)</f>
        <v>142896</v>
      </c>
      <c r="DM45" s="129" t="n">
        <f aca="false">VLOOKUP($A45,[5]Data!$A$1:$M$15000,8,0)</f>
        <v>199531</v>
      </c>
      <c r="DN45" s="129" t="n">
        <f aca="false">VLOOKUP($A45,[5]Data!$A$1:$M$15000,6,0)</f>
        <v>6682</v>
      </c>
      <c r="DO45" s="129" t="n">
        <f aca="false">VLOOKUP($A45,[5]Data!$A$1:$M$15000,7,0)</f>
        <v>50091</v>
      </c>
      <c r="DP45" s="129" t="n">
        <f aca="false">VLOOKUP($A45,[5]Data!$A$1:$M$15000,9,0)</f>
        <v>10287</v>
      </c>
      <c r="DQ45" s="129" t="n">
        <f aca="false">VLOOKUP($A45,[5]Data!$A$1:$M$15000,3,0)</f>
        <v>0</v>
      </c>
      <c r="DR45" s="129" t="n">
        <f aca="false">VLOOKUP($A45,[5]Data!$A$1:$M$15000,10,0)</f>
        <v>199573</v>
      </c>
      <c r="DS45" s="129" t="n">
        <f aca="false">VLOOKUP($A45,[5]Data!$A$1:$M$15000,2,0)</f>
        <v>14104</v>
      </c>
      <c r="DT45" s="129" t="str">
        <f aca="false">VLOOKUP($A45,[5]Data!$A$1:$M$15000,13,0)</f>
        <v/>
      </c>
      <c r="DU45" s="129" t="n">
        <f aca="false">VLOOKUP($A45,[6]data!$A$1:$M$15000,2,0)</f>
        <v>130600</v>
      </c>
      <c r="DV45" s="129" t="n">
        <f aca="false">VLOOKUP($A45,[6]data!$A$1:$M$15000,3,0)</f>
        <v>130502</v>
      </c>
      <c r="DW45" s="129" t="n">
        <f aca="false">VLOOKUP($A45,[6]data!$A$1:$M$15000,4,0)</f>
        <v>177130</v>
      </c>
      <c r="DX45" s="129" t="n">
        <f aca="false">VLOOKUP($A45,[6]data!$A$1:$M$15000,5,0)</f>
        <v>25070</v>
      </c>
      <c r="DY45" s="129" t="n">
        <f aca="false">VLOOKUP($A45,[6]data!$A$1:$M$15000,6,0)</f>
        <v>88587</v>
      </c>
      <c r="DZ45" s="129" t="n">
        <f aca="false">VLOOKUP($A45,[6]data!$A$1:$M$15000,7,0)</f>
        <v>101643</v>
      </c>
      <c r="EA45" s="129" t="n">
        <f aca="false">VLOOKUP($A45,[6]data!$A$1:$M$15000,8,0)</f>
        <v>62500</v>
      </c>
      <c r="EB45" s="129" t="n">
        <f aca="false">VLOOKUP($A45,[6]data!$A$1:$M$15000,9,0)</f>
        <v>403600</v>
      </c>
      <c r="EC45" s="129" t="n">
        <f aca="false">VLOOKUP($A45,[6]data!$A$1:$M$15000,10,0)</f>
        <v>0</v>
      </c>
      <c r="ED45" s="129" t="n">
        <f aca="false">VLOOKUP($A45,[6]data!$A$1:$Q$15000,11,0)</f>
        <v>6352</v>
      </c>
      <c r="EE45" s="129" t="n">
        <f aca="false">VLOOKUP($A45,[6]data!$A$1:$Q$15000,12,0)</f>
        <v>245867</v>
      </c>
      <c r="EF45" s="129" t="n">
        <f aca="false">VLOOKUP($A45,[6]data!$A$1:$Q$15000,13,0)</f>
        <v>140000</v>
      </c>
      <c r="EG45" s="129" t="n">
        <f aca="false">VLOOKUP($A45,[6]data!$A$1:$Q$15000,14,0)</f>
        <v>23700</v>
      </c>
      <c r="EH45" s="129" t="n">
        <f aca="false">VLOOKUP($A45,[6]data!$A$1:$Q$15000,15,0)</f>
        <v>107000</v>
      </c>
      <c r="EI45" s="129" t="n">
        <f aca="false">VLOOKUP($A45,[6]data!$A$1:$Q$15000,17,0)</f>
        <v>35538</v>
      </c>
      <c r="EJ45" s="129" t="n">
        <f aca="false">VLOOKUP($A45,[6]data!$A$1:$Q$15000,16,0)</f>
        <v>55577</v>
      </c>
      <c r="EK45" s="129" t="n">
        <f aca="false">VLOOKUP($A45,[7]data!$A$1:$Q$15000,3,0)</f>
        <v>270000</v>
      </c>
      <c r="EL45" s="129" t="n">
        <f aca="false">VLOOKUP($A45,[7]data!$A$1:$Q$15000,4,0)</f>
        <v>58000</v>
      </c>
      <c r="EM45" s="129" t="n">
        <f aca="false">VLOOKUP($A45,[7]data!$A$1:$Q$15000,2,0)</f>
        <v>17000</v>
      </c>
      <c r="EN45" s="129" t="n">
        <f aca="false">VLOOKUP($A45,[7]data!$A$1:$Q$15000,11,0)</f>
        <v>75000</v>
      </c>
      <c r="EO45" s="129" t="n">
        <f aca="false">VLOOKUP($A45,[7]data!$A$1:$Q$15000,12,0)</f>
        <v>10000</v>
      </c>
      <c r="EP45" s="129"/>
      <c r="EQ45" s="129"/>
      <c r="ER45" s="129"/>
      <c r="ES45" s="129" t="n">
        <f aca="false">VLOOKUP($A45,[7]data!$A$1:$Q$15000,14,0)</f>
        <v>18000</v>
      </c>
      <c r="ET45" s="129" t="n">
        <f aca="false">VLOOKUP($A45,[7]data!$A$1:$Q$15000,13,0)</f>
        <v>0</v>
      </c>
      <c r="EU45" s="130" t="n">
        <f aca="false">VLOOKUP($A45,[4]Data!$A$1:$I$15000,8,0)</f>
        <v>159527</v>
      </c>
      <c r="EV45" s="128" t="n">
        <f aca="false">VLOOKUP($A45,[2]Data!$A$1:$BG$15000,59,0)</f>
        <v>0</v>
      </c>
    </row>
    <row r="46" customFormat="false" ht="11.25" hidden="false" customHeight="false" outlineLevel="0" collapsed="false">
      <c r="A46" s="172" t="n">
        <v>36507</v>
      </c>
      <c r="B46" s="173" t="n">
        <f aca="false">VLOOKUP($A46,[2]Data!$A$1:$AG$15000,9,0)</f>
        <v>139523</v>
      </c>
      <c r="C46" s="173" t="n">
        <f aca="false">VLOOKUP($A46,[2]Data!$A$1:$AG$15000,10,0)</f>
        <v>385433</v>
      </c>
      <c r="D46" s="173" t="n">
        <f aca="false">VLOOKUP($A46,[2]Data!$A$1:$AG$15000,11,0)</f>
        <v>1001381</v>
      </c>
      <c r="E46" s="173" t="n">
        <f aca="false">VLOOKUP($A46,[2]Data!$A$1:$AG$15000,12,0)</f>
        <v>441377</v>
      </c>
      <c r="F46" s="173" t="n">
        <f aca="false">VLOOKUP($A46,[1]Data!$A$1:$AF$15000,4,0)</f>
        <v>761264</v>
      </c>
      <c r="G46" s="173" t="n">
        <f aca="false">VLOOKUP($A46,[1]Data!$A$1:$AF$15000,2,0)</f>
        <v>27232</v>
      </c>
      <c r="H46" s="173" t="n">
        <f aca="false">VLOOKUP($A46,[1]Data!$A$1:$AF$15000,3,0)</f>
        <v>199561</v>
      </c>
      <c r="I46" s="173" t="n">
        <f aca="false">VLOOKUP($A46,[1]Data!$A$1:$AF$15000,6,0)</f>
        <v>20000</v>
      </c>
      <c r="J46" s="173" t="n">
        <f aca="false">VLOOKUP($A46,[3]Data!$A$1:$K$15000,4,0)*$A$2</f>
        <v>1711500</v>
      </c>
      <c r="K46" s="173" t="n">
        <f aca="false">VLOOKUP($A46,[3]Data!$A$1:$K$15000,6,0)*$A$2</f>
        <v>97200</v>
      </c>
      <c r="R46" s="173" t="n">
        <f aca="false">VLOOKUP($A46,[2]Data!$A$1:$AH$15000,4,0)</f>
        <v>2688262</v>
      </c>
      <c r="T46" s="173" t="n">
        <f aca="false">VLOOKUP($A46,[1]Data!$A$1:$AH$15000,34,0)</f>
        <v>691181</v>
      </c>
      <c r="V46" s="173" t="n">
        <f aca="false">VLOOKUP($A46,[1]Data!$A$1:$AH$15000,8,0)</f>
        <v>62400</v>
      </c>
      <c r="W46" s="173" t="n">
        <f aca="false">VLOOKUP($A46,[4]Data!$A$1:$AH$15000,19,0)</f>
        <v>45570</v>
      </c>
      <c r="X46" s="173" t="n">
        <f aca="false">VLOOKUP($A46,[1]Data!$A$1:$AH$15000,17,0)</f>
        <v>112547</v>
      </c>
      <c r="Y46" s="173" t="n">
        <f aca="false">VLOOKUP($A46,[2]Data!$A$1:$AH$15000,17,0)</f>
        <v>362881</v>
      </c>
      <c r="Z46" s="173" t="n">
        <f aca="false">VLOOKUP($A46,[1]Data!$A$1:$AH$15000,11,0)</f>
        <v>316096</v>
      </c>
      <c r="AA46" s="173" t="n">
        <f aca="false">VLOOKUP($A46,[2]Data!$A$1:$AH$15000,21,0)</f>
        <v>289543</v>
      </c>
      <c r="AB46" s="173" t="n">
        <f aca="false">VLOOKUP($A46,[1]Data!$A$1:$AH$15000,15,0)</f>
        <v>63634</v>
      </c>
      <c r="AC46" s="173" t="n">
        <f aca="false">VLOOKUP($A46,[2]Data!$A$1:$AH$15000,18,0)</f>
        <v>154438</v>
      </c>
      <c r="AD46" s="173" t="n">
        <f aca="false">VLOOKUP($A46,[1]Data!$A$1:$AH$15000,18,0)</f>
        <v>107930</v>
      </c>
      <c r="AE46" s="173" t="n">
        <f aca="false">VLOOKUP($A46,[2]Data!$A$1:$AH$15000,19,0)</f>
        <v>21714</v>
      </c>
      <c r="AF46" s="173" t="n">
        <f aca="false">VLOOKUP($A46,[1]Data!$A$1:$AH$15000,16,0)</f>
        <v>82189</v>
      </c>
      <c r="AG46" s="173" t="n">
        <f aca="false">VLOOKUP($A46,[2]Data!$A$1:$AH$15000,20,0)</f>
        <v>86263</v>
      </c>
      <c r="AH46" s="173" t="n">
        <f aca="false">VLOOKUP($A46,[1]Data!$A$1:$AH$15000,9,0)</f>
        <v>138702</v>
      </c>
      <c r="AI46" s="173" t="n">
        <f aca="false">VLOOKUP($A46,[2]Data!$A$1:$AH$15000,22,0)</f>
        <v>362648</v>
      </c>
      <c r="AJ46" s="173" t="n">
        <f aca="false">VLOOKUP($A46,[1]Data!$A$1:$AH$15000,10,0)</f>
        <v>44172</v>
      </c>
      <c r="AK46" s="173" t="n">
        <f aca="false">VLOOKUP($A46,[2]Data!$A$1:$AH$15000,23,0)</f>
        <v>69623</v>
      </c>
      <c r="AL46" s="173" t="n">
        <f aca="false">VLOOKUP($A46,[2]Data!$A$1:$AH$15000,24,0)</f>
        <v>918145</v>
      </c>
      <c r="AM46" s="173" t="n">
        <f aca="false">VLOOKUP($A46,[4]Data!$A$1:$R$15000,9,0)</f>
        <v>170363</v>
      </c>
      <c r="BA46" s="173" t="n">
        <f aca="false">VLOOKUP($A46,[2]Data!$A$1:$AH$15000,2,0)</f>
        <v>128969</v>
      </c>
      <c r="BC46" s="173" t="n">
        <f aca="false">VLOOKUP($A46,[1]Data!$A$1:$AH$15000,20,0)</f>
        <v>0</v>
      </c>
      <c r="BD46" s="173" t="n">
        <f aca="false">VLOOKUP($A46,[1]Data!$A$1:$AH$15000,21,0)</f>
        <v>33550</v>
      </c>
      <c r="BE46" s="173" t="n">
        <f aca="false">VLOOKUP($A46,[1]Data!$A$1:$AH$15000,22,0)</f>
        <v>10000</v>
      </c>
      <c r="BF46" s="173" t="n">
        <f aca="false">VLOOKUP($A46,[1]Data!$A$1:$AH$15000,19,0)</f>
        <v>0</v>
      </c>
      <c r="BH46" s="173" t="n">
        <f aca="false">VLOOKUP($A46,[2]Data!$A$1:$AH$15000,3,0)</f>
        <v>450902</v>
      </c>
      <c r="BI46" s="173" t="n">
        <f aca="false">VLOOKUP($A46,[2]Data!$A$1:$AH$15000,7,0)</f>
        <v>1170217</v>
      </c>
      <c r="BJ46" s="173" t="n">
        <f aca="false">VLOOKUP($A46,[2]Data!$A$1:$AH$15000,8,0)</f>
        <v>53695</v>
      </c>
      <c r="BR46" s="173" t="n">
        <f aca="false">VLOOKUP($A46,[2]Data!$A$1:$AH$15000,13,0)</f>
        <v>64282</v>
      </c>
      <c r="BS46" s="173" t="n">
        <f aca="false">VLOOKUP($A46,[2]Data!$A$1:$AH$15000,14,0)</f>
        <v>96600</v>
      </c>
      <c r="BT46" s="173" t="n">
        <f aca="false">VLOOKUP($A46,[2]Data!$A$1:$AH$15000,15,0)</f>
        <v>18298</v>
      </c>
      <c r="BU46" s="173" t="n">
        <f aca="false">VLOOKUP($A46,[2]Data!$A$1:$AH$15000,16,0)</f>
        <v>172503</v>
      </c>
      <c r="BW46" s="173" t="n">
        <f aca="false">VLOOKUP($A46,[1]Data!$A$1:$AH$15000,26,0)</f>
        <v>0</v>
      </c>
      <c r="BX46" s="173" t="n">
        <f aca="false">VLOOKUP($A46,[1]Data!$A$1:$AH$15000,28,0)</f>
        <v>0</v>
      </c>
      <c r="BY46" s="173" t="n">
        <f aca="false">VLOOKUP($A46,[1]Data!$A$1:$AH$15000,24,0)</f>
        <v>20000</v>
      </c>
      <c r="BZ46" s="173" t="n">
        <f aca="false">VLOOKUP($A46,[1]Data!$A$1:$AH$15000,25,0)</f>
        <v>38740</v>
      </c>
      <c r="CA46" s="173" t="n">
        <f aca="false">VLOOKUP($A46,[1]Data!$A$1:$AH$15000,30,0)</f>
        <v>18202</v>
      </c>
      <c r="CB46" s="173" t="n">
        <f aca="false">VLOOKUP($A46,[1]Data!$A$1:$AH$15000,29,0)</f>
        <v>5470</v>
      </c>
      <c r="CD46" s="129" t="n">
        <f aca="false">VLOOKUP($A46,[4]Data!$A$1:$R$15000,2,0)</f>
        <v>866955</v>
      </c>
      <c r="CE46" s="173" t="n">
        <f aca="false">VLOOKUP($A46,[3]Data!$A$1:$K$15000,3,0)*$A$2</f>
        <v>2548100</v>
      </c>
      <c r="CF46" s="173" t="n">
        <f aca="false">VLOOKUP($A46,[3]Data!$A$1:$K$15000,7,0)*$A$2</f>
        <v>7400</v>
      </c>
      <c r="CG46" s="173" t="n">
        <f aca="false">VLOOKUP($A46,[3]Data!$A$1:$K$15000,8,0)*$A$2</f>
        <v>65000</v>
      </c>
      <c r="CH46" s="173" t="n">
        <f aca="false">VLOOKUP($A46,[3]Data!$A$1:$K$15000,2,0)*$A$2</f>
        <v>39000</v>
      </c>
      <c r="CJ46" s="173" t="n">
        <f aca="false">VLOOKUP($A46,[4]Data!$A$1:$R$15000,18,0)</f>
        <v>0</v>
      </c>
      <c r="CK46" s="173" t="n">
        <f aca="false">VLOOKUP($A46,[4]Data!$A$1:$R$15000,3,0)</f>
        <v>354828</v>
      </c>
      <c r="CL46" s="173" t="n">
        <f aca="false">VLOOKUP($A46,[4]Data!$A$1:$R$15000,4,0)</f>
        <v>15037</v>
      </c>
      <c r="CM46" s="173" t="n">
        <f aca="false">VLOOKUP($A46,[3]Data!$A$1:$K$15000,10,0)*$A$2</f>
        <v>337700</v>
      </c>
      <c r="CN46" s="129" t="n">
        <f aca="false">VLOOKUP($A46,[2]Data!$A$1:$AN$15000,34,0)</f>
        <v>76986</v>
      </c>
      <c r="CO46" s="129" t="n">
        <f aca="false">VLOOKUP($A46,[2]Data!$A$1:$AN$15000,35,0)</f>
        <v>544107</v>
      </c>
      <c r="CP46" s="129" t="n">
        <f aca="false">VLOOKUP($A46,[2]Data!$A$1:$AN$15000,36,0)</f>
        <v>675009</v>
      </c>
      <c r="CQ46" s="129" t="n">
        <f aca="false">VLOOKUP($A46,[2]Data!$A$1:$AN$15000,37,0)</f>
        <v>162559</v>
      </c>
      <c r="CR46" s="129" t="n">
        <f aca="false">VLOOKUP($A46,[2]Data!$A$1:$AN$15000,38,0)</f>
        <v>4911</v>
      </c>
      <c r="CS46" s="129" t="n">
        <f aca="false">VLOOKUP($A46,[2]Data!$A$1:$AN$15000,39,0)</f>
        <v>0</v>
      </c>
      <c r="CT46" s="129" t="n">
        <f aca="false">VLOOKUP($A46,[2]Data!$A$1:$AN$15000,40,0)</f>
        <v>169331</v>
      </c>
      <c r="CU46" s="129" t="n">
        <f aca="false">VLOOKUP($A46,[2]Data!$A$1:$BA$15000,41,0)</f>
        <v>0</v>
      </c>
      <c r="CV46" s="129" t="n">
        <f aca="false">VLOOKUP($A46,[2]Data!$A$1:$BA$15000,42,0)</f>
        <v>0</v>
      </c>
      <c r="CW46" s="129" t="n">
        <f aca="false">VLOOKUP($A46,[2]Data!$A$1:$BA$15000,43,0)</f>
        <v>10269</v>
      </c>
      <c r="CX46" s="129" t="n">
        <f aca="false">VLOOKUP($A46,[2]Data!$A$1:$BA$15000,44,0)</f>
        <v>31788</v>
      </c>
      <c r="CY46" s="129" t="n">
        <f aca="false">VLOOKUP($A46,[2]Data!$A$1:$BA$15000,45,0)</f>
        <v>53440</v>
      </c>
      <c r="CZ46" s="129" t="n">
        <f aca="false">VLOOKUP($A46,[2]Data!$A$1:$BA$15000,46,0)</f>
        <v>6670</v>
      </c>
      <c r="DA46" s="129" t="n">
        <f aca="false">VLOOKUP($A46,[2]Data!$A$1:$BA$15000,47,0)</f>
        <v>0</v>
      </c>
      <c r="DB46" s="129" t="n">
        <f aca="false">VLOOKUP($A46,[2]Data!$A$1:$BA$15000,48,0)</f>
        <v>98507</v>
      </c>
      <c r="DC46" s="129" t="n">
        <f aca="false">VLOOKUP($A46,[2]Data!$A$1:$BA$15000,53,0)</f>
        <v>-24875</v>
      </c>
      <c r="DD46" s="129" t="n">
        <f aca="false">VLOOKUP($A46,[4]Data!$A$1:$Z$15000,20,0)</f>
        <v>22991</v>
      </c>
      <c r="DE46" s="129" t="n">
        <f aca="false">VLOOKUP($A46,[4]Data!$A$1:$Z$15000,25,0)</f>
        <v>5000</v>
      </c>
      <c r="DF46" s="129" t="n">
        <f aca="false">VLOOKUP($A46,[4]Data!$A$1:$Z$15000,26,0)</f>
        <v>0</v>
      </c>
      <c r="DG46" s="129" t="n">
        <f aca="false">VLOOKUP($A46,[4]Data!$A$1:$Z$15000,21,0)</f>
        <v>0</v>
      </c>
      <c r="DH46" s="129" t="n">
        <f aca="false">VLOOKUP($A46,[4]Data!$A$1:$Z$15000,24,0)</f>
        <v>189294</v>
      </c>
      <c r="DI46" s="129" t="n">
        <f aca="false">VLOOKUP($A46,[5]Data!$A$1:$M$15000,4,0)</f>
        <v>450219</v>
      </c>
      <c r="DJ46" s="129" t="n">
        <f aca="false">VLOOKUP($A46,[5]Data!$A$1:$M$15000,12,0)</f>
        <v>2669</v>
      </c>
      <c r="DK46" s="129" t="n">
        <f aca="false">VLOOKUP($A46,[5]Data!$A$1:$M$15000,11,0)</f>
        <v>135087</v>
      </c>
      <c r="DL46" s="129" t="n">
        <f aca="false">VLOOKUP($A46,[5]Data!$A$1:$M$15000,5,0)</f>
        <v>142896</v>
      </c>
      <c r="DM46" s="129" t="n">
        <f aca="false">VLOOKUP($A46,[5]Data!$A$1:$M$15000,8,0)</f>
        <v>199050</v>
      </c>
      <c r="DN46" s="129" t="n">
        <f aca="false">VLOOKUP($A46,[5]Data!$A$1:$M$15000,6,0)</f>
        <v>6689</v>
      </c>
      <c r="DO46" s="129" t="n">
        <f aca="false">VLOOKUP($A46,[5]Data!$A$1:$M$15000,7,0)</f>
        <v>50137</v>
      </c>
      <c r="DP46" s="129" t="n">
        <f aca="false">VLOOKUP($A46,[5]Data!$A$1:$M$15000,9,0)</f>
        <v>9669</v>
      </c>
      <c r="DQ46" s="129" t="n">
        <f aca="false">VLOOKUP($A46,[5]Data!$A$1:$M$15000,3,0)</f>
        <v>0</v>
      </c>
      <c r="DR46" s="129" t="n">
        <f aca="false">VLOOKUP($A46,[5]Data!$A$1:$M$15000,10,0)</f>
        <v>191843</v>
      </c>
      <c r="DS46" s="129" t="n">
        <f aca="false">VLOOKUP($A46,[5]Data!$A$1:$M$15000,2,0)</f>
        <v>14118</v>
      </c>
      <c r="DT46" s="129" t="str">
        <f aca="false">VLOOKUP($A46,[5]Data!$A$1:$M$15000,13,0)</f>
        <v/>
      </c>
      <c r="DU46" s="129" t="n">
        <f aca="false">VLOOKUP($A46,[6]data!$A$1:$M$15000,2,0)</f>
        <v>130600</v>
      </c>
      <c r="DV46" s="129" t="n">
        <f aca="false">VLOOKUP($A46,[6]data!$A$1:$M$15000,3,0)</f>
        <v>130502</v>
      </c>
      <c r="DW46" s="129" t="n">
        <f aca="false">VLOOKUP($A46,[6]data!$A$1:$M$15000,4,0)</f>
        <v>182130</v>
      </c>
      <c r="DX46" s="129" t="n">
        <f aca="false">VLOOKUP($A46,[6]data!$A$1:$M$15000,5,0)</f>
        <v>19173</v>
      </c>
      <c r="DY46" s="129" t="n">
        <f aca="false">VLOOKUP($A46,[6]data!$A$1:$M$15000,6,0)</f>
        <v>88587</v>
      </c>
      <c r="DZ46" s="129" t="n">
        <f aca="false">VLOOKUP($A46,[6]data!$A$1:$M$15000,7,0)</f>
        <v>101643</v>
      </c>
      <c r="EA46" s="129" t="n">
        <f aca="false">VLOOKUP($A46,[6]data!$A$1:$M$15000,8,0)</f>
        <v>62500</v>
      </c>
      <c r="EB46" s="129" t="n">
        <f aca="false">VLOOKUP($A46,[6]data!$A$1:$M$15000,9,0)</f>
        <v>403600</v>
      </c>
      <c r="EC46" s="129" t="n">
        <f aca="false">VLOOKUP($A46,[6]data!$A$1:$M$15000,10,0)</f>
        <v>0</v>
      </c>
      <c r="ED46" s="129" t="n">
        <f aca="false">VLOOKUP($A46,[6]data!$A$1:$Q$15000,11,0)</f>
        <v>6352</v>
      </c>
      <c r="EE46" s="129" t="n">
        <f aca="false">VLOOKUP($A46,[6]data!$A$1:$Q$15000,12,0)</f>
        <v>230867</v>
      </c>
      <c r="EF46" s="129" t="n">
        <f aca="false">VLOOKUP($A46,[6]data!$A$1:$Q$15000,13,0)</f>
        <v>140000</v>
      </c>
      <c r="EG46" s="129" t="n">
        <f aca="false">VLOOKUP($A46,[6]data!$A$1:$Q$15000,14,0)</f>
        <v>23700</v>
      </c>
      <c r="EH46" s="129" t="n">
        <f aca="false">VLOOKUP($A46,[6]data!$A$1:$Q$15000,15,0)</f>
        <v>107000</v>
      </c>
      <c r="EI46" s="129" t="n">
        <f aca="false">VLOOKUP($A46,[6]data!$A$1:$Q$15000,17,0)</f>
        <v>38047</v>
      </c>
      <c r="EJ46" s="129" t="n">
        <f aca="false">VLOOKUP($A46,[6]data!$A$1:$Q$15000,16,0)</f>
        <v>55577</v>
      </c>
      <c r="EK46" s="129" t="n">
        <f aca="false">VLOOKUP($A46,[7]data!$A$1:$Q$15000,3,0)</f>
        <v>270000</v>
      </c>
      <c r="EL46" s="129" t="n">
        <f aca="false">VLOOKUP($A46,[7]data!$A$1:$Q$15000,4,0)</f>
        <v>58000</v>
      </c>
      <c r="EM46" s="129" t="n">
        <f aca="false">VLOOKUP($A46,[7]data!$A$1:$Q$15000,2,0)</f>
        <v>17000</v>
      </c>
      <c r="EN46" s="129" t="n">
        <f aca="false">VLOOKUP($A46,[7]data!$A$1:$Q$15000,11,0)</f>
        <v>75000</v>
      </c>
      <c r="EO46" s="129" t="n">
        <f aca="false">VLOOKUP($A46,[7]data!$A$1:$Q$15000,12,0)</f>
        <v>10000</v>
      </c>
      <c r="EP46" s="129"/>
      <c r="EQ46" s="129"/>
      <c r="ER46" s="129"/>
      <c r="ES46" s="129" t="n">
        <f aca="false">VLOOKUP($A46,[7]data!$A$1:$Q$15000,14,0)</f>
        <v>18000</v>
      </c>
      <c r="ET46" s="129" t="n">
        <f aca="false">VLOOKUP($A46,[7]data!$A$1:$Q$15000,13,0)</f>
        <v>0</v>
      </c>
      <c r="EU46" s="130" t="n">
        <f aca="false">VLOOKUP($A46,[4]Data!$A$1:$I$15000,8,0)</f>
        <v>156528</v>
      </c>
      <c r="EV46" s="128" t="n">
        <f aca="false">VLOOKUP($A46,[2]Data!$A$1:$BG$15000,59,0)</f>
        <v>0</v>
      </c>
    </row>
    <row r="47" customFormat="false" ht="11.25" hidden="false" customHeight="false" outlineLevel="0" collapsed="false">
      <c r="A47" s="172" t="n">
        <v>36508</v>
      </c>
      <c r="B47" s="173" t="n">
        <f aca="false">VLOOKUP($A47,[2]Data!$A$1:$AG$15000,9,0)</f>
        <v>149710</v>
      </c>
      <c r="C47" s="173" t="n">
        <f aca="false">VLOOKUP($A47,[2]Data!$A$1:$AG$15000,10,0)</f>
        <v>364333</v>
      </c>
      <c r="D47" s="173" t="n">
        <f aca="false">VLOOKUP($A47,[2]Data!$A$1:$AG$15000,11,0)</f>
        <v>933921</v>
      </c>
      <c r="E47" s="173" t="n">
        <f aca="false">VLOOKUP($A47,[2]Data!$A$1:$AG$15000,12,0)</f>
        <v>411422</v>
      </c>
      <c r="F47" s="173" t="n">
        <f aca="false">VLOOKUP($A47,[1]Data!$A$1:$AF$15000,4,0)</f>
        <v>763901</v>
      </c>
      <c r="G47" s="173" t="n">
        <f aca="false">VLOOKUP($A47,[1]Data!$A$1:$AF$15000,2,0)</f>
        <v>52618</v>
      </c>
      <c r="H47" s="173" t="n">
        <f aca="false">VLOOKUP($A47,[1]Data!$A$1:$AF$15000,3,0)</f>
        <v>185561</v>
      </c>
      <c r="I47" s="173" t="n">
        <f aca="false">VLOOKUP($A47,[1]Data!$A$1:$AF$15000,6,0)</f>
        <v>15846</v>
      </c>
      <c r="J47" s="173" t="n">
        <f aca="false">VLOOKUP($A47,[3]Data!$A$1:$K$15000,4,0)*$A$2</f>
        <v>1722300</v>
      </c>
      <c r="K47" s="173" t="n">
        <f aca="false">VLOOKUP($A47,[3]Data!$A$1:$K$15000,6,0)*$A$2</f>
        <v>119100</v>
      </c>
      <c r="R47" s="173" t="n">
        <f aca="false">VLOOKUP($A47,[2]Data!$A$1:$AH$15000,4,0)</f>
        <v>2630137</v>
      </c>
      <c r="T47" s="173" t="n">
        <f aca="false">VLOOKUP($A47,[1]Data!$A$1:$AH$15000,34,0)</f>
        <v>686043</v>
      </c>
      <c r="V47" s="173" t="n">
        <f aca="false">VLOOKUP($A47,[1]Data!$A$1:$AH$15000,8,0)</f>
        <v>56532</v>
      </c>
      <c r="W47" s="173" t="n">
        <f aca="false">VLOOKUP($A47,[4]Data!$A$1:$AH$15000,19,0)</f>
        <v>36936</v>
      </c>
      <c r="X47" s="173" t="n">
        <f aca="false">VLOOKUP($A47,[1]Data!$A$1:$AH$15000,17,0)</f>
        <v>129146</v>
      </c>
      <c r="Y47" s="173" t="n">
        <f aca="false">VLOOKUP($A47,[2]Data!$A$1:$AH$15000,17,0)</f>
        <v>365819</v>
      </c>
      <c r="Z47" s="173" t="n">
        <f aca="false">VLOOKUP($A47,[1]Data!$A$1:$AH$15000,11,0)</f>
        <v>291238</v>
      </c>
      <c r="AA47" s="173" t="n">
        <f aca="false">VLOOKUP($A47,[2]Data!$A$1:$AH$15000,21,0)</f>
        <v>310343</v>
      </c>
      <c r="AB47" s="173" t="n">
        <f aca="false">VLOOKUP($A47,[1]Data!$A$1:$AH$15000,15,0)</f>
        <v>60397</v>
      </c>
      <c r="AC47" s="173" t="n">
        <f aca="false">VLOOKUP($A47,[2]Data!$A$1:$AH$15000,18,0)</f>
        <v>149191</v>
      </c>
      <c r="AD47" s="173" t="n">
        <f aca="false">VLOOKUP($A47,[1]Data!$A$1:$AH$15000,18,0)</f>
        <v>107931</v>
      </c>
      <c r="AE47" s="173" t="n">
        <f aca="false">VLOOKUP($A47,[2]Data!$A$1:$AH$15000,19,0)</f>
        <v>23741</v>
      </c>
      <c r="AF47" s="173" t="n">
        <f aca="false">VLOOKUP($A47,[1]Data!$A$1:$AH$15000,16,0)</f>
        <v>97793</v>
      </c>
      <c r="AG47" s="173" t="n">
        <f aca="false">VLOOKUP($A47,[2]Data!$A$1:$AH$15000,20,0)</f>
        <v>85508</v>
      </c>
      <c r="AH47" s="173" t="n">
        <f aca="false">VLOOKUP($A47,[1]Data!$A$1:$AH$15000,9,0)</f>
        <v>156307</v>
      </c>
      <c r="AI47" s="173" t="n">
        <f aca="false">VLOOKUP($A47,[2]Data!$A$1:$AH$15000,22,0)</f>
        <v>337247</v>
      </c>
      <c r="AJ47" s="173" t="n">
        <f aca="false">VLOOKUP($A47,[1]Data!$A$1:$AH$15000,10,0)</f>
        <v>42172</v>
      </c>
      <c r="AK47" s="173" t="n">
        <f aca="false">VLOOKUP($A47,[2]Data!$A$1:$AH$15000,23,0)</f>
        <v>70351</v>
      </c>
      <c r="AL47" s="173" t="n">
        <f aca="false">VLOOKUP($A47,[2]Data!$A$1:$AH$15000,24,0)</f>
        <v>864076</v>
      </c>
      <c r="AM47" s="173" t="n">
        <f aca="false">VLOOKUP($A47,[4]Data!$A$1:$R$15000,9,0)</f>
        <v>191006</v>
      </c>
      <c r="BA47" s="173" t="n">
        <f aca="false">VLOOKUP($A47,[2]Data!$A$1:$AH$15000,2,0)</f>
        <v>145885</v>
      </c>
      <c r="BC47" s="173" t="n">
        <f aca="false">VLOOKUP($A47,[1]Data!$A$1:$AH$15000,20,0)</f>
        <v>0</v>
      </c>
      <c r="BD47" s="173" t="n">
        <f aca="false">VLOOKUP($A47,[1]Data!$A$1:$AH$15000,21,0)</f>
        <v>33550</v>
      </c>
      <c r="BE47" s="173" t="n">
        <f aca="false">VLOOKUP($A47,[1]Data!$A$1:$AH$15000,22,0)</f>
        <v>10000</v>
      </c>
      <c r="BF47" s="173" t="n">
        <f aca="false">VLOOKUP($A47,[1]Data!$A$1:$AH$15000,19,0)</f>
        <v>0</v>
      </c>
      <c r="BH47" s="173" t="n">
        <f aca="false">VLOOKUP($A47,[2]Data!$A$1:$AH$15000,3,0)</f>
        <v>354838</v>
      </c>
      <c r="BI47" s="173" t="n">
        <f aca="false">VLOOKUP($A47,[2]Data!$A$1:$AH$15000,7,0)</f>
        <v>1055683</v>
      </c>
      <c r="BJ47" s="173" t="n">
        <f aca="false">VLOOKUP($A47,[2]Data!$A$1:$AH$15000,8,0)</f>
        <v>25326</v>
      </c>
      <c r="BR47" s="173" t="n">
        <f aca="false">VLOOKUP($A47,[2]Data!$A$1:$AH$15000,13,0)</f>
        <v>72095</v>
      </c>
      <c r="BS47" s="173" t="n">
        <f aca="false">VLOOKUP($A47,[2]Data!$A$1:$AH$15000,14,0)</f>
        <v>88141</v>
      </c>
      <c r="BT47" s="173" t="n">
        <f aca="false">VLOOKUP($A47,[2]Data!$A$1:$AH$15000,15,0)</f>
        <v>28087</v>
      </c>
      <c r="BU47" s="173" t="n">
        <f aca="false">VLOOKUP($A47,[2]Data!$A$1:$AH$15000,16,0)</f>
        <v>139509</v>
      </c>
      <c r="BW47" s="173" t="n">
        <f aca="false">VLOOKUP($A47,[1]Data!$A$1:$AH$15000,26,0)</f>
        <v>0</v>
      </c>
      <c r="BX47" s="173" t="n">
        <f aca="false">VLOOKUP($A47,[1]Data!$A$1:$AH$15000,28,0)</f>
        <v>0</v>
      </c>
      <c r="BY47" s="173" t="n">
        <f aca="false">VLOOKUP($A47,[1]Data!$A$1:$AH$15000,24,0)</f>
        <v>0</v>
      </c>
      <c r="BZ47" s="173" t="n">
        <f aca="false">VLOOKUP($A47,[1]Data!$A$1:$AH$15000,25,0)</f>
        <v>38740</v>
      </c>
      <c r="CA47" s="173" t="n">
        <f aca="false">VLOOKUP($A47,[1]Data!$A$1:$AH$15000,30,0)</f>
        <v>11781</v>
      </c>
      <c r="CB47" s="173" t="n">
        <f aca="false">VLOOKUP($A47,[1]Data!$A$1:$AH$15000,29,0)</f>
        <v>29472</v>
      </c>
      <c r="CD47" s="129" t="n">
        <f aca="false">VLOOKUP($A47,[4]Data!$A$1:$R$15000,2,0)</f>
        <v>898748</v>
      </c>
      <c r="CE47" s="173" t="n">
        <f aca="false">VLOOKUP($A47,[3]Data!$A$1:$K$15000,3,0)*$A$2</f>
        <v>2552800</v>
      </c>
      <c r="CF47" s="173" t="n">
        <f aca="false">VLOOKUP($A47,[3]Data!$A$1:$K$15000,7,0)*$A$2</f>
        <v>7400</v>
      </c>
      <c r="CG47" s="173" t="n">
        <f aca="false">VLOOKUP($A47,[3]Data!$A$1:$K$15000,8,0)*$A$2</f>
        <v>65000</v>
      </c>
      <c r="CH47" s="173" t="n">
        <f aca="false">VLOOKUP($A47,[3]Data!$A$1:$K$15000,2,0)*$A$2</f>
        <v>40400</v>
      </c>
      <c r="CJ47" s="173" t="n">
        <f aca="false">VLOOKUP($A47,[4]Data!$A$1:$R$15000,18,0)</f>
        <v>0</v>
      </c>
      <c r="CK47" s="173" t="n">
        <f aca="false">VLOOKUP($A47,[4]Data!$A$1:$R$15000,3,0)</f>
        <v>335516</v>
      </c>
      <c r="CL47" s="173" t="n">
        <f aca="false">VLOOKUP($A47,[4]Data!$A$1:$R$15000,4,0)</f>
        <v>4000</v>
      </c>
      <c r="CM47" s="173" t="n">
        <f aca="false">VLOOKUP($A47,[3]Data!$A$1:$K$15000,10,0)*$A$2</f>
        <v>329400</v>
      </c>
      <c r="CN47" s="129" t="n">
        <f aca="false">VLOOKUP($A47,[2]Data!$A$1:$AN$15000,34,0)</f>
        <v>70788</v>
      </c>
      <c r="CO47" s="129" t="n">
        <f aca="false">VLOOKUP($A47,[2]Data!$A$1:$AN$15000,35,0)</f>
        <v>537322</v>
      </c>
      <c r="CP47" s="129" t="n">
        <f aca="false">VLOOKUP($A47,[2]Data!$A$1:$AN$15000,36,0)</f>
        <v>669601</v>
      </c>
      <c r="CQ47" s="129" t="n">
        <f aca="false">VLOOKUP($A47,[2]Data!$A$1:$AN$15000,37,0)</f>
        <v>154213</v>
      </c>
      <c r="CR47" s="129" t="n">
        <f aca="false">VLOOKUP($A47,[2]Data!$A$1:$AN$15000,38,0)</f>
        <v>5893</v>
      </c>
      <c r="CS47" s="129" t="n">
        <f aca="false">VLOOKUP($A47,[2]Data!$A$1:$AN$15000,39,0)</f>
        <v>7455</v>
      </c>
      <c r="CT47" s="129" t="n">
        <f aca="false">VLOOKUP($A47,[2]Data!$A$1:$AN$15000,40,0)</f>
        <v>165662</v>
      </c>
      <c r="CU47" s="129" t="n">
        <f aca="false">VLOOKUP($A47,[2]Data!$A$1:$BA$15000,41,0)</f>
        <v>0</v>
      </c>
      <c r="CV47" s="129" t="n">
        <f aca="false">VLOOKUP($A47,[2]Data!$A$1:$BA$15000,42,0)</f>
        <v>9898</v>
      </c>
      <c r="CW47" s="129" t="n">
        <f aca="false">VLOOKUP($A47,[2]Data!$A$1:$BA$15000,43,0)</f>
        <v>10269</v>
      </c>
      <c r="CX47" s="129" t="n">
        <f aca="false">VLOOKUP($A47,[2]Data!$A$1:$BA$15000,44,0)</f>
        <v>34862</v>
      </c>
      <c r="CY47" s="129" t="n">
        <f aca="false">VLOOKUP($A47,[2]Data!$A$1:$BA$15000,45,0)</f>
        <v>53440</v>
      </c>
      <c r="CZ47" s="129" t="n">
        <f aca="false">VLOOKUP($A47,[2]Data!$A$1:$BA$15000,46,0)</f>
        <v>6670</v>
      </c>
      <c r="DA47" s="129" t="n">
        <f aca="false">VLOOKUP($A47,[2]Data!$A$1:$BA$15000,47,0)</f>
        <v>5293</v>
      </c>
      <c r="DB47" s="129" t="n">
        <f aca="false">VLOOKUP($A47,[2]Data!$A$1:$BA$15000,48,0)</f>
        <v>106443</v>
      </c>
      <c r="DC47" s="129" t="n">
        <f aca="false">VLOOKUP($A47,[2]Data!$A$1:$BA$15000,53,0)</f>
        <v>-24875</v>
      </c>
      <c r="DD47" s="129" t="n">
        <f aca="false">VLOOKUP($A47,[4]Data!$A$1:$Z$15000,20,0)</f>
        <v>21068</v>
      </c>
      <c r="DE47" s="129" t="n">
        <f aca="false">VLOOKUP($A47,[4]Data!$A$1:$Z$15000,25,0)</f>
        <v>16100</v>
      </c>
      <c r="DF47" s="129" t="n">
        <f aca="false">VLOOKUP($A47,[4]Data!$A$1:$Z$15000,26,0)</f>
        <v>0</v>
      </c>
      <c r="DG47" s="129" t="n">
        <f aca="false">VLOOKUP($A47,[4]Data!$A$1:$Z$15000,21,0)</f>
        <v>0</v>
      </c>
      <c r="DH47" s="129" t="n">
        <f aca="false">VLOOKUP($A47,[4]Data!$A$1:$Z$15000,24,0)</f>
        <v>192159</v>
      </c>
      <c r="DI47" s="129" t="n">
        <f aca="false">VLOOKUP($A47,[5]Data!$A$1:$M$15000,4,0)</f>
        <v>394199</v>
      </c>
      <c r="DJ47" s="129" t="n">
        <f aca="false">VLOOKUP($A47,[5]Data!$A$1:$M$15000,12,0)</f>
        <v>51686</v>
      </c>
      <c r="DK47" s="129" t="n">
        <f aca="false">VLOOKUP($A47,[5]Data!$A$1:$M$15000,11,0)</f>
        <v>144949</v>
      </c>
      <c r="DL47" s="129" t="n">
        <f aca="false">VLOOKUP($A47,[5]Data!$A$1:$M$15000,5,0)</f>
        <v>143984</v>
      </c>
      <c r="DM47" s="129" t="n">
        <f aca="false">VLOOKUP($A47,[5]Data!$A$1:$M$15000,8,0)</f>
        <v>165887</v>
      </c>
      <c r="DN47" s="129" t="n">
        <f aca="false">VLOOKUP($A47,[5]Data!$A$1:$M$15000,6,0)</f>
        <v>6695</v>
      </c>
      <c r="DO47" s="129" t="n">
        <f aca="false">VLOOKUP($A47,[5]Data!$A$1:$M$15000,7,0)</f>
        <v>49999</v>
      </c>
      <c r="DP47" s="129" t="n">
        <f aca="false">VLOOKUP($A47,[5]Data!$A$1:$M$15000,9,0)</f>
        <v>10387</v>
      </c>
      <c r="DQ47" s="129" t="n">
        <f aca="false">VLOOKUP($A47,[5]Data!$A$1:$M$15000,3,0)</f>
        <v>2742</v>
      </c>
      <c r="DR47" s="129" t="n">
        <f aca="false">VLOOKUP($A47,[5]Data!$A$1:$M$15000,10,0)</f>
        <v>202410</v>
      </c>
      <c r="DS47" s="129" t="n">
        <f aca="false">VLOOKUP($A47,[5]Data!$A$1:$M$15000,2,0)</f>
        <v>14131</v>
      </c>
      <c r="DT47" s="129" t="str">
        <f aca="false">VLOOKUP($A47,[5]Data!$A$1:$M$15000,13,0)</f>
        <v/>
      </c>
      <c r="DU47" s="129" t="n">
        <f aca="false">VLOOKUP($A47,[6]data!$A$1:$M$15000,2,0)</f>
        <v>130600</v>
      </c>
      <c r="DV47" s="129" t="n">
        <f aca="false">VLOOKUP($A47,[6]data!$A$1:$M$15000,3,0)</f>
        <v>127455</v>
      </c>
      <c r="DW47" s="129" t="n">
        <f aca="false">VLOOKUP($A47,[6]data!$A$1:$M$15000,4,0)</f>
        <v>187118</v>
      </c>
      <c r="DX47" s="129" t="n">
        <f aca="false">VLOOKUP($A47,[6]data!$A$1:$M$15000,5,0)</f>
        <v>18988</v>
      </c>
      <c r="DY47" s="129" t="n">
        <f aca="false">VLOOKUP($A47,[6]data!$A$1:$M$15000,6,0)</f>
        <v>87987</v>
      </c>
      <c r="DZ47" s="129" t="n">
        <f aca="false">VLOOKUP($A47,[6]data!$A$1:$M$15000,7,0)</f>
        <v>117622</v>
      </c>
      <c r="EA47" s="129" t="n">
        <f aca="false">VLOOKUP($A47,[6]data!$A$1:$M$15000,8,0)</f>
        <v>62500</v>
      </c>
      <c r="EB47" s="129" t="n">
        <f aca="false">VLOOKUP($A47,[6]data!$A$1:$M$15000,9,0)</f>
        <v>370541</v>
      </c>
      <c r="EC47" s="129" t="n">
        <f aca="false">VLOOKUP($A47,[6]data!$A$1:$M$15000,10,0)</f>
        <v>0</v>
      </c>
      <c r="ED47" s="129" t="n">
        <f aca="false">VLOOKUP($A47,[6]data!$A$1:$Q$15000,11,0)</f>
        <v>6352</v>
      </c>
      <c r="EE47" s="129" t="n">
        <f aca="false">VLOOKUP($A47,[6]data!$A$1:$Q$15000,12,0)</f>
        <v>209684</v>
      </c>
      <c r="EF47" s="129" t="n">
        <f aca="false">VLOOKUP($A47,[6]data!$A$1:$Q$15000,13,0)</f>
        <v>137000</v>
      </c>
      <c r="EG47" s="129" t="n">
        <f aca="false">VLOOKUP($A47,[6]data!$A$1:$Q$15000,14,0)</f>
        <v>23700</v>
      </c>
      <c r="EH47" s="129" t="n">
        <f aca="false">VLOOKUP($A47,[6]data!$A$1:$Q$15000,15,0)</f>
        <v>107000</v>
      </c>
      <c r="EI47" s="129" t="n">
        <f aca="false">VLOOKUP($A47,[6]data!$A$1:$Q$15000,17,0)</f>
        <v>33049</v>
      </c>
      <c r="EJ47" s="129" t="n">
        <f aca="false">VLOOKUP($A47,[6]data!$A$1:$Q$15000,16,0)</f>
        <v>24996</v>
      </c>
      <c r="EK47" s="129" t="n">
        <f aca="false">VLOOKUP($A47,[7]data!$A$1:$Q$15000,3,0)</f>
        <v>270000</v>
      </c>
      <c r="EL47" s="129" t="n">
        <f aca="false">VLOOKUP($A47,[7]data!$A$1:$Q$15000,4,0)</f>
        <v>58000</v>
      </c>
      <c r="EM47" s="129" t="n">
        <f aca="false">VLOOKUP($A47,[7]data!$A$1:$Q$15000,2,0)</f>
        <v>18000</v>
      </c>
      <c r="EN47" s="129" t="n">
        <f aca="false">VLOOKUP($A47,[7]data!$A$1:$Q$15000,11,0)</f>
        <v>73000</v>
      </c>
      <c r="EO47" s="129" t="n">
        <f aca="false">VLOOKUP($A47,[7]data!$A$1:$Q$15000,12,0)</f>
        <v>16000</v>
      </c>
      <c r="EP47" s="129"/>
      <c r="EQ47" s="129"/>
      <c r="ER47" s="129"/>
      <c r="ES47" s="129" t="n">
        <f aca="false">VLOOKUP($A47,[7]data!$A$1:$Q$15000,14,0)</f>
        <v>-6000</v>
      </c>
      <c r="ET47" s="129" t="n">
        <f aca="false">VLOOKUP($A47,[7]data!$A$1:$Q$15000,13,0)</f>
        <v>0</v>
      </c>
      <c r="EU47" s="130" t="n">
        <f aca="false">VLOOKUP($A47,[4]Data!$A$1:$I$15000,8,0)</f>
        <v>148637</v>
      </c>
      <c r="EV47" s="128" t="n">
        <f aca="false">VLOOKUP($A47,[2]Data!$A$1:$BG$15000,59,0)</f>
        <v>0</v>
      </c>
    </row>
    <row r="48" customFormat="false" ht="11.25" hidden="false" customHeight="false" outlineLevel="0" collapsed="false">
      <c r="A48" s="172" t="n">
        <v>36509</v>
      </c>
      <c r="B48" s="173" t="n">
        <f aca="false">VLOOKUP($A48,[2]Data!$A$1:$AG$15000,9,0)</f>
        <v>137731</v>
      </c>
      <c r="C48" s="173" t="n">
        <f aca="false">VLOOKUP($A48,[2]Data!$A$1:$AG$15000,10,0)</f>
        <v>419484</v>
      </c>
      <c r="D48" s="173" t="n">
        <f aca="false">VLOOKUP($A48,[2]Data!$A$1:$AG$15000,11,0)</f>
        <v>978515</v>
      </c>
      <c r="E48" s="173" t="n">
        <f aca="false">VLOOKUP($A48,[2]Data!$A$1:$AG$15000,12,0)</f>
        <v>371415</v>
      </c>
      <c r="F48" s="173" t="n">
        <f aca="false">VLOOKUP($A48,[1]Data!$A$1:$AF$15000,4,0)</f>
        <v>671781</v>
      </c>
      <c r="G48" s="173" t="n">
        <f aca="false">VLOOKUP($A48,[1]Data!$A$1:$AF$15000,2,0)</f>
        <v>53191</v>
      </c>
      <c r="H48" s="173" t="n">
        <f aca="false">VLOOKUP($A48,[1]Data!$A$1:$AF$15000,3,0)</f>
        <v>215647</v>
      </c>
      <c r="I48" s="173" t="n">
        <f aca="false">VLOOKUP($A48,[1]Data!$A$1:$AF$15000,6,0)</f>
        <v>15846</v>
      </c>
      <c r="J48" s="173" t="n">
        <f aca="false">VLOOKUP($A48,[3]Data!$A$1:$K$15000,4,0)*$A$2</f>
        <v>1709900</v>
      </c>
      <c r="K48" s="173" t="n">
        <f aca="false">VLOOKUP($A48,[3]Data!$A$1:$K$15000,6,0)*$A$2</f>
        <v>124100</v>
      </c>
      <c r="R48" s="173" t="n">
        <f aca="false">VLOOKUP($A48,[2]Data!$A$1:$AH$15000,4,0)</f>
        <v>2658179</v>
      </c>
      <c r="T48" s="173" t="n">
        <f aca="false">VLOOKUP($A48,[1]Data!$A$1:$AH$15000,34,0)</f>
        <v>696052</v>
      </c>
      <c r="V48" s="173" t="n">
        <f aca="false">VLOOKUP($A48,[1]Data!$A$1:$AH$15000,8,0)</f>
        <v>56532</v>
      </c>
      <c r="W48" s="173" t="n">
        <f aca="false">VLOOKUP($A48,[4]Data!$A$1:$AH$15000,19,0)</f>
        <v>25539</v>
      </c>
      <c r="X48" s="173" t="n">
        <f aca="false">VLOOKUP($A48,[1]Data!$A$1:$AH$15000,17,0)</f>
        <v>150616</v>
      </c>
      <c r="Y48" s="173" t="n">
        <f aca="false">VLOOKUP($A48,[2]Data!$A$1:$AH$15000,17,0)</f>
        <v>352090</v>
      </c>
      <c r="Z48" s="173" t="n">
        <f aca="false">VLOOKUP($A48,[1]Data!$A$1:$AH$15000,11,0)</f>
        <v>295381</v>
      </c>
      <c r="AA48" s="173" t="n">
        <f aca="false">VLOOKUP($A48,[2]Data!$A$1:$AH$15000,21,0)</f>
        <v>298296</v>
      </c>
      <c r="AB48" s="173" t="n">
        <f aca="false">VLOOKUP($A48,[1]Data!$A$1:$AH$15000,15,0)</f>
        <v>63634</v>
      </c>
      <c r="AC48" s="173" t="n">
        <f aca="false">VLOOKUP($A48,[2]Data!$A$1:$AH$15000,18,0)</f>
        <v>139489</v>
      </c>
      <c r="AD48" s="173" t="n">
        <f aca="false">VLOOKUP($A48,[1]Data!$A$1:$AH$15000,18,0)</f>
        <v>106911</v>
      </c>
      <c r="AE48" s="173" t="n">
        <f aca="false">VLOOKUP($A48,[2]Data!$A$1:$AH$15000,19,0)</f>
        <v>16301</v>
      </c>
      <c r="AF48" s="173" t="n">
        <f aca="false">VLOOKUP($A48,[1]Data!$A$1:$AH$15000,16,0)</f>
        <v>93344</v>
      </c>
      <c r="AG48" s="173" t="n">
        <f aca="false">VLOOKUP($A48,[2]Data!$A$1:$AH$15000,20,0)</f>
        <v>102781</v>
      </c>
      <c r="AH48" s="173" t="n">
        <f aca="false">VLOOKUP($A48,[1]Data!$A$1:$AH$15000,9,0)</f>
        <v>175522</v>
      </c>
      <c r="AI48" s="173" t="n">
        <f aca="false">VLOOKUP($A48,[2]Data!$A$1:$AH$15000,22,0)</f>
        <v>323939</v>
      </c>
      <c r="AJ48" s="173" t="n">
        <f aca="false">VLOOKUP($A48,[1]Data!$A$1:$AH$15000,10,0)</f>
        <v>34559</v>
      </c>
      <c r="AK48" s="173" t="n">
        <f aca="false">VLOOKUP($A48,[2]Data!$A$1:$AH$15000,23,0)</f>
        <v>71380</v>
      </c>
      <c r="AL48" s="173" t="n">
        <f aca="false">VLOOKUP($A48,[2]Data!$A$1:$AH$15000,24,0)</f>
        <v>902352</v>
      </c>
      <c r="AM48" s="173" t="n">
        <f aca="false">VLOOKUP($A48,[4]Data!$A$1:$R$15000,9,0)</f>
        <v>169360</v>
      </c>
      <c r="BA48" s="173" t="n">
        <f aca="false">VLOOKUP($A48,[2]Data!$A$1:$AH$15000,2,0)</f>
        <v>114147</v>
      </c>
      <c r="BC48" s="173" t="n">
        <f aca="false">VLOOKUP($A48,[1]Data!$A$1:$AH$15000,20,0)</f>
        <v>0</v>
      </c>
      <c r="BD48" s="173" t="n">
        <f aca="false">VLOOKUP($A48,[1]Data!$A$1:$AH$15000,21,0)</f>
        <v>33550</v>
      </c>
      <c r="BE48" s="173" t="n">
        <f aca="false">VLOOKUP($A48,[1]Data!$A$1:$AH$15000,22,0)</f>
        <v>10000</v>
      </c>
      <c r="BF48" s="173" t="n">
        <f aca="false">VLOOKUP($A48,[1]Data!$A$1:$AH$15000,19,0)</f>
        <v>0</v>
      </c>
      <c r="BH48" s="173" t="n">
        <f aca="false">VLOOKUP($A48,[2]Data!$A$1:$AH$15000,3,0)</f>
        <v>443968</v>
      </c>
      <c r="BI48" s="173" t="n">
        <f aca="false">VLOOKUP($A48,[2]Data!$A$1:$AH$15000,7,0)</f>
        <v>1125720</v>
      </c>
      <c r="BJ48" s="173" t="n">
        <f aca="false">VLOOKUP($A48,[2]Data!$A$1:$AH$15000,8,0)</f>
        <v>0</v>
      </c>
      <c r="BR48" s="173" t="n">
        <f aca="false">VLOOKUP($A48,[2]Data!$A$1:$AH$15000,13,0)</f>
        <v>26635</v>
      </c>
      <c r="BS48" s="173" t="n">
        <f aca="false">VLOOKUP($A48,[2]Data!$A$1:$AH$15000,14,0)</f>
        <v>64707</v>
      </c>
      <c r="BT48" s="173" t="n">
        <f aca="false">VLOOKUP($A48,[2]Data!$A$1:$AH$15000,15,0)</f>
        <v>18202</v>
      </c>
      <c r="BU48" s="173" t="n">
        <f aca="false">VLOOKUP($A48,[2]Data!$A$1:$AH$15000,16,0)</f>
        <v>131589</v>
      </c>
      <c r="BW48" s="173" t="n">
        <f aca="false">VLOOKUP($A48,[1]Data!$A$1:$AH$15000,26,0)</f>
        <v>0</v>
      </c>
      <c r="BX48" s="173" t="n">
        <f aca="false">VLOOKUP($A48,[1]Data!$A$1:$AH$15000,28,0)</f>
        <v>0</v>
      </c>
      <c r="BY48" s="173" t="n">
        <f aca="false">VLOOKUP($A48,[1]Data!$A$1:$AH$15000,24,0)</f>
        <v>2760</v>
      </c>
      <c r="BZ48" s="173" t="n">
        <f aca="false">VLOOKUP($A48,[1]Data!$A$1:$AH$15000,25,0)</f>
        <v>38740</v>
      </c>
      <c r="CA48" s="173" t="n">
        <f aca="false">VLOOKUP($A48,[1]Data!$A$1:$AH$15000,30,0)</f>
        <v>30728</v>
      </c>
      <c r="CB48" s="173" t="n">
        <f aca="false">VLOOKUP($A48,[1]Data!$A$1:$AH$15000,29,0)</f>
        <v>37978</v>
      </c>
      <c r="CD48" s="129" t="n">
        <f aca="false">VLOOKUP($A48,[4]Data!$A$1:$R$15000,2,0)</f>
        <v>992339</v>
      </c>
      <c r="CE48" s="173" t="n">
        <f aca="false">VLOOKUP($A48,[3]Data!$A$1:$K$15000,3,0)*$A$2</f>
        <v>2526200</v>
      </c>
      <c r="CF48" s="173" t="n">
        <f aca="false">VLOOKUP($A48,[3]Data!$A$1:$K$15000,7,0)*$A$2</f>
        <v>14800</v>
      </c>
      <c r="CG48" s="173" t="n">
        <f aca="false">VLOOKUP($A48,[3]Data!$A$1:$K$15000,8,0)*$A$2</f>
        <v>65000</v>
      </c>
      <c r="CH48" s="173" t="n">
        <f aca="false">VLOOKUP($A48,[3]Data!$A$1:$K$15000,2,0)*$A$2</f>
        <v>40400</v>
      </c>
      <c r="CJ48" s="173" t="n">
        <f aca="false">VLOOKUP($A48,[4]Data!$A$1:$R$15000,18,0)</f>
        <v>0</v>
      </c>
      <c r="CK48" s="173" t="n">
        <f aca="false">VLOOKUP($A48,[4]Data!$A$1:$R$15000,3,0)</f>
        <v>313866</v>
      </c>
      <c r="CL48" s="173" t="n">
        <f aca="false">VLOOKUP($A48,[4]Data!$A$1:$R$15000,4,0)</f>
        <v>14058</v>
      </c>
      <c r="CM48" s="173" t="n">
        <f aca="false">VLOOKUP($A48,[3]Data!$A$1:$K$15000,10,0)*$A$2</f>
        <v>338100</v>
      </c>
      <c r="CN48" s="129" t="n">
        <f aca="false">VLOOKUP($A48,[2]Data!$A$1:$AN$15000,34,0)</f>
        <v>88493</v>
      </c>
      <c r="CO48" s="129" t="n">
        <f aca="false">VLOOKUP($A48,[2]Data!$A$1:$AN$15000,35,0)</f>
        <v>527165</v>
      </c>
      <c r="CP48" s="129" t="n">
        <f aca="false">VLOOKUP($A48,[2]Data!$A$1:$AN$15000,36,0)</f>
        <v>668876</v>
      </c>
      <c r="CQ48" s="129" t="n">
        <f aca="false">VLOOKUP($A48,[2]Data!$A$1:$AN$15000,37,0)</f>
        <v>139392</v>
      </c>
      <c r="CR48" s="129" t="n">
        <f aca="false">VLOOKUP($A48,[2]Data!$A$1:$AN$15000,38,0)</f>
        <v>9626</v>
      </c>
      <c r="CS48" s="129" t="n">
        <f aca="false">VLOOKUP($A48,[2]Data!$A$1:$AN$15000,39,0)</f>
        <v>0</v>
      </c>
      <c r="CT48" s="129" t="n">
        <f aca="false">VLOOKUP($A48,[2]Data!$A$1:$AN$15000,40,0)</f>
        <v>167024</v>
      </c>
      <c r="CU48" s="129" t="n">
        <f aca="false">VLOOKUP($A48,[2]Data!$A$1:$BA$15000,41,0)</f>
        <v>0</v>
      </c>
      <c r="CV48" s="129" t="n">
        <f aca="false">VLOOKUP($A48,[2]Data!$A$1:$BA$15000,42,0)</f>
        <v>0</v>
      </c>
      <c r="CW48" s="129" t="n">
        <f aca="false">VLOOKUP($A48,[2]Data!$A$1:$BA$15000,43,0)</f>
        <v>10281</v>
      </c>
      <c r="CX48" s="129" t="n">
        <f aca="false">VLOOKUP($A48,[2]Data!$A$1:$BA$15000,44,0)</f>
        <v>33798</v>
      </c>
      <c r="CY48" s="129" t="n">
        <f aca="false">VLOOKUP($A48,[2]Data!$A$1:$BA$15000,45,0)</f>
        <v>53440</v>
      </c>
      <c r="CZ48" s="129" t="n">
        <f aca="false">VLOOKUP($A48,[2]Data!$A$1:$BA$15000,46,0)</f>
        <v>6670</v>
      </c>
      <c r="DA48" s="129" t="n">
        <f aca="false">VLOOKUP($A48,[2]Data!$A$1:$BA$15000,47,0)</f>
        <v>0</v>
      </c>
      <c r="DB48" s="129" t="n">
        <f aca="false">VLOOKUP($A48,[2]Data!$A$1:$BA$15000,48,0)</f>
        <v>68174</v>
      </c>
      <c r="DC48" s="129" t="n">
        <f aca="false">VLOOKUP($A48,[2]Data!$A$1:$BA$15000,53,0)</f>
        <v>-24875</v>
      </c>
      <c r="DD48" s="129" t="n">
        <f aca="false">VLOOKUP($A48,[4]Data!$A$1:$Z$15000,20,0)</f>
        <v>32723</v>
      </c>
      <c r="DE48" s="129" t="n">
        <f aca="false">VLOOKUP($A48,[4]Data!$A$1:$Z$15000,25,0)</f>
        <v>4633</v>
      </c>
      <c r="DF48" s="129" t="n">
        <f aca="false">VLOOKUP($A48,[4]Data!$A$1:$Z$15000,26,0)</f>
        <v>0</v>
      </c>
      <c r="DG48" s="129" t="n">
        <f aca="false">VLOOKUP($A48,[4]Data!$A$1:$Z$15000,21,0)</f>
        <v>0</v>
      </c>
      <c r="DH48" s="129" t="n">
        <f aca="false">VLOOKUP($A48,[4]Data!$A$1:$Z$15000,24,0)</f>
        <v>157542</v>
      </c>
      <c r="DI48" s="129" t="n">
        <f aca="false">VLOOKUP($A48,[5]Data!$A$1:$M$15000,4,0)</f>
        <v>331267</v>
      </c>
      <c r="DJ48" s="129" t="n">
        <f aca="false">VLOOKUP($A48,[5]Data!$A$1:$M$15000,12,0)</f>
        <v>52148</v>
      </c>
      <c r="DK48" s="129" t="n">
        <f aca="false">VLOOKUP($A48,[5]Data!$A$1:$M$15000,11,0)</f>
        <v>133352</v>
      </c>
      <c r="DL48" s="129" t="n">
        <f aca="false">VLOOKUP($A48,[5]Data!$A$1:$M$15000,5,0)</f>
        <v>124220</v>
      </c>
      <c r="DM48" s="129" t="n">
        <f aca="false">VLOOKUP($A48,[5]Data!$A$1:$M$15000,8,0)</f>
        <v>124610</v>
      </c>
      <c r="DN48" s="129" t="n">
        <f aca="false">VLOOKUP($A48,[5]Data!$A$1:$M$15000,6,0)</f>
        <v>6657</v>
      </c>
      <c r="DO48" s="129" t="n">
        <f aca="false">VLOOKUP($A48,[5]Data!$A$1:$M$15000,7,0)</f>
        <v>2005</v>
      </c>
      <c r="DP48" s="129" t="n">
        <f aca="false">VLOOKUP($A48,[5]Data!$A$1:$M$15000,9,0)</f>
        <v>18476</v>
      </c>
      <c r="DQ48" s="129" t="n">
        <f aca="false">VLOOKUP($A48,[5]Data!$A$1:$M$15000,3,0)</f>
        <v>0</v>
      </c>
      <c r="DR48" s="129" t="n">
        <f aca="false">VLOOKUP($A48,[5]Data!$A$1:$M$15000,10,0)</f>
        <v>190738</v>
      </c>
      <c r="DS48" s="129" t="n">
        <f aca="false">VLOOKUP($A48,[5]Data!$A$1:$M$15000,2,0)</f>
        <v>14050</v>
      </c>
      <c r="DT48" s="129" t="str">
        <f aca="false">VLOOKUP($A48,[5]Data!$A$1:$M$15000,13,0)</f>
        <v/>
      </c>
      <c r="DU48" s="129" t="n">
        <f aca="false">VLOOKUP($A48,[6]data!$A$1:$M$15000,2,0)</f>
        <v>130600</v>
      </c>
      <c r="DV48" s="129" t="n">
        <f aca="false">VLOOKUP($A48,[6]data!$A$1:$M$15000,3,0)</f>
        <v>137500</v>
      </c>
      <c r="DW48" s="129" t="n">
        <f aca="false">VLOOKUP($A48,[6]data!$A$1:$M$15000,4,0)</f>
        <v>187118</v>
      </c>
      <c r="DX48" s="129" t="n">
        <f aca="false">VLOOKUP($A48,[6]data!$A$1:$M$15000,5,0)</f>
        <v>22969</v>
      </c>
      <c r="DY48" s="129" t="n">
        <f aca="false">VLOOKUP($A48,[6]data!$A$1:$M$15000,6,0)</f>
        <v>87987</v>
      </c>
      <c r="DZ48" s="129" t="n">
        <f aca="false">VLOOKUP($A48,[6]data!$A$1:$M$15000,7,0)</f>
        <v>126684</v>
      </c>
      <c r="EA48" s="129" t="n">
        <f aca="false">VLOOKUP($A48,[6]data!$A$1:$M$15000,8,0)</f>
        <v>62500</v>
      </c>
      <c r="EB48" s="129" t="n">
        <f aca="false">VLOOKUP($A48,[6]data!$A$1:$M$15000,9,0)</f>
        <v>372274</v>
      </c>
      <c r="EC48" s="129" t="n">
        <f aca="false">VLOOKUP($A48,[6]data!$A$1:$M$15000,10,0)</f>
        <v>0</v>
      </c>
      <c r="ED48" s="129" t="n">
        <f aca="false">VLOOKUP($A48,[6]data!$A$1:$Q$15000,11,0)</f>
        <v>6352</v>
      </c>
      <c r="EE48" s="129" t="n">
        <f aca="false">VLOOKUP($A48,[6]data!$A$1:$Q$15000,12,0)</f>
        <v>182669</v>
      </c>
      <c r="EF48" s="129" t="n">
        <f aca="false">VLOOKUP($A48,[6]data!$A$1:$Q$15000,13,0)</f>
        <v>135000</v>
      </c>
      <c r="EG48" s="129" t="n">
        <f aca="false">VLOOKUP($A48,[6]data!$A$1:$Q$15000,14,0)</f>
        <v>23700</v>
      </c>
      <c r="EH48" s="129" t="n">
        <f aca="false">VLOOKUP($A48,[6]data!$A$1:$Q$15000,15,0)</f>
        <v>107000</v>
      </c>
      <c r="EI48" s="129" t="n">
        <f aca="false">VLOOKUP($A48,[6]data!$A$1:$Q$15000,17,0)</f>
        <v>33049</v>
      </c>
      <c r="EJ48" s="129" t="n">
        <f aca="false">VLOOKUP($A48,[6]data!$A$1:$Q$15000,16,0)</f>
        <v>0</v>
      </c>
      <c r="EK48" s="129" t="n">
        <f aca="false">VLOOKUP($A48,[7]data!$A$1:$Q$15000,3,0)</f>
        <v>270000</v>
      </c>
      <c r="EL48" s="129" t="n">
        <f aca="false">VLOOKUP($A48,[7]data!$A$1:$Q$15000,4,0)</f>
        <v>58000</v>
      </c>
      <c r="EM48" s="129" t="n">
        <f aca="false">VLOOKUP($A48,[7]data!$A$1:$Q$15000,2,0)</f>
        <v>16000</v>
      </c>
      <c r="EN48" s="129" t="n">
        <f aca="false">VLOOKUP($A48,[7]data!$A$1:$Q$15000,11,0)</f>
        <v>65000</v>
      </c>
      <c r="EO48" s="129" t="n">
        <f aca="false">VLOOKUP($A48,[7]data!$A$1:$Q$15000,12,0)</f>
        <v>12000</v>
      </c>
      <c r="EP48" s="129"/>
      <c r="EQ48" s="129"/>
      <c r="ER48" s="129"/>
      <c r="ES48" s="129" t="n">
        <f aca="false">VLOOKUP($A48,[7]data!$A$1:$Q$15000,14,0)</f>
        <v>5000</v>
      </c>
      <c r="ET48" s="129" t="n">
        <f aca="false">VLOOKUP($A48,[7]data!$A$1:$Q$15000,13,0)</f>
        <v>0</v>
      </c>
      <c r="EU48" s="130" t="n">
        <f aca="false">VLOOKUP($A48,[4]Data!$A$1:$I$15000,8,0)</f>
        <v>132692</v>
      </c>
      <c r="EV48" s="128" t="n">
        <f aca="false">VLOOKUP($A48,[2]Data!$A$1:$BG$15000,59,0)</f>
        <v>52709</v>
      </c>
    </row>
    <row r="49" customFormat="false" ht="11.25" hidden="false" customHeight="false" outlineLevel="0" collapsed="false">
      <c r="A49" s="172" t="n">
        <v>36510</v>
      </c>
      <c r="B49" s="173" t="n">
        <f aca="false">VLOOKUP($A49,[2]Data!$A$1:$AG$15000,9,0)</f>
        <v>133885</v>
      </c>
      <c r="C49" s="173" t="n">
        <f aca="false">VLOOKUP($A49,[2]Data!$A$1:$AG$15000,10,0)</f>
        <v>395675</v>
      </c>
      <c r="D49" s="173" t="n">
        <f aca="false">VLOOKUP($A49,[2]Data!$A$1:$AG$15000,11,0)</f>
        <v>933108</v>
      </c>
      <c r="E49" s="173" t="n">
        <f aca="false">VLOOKUP($A49,[2]Data!$A$1:$AG$15000,12,0)</f>
        <v>429456</v>
      </c>
      <c r="F49" s="173" t="n">
        <f aca="false">VLOOKUP($A49,[1]Data!$A$1:$AF$15000,4,0)</f>
        <v>672952</v>
      </c>
      <c r="G49" s="173" t="n">
        <f aca="false">VLOOKUP($A49,[1]Data!$A$1:$AF$15000,2,0)</f>
        <v>55527</v>
      </c>
      <c r="H49" s="173" t="n">
        <f aca="false">VLOOKUP($A49,[1]Data!$A$1:$AF$15000,3,0)</f>
        <v>179561</v>
      </c>
      <c r="I49" s="173" t="n">
        <f aca="false">VLOOKUP($A49,[1]Data!$A$1:$AF$15000,6,0)</f>
        <v>15846</v>
      </c>
      <c r="J49" s="173" t="n">
        <f aca="false">VLOOKUP($A49,[3]Data!$A$1:$K$15000,4,0)*$A$2</f>
        <v>1735800</v>
      </c>
      <c r="K49" s="173" t="n">
        <f aca="false">VLOOKUP($A49,[3]Data!$A$1:$K$15000,6,0)*$A$2</f>
        <v>108700</v>
      </c>
      <c r="R49" s="173" t="n">
        <f aca="false">VLOOKUP($A49,[2]Data!$A$1:$AH$15000,4,0)</f>
        <v>2664117</v>
      </c>
      <c r="T49" s="173" t="n">
        <f aca="false">VLOOKUP($A49,[1]Data!$A$1:$AH$15000,34,0)</f>
        <v>680193</v>
      </c>
      <c r="V49" s="173" t="n">
        <f aca="false">VLOOKUP($A49,[1]Data!$A$1:$AH$15000,8,0)</f>
        <v>56532</v>
      </c>
      <c r="W49" s="173" t="n">
        <f aca="false">VLOOKUP($A49,[4]Data!$A$1:$AH$15000,19,0)</f>
        <v>43083</v>
      </c>
      <c r="X49" s="173" t="n">
        <f aca="false">VLOOKUP($A49,[1]Data!$A$1:$AH$15000,17,0)</f>
        <v>110319</v>
      </c>
      <c r="Y49" s="173" t="n">
        <f aca="false">VLOOKUP($A49,[2]Data!$A$1:$AH$15000,17,0)</f>
        <v>365938</v>
      </c>
      <c r="Z49" s="173" t="n">
        <f aca="false">VLOOKUP($A49,[1]Data!$A$1:$AH$15000,11,0)</f>
        <v>296393</v>
      </c>
      <c r="AA49" s="173" t="n">
        <f aca="false">VLOOKUP($A49,[2]Data!$A$1:$AH$15000,21,0)</f>
        <v>280569</v>
      </c>
      <c r="AB49" s="173" t="n">
        <f aca="false">VLOOKUP($A49,[1]Data!$A$1:$AH$15000,15,0)</f>
        <v>63633</v>
      </c>
      <c r="AC49" s="173" t="n">
        <f aca="false">VLOOKUP($A49,[2]Data!$A$1:$AH$15000,18,0)</f>
        <v>123473</v>
      </c>
      <c r="AD49" s="173" t="n">
        <f aca="false">VLOOKUP($A49,[1]Data!$A$1:$AH$15000,18,0)</f>
        <v>107931</v>
      </c>
      <c r="AE49" s="173" t="n">
        <f aca="false">VLOOKUP($A49,[2]Data!$A$1:$AH$15000,19,0)</f>
        <v>14670</v>
      </c>
      <c r="AF49" s="173" t="n">
        <f aca="false">VLOOKUP($A49,[1]Data!$A$1:$AH$15000,16,0)</f>
        <v>84818</v>
      </c>
      <c r="AG49" s="173" t="n">
        <f aca="false">VLOOKUP($A49,[2]Data!$A$1:$AH$15000,20,0)</f>
        <v>110258</v>
      </c>
      <c r="AH49" s="173" t="n">
        <f aca="false">VLOOKUP($A49,[1]Data!$A$1:$AH$15000,9,0)</f>
        <v>172497</v>
      </c>
      <c r="AI49" s="173" t="n">
        <f aca="false">VLOOKUP($A49,[2]Data!$A$1:$AH$15000,22,0)</f>
        <v>306759</v>
      </c>
      <c r="AJ49" s="173" t="n">
        <f aca="false">VLOOKUP($A49,[1]Data!$A$1:$AH$15000,10,0)</f>
        <v>34559</v>
      </c>
      <c r="AK49" s="173" t="n">
        <f aca="false">VLOOKUP($A49,[2]Data!$A$1:$AH$15000,23,0)</f>
        <v>69809</v>
      </c>
      <c r="AL49" s="173" t="n">
        <f aca="false">VLOOKUP($A49,[2]Data!$A$1:$AH$15000,24,0)</f>
        <v>900000</v>
      </c>
      <c r="AM49" s="173" t="n">
        <f aca="false">VLOOKUP($A49,[4]Data!$A$1:$R$15000,9,0)</f>
        <v>217653</v>
      </c>
      <c r="BA49" s="173" t="n">
        <f aca="false">VLOOKUP($A49,[2]Data!$A$1:$AH$15000,2,0)</f>
        <v>160254</v>
      </c>
      <c r="BC49" s="173" t="n">
        <f aca="false">VLOOKUP($A49,[1]Data!$A$1:$AH$15000,20,0)</f>
        <v>0</v>
      </c>
      <c r="BD49" s="173" t="n">
        <f aca="false">VLOOKUP($A49,[1]Data!$A$1:$AH$15000,21,0)</f>
        <v>43414</v>
      </c>
      <c r="BE49" s="173" t="n">
        <f aca="false">VLOOKUP($A49,[1]Data!$A$1:$AH$15000,22,0)</f>
        <v>10000</v>
      </c>
      <c r="BF49" s="173" t="n">
        <f aca="false">VLOOKUP($A49,[1]Data!$A$1:$AH$15000,19,0)</f>
        <v>0</v>
      </c>
      <c r="BH49" s="173" t="n">
        <f aca="false">VLOOKUP($A49,[2]Data!$A$1:$AH$15000,3,0)</f>
        <v>366709</v>
      </c>
      <c r="BI49" s="173" t="n">
        <f aca="false">VLOOKUP($A49,[2]Data!$A$1:$AH$15000,7,0)</f>
        <v>1105556</v>
      </c>
      <c r="BJ49" s="173" t="n">
        <f aca="false">VLOOKUP($A49,[2]Data!$A$1:$AH$15000,8,0)</f>
        <v>0</v>
      </c>
      <c r="BR49" s="173" t="n">
        <f aca="false">VLOOKUP($A49,[2]Data!$A$1:$AH$15000,13,0)</f>
        <v>26785</v>
      </c>
      <c r="BS49" s="173" t="n">
        <f aca="false">VLOOKUP($A49,[2]Data!$A$1:$AH$15000,14,0)</f>
        <v>59083</v>
      </c>
      <c r="BT49" s="173" t="n">
        <f aca="false">VLOOKUP($A49,[2]Data!$A$1:$AH$15000,15,0)</f>
        <v>37821</v>
      </c>
      <c r="BU49" s="173" t="n">
        <f aca="false">VLOOKUP($A49,[2]Data!$A$1:$AH$15000,16,0)</f>
        <v>159191</v>
      </c>
      <c r="BW49" s="173" t="n">
        <f aca="false">VLOOKUP($A49,[1]Data!$A$1:$AH$15000,26,0)</f>
        <v>0</v>
      </c>
      <c r="BX49" s="173" t="n">
        <f aca="false">VLOOKUP($A49,[1]Data!$A$1:$AH$15000,28,0)</f>
        <v>0</v>
      </c>
      <c r="BY49" s="173" t="n">
        <f aca="false">VLOOKUP($A49,[1]Data!$A$1:$AH$15000,24,0)</f>
        <v>1296</v>
      </c>
      <c r="BZ49" s="173" t="n">
        <f aca="false">VLOOKUP($A49,[1]Data!$A$1:$AH$15000,25,0)</f>
        <v>25438</v>
      </c>
      <c r="CA49" s="173" t="n">
        <f aca="false">VLOOKUP($A49,[1]Data!$A$1:$AH$15000,30,0)</f>
        <v>56254</v>
      </c>
      <c r="CB49" s="173" t="n">
        <f aca="false">VLOOKUP($A49,[1]Data!$A$1:$AH$15000,29,0)</f>
        <v>39776</v>
      </c>
      <c r="CD49" s="129" t="n">
        <f aca="false">VLOOKUP($A49,[4]Data!$A$1:$R$15000,2,0)</f>
        <v>915289</v>
      </c>
      <c r="CE49" s="173" t="n">
        <f aca="false">VLOOKUP($A49,[3]Data!$A$1:$K$15000,3,0)*$A$2</f>
        <v>2537100</v>
      </c>
      <c r="CF49" s="173" t="n">
        <f aca="false">VLOOKUP($A49,[3]Data!$A$1:$K$15000,7,0)*$A$2</f>
        <v>14800</v>
      </c>
      <c r="CG49" s="173" t="n">
        <f aca="false">VLOOKUP($A49,[3]Data!$A$1:$K$15000,8,0)*$A$2</f>
        <v>65000</v>
      </c>
      <c r="CH49" s="173" t="n">
        <f aca="false">VLOOKUP($A49,[3]Data!$A$1:$K$15000,2,0)*$A$2</f>
        <v>40400</v>
      </c>
      <c r="CJ49" s="173" t="n">
        <f aca="false">VLOOKUP($A49,[4]Data!$A$1:$R$15000,18,0)</f>
        <v>0</v>
      </c>
      <c r="CK49" s="173" t="n">
        <f aca="false">VLOOKUP($A49,[4]Data!$A$1:$R$15000,3,0)</f>
        <v>321991</v>
      </c>
      <c r="CL49" s="173" t="n">
        <f aca="false">VLOOKUP($A49,[4]Data!$A$1:$R$15000,4,0)</f>
        <v>4000</v>
      </c>
      <c r="CM49" s="173" t="n">
        <f aca="false">VLOOKUP($A49,[3]Data!$A$1:$K$15000,10,0)*$A$2</f>
        <v>316000</v>
      </c>
      <c r="CN49" s="129" t="n">
        <f aca="false">VLOOKUP($A49,[2]Data!$A$1:$AN$15000,34,0)</f>
        <v>98327</v>
      </c>
      <c r="CO49" s="129" t="n">
        <f aca="false">VLOOKUP($A49,[2]Data!$A$1:$AN$15000,35,0)</f>
        <v>527589</v>
      </c>
      <c r="CP49" s="129" t="n">
        <f aca="false">VLOOKUP($A49,[2]Data!$A$1:$AN$15000,36,0)</f>
        <v>675009</v>
      </c>
      <c r="CQ49" s="129" t="n">
        <f aca="false">VLOOKUP($A49,[2]Data!$A$1:$AN$15000,37,0)</f>
        <v>152215</v>
      </c>
      <c r="CR49" s="129" t="n">
        <f aca="false">VLOOKUP($A49,[2]Data!$A$1:$AN$15000,38,0)</f>
        <v>15324</v>
      </c>
      <c r="CS49" s="129" t="n">
        <f aca="false">VLOOKUP($A49,[2]Data!$A$1:$AN$15000,39,0)</f>
        <v>0</v>
      </c>
      <c r="CT49" s="129" t="n">
        <f aca="false">VLOOKUP($A49,[2]Data!$A$1:$AN$15000,40,0)</f>
        <v>165543</v>
      </c>
      <c r="CU49" s="129" t="n">
        <f aca="false">VLOOKUP($A49,[2]Data!$A$1:$BA$15000,41,0)</f>
        <v>0</v>
      </c>
      <c r="CV49" s="129" t="n">
        <f aca="false">VLOOKUP($A49,[2]Data!$A$1:$BA$15000,42,0)</f>
        <v>0</v>
      </c>
      <c r="CW49" s="129" t="n">
        <f aca="false">VLOOKUP($A49,[2]Data!$A$1:$BA$15000,43,0)</f>
        <v>10269</v>
      </c>
      <c r="CX49" s="129" t="n">
        <f aca="false">VLOOKUP($A49,[2]Data!$A$1:$BA$15000,44,0)</f>
        <v>32979</v>
      </c>
      <c r="CY49" s="129" t="n">
        <f aca="false">VLOOKUP($A49,[2]Data!$A$1:$BA$15000,45,0)</f>
        <v>53440</v>
      </c>
      <c r="CZ49" s="129" t="n">
        <f aca="false">VLOOKUP($A49,[2]Data!$A$1:$BA$15000,46,0)</f>
        <v>6670</v>
      </c>
      <c r="DA49" s="129" t="n">
        <f aca="false">VLOOKUP($A49,[2]Data!$A$1:$BA$15000,47,0)</f>
        <v>0</v>
      </c>
      <c r="DB49" s="129" t="n">
        <f aca="false">VLOOKUP($A49,[2]Data!$A$1:$BA$15000,48,0)</f>
        <v>109127</v>
      </c>
      <c r="DC49" s="129" t="n">
        <f aca="false">VLOOKUP($A49,[2]Data!$A$1:$BA$15000,53,0)</f>
        <v>-24875</v>
      </c>
      <c r="DD49" s="129" t="n">
        <f aca="false">VLOOKUP($A49,[4]Data!$A$1:$Z$15000,20,0)</f>
        <v>49052</v>
      </c>
      <c r="DE49" s="129" t="n">
        <f aca="false">VLOOKUP($A49,[4]Data!$A$1:$Z$15000,25,0)</f>
        <v>22535</v>
      </c>
      <c r="DF49" s="129" t="n">
        <f aca="false">VLOOKUP($A49,[4]Data!$A$1:$Z$15000,26,0)</f>
        <v>0</v>
      </c>
      <c r="DG49" s="129" t="n">
        <f aca="false">VLOOKUP($A49,[4]Data!$A$1:$Z$15000,21,0)</f>
        <v>0</v>
      </c>
      <c r="DH49" s="129" t="n">
        <f aca="false">VLOOKUP($A49,[4]Data!$A$1:$Z$15000,24,0)</f>
        <v>189148</v>
      </c>
      <c r="DI49" s="129" t="n">
        <f aca="false">VLOOKUP($A49,[5]Data!$A$1:$M$15000,4,0)</f>
        <v>337139</v>
      </c>
      <c r="DJ49" s="129" t="n">
        <f aca="false">VLOOKUP($A49,[5]Data!$A$1:$M$15000,12,0)</f>
        <v>54685</v>
      </c>
      <c r="DK49" s="129" t="n">
        <f aca="false">VLOOKUP($A49,[5]Data!$A$1:$M$15000,11,0)</f>
        <v>129629</v>
      </c>
      <c r="DL49" s="129" t="n">
        <f aca="false">VLOOKUP($A49,[5]Data!$A$1:$M$15000,5,0)</f>
        <v>133550</v>
      </c>
      <c r="DM49" s="129" t="n">
        <f aca="false">VLOOKUP($A49,[5]Data!$A$1:$M$15000,8,0)</f>
        <v>104911</v>
      </c>
      <c r="DN49" s="129" t="n">
        <f aca="false">VLOOKUP($A49,[5]Data!$A$1:$M$15000,6,0)</f>
        <v>6663</v>
      </c>
      <c r="DO49" s="129" t="n">
        <f aca="false">VLOOKUP($A49,[5]Data!$A$1:$M$15000,7,0)</f>
        <v>36496</v>
      </c>
      <c r="DP49" s="129" t="n">
        <f aca="false">VLOOKUP($A49,[5]Data!$A$1:$M$15000,9,0)</f>
        <v>9340</v>
      </c>
      <c r="DQ49" s="129" t="n">
        <f aca="false">VLOOKUP($A49,[5]Data!$A$1:$M$15000,3,0)</f>
        <v>0</v>
      </c>
      <c r="DR49" s="129" t="n">
        <f aca="false">VLOOKUP($A49,[5]Data!$A$1:$M$15000,10,0)</f>
        <v>192487</v>
      </c>
      <c r="DS49" s="129" t="n">
        <f aca="false">VLOOKUP($A49,[5]Data!$A$1:$M$15000,2,0)</f>
        <v>14064</v>
      </c>
      <c r="DT49" s="129" t="str">
        <f aca="false">VLOOKUP($A49,[5]Data!$A$1:$M$15000,13,0)</f>
        <v/>
      </c>
      <c r="DU49" s="129" t="n">
        <f aca="false">VLOOKUP($A49,[6]data!$A$1:$M$15000,2,0)</f>
        <v>130600</v>
      </c>
      <c r="DV49" s="129" t="n">
        <f aca="false">VLOOKUP($A49,[6]data!$A$1:$M$15000,3,0)</f>
        <v>136632</v>
      </c>
      <c r="DW49" s="129" t="n">
        <f aca="false">VLOOKUP($A49,[6]data!$A$1:$M$15000,4,0)</f>
        <v>187118</v>
      </c>
      <c r="DX49" s="129" t="n">
        <f aca="false">VLOOKUP($A49,[6]data!$A$1:$M$15000,5,0)</f>
        <v>20266</v>
      </c>
      <c r="DY49" s="129" t="n">
        <f aca="false">VLOOKUP($A49,[6]data!$A$1:$M$15000,6,0)</f>
        <v>84161</v>
      </c>
      <c r="DZ49" s="129" t="n">
        <f aca="false">VLOOKUP($A49,[6]data!$A$1:$M$15000,7,0)</f>
        <v>111634</v>
      </c>
      <c r="EA49" s="129" t="n">
        <f aca="false">VLOOKUP($A49,[6]data!$A$1:$M$15000,8,0)</f>
        <v>63500</v>
      </c>
      <c r="EB49" s="129" t="n">
        <f aca="false">VLOOKUP($A49,[6]data!$A$1:$M$15000,9,0)</f>
        <v>403600</v>
      </c>
      <c r="EC49" s="129" t="n">
        <f aca="false">VLOOKUP($A49,[6]data!$A$1:$M$15000,10,0)</f>
        <v>0</v>
      </c>
      <c r="ED49" s="129" t="n">
        <f aca="false">VLOOKUP($A49,[6]data!$A$1:$Q$15000,11,0)</f>
        <v>6352</v>
      </c>
      <c r="EE49" s="129" t="n">
        <f aca="false">VLOOKUP($A49,[6]data!$A$1:$Q$15000,12,0)</f>
        <v>173817</v>
      </c>
      <c r="EF49" s="129" t="n">
        <f aca="false">VLOOKUP($A49,[6]data!$A$1:$Q$15000,13,0)</f>
        <v>128636</v>
      </c>
      <c r="EG49" s="129" t="n">
        <f aca="false">VLOOKUP($A49,[6]data!$A$1:$Q$15000,14,0)</f>
        <v>23700</v>
      </c>
      <c r="EH49" s="129" t="n">
        <f aca="false">VLOOKUP($A49,[6]data!$A$1:$Q$15000,15,0)</f>
        <v>107000</v>
      </c>
      <c r="EI49" s="129" t="n">
        <f aca="false">VLOOKUP($A49,[6]data!$A$1:$Q$15000,17,0)</f>
        <v>12660</v>
      </c>
      <c r="EJ49" s="129" t="n">
        <f aca="false">VLOOKUP($A49,[6]data!$A$1:$Q$15000,16,0)</f>
        <v>33964</v>
      </c>
      <c r="EK49" s="129" t="n">
        <f aca="false">VLOOKUP($A49,[7]data!$A$1:$Q$15000,3,0)</f>
        <v>270000</v>
      </c>
      <c r="EL49" s="129" t="n">
        <f aca="false">VLOOKUP($A49,[7]data!$A$1:$Q$15000,4,0)</f>
        <v>58000</v>
      </c>
      <c r="EM49" s="129" t="n">
        <f aca="false">VLOOKUP($A49,[7]data!$A$1:$Q$15000,2,0)</f>
        <v>19000</v>
      </c>
      <c r="EN49" s="129" t="n">
        <f aca="false">VLOOKUP($A49,[7]data!$A$1:$Q$15000,11,0)</f>
        <v>66000</v>
      </c>
      <c r="EO49" s="129" t="n">
        <f aca="false">VLOOKUP($A49,[7]data!$A$1:$Q$15000,12,0)</f>
        <v>17000</v>
      </c>
      <c r="EP49" s="129"/>
      <c r="EQ49" s="129"/>
      <c r="ER49" s="129"/>
      <c r="ES49" s="129" t="n">
        <f aca="false">VLOOKUP($A49,[7]data!$A$1:$Q$15000,14,0)</f>
        <v>18000</v>
      </c>
      <c r="ET49" s="129" t="n">
        <f aca="false">VLOOKUP($A49,[7]data!$A$1:$Q$15000,13,0)</f>
        <v>0</v>
      </c>
      <c r="EU49" s="130" t="n">
        <f aca="false">VLOOKUP($A49,[4]Data!$A$1:$I$15000,8,0)</f>
        <v>139797</v>
      </c>
      <c r="EV49" s="128" t="n">
        <f aca="false">VLOOKUP($A49,[2]Data!$A$1:$BG$15000,59,0)</f>
        <v>0</v>
      </c>
    </row>
    <row r="50" customFormat="false" ht="11.25" hidden="false" customHeight="false" outlineLevel="0" collapsed="false">
      <c r="A50" s="172" t="n">
        <v>36511</v>
      </c>
      <c r="B50" s="173" t="n">
        <f aca="false">VLOOKUP($A50,[2]Data!$A$1:$AG$15000,9,0)</f>
        <v>139176</v>
      </c>
      <c r="C50" s="173" t="n">
        <f aca="false">VLOOKUP($A50,[2]Data!$A$1:$AG$15000,10,0)</f>
        <v>435241</v>
      </c>
      <c r="D50" s="173" t="n">
        <f aca="false">VLOOKUP($A50,[2]Data!$A$1:$AG$15000,11,0)</f>
        <v>949132</v>
      </c>
      <c r="E50" s="173" t="n">
        <f aca="false">VLOOKUP($A50,[2]Data!$A$1:$AG$15000,12,0)</f>
        <v>398062</v>
      </c>
      <c r="F50" s="173" t="n">
        <f aca="false">VLOOKUP($A50,[1]Data!$A$1:$AF$15000,4,0)</f>
        <v>719000</v>
      </c>
      <c r="G50" s="173" t="n">
        <f aca="false">VLOOKUP($A50,[1]Data!$A$1:$AF$15000,2,0)</f>
        <v>55527</v>
      </c>
      <c r="H50" s="173" t="n">
        <f aca="false">VLOOKUP($A50,[1]Data!$A$1:$AF$15000,3,0)</f>
        <v>179561</v>
      </c>
      <c r="I50" s="173" t="n">
        <f aca="false">VLOOKUP($A50,[1]Data!$A$1:$AF$15000,6,0)</f>
        <v>15846</v>
      </c>
      <c r="J50" s="173" t="n">
        <f aca="false">VLOOKUP($A50,[3]Data!$A$1:$K$15000,4,0)*$A$2</f>
        <v>1775000</v>
      </c>
      <c r="K50" s="173" t="n">
        <f aca="false">VLOOKUP($A50,[3]Data!$A$1:$K$15000,6,0)*$A$2</f>
        <v>81700</v>
      </c>
      <c r="R50" s="173" t="n">
        <f aca="false">VLOOKUP($A50,[2]Data!$A$1:$AH$15000,4,0)</f>
        <v>2712381</v>
      </c>
      <c r="T50" s="173" t="n">
        <f aca="false">VLOOKUP($A50,[1]Data!$A$1:$AH$15000,34,0)</f>
        <v>680193</v>
      </c>
      <c r="V50" s="173" t="n">
        <f aca="false">VLOOKUP($A50,[1]Data!$A$1:$AH$15000,8,0)</f>
        <v>56532</v>
      </c>
      <c r="W50" s="173" t="n">
        <f aca="false">VLOOKUP($A50,[4]Data!$A$1:$AH$15000,19,0)</f>
        <v>40320</v>
      </c>
      <c r="X50" s="173" t="n">
        <f aca="false">VLOOKUP($A50,[1]Data!$A$1:$AH$15000,17,0)</f>
        <v>110319</v>
      </c>
      <c r="Y50" s="173" t="n">
        <f aca="false">VLOOKUP($A50,[2]Data!$A$1:$AH$15000,17,0)</f>
        <v>347747</v>
      </c>
      <c r="Z50" s="173" t="n">
        <f aca="false">VLOOKUP($A50,[1]Data!$A$1:$AH$15000,11,0)</f>
        <v>296393</v>
      </c>
      <c r="AA50" s="173" t="n">
        <f aca="false">VLOOKUP($A50,[2]Data!$A$1:$AH$15000,21,0)</f>
        <v>284471</v>
      </c>
      <c r="AB50" s="173" t="n">
        <f aca="false">VLOOKUP($A50,[1]Data!$A$1:$AH$15000,15,0)</f>
        <v>63633</v>
      </c>
      <c r="AC50" s="173" t="n">
        <f aca="false">VLOOKUP($A50,[2]Data!$A$1:$AH$15000,18,0)</f>
        <v>131301</v>
      </c>
      <c r="AD50" s="173" t="n">
        <f aca="false">VLOOKUP($A50,[1]Data!$A$1:$AH$15000,18,0)</f>
        <v>107931</v>
      </c>
      <c r="AE50" s="173" t="n">
        <f aca="false">VLOOKUP($A50,[2]Data!$A$1:$AH$15000,19,0)</f>
        <v>21147</v>
      </c>
      <c r="AF50" s="173" t="n">
        <f aca="false">VLOOKUP($A50,[1]Data!$A$1:$AH$15000,16,0)</f>
        <v>84818</v>
      </c>
      <c r="AG50" s="173" t="n">
        <f aca="false">VLOOKUP($A50,[2]Data!$A$1:$AH$15000,20,0)</f>
        <v>120191</v>
      </c>
      <c r="AH50" s="173" t="n">
        <f aca="false">VLOOKUP($A50,[1]Data!$A$1:$AH$15000,9,0)</f>
        <v>172497</v>
      </c>
      <c r="AI50" s="173" t="n">
        <f aca="false">VLOOKUP($A50,[2]Data!$A$1:$AH$15000,22,0)</f>
        <v>358098</v>
      </c>
      <c r="AJ50" s="173" t="n">
        <f aca="false">VLOOKUP($A50,[1]Data!$A$1:$AH$15000,10,0)</f>
        <v>34559</v>
      </c>
      <c r="AK50" s="173" t="n">
        <f aca="false">VLOOKUP($A50,[2]Data!$A$1:$AH$15000,23,0)</f>
        <v>69317</v>
      </c>
      <c r="AL50" s="173" t="n">
        <f aca="false">VLOOKUP($A50,[2]Data!$A$1:$AH$15000,24,0)</f>
        <v>895608</v>
      </c>
      <c r="AM50" s="173" t="n">
        <f aca="false">VLOOKUP($A50,[4]Data!$A$1:$R$15000,9,0)</f>
        <v>204846</v>
      </c>
      <c r="BA50" s="173" t="n">
        <f aca="false">VLOOKUP($A50,[2]Data!$A$1:$AH$15000,2,0)</f>
        <v>193334</v>
      </c>
      <c r="BC50" s="173" t="n">
        <f aca="false">VLOOKUP($A50,[1]Data!$A$1:$AH$15000,20,0)</f>
        <v>0</v>
      </c>
      <c r="BD50" s="173" t="n">
        <f aca="false">VLOOKUP($A50,[1]Data!$A$1:$AH$15000,21,0)</f>
        <v>43414</v>
      </c>
      <c r="BE50" s="173" t="n">
        <f aca="false">VLOOKUP($A50,[1]Data!$A$1:$AH$15000,22,0)</f>
        <v>10000</v>
      </c>
      <c r="BF50" s="173" t="n">
        <f aca="false">VLOOKUP($A50,[1]Data!$A$1:$AH$15000,19,0)</f>
        <v>0</v>
      </c>
      <c r="BH50" s="173" t="n">
        <f aca="false">VLOOKUP($A50,[2]Data!$A$1:$AH$15000,3,0)</f>
        <v>336497</v>
      </c>
      <c r="BI50" s="173" t="n">
        <f aca="false">VLOOKUP($A50,[2]Data!$A$1:$AH$15000,7,0)</f>
        <v>972089</v>
      </c>
      <c r="BJ50" s="173" t="n">
        <f aca="false">VLOOKUP($A50,[2]Data!$A$1:$AH$15000,8,0)</f>
        <v>0</v>
      </c>
      <c r="BR50" s="173" t="n">
        <f aca="false">VLOOKUP($A50,[2]Data!$A$1:$AH$15000,13,0)</f>
        <v>102578</v>
      </c>
      <c r="BS50" s="173" t="n">
        <f aca="false">VLOOKUP($A50,[2]Data!$A$1:$AH$15000,14,0)</f>
        <v>51975</v>
      </c>
      <c r="BT50" s="173" t="n">
        <f aca="false">VLOOKUP($A50,[2]Data!$A$1:$AH$15000,15,0)</f>
        <v>47051</v>
      </c>
      <c r="BU50" s="173" t="n">
        <f aca="false">VLOOKUP($A50,[2]Data!$A$1:$AH$15000,16,0)</f>
        <v>169200</v>
      </c>
      <c r="BW50" s="173" t="n">
        <f aca="false">VLOOKUP($A50,[1]Data!$A$1:$AH$15000,26,0)</f>
        <v>0</v>
      </c>
      <c r="BX50" s="173" t="n">
        <f aca="false">VLOOKUP($A50,[1]Data!$A$1:$AH$15000,28,0)</f>
        <v>0</v>
      </c>
      <c r="BY50" s="173" t="n">
        <f aca="false">VLOOKUP($A50,[1]Data!$A$1:$AH$15000,24,0)</f>
        <v>1296</v>
      </c>
      <c r="BZ50" s="173" t="n">
        <f aca="false">VLOOKUP($A50,[1]Data!$A$1:$AH$15000,25,0)</f>
        <v>25438</v>
      </c>
      <c r="CA50" s="173" t="n">
        <f aca="false">VLOOKUP($A50,[1]Data!$A$1:$AH$15000,30,0)</f>
        <v>56254</v>
      </c>
      <c r="CB50" s="173" t="n">
        <f aca="false">VLOOKUP($A50,[1]Data!$A$1:$AH$15000,29,0)</f>
        <v>39776</v>
      </c>
      <c r="CD50" s="129" t="n">
        <f aca="false">VLOOKUP($A50,[4]Data!$A$1:$R$15000,2,0)</f>
        <v>935244</v>
      </c>
      <c r="CE50" s="173" t="n">
        <f aca="false">VLOOKUP($A50,[3]Data!$A$1:$K$15000,3,0)*$A$2</f>
        <v>2513600</v>
      </c>
      <c r="CF50" s="173" t="n">
        <f aca="false">VLOOKUP($A50,[3]Data!$A$1:$K$15000,7,0)*$A$2</f>
        <v>24600</v>
      </c>
      <c r="CG50" s="173" t="n">
        <f aca="false">VLOOKUP($A50,[3]Data!$A$1:$K$15000,8,0)*$A$2</f>
        <v>65000</v>
      </c>
      <c r="CH50" s="173" t="n">
        <f aca="false">VLOOKUP($A50,[3]Data!$A$1:$K$15000,2,0)*$A$2</f>
        <v>40400</v>
      </c>
      <c r="CJ50" s="173" t="n">
        <f aca="false">VLOOKUP($A50,[4]Data!$A$1:$R$15000,18,0)</f>
        <v>4958</v>
      </c>
      <c r="CK50" s="173" t="n">
        <f aca="false">VLOOKUP($A50,[4]Data!$A$1:$R$15000,3,0)</f>
        <v>274043</v>
      </c>
      <c r="CL50" s="173" t="n">
        <f aca="false">VLOOKUP($A50,[4]Data!$A$1:$R$15000,4,0)</f>
        <v>9309</v>
      </c>
      <c r="CM50" s="173" t="n">
        <f aca="false">VLOOKUP($A50,[3]Data!$A$1:$K$15000,10,0)*$A$2</f>
        <v>263000</v>
      </c>
      <c r="CN50" s="129" t="n">
        <f aca="false">VLOOKUP($A50,[2]Data!$A$1:$AN$15000,34,0)</f>
        <v>98323</v>
      </c>
      <c r="CO50" s="129" t="n">
        <f aca="false">VLOOKUP($A50,[2]Data!$A$1:$AN$15000,35,0)</f>
        <v>537716</v>
      </c>
      <c r="CP50" s="129" t="n">
        <f aca="false">VLOOKUP($A50,[2]Data!$A$1:$AN$15000,36,0)</f>
        <v>675009</v>
      </c>
      <c r="CQ50" s="129" t="n">
        <f aca="false">VLOOKUP($A50,[2]Data!$A$1:$AN$15000,37,0)</f>
        <v>151412</v>
      </c>
      <c r="CR50" s="129" t="n">
        <f aca="false">VLOOKUP($A50,[2]Data!$A$1:$AN$15000,38,0)</f>
        <v>10805</v>
      </c>
      <c r="CS50" s="129" t="n">
        <f aca="false">VLOOKUP($A50,[2]Data!$A$1:$AN$15000,39,0)</f>
        <v>0</v>
      </c>
      <c r="CT50" s="129" t="n">
        <f aca="false">VLOOKUP($A50,[2]Data!$A$1:$AN$15000,40,0)</f>
        <v>180598</v>
      </c>
      <c r="CU50" s="129" t="n">
        <f aca="false">VLOOKUP($A50,[2]Data!$A$1:$BA$15000,41,0)</f>
        <v>0</v>
      </c>
      <c r="CV50" s="129" t="n">
        <f aca="false">VLOOKUP($A50,[2]Data!$A$1:$BA$15000,42,0)</f>
        <v>3052</v>
      </c>
      <c r="CW50" s="129" t="n">
        <f aca="false">VLOOKUP($A50,[2]Data!$A$1:$BA$15000,43,0)</f>
        <v>10269</v>
      </c>
      <c r="CX50" s="129" t="n">
        <f aca="false">VLOOKUP($A50,[2]Data!$A$1:$BA$15000,44,0)</f>
        <v>29270</v>
      </c>
      <c r="CY50" s="129" t="n">
        <f aca="false">VLOOKUP($A50,[2]Data!$A$1:$BA$15000,45,0)</f>
        <v>53440</v>
      </c>
      <c r="CZ50" s="129" t="n">
        <f aca="false">VLOOKUP($A50,[2]Data!$A$1:$BA$15000,46,0)</f>
        <v>6670</v>
      </c>
      <c r="DA50" s="129" t="n">
        <f aca="false">VLOOKUP($A50,[2]Data!$A$1:$BA$15000,47,0)</f>
        <v>22722</v>
      </c>
      <c r="DB50" s="129" t="n">
        <f aca="false">VLOOKUP($A50,[2]Data!$A$1:$BA$15000,48,0)</f>
        <v>131613</v>
      </c>
      <c r="DC50" s="129" t="n">
        <f aca="false">VLOOKUP($A50,[2]Data!$A$1:$BA$15000,53,0)</f>
        <v>-24875</v>
      </c>
      <c r="DD50" s="129" t="n">
        <f aca="false">VLOOKUP($A50,[4]Data!$A$1:$Z$15000,20,0)</f>
        <v>53871</v>
      </c>
      <c r="DE50" s="129" t="n">
        <f aca="false">VLOOKUP($A50,[4]Data!$A$1:$Z$15000,25,0)</f>
        <v>10000</v>
      </c>
      <c r="DF50" s="129" t="n">
        <f aca="false">VLOOKUP($A50,[4]Data!$A$1:$Z$15000,26,0)</f>
        <v>0</v>
      </c>
      <c r="DG50" s="129" t="n">
        <f aca="false">VLOOKUP($A50,[4]Data!$A$1:$Z$15000,21,0)</f>
        <v>0</v>
      </c>
      <c r="DH50" s="129" t="n">
        <f aca="false">VLOOKUP($A50,[4]Data!$A$1:$Z$15000,24,0)</f>
        <v>181294</v>
      </c>
      <c r="DI50" s="129" t="n">
        <f aca="false">VLOOKUP($A50,[5]Data!$A$1:$M$15000,4,0)</f>
        <v>337793</v>
      </c>
      <c r="DJ50" s="129" t="n">
        <f aca="false">VLOOKUP($A50,[5]Data!$A$1:$M$15000,12,0)</f>
        <v>69035</v>
      </c>
      <c r="DK50" s="129" t="n">
        <f aca="false">VLOOKUP($A50,[5]Data!$A$1:$M$15000,11,0)</f>
        <v>134617</v>
      </c>
      <c r="DL50" s="129" t="n">
        <f aca="false">VLOOKUP($A50,[5]Data!$A$1:$M$15000,5,0)</f>
        <v>133550</v>
      </c>
      <c r="DM50" s="129" t="n">
        <f aca="false">VLOOKUP($A50,[5]Data!$A$1:$M$15000,8,0)</f>
        <v>108954</v>
      </c>
      <c r="DN50" s="129" t="n">
        <f aca="false">VLOOKUP($A50,[5]Data!$A$1:$M$15000,6,0)</f>
        <v>6682</v>
      </c>
      <c r="DO50" s="129" t="n">
        <f aca="false">VLOOKUP($A50,[5]Data!$A$1:$M$15000,7,0)</f>
        <v>50045</v>
      </c>
      <c r="DP50" s="129" t="n">
        <f aca="false">VLOOKUP($A50,[5]Data!$A$1:$M$15000,9,0)</f>
        <v>9945</v>
      </c>
      <c r="DQ50" s="129" t="n">
        <f aca="false">VLOOKUP($A50,[5]Data!$A$1:$M$15000,3,0)</f>
        <v>0</v>
      </c>
      <c r="DR50" s="129" t="n">
        <f aca="false">VLOOKUP($A50,[5]Data!$A$1:$M$15000,10,0)</f>
        <v>186141</v>
      </c>
      <c r="DS50" s="129" t="n">
        <f aca="false">VLOOKUP($A50,[5]Data!$A$1:$M$15000,2,0)</f>
        <v>14104</v>
      </c>
      <c r="DT50" s="129" t="str">
        <f aca="false">VLOOKUP($A50,[5]Data!$A$1:$M$15000,13,0)</f>
        <v/>
      </c>
      <c r="DU50" s="129" t="n">
        <f aca="false">VLOOKUP($A50,[6]data!$A$1:$M$15000,2,0)</f>
        <v>130600</v>
      </c>
      <c r="DV50" s="129" t="n">
        <f aca="false">VLOOKUP($A50,[6]data!$A$1:$M$15000,3,0)</f>
        <v>137500</v>
      </c>
      <c r="DW50" s="129" t="n">
        <f aca="false">VLOOKUP($A50,[6]data!$A$1:$M$15000,4,0)</f>
        <v>187118</v>
      </c>
      <c r="DX50" s="129" t="n">
        <f aca="false">VLOOKUP($A50,[6]data!$A$1:$M$15000,5,0)</f>
        <v>18778</v>
      </c>
      <c r="DY50" s="129" t="n">
        <f aca="false">VLOOKUP($A50,[6]data!$A$1:$M$15000,6,0)</f>
        <v>86977</v>
      </c>
      <c r="DZ50" s="129" t="n">
        <f aca="false">VLOOKUP($A50,[6]data!$A$1:$M$15000,7,0)</f>
        <v>113241</v>
      </c>
      <c r="EA50" s="129" t="n">
        <f aca="false">VLOOKUP($A50,[6]data!$A$1:$M$15000,8,0)</f>
        <v>68500</v>
      </c>
      <c r="EB50" s="129" t="n">
        <f aca="false">VLOOKUP($A50,[6]data!$A$1:$M$15000,9,0)</f>
        <v>386738</v>
      </c>
      <c r="EC50" s="129" t="n">
        <f aca="false">VLOOKUP($A50,[6]data!$A$1:$M$15000,10,0)</f>
        <v>0</v>
      </c>
      <c r="ED50" s="129" t="n">
        <f aca="false">VLOOKUP($A50,[6]data!$A$1:$Q$15000,11,0)</f>
        <v>6352</v>
      </c>
      <c r="EE50" s="129" t="n">
        <f aca="false">VLOOKUP($A50,[6]data!$A$1:$Q$15000,12,0)</f>
        <v>148348</v>
      </c>
      <c r="EF50" s="129" t="n">
        <f aca="false">VLOOKUP($A50,[6]data!$A$1:$Q$15000,13,0)</f>
        <v>135000</v>
      </c>
      <c r="EG50" s="129" t="n">
        <f aca="false">VLOOKUP($A50,[6]data!$A$1:$Q$15000,14,0)</f>
        <v>23700</v>
      </c>
      <c r="EH50" s="129" t="n">
        <f aca="false">VLOOKUP($A50,[6]data!$A$1:$Q$15000,15,0)</f>
        <v>107000</v>
      </c>
      <c r="EI50" s="129" t="n">
        <f aca="false">VLOOKUP($A50,[6]data!$A$1:$Q$15000,17,0)</f>
        <v>17495</v>
      </c>
      <c r="EJ50" s="129" t="n">
        <f aca="false">VLOOKUP($A50,[6]data!$A$1:$Q$15000,16,0)</f>
        <v>48701</v>
      </c>
      <c r="EK50" s="129" t="n">
        <f aca="false">VLOOKUP($A50,[7]data!$A$1:$Q$15000,3,0)</f>
        <v>270000</v>
      </c>
      <c r="EL50" s="129" t="n">
        <f aca="false">VLOOKUP($A50,[7]data!$A$1:$Q$15000,4,0)</f>
        <v>58000</v>
      </c>
      <c r="EM50" s="129" t="n">
        <f aca="false">VLOOKUP($A50,[7]data!$A$1:$Q$15000,2,0)</f>
        <v>7000</v>
      </c>
      <c r="EN50" s="129" t="n">
        <f aca="false">VLOOKUP($A50,[7]data!$A$1:$Q$15000,11,0)</f>
        <v>60000</v>
      </c>
      <c r="EO50" s="129" t="n">
        <f aca="false">VLOOKUP($A50,[7]data!$A$1:$Q$15000,12,0)</f>
        <v>14000</v>
      </c>
      <c r="EP50" s="129"/>
      <c r="EQ50" s="129"/>
      <c r="ER50" s="129"/>
      <c r="ES50" s="129" t="n">
        <f aca="false">VLOOKUP($A50,[7]data!$A$1:$Q$15000,14,0)</f>
        <v>10000</v>
      </c>
      <c r="ET50" s="129" t="n">
        <f aca="false">VLOOKUP($A50,[7]data!$A$1:$Q$15000,13,0)</f>
        <v>0</v>
      </c>
      <c r="EU50" s="130" t="n">
        <f aca="false">VLOOKUP($A50,[4]Data!$A$1:$I$15000,8,0)</f>
        <v>135680</v>
      </c>
      <c r="EV50" s="128" t="n">
        <f aca="false">VLOOKUP($A50,[2]Data!$A$1:$BG$15000,59,0)</f>
        <v>0</v>
      </c>
    </row>
    <row r="51" customFormat="false" ht="11.25" hidden="false" customHeight="false" outlineLevel="0" collapsed="false">
      <c r="A51" s="172" t="n">
        <v>36512</v>
      </c>
      <c r="B51" s="173" t="n">
        <f aca="false">VLOOKUP($A51,[2]Data!$A$1:$AG$15000,9,0)</f>
        <v>166874</v>
      </c>
      <c r="C51" s="173" t="n">
        <f aca="false">VLOOKUP($A51,[2]Data!$A$1:$AG$15000,10,0)</f>
        <v>347422</v>
      </c>
      <c r="D51" s="173" t="n">
        <f aca="false">VLOOKUP($A51,[2]Data!$A$1:$AG$15000,11,0)</f>
        <v>886025</v>
      </c>
      <c r="E51" s="173" t="n">
        <f aca="false">VLOOKUP($A51,[2]Data!$A$1:$AG$15000,12,0)</f>
        <v>493957</v>
      </c>
      <c r="F51" s="173" t="n">
        <f aca="false">VLOOKUP($A51,[1]Data!$A$1:$AF$15000,4,0)</f>
        <v>719000</v>
      </c>
      <c r="G51" s="173" t="n">
        <f aca="false">VLOOKUP($A51,[1]Data!$A$1:$AF$15000,2,0)</f>
        <v>55527</v>
      </c>
      <c r="H51" s="173" t="n">
        <f aca="false">VLOOKUP($A51,[1]Data!$A$1:$AF$15000,3,0)</f>
        <v>179561</v>
      </c>
      <c r="I51" s="173" t="n">
        <f aca="false">VLOOKUP($A51,[1]Data!$A$1:$AF$15000,6,0)</f>
        <v>15846</v>
      </c>
      <c r="J51" s="173" t="n">
        <f aca="false">VLOOKUP($A51,[3]Data!$A$1:$K$15000,4,0)*$A$2</f>
        <v>1771700</v>
      </c>
      <c r="K51" s="173" t="n">
        <f aca="false">VLOOKUP($A51,[3]Data!$A$1:$K$15000,6,0)*$A$2</f>
        <v>72800</v>
      </c>
      <c r="R51" s="173" t="n">
        <f aca="false">VLOOKUP($A51,[2]Data!$A$1:$AH$15000,4,0)</f>
        <v>2672273</v>
      </c>
      <c r="T51" s="173" t="n">
        <f aca="false">VLOOKUP($A51,[1]Data!$A$1:$AH$15000,34,0)</f>
        <v>680193</v>
      </c>
      <c r="V51" s="173" t="n">
        <f aca="false">VLOOKUP($A51,[1]Data!$A$1:$AH$15000,8,0)</f>
        <v>56532</v>
      </c>
      <c r="W51" s="173" t="n">
        <f aca="false">VLOOKUP($A51,[4]Data!$A$1:$AH$15000,19,0)</f>
        <v>40320</v>
      </c>
      <c r="X51" s="173" t="n">
        <f aca="false">VLOOKUP($A51,[1]Data!$A$1:$AH$15000,17,0)</f>
        <v>110319</v>
      </c>
      <c r="Y51" s="173" t="n">
        <f aca="false">VLOOKUP($A51,[2]Data!$A$1:$AH$15000,17,0)</f>
        <v>382989</v>
      </c>
      <c r="Z51" s="173" t="n">
        <f aca="false">VLOOKUP($A51,[1]Data!$A$1:$AH$15000,11,0)</f>
        <v>296393</v>
      </c>
      <c r="AA51" s="173" t="n">
        <f aca="false">VLOOKUP($A51,[2]Data!$A$1:$AH$15000,21,0)</f>
        <v>290126</v>
      </c>
      <c r="AB51" s="173" t="n">
        <f aca="false">VLOOKUP($A51,[1]Data!$A$1:$AH$15000,15,0)</f>
        <v>63633</v>
      </c>
      <c r="AC51" s="173" t="n">
        <f aca="false">VLOOKUP($A51,[2]Data!$A$1:$AH$15000,18,0)</f>
        <v>131042</v>
      </c>
      <c r="AD51" s="173" t="n">
        <f aca="false">VLOOKUP($A51,[1]Data!$A$1:$AH$15000,18,0)</f>
        <v>107931</v>
      </c>
      <c r="AE51" s="173" t="n">
        <f aca="false">VLOOKUP($A51,[2]Data!$A$1:$AH$15000,19,0)</f>
        <v>17494</v>
      </c>
      <c r="AF51" s="173" t="n">
        <f aca="false">VLOOKUP($A51,[1]Data!$A$1:$AH$15000,16,0)</f>
        <v>84818</v>
      </c>
      <c r="AG51" s="173" t="n">
        <f aca="false">VLOOKUP($A51,[2]Data!$A$1:$AH$15000,20,0)</f>
        <v>117388</v>
      </c>
      <c r="AH51" s="173" t="n">
        <f aca="false">VLOOKUP($A51,[1]Data!$A$1:$AH$15000,9,0)</f>
        <v>172497</v>
      </c>
      <c r="AI51" s="173" t="n">
        <f aca="false">VLOOKUP($A51,[2]Data!$A$1:$AH$15000,22,0)</f>
        <v>328927</v>
      </c>
      <c r="AJ51" s="173" t="n">
        <f aca="false">VLOOKUP($A51,[1]Data!$A$1:$AH$15000,10,0)</f>
        <v>34559</v>
      </c>
      <c r="AK51" s="173" t="n">
        <f aca="false">VLOOKUP($A51,[2]Data!$A$1:$AH$15000,23,0)</f>
        <v>59082</v>
      </c>
      <c r="AL51" s="173" t="n">
        <f aca="false">VLOOKUP($A51,[2]Data!$A$1:$AH$15000,24,0)</f>
        <v>915000</v>
      </c>
      <c r="AM51" s="173" t="n">
        <f aca="false">VLOOKUP($A51,[4]Data!$A$1:$R$15000,9,0)</f>
        <v>204846</v>
      </c>
      <c r="BA51" s="173" t="n">
        <f aca="false">VLOOKUP($A51,[2]Data!$A$1:$AH$15000,2,0)</f>
        <v>195663</v>
      </c>
      <c r="BC51" s="173" t="n">
        <f aca="false">VLOOKUP($A51,[1]Data!$A$1:$AH$15000,20,0)</f>
        <v>0</v>
      </c>
      <c r="BD51" s="173" t="n">
        <f aca="false">VLOOKUP($A51,[1]Data!$A$1:$AH$15000,21,0)</f>
        <v>43414</v>
      </c>
      <c r="BE51" s="173" t="n">
        <f aca="false">VLOOKUP($A51,[1]Data!$A$1:$AH$15000,22,0)</f>
        <v>10000</v>
      </c>
      <c r="BF51" s="173" t="n">
        <f aca="false">VLOOKUP($A51,[1]Data!$A$1:$AH$15000,19,0)</f>
        <v>0</v>
      </c>
      <c r="BH51" s="173" t="n">
        <f aca="false">VLOOKUP($A51,[2]Data!$A$1:$AH$15000,3,0)</f>
        <v>284202</v>
      </c>
      <c r="BI51" s="173" t="n">
        <f aca="false">VLOOKUP($A51,[2]Data!$A$1:$AH$15000,7,0)</f>
        <v>914718</v>
      </c>
      <c r="BJ51" s="173" t="n">
        <f aca="false">VLOOKUP($A51,[2]Data!$A$1:$AH$15000,8,0)</f>
        <v>0</v>
      </c>
      <c r="BR51" s="173" t="n">
        <f aca="false">VLOOKUP($A51,[2]Data!$A$1:$AH$15000,13,0)</f>
        <v>56660</v>
      </c>
      <c r="BS51" s="173" t="n">
        <f aca="false">VLOOKUP($A51,[2]Data!$A$1:$AH$15000,14,0)</f>
        <v>75723</v>
      </c>
      <c r="BT51" s="173" t="n">
        <f aca="false">VLOOKUP($A51,[2]Data!$A$1:$AH$15000,15,0)</f>
        <v>84961</v>
      </c>
      <c r="BU51" s="173" t="n">
        <f aca="false">VLOOKUP($A51,[2]Data!$A$1:$AH$15000,16,0)</f>
        <v>127239</v>
      </c>
      <c r="BW51" s="173" t="n">
        <f aca="false">VLOOKUP($A51,[1]Data!$A$1:$AH$15000,26,0)</f>
        <v>0</v>
      </c>
      <c r="BX51" s="173" t="n">
        <f aca="false">VLOOKUP($A51,[1]Data!$A$1:$AH$15000,28,0)</f>
        <v>0</v>
      </c>
      <c r="BY51" s="173" t="n">
        <f aca="false">VLOOKUP($A51,[1]Data!$A$1:$AH$15000,24,0)</f>
        <v>1296</v>
      </c>
      <c r="BZ51" s="173" t="n">
        <f aca="false">VLOOKUP($A51,[1]Data!$A$1:$AH$15000,25,0)</f>
        <v>25438</v>
      </c>
      <c r="CA51" s="173" t="n">
        <f aca="false">VLOOKUP($A51,[1]Data!$A$1:$AH$15000,30,0)</f>
        <v>56254</v>
      </c>
      <c r="CB51" s="173" t="n">
        <f aca="false">VLOOKUP($A51,[1]Data!$A$1:$AH$15000,29,0)</f>
        <v>39776</v>
      </c>
      <c r="CD51" s="129" t="n">
        <f aca="false">VLOOKUP($A51,[4]Data!$A$1:$R$15000,2,0)</f>
        <v>935244</v>
      </c>
      <c r="CE51" s="173" t="n">
        <f aca="false">VLOOKUP($A51,[3]Data!$A$1:$K$15000,3,0)*$A$2</f>
        <v>2489800</v>
      </c>
      <c r="CF51" s="173" t="n">
        <f aca="false">VLOOKUP($A51,[3]Data!$A$1:$K$15000,7,0)*$A$2</f>
        <v>17700</v>
      </c>
      <c r="CG51" s="173" t="n">
        <f aca="false">VLOOKUP($A51,[3]Data!$A$1:$K$15000,8,0)*$A$2</f>
        <v>59100</v>
      </c>
      <c r="CH51" s="173" t="n">
        <f aca="false">VLOOKUP($A51,[3]Data!$A$1:$K$15000,2,0)*$A$2</f>
        <v>40400</v>
      </c>
      <c r="CJ51" s="173" t="n">
        <f aca="false">VLOOKUP($A51,[4]Data!$A$1:$R$15000,18,0)</f>
        <v>4958</v>
      </c>
      <c r="CK51" s="173" t="n">
        <f aca="false">VLOOKUP($A51,[4]Data!$A$1:$R$15000,3,0)</f>
        <v>274043</v>
      </c>
      <c r="CL51" s="173" t="n">
        <f aca="false">VLOOKUP($A51,[4]Data!$A$1:$R$15000,4,0)</f>
        <v>9309</v>
      </c>
      <c r="CM51" s="173" t="n">
        <f aca="false">VLOOKUP($A51,[3]Data!$A$1:$K$15000,10,0)*$A$2</f>
        <v>279000</v>
      </c>
      <c r="CN51" s="129" t="n">
        <f aca="false">VLOOKUP($A51,[2]Data!$A$1:$AN$15000,34,0)</f>
        <v>98321</v>
      </c>
      <c r="CO51" s="129" t="n">
        <f aca="false">VLOOKUP($A51,[2]Data!$A$1:$AN$15000,35,0)</f>
        <v>544129</v>
      </c>
      <c r="CP51" s="129" t="n">
        <f aca="false">VLOOKUP($A51,[2]Data!$A$1:$AN$15000,36,0)</f>
        <v>675029</v>
      </c>
      <c r="CQ51" s="129" t="n">
        <f aca="false">VLOOKUP($A51,[2]Data!$A$1:$AN$15000,37,0)</f>
        <v>148519</v>
      </c>
      <c r="CR51" s="129" t="n">
        <f aca="false">VLOOKUP($A51,[2]Data!$A$1:$AN$15000,38,0)</f>
        <v>0</v>
      </c>
      <c r="CS51" s="129" t="n">
        <f aca="false">VLOOKUP($A51,[2]Data!$A$1:$AN$15000,39,0)</f>
        <v>0</v>
      </c>
      <c r="CT51" s="129" t="n">
        <f aca="false">VLOOKUP($A51,[2]Data!$A$1:$AN$15000,40,0)</f>
        <v>195642</v>
      </c>
      <c r="CU51" s="129" t="n">
        <f aca="false">VLOOKUP($A51,[2]Data!$A$1:$BA$15000,41,0)</f>
        <v>0</v>
      </c>
      <c r="CV51" s="129" t="n">
        <f aca="false">VLOOKUP($A51,[2]Data!$A$1:$BA$15000,42,0)</f>
        <v>0</v>
      </c>
      <c r="CW51" s="129" t="n">
        <f aca="false">VLOOKUP($A51,[2]Data!$A$1:$BA$15000,43,0)</f>
        <v>10269</v>
      </c>
      <c r="CX51" s="129" t="n">
        <f aca="false">VLOOKUP($A51,[2]Data!$A$1:$BA$15000,44,0)</f>
        <v>28067</v>
      </c>
      <c r="CY51" s="129" t="n">
        <f aca="false">VLOOKUP($A51,[2]Data!$A$1:$BA$15000,45,0)</f>
        <v>5344</v>
      </c>
      <c r="CZ51" s="129" t="n">
        <f aca="false">VLOOKUP($A51,[2]Data!$A$1:$BA$15000,46,0)</f>
        <v>6670</v>
      </c>
      <c r="DA51" s="129" t="n">
        <f aca="false">VLOOKUP($A51,[2]Data!$A$1:$BA$15000,47,0)</f>
        <v>42078</v>
      </c>
      <c r="DB51" s="129" t="n">
        <f aca="false">VLOOKUP($A51,[2]Data!$A$1:$BA$15000,48,0)</f>
        <v>137025</v>
      </c>
      <c r="DC51" s="129" t="n">
        <f aca="false">VLOOKUP($A51,[2]Data!$A$1:$BA$15000,53,0)</f>
        <v>-42384</v>
      </c>
      <c r="DD51" s="129" t="n">
        <f aca="false">VLOOKUP($A51,[4]Data!$A$1:$Z$15000,20,0)</f>
        <v>53871</v>
      </c>
      <c r="DE51" s="129" t="n">
        <f aca="false">VLOOKUP($A51,[4]Data!$A$1:$Z$15000,25,0)</f>
        <v>10000</v>
      </c>
      <c r="DF51" s="129" t="n">
        <f aca="false">VLOOKUP($A51,[4]Data!$A$1:$Z$15000,26,0)</f>
        <v>0</v>
      </c>
      <c r="DG51" s="129" t="n">
        <f aca="false">VLOOKUP($A51,[4]Data!$A$1:$Z$15000,21,0)</f>
        <v>0</v>
      </c>
      <c r="DH51" s="129" t="n">
        <f aca="false">VLOOKUP($A51,[4]Data!$A$1:$Z$15000,24,0)</f>
        <v>181294</v>
      </c>
      <c r="DI51" s="129" t="n">
        <f aca="false">VLOOKUP($A51,[5]Data!$A$1:$M$15000,4,0)</f>
        <v>337793</v>
      </c>
      <c r="DJ51" s="129" t="n">
        <f aca="false">VLOOKUP($A51,[5]Data!$A$1:$M$15000,12,0)</f>
        <v>69035</v>
      </c>
      <c r="DK51" s="129" t="n">
        <f aca="false">VLOOKUP($A51,[5]Data!$A$1:$M$15000,11,0)</f>
        <v>134617</v>
      </c>
      <c r="DL51" s="129" t="n">
        <f aca="false">VLOOKUP($A51,[5]Data!$A$1:$M$15000,5,0)</f>
        <v>133550</v>
      </c>
      <c r="DM51" s="129" t="n">
        <f aca="false">VLOOKUP($A51,[5]Data!$A$1:$M$15000,8,0)</f>
        <v>108954</v>
      </c>
      <c r="DN51" s="129" t="n">
        <f aca="false">VLOOKUP($A51,[5]Data!$A$1:$M$15000,6,0)</f>
        <v>6682</v>
      </c>
      <c r="DO51" s="129" t="n">
        <f aca="false">VLOOKUP($A51,[5]Data!$A$1:$M$15000,7,0)</f>
        <v>50045</v>
      </c>
      <c r="DP51" s="129" t="n">
        <f aca="false">VLOOKUP($A51,[5]Data!$A$1:$M$15000,9,0)</f>
        <v>9945</v>
      </c>
      <c r="DQ51" s="129" t="n">
        <f aca="false">VLOOKUP($A51,[5]Data!$A$1:$M$15000,3,0)</f>
        <v>0</v>
      </c>
      <c r="DR51" s="129" t="n">
        <f aca="false">VLOOKUP($A51,[5]Data!$A$1:$M$15000,10,0)</f>
        <v>186141</v>
      </c>
      <c r="DS51" s="129" t="n">
        <f aca="false">VLOOKUP($A51,[5]Data!$A$1:$M$15000,2,0)</f>
        <v>14104</v>
      </c>
      <c r="DT51" s="129" t="str">
        <f aca="false">VLOOKUP($A51,[5]Data!$A$1:$M$15000,13,0)</f>
        <v/>
      </c>
      <c r="DU51" s="129" t="n">
        <f aca="false">VLOOKUP($A51,[6]data!$A$1:$M$15000,2,0)</f>
        <v>130600</v>
      </c>
      <c r="DV51" s="129" t="n">
        <f aca="false">VLOOKUP($A51,[6]data!$A$1:$M$15000,3,0)</f>
        <v>137500</v>
      </c>
      <c r="DW51" s="129" t="n">
        <f aca="false">VLOOKUP($A51,[6]data!$A$1:$M$15000,4,0)</f>
        <v>187118</v>
      </c>
      <c r="DX51" s="129" t="n">
        <f aca="false">VLOOKUP($A51,[6]data!$A$1:$M$15000,5,0)</f>
        <v>18778</v>
      </c>
      <c r="DY51" s="129" t="n">
        <f aca="false">VLOOKUP($A51,[6]data!$A$1:$M$15000,6,0)</f>
        <v>86977</v>
      </c>
      <c r="DZ51" s="129" t="n">
        <f aca="false">VLOOKUP($A51,[6]data!$A$1:$M$15000,7,0)</f>
        <v>113241</v>
      </c>
      <c r="EA51" s="129" t="n">
        <f aca="false">VLOOKUP($A51,[6]data!$A$1:$M$15000,8,0)</f>
        <v>68500</v>
      </c>
      <c r="EB51" s="129" t="n">
        <f aca="false">VLOOKUP($A51,[6]data!$A$1:$M$15000,9,0)</f>
        <v>386738</v>
      </c>
      <c r="EC51" s="129" t="n">
        <f aca="false">VLOOKUP($A51,[6]data!$A$1:$M$15000,10,0)</f>
        <v>0</v>
      </c>
      <c r="ED51" s="129" t="n">
        <f aca="false">VLOOKUP($A51,[6]data!$A$1:$Q$15000,11,0)</f>
        <v>6352</v>
      </c>
      <c r="EE51" s="129" t="n">
        <f aca="false">VLOOKUP($A51,[6]data!$A$1:$Q$15000,12,0)</f>
        <v>148348</v>
      </c>
      <c r="EF51" s="129" t="n">
        <f aca="false">VLOOKUP($A51,[6]data!$A$1:$Q$15000,13,0)</f>
        <v>135000</v>
      </c>
      <c r="EG51" s="129" t="n">
        <f aca="false">VLOOKUP($A51,[6]data!$A$1:$Q$15000,14,0)</f>
        <v>23700</v>
      </c>
      <c r="EH51" s="129" t="n">
        <f aca="false">VLOOKUP($A51,[6]data!$A$1:$Q$15000,15,0)</f>
        <v>107000</v>
      </c>
      <c r="EI51" s="129" t="n">
        <f aca="false">VLOOKUP($A51,[6]data!$A$1:$Q$15000,17,0)</f>
        <v>17495</v>
      </c>
      <c r="EJ51" s="129" t="n">
        <f aca="false">VLOOKUP($A51,[6]data!$A$1:$Q$15000,16,0)</f>
        <v>48701</v>
      </c>
      <c r="EK51" s="129" t="n">
        <f aca="false">VLOOKUP($A51,[7]data!$A$1:$Q$15000,3,0)</f>
        <v>270000</v>
      </c>
      <c r="EL51" s="129" t="n">
        <f aca="false">VLOOKUP($A51,[7]data!$A$1:$Q$15000,4,0)</f>
        <v>58000</v>
      </c>
      <c r="EM51" s="129" t="n">
        <f aca="false">VLOOKUP($A51,[7]data!$A$1:$Q$15000,2,0)</f>
        <v>7000</v>
      </c>
      <c r="EN51" s="129" t="n">
        <f aca="false">VLOOKUP($A51,[7]data!$A$1:$Q$15000,11,0)</f>
        <v>60000</v>
      </c>
      <c r="EO51" s="129" t="n">
        <f aca="false">VLOOKUP($A51,[7]data!$A$1:$Q$15000,12,0)</f>
        <v>14000</v>
      </c>
      <c r="EP51" s="129"/>
      <c r="EQ51" s="129"/>
      <c r="ER51" s="129"/>
      <c r="ES51" s="129" t="n">
        <f aca="false">VLOOKUP($A51,[7]data!$A$1:$Q$15000,14,0)</f>
        <v>10000</v>
      </c>
      <c r="ET51" s="129" t="n">
        <f aca="false">VLOOKUP($A51,[7]data!$A$1:$Q$15000,13,0)</f>
        <v>0</v>
      </c>
      <c r="EU51" s="130" t="n">
        <f aca="false">VLOOKUP($A51,[4]Data!$A$1:$I$15000,8,0)</f>
        <v>135680</v>
      </c>
      <c r="EV51" s="128" t="n">
        <f aca="false">VLOOKUP($A51,[2]Data!$A$1:$BG$15000,59,0)</f>
        <v>0</v>
      </c>
    </row>
    <row r="52" customFormat="false" ht="11.25" hidden="false" customHeight="false" outlineLevel="0" collapsed="false">
      <c r="A52" s="172" t="n">
        <v>36513</v>
      </c>
      <c r="B52" s="173" t="n">
        <f aca="false">VLOOKUP($A52,[2]Data!$A$1:$AG$15000,9,0)</f>
        <v>164902</v>
      </c>
      <c r="C52" s="173" t="n">
        <f aca="false">VLOOKUP($A52,[2]Data!$A$1:$AG$15000,10,0)</f>
        <v>340919</v>
      </c>
      <c r="D52" s="173" t="n">
        <f aca="false">VLOOKUP($A52,[2]Data!$A$1:$AG$15000,11,0)</f>
        <v>889599</v>
      </c>
      <c r="E52" s="173" t="n">
        <f aca="false">VLOOKUP($A52,[2]Data!$A$1:$AG$15000,12,0)</f>
        <v>486015</v>
      </c>
      <c r="F52" s="173" t="n">
        <f aca="false">VLOOKUP($A52,[1]Data!$A$1:$AF$15000,4,0)</f>
        <v>719000</v>
      </c>
      <c r="G52" s="173" t="n">
        <f aca="false">VLOOKUP($A52,[1]Data!$A$1:$AF$15000,2,0)</f>
        <v>55527</v>
      </c>
      <c r="H52" s="173" t="n">
        <f aca="false">VLOOKUP($A52,[1]Data!$A$1:$AF$15000,3,0)</f>
        <v>179561</v>
      </c>
      <c r="I52" s="173" t="n">
        <f aca="false">VLOOKUP($A52,[1]Data!$A$1:$AF$15000,6,0)</f>
        <v>15846</v>
      </c>
      <c r="J52" s="173" t="n">
        <f aca="false">VLOOKUP($A52,[3]Data!$A$1:$K$15000,4,0)*$A$2</f>
        <v>1774100</v>
      </c>
      <c r="K52" s="173" t="n">
        <f aca="false">VLOOKUP($A52,[3]Data!$A$1:$K$15000,6,0)*$A$2</f>
        <v>87600</v>
      </c>
      <c r="R52" s="173" t="n">
        <f aca="false">VLOOKUP($A52,[2]Data!$A$1:$AH$15000,4,0)</f>
        <v>2642233</v>
      </c>
      <c r="T52" s="173" t="n">
        <f aca="false">VLOOKUP($A52,[1]Data!$A$1:$AH$15000,34,0)</f>
        <v>680193</v>
      </c>
      <c r="V52" s="173" t="n">
        <f aca="false">VLOOKUP($A52,[1]Data!$A$1:$AH$15000,8,0)</f>
        <v>56532</v>
      </c>
      <c r="W52" s="173" t="n">
        <f aca="false">VLOOKUP($A52,[4]Data!$A$1:$AH$15000,19,0)</f>
        <v>40320</v>
      </c>
      <c r="X52" s="173" t="n">
        <f aca="false">VLOOKUP($A52,[1]Data!$A$1:$AH$15000,17,0)</f>
        <v>110319</v>
      </c>
      <c r="Y52" s="173" t="n">
        <f aca="false">VLOOKUP($A52,[2]Data!$A$1:$AH$15000,17,0)</f>
        <v>381027</v>
      </c>
      <c r="Z52" s="173" t="n">
        <f aca="false">VLOOKUP($A52,[1]Data!$A$1:$AH$15000,11,0)</f>
        <v>296393</v>
      </c>
      <c r="AA52" s="173" t="n">
        <f aca="false">VLOOKUP($A52,[2]Data!$A$1:$AH$15000,21,0)</f>
        <v>285286</v>
      </c>
      <c r="AB52" s="173" t="n">
        <f aca="false">VLOOKUP($A52,[1]Data!$A$1:$AH$15000,15,0)</f>
        <v>63633</v>
      </c>
      <c r="AC52" s="173" t="n">
        <f aca="false">VLOOKUP($A52,[2]Data!$A$1:$AH$15000,18,0)</f>
        <v>129680</v>
      </c>
      <c r="AD52" s="173" t="n">
        <f aca="false">VLOOKUP($A52,[1]Data!$A$1:$AH$15000,18,0)</f>
        <v>107931</v>
      </c>
      <c r="AE52" s="173" t="n">
        <f aca="false">VLOOKUP($A52,[2]Data!$A$1:$AH$15000,19,0)</f>
        <v>17012</v>
      </c>
      <c r="AF52" s="173" t="n">
        <f aca="false">VLOOKUP($A52,[1]Data!$A$1:$AH$15000,16,0)</f>
        <v>84818</v>
      </c>
      <c r="AG52" s="173" t="n">
        <f aca="false">VLOOKUP($A52,[2]Data!$A$1:$AH$15000,20,0)</f>
        <v>116982</v>
      </c>
      <c r="AH52" s="173" t="n">
        <f aca="false">VLOOKUP($A52,[1]Data!$A$1:$AH$15000,9,0)</f>
        <v>172497</v>
      </c>
      <c r="AI52" s="173" t="n">
        <f aca="false">VLOOKUP($A52,[2]Data!$A$1:$AH$15000,22,0)</f>
        <v>326548</v>
      </c>
      <c r="AJ52" s="173" t="n">
        <f aca="false">VLOOKUP($A52,[1]Data!$A$1:$AH$15000,10,0)</f>
        <v>34559</v>
      </c>
      <c r="AK52" s="173" t="n">
        <f aca="false">VLOOKUP($A52,[2]Data!$A$1:$AH$15000,23,0)</f>
        <v>59570</v>
      </c>
      <c r="AL52" s="173" t="n">
        <f aca="false">VLOOKUP($A52,[2]Data!$A$1:$AH$15000,24,0)</f>
        <v>910000</v>
      </c>
      <c r="AM52" s="173" t="n">
        <f aca="false">VLOOKUP($A52,[4]Data!$A$1:$R$15000,9,0)</f>
        <v>204846</v>
      </c>
      <c r="BA52" s="173" t="n">
        <f aca="false">VLOOKUP($A52,[2]Data!$A$1:$AH$15000,2,0)</f>
        <v>196072</v>
      </c>
      <c r="BC52" s="173" t="n">
        <f aca="false">VLOOKUP($A52,[1]Data!$A$1:$AH$15000,20,0)</f>
        <v>0</v>
      </c>
      <c r="BD52" s="173" t="n">
        <f aca="false">VLOOKUP($A52,[1]Data!$A$1:$AH$15000,21,0)</f>
        <v>43414</v>
      </c>
      <c r="BE52" s="173" t="n">
        <f aca="false">VLOOKUP($A52,[1]Data!$A$1:$AH$15000,22,0)</f>
        <v>10000</v>
      </c>
      <c r="BF52" s="173" t="n">
        <f aca="false">VLOOKUP($A52,[1]Data!$A$1:$AH$15000,19,0)</f>
        <v>0</v>
      </c>
      <c r="BH52" s="173" t="n">
        <f aca="false">VLOOKUP($A52,[2]Data!$A$1:$AH$15000,3,0)</f>
        <v>307817</v>
      </c>
      <c r="BI52" s="173" t="n">
        <f aca="false">VLOOKUP($A52,[2]Data!$A$1:$AH$15000,7,0)</f>
        <v>932024</v>
      </c>
      <c r="BJ52" s="173" t="n">
        <f aca="false">VLOOKUP($A52,[2]Data!$A$1:$AH$15000,8,0)</f>
        <v>0</v>
      </c>
      <c r="BR52" s="173" t="n">
        <f aca="false">VLOOKUP($A52,[2]Data!$A$1:$AH$15000,13,0)</f>
        <v>55040</v>
      </c>
      <c r="BS52" s="173" t="n">
        <f aca="false">VLOOKUP($A52,[2]Data!$A$1:$AH$15000,14,0)</f>
        <v>75723</v>
      </c>
      <c r="BT52" s="173" t="n">
        <f aca="false">VLOOKUP($A52,[2]Data!$A$1:$AH$15000,15,0)</f>
        <v>84961</v>
      </c>
      <c r="BU52" s="173" t="n">
        <f aca="false">VLOOKUP($A52,[2]Data!$A$1:$AH$15000,16,0)</f>
        <v>127002</v>
      </c>
      <c r="BW52" s="173" t="n">
        <f aca="false">VLOOKUP($A52,[1]Data!$A$1:$AH$15000,26,0)</f>
        <v>0</v>
      </c>
      <c r="BX52" s="173" t="n">
        <f aca="false">VLOOKUP($A52,[1]Data!$A$1:$AH$15000,28,0)</f>
        <v>0</v>
      </c>
      <c r="BY52" s="173" t="n">
        <f aca="false">VLOOKUP($A52,[1]Data!$A$1:$AH$15000,24,0)</f>
        <v>1296</v>
      </c>
      <c r="BZ52" s="173" t="n">
        <f aca="false">VLOOKUP($A52,[1]Data!$A$1:$AH$15000,25,0)</f>
        <v>25438</v>
      </c>
      <c r="CA52" s="173" t="n">
        <f aca="false">VLOOKUP($A52,[1]Data!$A$1:$AH$15000,30,0)</f>
        <v>56254</v>
      </c>
      <c r="CB52" s="173" t="n">
        <f aca="false">VLOOKUP($A52,[1]Data!$A$1:$AH$15000,29,0)</f>
        <v>39776</v>
      </c>
      <c r="CD52" s="129" t="n">
        <f aca="false">VLOOKUP($A52,[4]Data!$A$1:$R$15000,2,0)</f>
        <v>935244</v>
      </c>
      <c r="CE52" s="173" t="n">
        <f aca="false">VLOOKUP($A52,[3]Data!$A$1:$K$15000,3,0)*$A$2</f>
        <v>2504900</v>
      </c>
      <c r="CF52" s="173" t="n">
        <f aca="false">VLOOKUP($A52,[3]Data!$A$1:$K$15000,7,0)*$A$2</f>
        <v>9900</v>
      </c>
      <c r="CG52" s="173" t="n">
        <f aca="false">VLOOKUP($A52,[3]Data!$A$1:$K$15000,8,0)*$A$2</f>
        <v>59100</v>
      </c>
      <c r="CH52" s="173" t="n">
        <f aca="false">VLOOKUP($A52,[3]Data!$A$1:$K$15000,2,0)*$A$2</f>
        <v>40400</v>
      </c>
      <c r="CJ52" s="173" t="n">
        <f aca="false">VLOOKUP($A52,[4]Data!$A$1:$R$15000,18,0)</f>
        <v>4958</v>
      </c>
      <c r="CK52" s="173" t="n">
        <f aca="false">VLOOKUP($A52,[4]Data!$A$1:$R$15000,3,0)</f>
        <v>274043</v>
      </c>
      <c r="CL52" s="173" t="n">
        <f aca="false">VLOOKUP($A52,[4]Data!$A$1:$R$15000,4,0)</f>
        <v>9309</v>
      </c>
      <c r="CM52" s="173" t="n">
        <f aca="false">VLOOKUP($A52,[3]Data!$A$1:$K$15000,10,0)*$A$2</f>
        <v>263200</v>
      </c>
      <c r="CN52" s="129" t="n">
        <f aca="false">VLOOKUP($A52,[2]Data!$A$1:$AN$15000,34,0)</f>
        <v>98321</v>
      </c>
      <c r="CO52" s="129" t="n">
        <f aca="false">VLOOKUP($A52,[2]Data!$A$1:$AN$15000,35,0)</f>
        <v>545006</v>
      </c>
      <c r="CP52" s="129" t="n">
        <f aca="false">VLOOKUP($A52,[2]Data!$A$1:$AN$15000,36,0)</f>
        <v>675029</v>
      </c>
      <c r="CQ52" s="129" t="n">
        <f aca="false">VLOOKUP($A52,[2]Data!$A$1:$AN$15000,37,0)</f>
        <v>148770</v>
      </c>
      <c r="CR52" s="129" t="n">
        <f aca="false">VLOOKUP($A52,[2]Data!$A$1:$AN$15000,38,0)</f>
        <v>0</v>
      </c>
      <c r="CS52" s="129" t="n">
        <f aca="false">VLOOKUP($A52,[2]Data!$A$1:$AN$15000,39,0)</f>
        <v>0</v>
      </c>
      <c r="CT52" s="129" t="n">
        <f aca="false">VLOOKUP($A52,[2]Data!$A$1:$AN$15000,40,0)</f>
        <v>195889</v>
      </c>
      <c r="CU52" s="129" t="n">
        <f aca="false">VLOOKUP($A52,[2]Data!$A$1:$BA$15000,41,0)</f>
        <v>0</v>
      </c>
      <c r="CV52" s="129" t="n">
        <f aca="false">VLOOKUP($A52,[2]Data!$A$1:$BA$15000,42,0)</f>
        <v>0</v>
      </c>
      <c r="CW52" s="129" t="n">
        <f aca="false">VLOOKUP($A52,[2]Data!$A$1:$BA$15000,43,0)</f>
        <v>10269</v>
      </c>
      <c r="CX52" s="129" t="n">
        <f aca="false">VLOOKUP($A52,[2]Data!$A$1:$BA$15000,44,0)</f>
        <v>27838</v>
      </c>
      <c r="CY52" s="129" t="n">
        <f aca="false">VLOOKUP($A52,[2]Data!$A$1:$BA$15000,45,0)</f>
        <v>53440</v>
      </c>
      <c r="CZ52" s="129" t="n">
        <f aca="false">VLOOKUP($A52,[2]Data!$A$1:$BA$15000,46,0)</f>
        <v>6670</v>
      </c>
      <c r="DA52" s="129" t="n">
        <f aca="false">VLOOKUP($A52,[2]Data!$A$1:$BA$15000,47,0)</f>
        <v>42078</v>
      </c>
      <c r="DB52" s="129" t="n">
        <f aca="false">VLOOKUP($A52,[2]Data!$A$1:$BA$15000,48,0)</f>
        <v>136606</v>
      </c>
      <c r="DC52" s="129" t="n">
        <f aca="false">VLOOKUP($A52,[2]Data!$A$1:$BA$15000,53,0)</f>
        <v>-42384</v>
      </c>
      <c r="DD52" s="129" t="n">
        <f aca="false">VLOOKUP($A52,[4]Data!$A$1:$Z$15000,20,0)</f>
        <v>53871</v>
      </c>
      <c r="DE52" s="129" t="n">
        <f aca="false">VLOOKUP($A52,[4]Data!$A$1:$Z$15000,25,0)</f>
        <v>10000</v>
      </c>
      <c r="DF52" s="129" t="n">
        <f aca="false">VLOOKUP($A52,[4]Data!$A$1:$Z$15000,26,0)</f>
        <v>0</v>
      </c>
      <c r="DG52" s="129" t="n">
        <f aca="false">VLOOKUP($A52,[4]Data!$A$1:$Z$15000,21,0)</f>
        <v>0</v>
      </c>
      <c r="DH52" s="129" t="n">
        <f aca="false">VLOOKUP($A52,[4]Data!$A$1:$Z$15000,24,0)</f>
        <v>181294</v>
      </c>
      <c r="DI52" s="129" t="n">
        <f aca="false">VLOOKUP($A52,[5]Data!$A$1:$M$15000,4,0)</f>
        <v>337793</v>
      </c>
      <c r="DJ52" s="129" t="n">
        <f aca="false">VLOOKUP($A52,[5]Data!$A$1:$M$15000,12,0)</f>
        <v>69035</v>
      </c>
      <c r="DK52" s="129" t="n">
        <f aca="false">VLOOKUP($A52,[5]Data!$A$1:$M$15000,11,0)</f>
        <v>134617</v>
      </c>
      <c r="DL52" s="129" t="n">
        <f aca="false">VLOOKUP($A52,[5]Data!$A$1:$M$15000,5,0)</f>
        <v>133550</v>
      </c>
      <c r="DM52" s="129" t="n">
        <f aca="false">VLOOKUP($A52,[5]Data!$A$1:$M$15000,8,0)</f>
        <v>108954</v>
      </c>
      <c r="DN52" s="129" t="n">
        <f aca="false">VLOOKUP($A52,[5]Data!$A$1:$M$15000,6,0)</f>
        <v>6682</v>
      </c>
      <c r="DO52" s="129" t="n">
        <f aca="false">VLOOKUP($A52,[5]Data!$A$1:$M$15000,7,0)</f>
        <v>50045</v>
      </c>
      <c r="DP52" s="129" t="n">
        <f aca="false">VLOOKUP($A52,[5]Data!$A$1:$M$15000,9,0)</f>
        <v>9945</v>
      </c>
      <c r="DQ52" s="129" t="n">
        <f aca="false">VLOOKUP($A52,[5]Data!$A$1:$M$15000,3,0)</f>
        <v>0</v>
      </c>
      <c r="DR52" s="129" t="n">
        <f aca="false">VLOOKUP($A52,[5]Data!$A$1:$M$15000,10,0)</f>
        <v>186141</v>
      </c>
      <c r="DS52" s="129" t="n">
        <f aca="false">VLOOKUP($A52,[5]Data!$A$1:$M$15000,2,0)</f>
        <v>14104</v>
      </c>
      <c r="DT52" s="129" t="str">
        <f aca="false">VLOOKUP($A52,[5]Data!$A$1:$M$15000,13,0)</f>
        <v/>
      </c>
      <c r="DU52" s="129" t="n">
        <f aca="false">VLOOKUP($A52,[6]data!$A$1:$M$15000,2,0)</f>
        <v>130600</v>
      </c>
      <c r="DV52" s="129" t="n">
        <f aca="false">VLOOKUP($A52,[6]data!$A$1:$M$15000,3,0)</f>
        <v>137500</v>
      </c>
      <c r="DW52" s="129" t="n">
        <f aca="false">VLOOKUP($A52,[6]data!$A$1:$M$15000,4,0)</f>
        <v>187118</v>
      </c>
      <c r="DX52" s="129" t="n">
        <f aca="false">VLOOKUP($A52,[6]data!$A$1:$M$15000,5,0)</f>
        <v>18778</v>
      </c>
      <c r="DY52" s="129" t="n">
        <f aca="false">VLOOKUP($A52,[6]data!$A$1:$M$15000,6,0)</f>
        <v>86977</v>
      </c>
      <c r="DZ52" s="129" t="n">
        <f aca="false">VLOOKUP($A52,[6]data!$A$1:$M$15000,7,0)</f>
        <v>113241</v>
      </c>
      <c r="EA52" s="129" t="n">
        <f aca="false">VLOOKUP($A52,[6]data!$A$1:$M$15000,8,0)</f>
        <v>68500</v>
      </c>
      <c r="EB52" s="129" t="n">
        <f aca="false">VLOOKUP($A52,[6]data!$A$1:$M$15000,9,0)</f>
        <v>386738</v>
      </c>
      <c r="EC52" s="129" t="n">
        <f aca="false">VLOOKUP($A52,[6]data!$A$1:$M$15000,10,0)</f>
        <v>0</v>
      </c>
      <c r="ED52" s="129" t="n">
        <f aca="false">VLOOKUP($A52,[6]data!$A$1:$Q$15000,11,0)</f>
        <v>6352</v>
      </c>
      <c r="EE52" s="129" t="n">
        <f aca="false">VLOOKUP($A52,[6]data!$A$1:$Q$15000,12,0)</f>
        <v>148348</v>
      </c>
      <c r="EF52" s="129" t="n">
        <f aca="false">VLOOKUP($A52,[6]data!$A$1:$Q$15000,13,0)</f>
        <v>135000</v>
      </c>
      <c r="EG52" s="129" t="n">
        <f aca="false">VLOOKUP($A52,[6]data!$A$1:$Q$15000,14,0)</f>
        <v>23700</v>
      </c>
      <c r="EH52" s="129" t="n">
        <f aca="false">VLOOKUP($A52,[6]data!$A$1:$Q$15000,15,0)</f>
        <v>107000</v>
      </c>
      <c r="EI52" s="129" t="n">
        <f aca="false">VLOOKUP($A52,[6]data!$A$1:$Q$15000,17,0)</f>
        <v>17495</v>
      </c>
      <c r="EJ52" s="129" t="n">
        <f aca="false">VLOOKUP($A52,[6]data!$A$1:$Q$15000,16,0)</f>
        <v>48701</v>
      </c>
      <c r="EK52" s="129" t="n">
        <f aca="false">VLOOKUP($A52,[7]data!$A$1:$Q$15000,3,0)</f>
        <v>270000</v>
      </c>
      <c r="EL52" s="129" t="n">
        <f aca="false">VLOOKUP($A52,[7]data!$A$1:$Q$15000,4,0)</f>
        <v>58000</v>
      </c>
      <c r="EM52" s="129" t="n">
        <f aca="false">VLOOKUP($A52,[7]data!$A$1:$Q$15000,2,0)</f>
        <v>7000</v>
      </c>
      <c r="EN52" s="129" t="n">
        <f aca="false">VLOOKUP($A52,[7]data!$A$1:$Q$15000,11,0)</f>
        <v>60000</v>
      </c>
      <c r="EO52" s="129" t="n">
        <f aca="false">VLOOKUP($A52,[7]data!$A$1:$Q$15000,12,0)</f>
        <v>14000</v>
      </c>
      <c r="EP52" s="129"/>
      <c r="EQ52" s="129"/>
      <c r="ER52" s="129"/>
      <c r="ES52" s="129" t="n">
        <f aca="false">VLOOKUP($A52,[7]data!$A$1:$Q$15000,14,0)</f>
        <v>10000</v>
      </c>
      <c r="ET52" s="129" t="n">
        <f aca="false">VLOOKUP($A52,[7]data!$A$1:$Q$15000,13,0)</f>
        <v>0</v>
      </c>
      <c r="EU52" s="130" t="n">
        <f aca="false">VLOOKUP($A52,[4]Data!$A$1:$I$15000,8,0)</f>
        <v>135680</v>
      </c>
      <c r="EV52" s="128" t="n">
        <f aca="false">VLOOKUP($A52,[2]Data!$A$1:$BG$15000,59,0)</f>
        <v>0</v>
      </c>
    </row>
    <row r="53" customFormat="false" ht="11.25" hidden="false" customHeight="false" outlineLevel="0" collapsed="false">
      <c r="A53" s="172" t="n">
        <v>36514</v>
      </c>
      <c r="B53" s="173" t="n">
        <f aca="false">VLOOKUP($A53,[2]Data!$A$1:$AG$15000,9,0)</f>
        <v>164032</v>
      </c>
      <c r="C53" s="173" t="n">
        <f aca="false">VLOOKUP($A53,[2]Data!$A$1:$AG$15000,10,0)</f>
        <v>335011</v>
      </c>
      <c r="D53" s="173" t="n">
        <f aca="false">VLOOKUP($A53,[2]Data!$A$1:$AG$15000,11,0)</f>
        <v>889649</v>
      </c>
      <c r="E53" s="173" t="n">
        <f aca="false">VLOOKUP($A53,[2]Data!$A$1:$AG$15000,12,0)</f>
        <v>484784</v>
      </c>
      <c r="F53" s="173" t="n">
        <f aca="false">VLOOKUP($A53,[1]Data!$A$1:$AF$15000,4,0)</f>
        <v>719512</v>
      </c>
      <c r="G53" s="173" t="n">
        <f aca="false">VLOOKUP($A53,[1]Data!$A$1:$AF$15000,2,0)</f>
        <v>27536</v>
      </c>
      <c r="H53" s="173" t="n">
        <f aca="false">VLOOKUP($A53,[1]Data!$A$1:$AF$15000,3,0)</f>
        <v>184561</v>
      </c>
      <c r="I53" s="173" t="n">
        <f aca="false">VLOOKUP($A53,[1]Data!$A$1:$AF$15000,6,0)</f>
        <v>22869</v>
      </c>
      <c r="J53" s="173" t="n">
        <f aca="false">VLOOKUP($A53,[3]Data!$A$1:$K$15000,4,0)*$A$2</f>
        <v>1761200</v>
      </c>
      <c r="K53" s="173" t="n">
        <f aca="false">VLOOKUP($A53,[3]Data!$A$1:$K$15000,6,0)*$A$2</f>
        <v>87300</v>
      </c>
      <c r="R53" s="173" t="n">
        <f aca="false">VLOOKUP($A53,[2]Data!$A$1:$AH$15000,4,0)</f>
        <v>2682285</v>
      </c>
      <c r="T53" s="173" t="n">
        <f aca="false">VLOOKUP($A53,[1]Data!$A$1:$AH$15000,34,0)</f>
        <v>729771</v>
      </c>
      <c r="V53" s="173" t="n">
        <f aca="false">VLOOKUP($A53,[1]Data!$A$1:$AH$15000,8,0)</f>
        <v>65334</v>
      </c>
      <c r="W53" s="173" t="n">
        <f aca="false">VLOOKUP($A53,[4]Data!$A$1:$AH$15000,19,0)</f>
        <v>25404</v>
      </c>
      <c r="X53" s="173" t="n">
        <f aca="false">VLOOKUP($A53,[1]Data!$A$1:$AH$15000,17,0)</f>
        <v>125295</v>
      </c>
      <c r="Y53" s="173" t="n">
        <f aca="false">VLOOKUP($A53,[2]Data!$A$1:$AH$15000,17,0)</f>
        <v>386763</v>
      </c>
      <c r="Z53" s="173" t="n">
        <f aca="false">VLOOKUP($A53,[1]Data!$A$1:$AH$15000,11,0)</f>
        <v>320379</v>
      </c>
      <c r="AA53" s="173" t="n">
        <f aca="false">VLOOKUP($A53,[2]Data!$A$1:$AH$15000,21,0)</f>
        <v>284333</v>
      </c>
      <c r="AB53" s="173" t="n">
        <f aca="false">VLOOKUP($A53,[1]Data!$A$1:$AH$15000,15,0)</f>
        <v>63632</v>
      </c>
      <c r="AC53" s="173" t="n">
        <f aca="false">VLOOKUP($A53,[2]Data!$A$1:$AH$15000,18,0)</f>
        <v>116510</v>
      </c>
      <c r="AD53" s="173" t="n">
        <f aca="false">VLOOKUP($A53,[1]Data!$A$1:$AH$15000,18,0)</f>
        <v>107647</v>
      </c>
      <c r="AE53" s="173" t="n">
        <f aca="false">VLOOKUP($A53,[2]Data!$A$1:$AH$15000,19,0)</f>
        <v>17225</v>
      </c>
      <c r="AF53" s="173" t="n">
        <f aca="false">VLOOKUP($A53,[1]Data!$A$1:$AH$15000,16,0)</f>
        <v>98051</v>
      </c>
      <c r="AG53" s="173" t="n">
        <f aca="false">VLOOKUP($A53,[2]Data!$A$1:$AH$15000,20,0)</f>
        <v>117133</v>
      </c>
      <c r="AH53" s="173" t="n">
        <f aca="false">VLOOKUP($A53,[1]Data!$A$1:$AH$15000,9,0)</f>
        <v>175266</v>
      </c>
      <c r="AI53" s="173" t="n">
        <f aca="false">VLOOKUP($A53,[2]Data!$A$1:$AH$15000,22,0)</f>
        <v>326911</v>
      </c>
      <c r="AJ53" s="173" t="n">
        <f aca="false">VLOOKUP($A53,[1]Data!$A$1:$AH$15000,10,0)</f>
        <v>39969</v>
      </c>
      <c r="AK53" s="173" t="n">
        <f aca="false">VLOOKUP($A53,[2]Data!$A$1:$AH$15000,23,0)</f>
        <v>59614</v>
      </c>
      <c r="AL53" s="173" t="n">
        <f aca="false">VLOOKUP($A53,[2]Data!$A$1:$AH$15000,24,0)</f>
        <v>917614</v>
      </c>
      <c r="AM53" s="173" t="n">
        <f aca="false">VLOOKUP($A53,[4]Data!$A$1:$R$15000,9,0)</f>
        <v>183299</v>
      </c>
      <c r="BA53" s="173" t="n">
        <f aca="false">VLOOKUP($A53,[2]Data!$A$1:$AH$15000,2,0)</f>
        <v>192186</v>
      </c>
      <c r="BC53" s="173" t="n">
        <f aca="false">VLOOKUP($A53,[1]Data!$A$1:$AH$15000,20,0)</f>
        <v>0</v>
      </c>
      <c r="BD53" s="173" t="n">
        <f aca="false">VLOOKUP($A53,[1]Data!$A$1:$AH$15000,21,0)</f>
        <v>33241</v>
      </c>
      <c r="BE53" s="173" t="n">
        <f aca="false">VLOOKUP($A53,[1]Data!$A$1:$AH$15000,22,0)</f>
        <v>10000</v>
      </c>
      <c r="BF53" s="173" t="n">
        <f aca="false">VLOOKUP($A53,[1]Data!$A$1:$AH$15000,19,0)</f>
        <v>9691</v>
      </c>
      <c r="BH53" s="173" t="n">
        <f aca="false">VLOOKUP($A53,[2]Data!$A$1:$AH$15000,3,0)</f>
        <v>330127</v>
      </c>
      <c r="BI53" s="173" t="n">
        <f aca="false">VLOOKUP($A53,[2]Data!$A$1:$AH$15000,7,0)</f>
        <v>980625</v>
      </c>
      <c r="BJ53" s="173" t="n">
        <f aca="false">VLOOKUP($A53,[2]Data!$A$1:$AH$15000,8,0)</f>
        <v>0</v>
      </c>
      <c r="BR53" s="173" t="n">
        <f aca="false">VLOOKUP($A53,[2]Data!$A$1:$AH$15000,13,0)</f>
        <v>55293</v>
      </c>
      <c r="BS53" s="173" t="n">
        <f aca="false">VLOOKUP($A53,[2]Data!$A$1:$AH$15000,14,0)</f>
        <v>76909</v>
      </c>
      <c r="BT53" s="173" t="n">
        <f aca="false">VLOOKUP($A53,[2]Data!$A$1:$AH$15000,15,0)</f>
        <v>84961</v>
      </c>
      <c r="BU53" s="173" t="n">
        <f aca="false">VLOOKUP($A53,[2]Data!$A$1:$AH$15000,16,0)</f>
        <v>121664</v>
      </c>
      <c r="BW53" s="173" t="n">
        <f aca="false">VLOOKUP($A53,[1]Data!$A$1:$AH$15000,26,0)</f>
        <v>0</v>
      </c>
      <c r="BX53" s="173" t="n">
        <f aca="false">VLOOKUP($A53,[1]Data!$A$1:$AH$15000,28,0)</f>
        <v>0</v>
      </c>
      <c r="BY53" s="173" t="n">
        <f aca="false">VLOOKUP($A53,[1]Data!$A$1:$AH$15000,24,0)</f>
        <v>2327</v>
      </c>
      <c r="BZ53" s="173" t="n">
        <f aca="false">VLOOKUP($A53,[1]Data!$A$1:$AH$15000,25,0)</f>
        <v>66739</v>
      </c>
      <c r="CA53" s="173" t="n">
        <f aca="false">VLOOKUP($A53,[1]Data!$A$1:$AH$15000,30,0)</f>
        <v>0</v>
      </c>
      <c r="CB53" s="173" t="n">
        <f aca="false">VLOOKUP($A53,[1]Data!$A$1:$AH$15000,29,0)</f>
        <v>17202</v>
      </c>
      <c r="CD53" s="129" t="n">
        <f aca="false">VLOOKUP($A53,[4]Data!$A$1:$R$15000,2,0)</f>
        <v>910344</v>
      </c>
      <c r="CE53" s="173" t="n">
        <f aca="false">VLOOKUP($A53,[3]Data!$A$1:$K$15000,3,0)*$A$2</f>
        <v>2514800</v>
      </c>
      <c r="CF53" s="173" t="n">
        <f aca="false">VLOOKUP($A53,[3]Data!$A$1:$K$15000,7,0)*$A$2</f>
        <v>15800</v>
      </c>
      <c r="CG53" s="173" t="n">
        <f aca="false">VLOOKUP($A53,[3]Data!$A$1:$K$15000,8,0)*$A$2</f>
        <v>59100</v>
      </c>
      <c r="CH53" s="173" t="n">
        <f aca="false">VLOOKUP($A53,[3]Data!$A$1:$K$15000,2,0)*$A$2</f>
        <v>40400</v>
      </c>
      <c r="CJ53" s="173" t="n">
        <f aca="false">VLOOKUP($A53,[4]Data!$A$1:$R$15000,18,0)</f>
        <v>0</v>
      </c>
      <c r="CK53" s="173" t="n">
        <f aca="false">VLOOKUP($A53,[4]Data!$A$1:$R$15000,3,0)</f>
        <v>296425</v>
      </c>
      <c r="CL53" s="173" t="n">
        <f aca="false">VLOOKUP($A53,[4]Data!$A$1:$R$15000,4,0)</f>
        <v>0</v>
      </c>
      <c r="CM53" s="173" t="n">
        <f aca="false">VLOOKUP($A53,[3]Data!$A$1:$K$15000,10,0)*$A$2</f>
        <v>299600</v>
      </c>
      <c r="CN53" s="129" t="n">
        <f aca="false">VLOOKUP($A53,[2]Data!$A$1:$AN$15000,34,0)</f>
        <v>98321</v>
      </c>
      <c r="CO53" s="129" t="n">
        <f aca="false">VLOOKUP($A53,[2]Data!$A$1:$AN$15000,35,0)</f>
        <v>544626</v>
      </c>
      <c r="CP53" s="129" t="n">
        <f aca="false">VLOOKUP($A53,[2]Data!$A$1:$AN$15000,36,0)</f>
        <v>675009</v>
      </c>
      <c r="CQ53" s="129" t="n">
        <f aca="false">VLOOKUP($A53,[2]Data!$A$1:$AN$15000,37,0)</f>
        <v>168363</v>
      </c>
      <c r="CR53" s="129" t="n">
        <f aca="false">VLOOKUP($A53,[2]Data!$A$1:$AN$15000,38,0)</f>
        <v>0</v>
      </c>
      <c r="CS53" s="129" t="n">
        <f aca="false">VLOOKUP($A53,[2]Data!$A$1:$AN$15000,39,0)</f>
        <v>0</v>
      </c>
      <c r="CT53" s="129" t="n">
        <f aca="false">VLOOKUP($A53,[2]Data!$A$1:$AN$15000,40,0)</f>
        <v>196789</v>
      </c>
      <c r="CU53" s="129" t="n">
        <f aca="false">VLOOKUP($A53,[2]Data!$A$1:$BA$15000,41,0)</f>
        <v>0</v>
      </c>
      <c r="CV53" s="129" t="n">
        <f aca="false">VLOOKUP($A53,[2]Data!$A$1:$BA$15000,42,0)</f>
        <v>0</v>
      </c>
      <c r="CW53" s="129" t="n">
        <f aca="false">VLOOKUP($A53,[2]Data!$A$1:$BA$15000,43,0)</f>
        <v>10269</v>
      </c>
      <c r="CX53" s="129" t="n">
        <f aca="false">VLOOKUP($A53,[2]Data!$A$1:$BA$15000,44,0)</f>
        <v>28075</v>
      </c>
      <c r="CY53" s="129" t="n">
        <f aca="false">VLOOKUP($A53,[2]Data!$A$1:$BA$15000,45,0)</f>
        <v>53440</v>
      </c>
      <c r="CZ53" s="129" t="n">
        <f aca="false">VLOOKUP($A53,[2]Data!$A$1:$BA$15000,46,0)</f>
        <v>6670</v>
      </c>
      <c r="DA53" s="129" t="n">
        <f aca="false">VLOOKUP($A53,[2]Data!$A$1:$BA$15000,47,0)</f>
        <v>42078</v>
      </c>
      <c r="DB53" s="129" t="n">
        <f aca="false">VLOOKUP($A53,[2]Data!$A$1:$BA$15000,48,0)</f>
        <v>136185</v>
      </c>
      <c r="DC53" s="129" t="n">
        <f aca="false">VLOOKUP($A53,[2]Data!$A$1:$BA$15000,53,0)</f>
        <v>-42384</v>
      </c>
      <c r="DD53" s="129" t="n">
        <f aca="false">VLOOKUP($A53,[4]Data!$A$1:$Z$15000,20,0)</f>
        <v>33361</v>
      </c>
      <c r="DE53" s="129" t="n">
        <f aca="false">VLOOKUP($A53,[4]Data!$A$1:$Z$15000,25,0)</f>
        <v>18809</v>
      </c>
      <c r="DF53" s="129" t="n">
        <f aca="false">VLOOKUP($A53,[4]Data!$A$1:$Z$15000,26,0)</f>
        <v>0</v>
      </c>
      <c r="DG53" s="129" t="n">
        <f aca="false">VLOOKUP($A53,[4]Data!$A$1:$Z$15000,21,0)</f>
        <v>0</v>
      </c>
      <c r="DH53" s="129" t="n">
        <f aca="false">VLOOKUP($A53,[4]Data!$A$1:$Z$15000,24,0)</f>
        <v>156532</v>
      </c>
      <c r="DI53" s="129" t="n">
        <f aca="false">VLOOKUP($A53,[5]Data!$A$1:$M$15000,4,0)</f>
        <v>476276</v>
      </c>
      <c r="DJ53" s="129" t="n">
        <f aca="false">VLOOKUP($A53,[5]Data!$A$1:$M$15000,12,0)</f>
        <v>27102</v>
      </c>
      <c r="DK53" s="129" t="n">
        <f aca="false">VLOOKUP($A53,[5]Data!$A$1:$M$15000,11,0)</f>
        <v>159448</v>
      </c>
      <c r="DL53" s="129" t="n">
        <f aca="false">VLOOKUP($A53,[5]Data!$A$1:$M$15000,5,0)</f>
        <v>84928</v>
      </c>
      <c r="DM53" s="129" t="n">
        <f aca="false">VLOOKUP($A53,[5]Data!$A$1:$M$15000,8,0)</f>
        <v>189639</v>
      </c>
      <c r="DN53" s="129" t="n">
        <f aca="false">VLOOKUP($A53,[5]Data!$A$1:$M$15000,6,0)</f>
        <v>6695</v>
      </c>
      <c r="DO53" s="129" t="n">
        <f aca="false">VLOOKUP($A53,[5]Data!$A$1:$M$15000,7,0)</f>
        <v>50413</v>
      </c>
      <c r="DP53" s="129" t="n">
        <f aca="false">VLOOKUP($A53,[5]Data!$A$1:$M$15000,9,0)</f>
        <v>10376</v>
      </c>
      <c r="DQ53" s="129" t="n">
        <f aca="false">VLOOKUP($A53,[5]Data!$A$1:$M$15000,3,0)</f>
        <v>0</v>
      </c>
      <c r="DR53" s="129" t="n">
        <f aca="false">VLOOKUP($A53,[5]Data!$A$1:$M$15000,10,0)</f>
        <v>198203</v>
      </c>
      <c r="DS53" s="129" t="n">
        <f aca="false">VLOOKUP($A53,[5]Data!$A$1:$M$15000,2,0)</f>
        <v>14131</v>
      </c>
      <c r="DT53" s="129" t="str">
        <f aca="false">VLOOKUP($A53,[5]Data!$A$1:$M$15000,13,0)</f>
        <v/>
      </c>
      <c r="DU53" s="129" t="n">
        <f aca="false">VLOOKUP($A53,[6]data!$A$1:$M$15000,2,0)</f>
        <v>130600</v>
      </c>
      <c r="DV53" s="129" t="n">
        <f aca="false">VLOOKUP($A53,[6]data!$A$1:$M$15000,3,0)</f>
        <v>137500</v>
      </c>
      <c r="DW53" s="129" t="n">
        <f aca="false">VLOOKUP($A53,[6]data!$A$1:$M$15000,4,0)</f>
        <v>187118</v>
      </c>
      <c r="DX53" s="129" t="n">
        <f aca="false">VLOOKUP($A53,[6]data!$A$1:$M$15000,5,0)</f>
        <v>29005</v>
      </c>
      <c r="DY53" s="129" t="n">
        <f aca="false">VLOOKUP($A53,[6]data!$A$1:$M$15000,6,0)</f>
        <v>87987</v>
      </c>
      <c r="DZ53" s="129" t="n">
        <f aca="false">VLOOKUP($A53,[6]data!$A$1:$M$15000,7,0)</f>
        <v>118388</v>
      </c>
      <c r="EA53" s="129" t="n">
        <f aca="false">VLOOKUP($A53,[6]data!$A$1:$M$15000,8,0)</f>
        <v>63500</v>
      </c>
      <c r="EB53" s="129" t="n">
        <f aca="false">VLOOKUP($A53,[6]data!$A$1:$M$15000,9,0)</f>
        <v>376727</v>
      </c>
      <c r="EC53" s="129" t="n">
        <f aca="false">VLOOKUP($A53,[6]data!$A$1:$M$15000,10,0)</f>
        <v>0</v>
      </c>
      <c r="ED53" s="129" t="n">
        <f aca="false">VLOOKUP($A53,[6]data!$A$1:$Q$15000,11,0)</f>
        <v>6352</v>
      </c>
      <c r="EE53" s="129" t="n">
        <f aca="false">VLOOKUP($A53,[6]data!$A$1:$Q$15000,12,0)</f>
        <v>228069</v>
      </c>
      <c r="EF53" s="129" t="n">
        <f aca="false">VLOOKUP($A53,[6]data!$A$1:$Q$15000,13,0)</f>
        <v>140000</v>
      </c>
      <c r="EG53" s="129" t="n">
        <f aca="false">VLOOKUP($A53,[6]data!$A$1:$Q$15000,14,0)</f>
        <v>23700</v>
      </c>
      <c r="EH53" s="129" t="n">
        <f aca="false">VLOOKUP($A53,[6]data!$A$1:$Q$15000,15,0)</f>
        <v>107000</v>
      </c>
      <c r="EI53" s="129" t="n">
        <f aca="false">VLOOKUP($A53,[6]data!$A$1:$Q$15000,17,0)</f>
        <v>17528</v>
      </c>
      <c r="EJ53" s="129" t="n">
        <f aca="false">VLOOKUP($A53,[6]data!$A$1:$Q$15000,16,0)</f>
        <v>118576</v>
      </c>
      <c r="EK53" s="129" t="n">
        <f aca="false">VLOOKUP($A53,[7]data!$A$1:$Q$15000,3,0)</f>
        <v>270000</v>
      </c>
      <c r="EL53" s="129" t="n">
        <f aca="false">VLOOKUP($A53,[7]data!$A$1:$Q$15000,4,0)</f>
        <v>58000</v>
      </c>
      <c r="EM53" s="129" t="n">
        <f aca="false">VLOOKUP($A53,[7]data!$A$1:$Q$15000,2,0)</f>
        <v>42000</v>
      </c>
      <c r="EN53" s="129" t="n">
        <f aca="false">VLOOKUP($A53,[7]data!$A$1:$Q$15000,11,0)</f>
        <v>74000</v>
      </c>
      <c r="EO53" s="129" t="n">
        <f aca="false">VLOOKUP($A53,[7]data!$A$1:$Q$15000,12,0)</f>
        <v>14000</v>
      </c>
      <c r="EP53" s="129"/>
      <c r="EQ53" s="129"/>
      <c r="ER53" s="129"/>
      <c r="ES53" s="129" t="n">
        <f aca="false">VLOOKUP($A53,[7]data!$A$1:$Q$15000,14,0)</f>
        <v>38000</v>
      </c>
      <c r="ET53" s="129" t="n">
        <f aca="false">VLOOKUP($A53,[7]data!$A$1:$Q$15000,13,0)</f>
        <v>12000</v>
      </c>
      <c r="EU53" s="130" t="n">
        <f aca="false">VLOOKUP($A53,[4]Data!$A$1:$I$15000,8,0)</f>
        <v>109491</v>
      </c>
      <c r="EV53" s="128" t="n">
        <f aca="false">VLOOKUP($A53,[2]Data!$A$1:$BG$15000,59,0)</f>
        <v>0</v>
      </c>
    </row>
    <row r="54" customFormat="false" ht="11.25" hidden="false" customHeight="false" outlineLevel="0" collapsed="false">
      <c r="A54" s="172" t="n">
        <v>36515</v>
      </c>
      <c r="B54" s="173" t="n">
        <f aca="false">VLOOKUP($A54,[2]Data!$A$1:$AG$15000,9,0)</f>
        <v>164477</v>
      </c>
      <c r="C54" s="173" t="n">
        <f aca="false">VLOOKUP($A54,[2]Data!$A$1:$AG$15000,10,0)</f>
        <v>293773</v>
      </c>
      <c r="D54" s="173" t="n">
        <f aca="false">VLOOKUP($A54,[2]Data!$A$1:$AG$15000,11,0)</f>
        <v>776430</v>
      </c>
      <c r="E54" s="173" t="n">
        <f aca="false">VLOOKUP($A54,[2]Data!$A$1:$AG$15000,12,0)</f>
        <v>408273</v>
      </c>
      <c r="F54" s="173" t="n">
        <f aca="false">VLOOKUP($A54,[1]Data!$A$1:$AF$15000,4,0)</f>
        <v>635748</v>
      </c>
      <c r="G54" s="173" t="n">
        <f aca="false">VLOOKUP($A54,[1]Data!$A$1:$AF$15000,2,0)</f>
        <v>20000</v>
      </c>
      <c r="H54" s="173" t="n">
        <f aca="false">VLOOKUP($A54,[1]Data!$A$1:$AF$15000,3,0)</f>
        <v>80511</v>
      </c>
      <c r="I54" s="173" t="n">
        <f aca="false">VLOOKUP($A54,[1]Data!$A$1:$AF$15000,6,0)</f>
        <v>22869</v>
      </c>
      <c r="J54" s="173" t="n">
        <f aca="false">VLOOKUP($A54,[3]Data!$A$1:$K$15000,4,0)*$A$2</f>
        <v>1741900</v>
      </c>
      <c r="K54" s="173" t="n">
        <f aca="false">VLOOKUP($A54,[3]Data!$A$1:$K$15000,6,0)*$A$2</f>
        <v>93600</v>
      </c>
      <c r="R54" s="173" t="n">
        <f aca="false">VLOOKUP($A54,[2]Data!$A$1:$AH$15000,4,0)</f>
        <v>2561773</v>
      </c>
      <c r="T54" s="173" t="n">
        <f aca="false">VLOOKUP($A54,[1]Data!$A$1:$AH$15000,34,0)</f>
        <v>682926</v>
      </c>
      <c r="V54" s="173" t="n">
        <f aca="false">VLOOKUP($A54,[1]Data!$A$1:$AH$15000,8,0)</f>
        <v>65334</v>
      </c>
      <c r="W54" s="173" t="n">
        <f aca="false">VLOOKUP($A54,[4]Data!$A$1:$AH$15000,19,0)</f>
        <v>25404</v>
      </c>
      <c r="X54" s="173" t="n">
        <f aca="false">VLOOKUP($A54,[1]Data!$A$1:$AH$15000,17,0)</f>
        <v>124942</v>
      </c>
      <c r="Y54" s="173" t="n">
        <f aca="false">VLOOKUP($A54,[2]Data!$A$1:$AH$15000,17,0)</f>
        <v>365556</v>
      </c>
      <c r="Z54" s="173" t="n">
        <f aca="false">VLOOKUP($A54,[1]Data!$A$1:$AH$15000,11,0)</f>
        <v>324441</v>
      </c>
      <c r="AA54" s="173" t="n">
        <f aca="false">VLOOKUP($A54,[2]Data!$A$1:$AH$15000,21,0)</f>
        <v>274614</v>
      </c>
      <c r="AB54" s="173" t="n">
        <f aca="false">VLOOKUP($A54,[1]Data!$A$1:$AH$15000,15,0)</f>
        <v>73246</v>
      </c>
      <c r="AC54" s="173" t="n">
        <f aca="false">VLOOKUP($A54,[2]Data!$A$1:$AH$15000,18,0)</f>
        <v>141180</v>
      </c>
      <c r="AD54" s="173" t="n">
        <f aca="false">VLOOKUP($A54,[1]Data!$A$1:$AH$15000,18,0)</f>
        <v>105982</v>
      </c>
      <c r="AE54" s="173" t="n">
        <f aca="false">VLOOKUP($A54,[2]Data!$A$1:$AH$15000,19,0)</f>
        <v>31561</v>
      </c>
      <c r="AF54" s="173" t="n">
        <f aca="false">VLOOKUP($A54,[1]Data!$A$1:$AH$15000,16,0)</f>
        <v>29318</v>
      </c>
      <c r="AG54" s="173" t="n">
        <f aca="false">VLOOKUP($A54,[2]Data!$A$1:$AH$15000,20,0)</f>
        <v>92666</v>
      </c>
      <c r="AH54" s="173" t="n">
        <f aca="false">VLOOKUP($A54,[1]Data!$A$1:$AH$15000,9,0)</f>
        <v>144826</v>
      </c>
      <c r="AI54" s="173" t="n">
        <f aca="false">VLOOKUP($A54,[2]Data!$A$1:$AH$15000,22,0)</f>
        <v>315147</v>
      </c>
      <c r="AJ54" s="173" t="n">
        <f aca="false">VLOOKUP($A54,[1]Data!$A$1:$AH$15000,10,0)</f>
        <v>40215</v>
      </c>
      <c r="AK54" s="173" t="n">
        <f aca="false">VLOOKUP($A54,[2]Data!$A$1:$AH$15000,23,0)</f>
        <v>57052</v>
      </c>
      <c r="AL54" s="173" t="n">
        <f aca="false">VLOOKUP($A54,[2]Data!$A$1:$AH$15000,24,0)</f>
        <v>880000</v>
      </c>
      <c r="AM54" s="173" t="n">
        <f aca="false">VLOOKUP($A54,[4]Data!$A$1:$R$15000,9,0)</f>
        <v>194717</v>
      </c>
      <c r="BA54" s="173" t="n">
        <f aca="false">VLOOKUP($A54,[2]Data!$A$1:$AH$15000,2,0)</f>
        <v>248602</v>
      </c>
      <c r="BC54" s="173" t="n">
        <f aca="false">VLOOKUP($A54,[1]Data!$A$1:$AH$15000,20,0)</f>
        <v>0</v>
      </c>
      <c r="BD54" s="173" t="n">
        <f aca="false">VLOOKUP($A54,[1]Data!$A$1:$AH$15000,21,0)</f>
        <v>40185</v>
      </c>
      <c r="BE54" s="173" t="n">
        <f aca="false">VLOOKUP($A54,[1]Data!$A$1:$AH$15000,22,0)</f>
        <v>10000</v>
      </c>
      <c r="BF54" s="173" t="n">
        <f aca="false">VLOOKUP($A54,[1]Data!$A$1:$AH$15000,19,0)</f>
        <v>0</v>
      </c>
      <c r="BH54" s="173" t="n">
        <f aca="false">VLOOKUP($A54,[2]Data!$A$1:$AH$15000,3,0)</f>
        <v>261368</v>
      </c>
      <c r="BI54" s="173" t="n">
        <f aca="false">VLOOKUP($A54,[2]Data!$A$1:$AH$15000,7,0)</f>
        <v>903989</v>
      </c>
      <c r="BJ54" s="173" t="n">
        <f aca="false">VLOOKUP($A54,[2]Data!$A$1:$AH$15000,8,0)</f>
        <v>0</v>
      </c>
      <c r="BR54" s="173" t="n">
        <f aca="false">VLOOKUP($A54,[2]Data!$A$1:$AH$15000,13,0)</f>
        <v>82442</v>
      </c>
      <c r="BS54" s="173" t="n">
        <f aca="false">VLOOKUP($A54,[2]Data!$A$1:$AH$15000,14,0)</f>
        <v>80621</v>
      </c>
      <c r="BT54" s="173" t="n">
        <f aca="false">VLOOKUP($A54,[2]Data!$A$1:$AH$15000,15,0)</f>
        <v>45173</v>
      </c>
      <c r="BU54" s="173" t="n">
        <f aca="false">VLOOKUP($A54,[2]Data!$A$1:$AH$15000,16,0)</f>
        <v>53051</v>
      </c>
      <c r="BW54" s="173" t="n">
        <f aca="false">VLOOKUP($A54,[1]Data!$A$1:$AH$15000,26,0)</f>
        <v>25000</v>
      </c>
      <c r="BX54" s="173" t="n">
        <f aca="false">VLOOKUP($A54,[1]Data!$A$1:$AH$15000,28,0)</f>
        <v>0</v>
      </c>
      <c r="BY54" s="173" t="n">
        <f aca="false">VLOOKUP($A54,[1]Data!$A$1:$AH$15000,24,0)</f>
        <v>12327</v>
      </c>
      <c r="BZ54" s="173" t="n">
        <f aca="false">VLOOKUP($A54,[1]Data!$A$1:$AH$15000,25,0)</f>
        <v>71306</v>
      </c>
      <c r="CA54" s="173" t="n">
        <f aca="false">VLOOKUP($A54,[1]Data!$A$1:$AH$15000,30,0)</f>
        <v>71194</v>
      </c>
      <c r="CB54" s="173" t="n">
        <f aca="false">VLOOKUP($A54,[1]Data!$A$1:$AH$15000,29,0)</f>
        <v>98652</v>
      </c>
      <c r="CD54" s="129" t="n">
        <f aca="false">VLOOKUP($A54,[4]Data!$A$1:$R$15000,2,0)</f>
        <v>926999</v>
      </c>
      <c r="CE54" s="173" t="n">
        <f aca="false">VLOOKUP($A54,[3]Data!$A$1:$K$15000,3,0)*$A$2</f>
        <v>2518500</v>
      </c>
      <c r="CF54" s="173" t="n">
        <f aca="false">VLOOKUP($A54,[3]Data!$A$1:$K$15000,7,0)*$A$2</f>
        <v>16700</v>
      </c>
      <c r="CG54" s="173" t="n">
        <f aca="false">VLOOKUP($A54,[3]Data!$A$1:$K$15000,8,0)*$A$2</f>
        <v>59100</v>
      </c>
      <c r="CH54" s="173" t="n">
        <f aca="false">VLOOKUP($A54,[3]Data!$A$1:$K$15000,2,0)*$A$2</f>
        <v>40400</v>
      </c>
      <c r="CJ54" s="173" t="n">
        <f aca="false">VLOOKUP($A54,[4]Data!$A$1:$R$15000,18,0)</f>
        <v>0</v>
      </c>
      <c r="CK54" s="173" t="n">
        <f aca="false">VLOOKUP($A54,[4]Data!$A$1:$R$15000,3,0)</f>
        <v>326710</v>
      </c>
      <c r="CL54" s="173" t="n">
        <f aca="false">VLOOKUP($A54,[4]Data!$A$1:$R$15000,4,0)</f>
        <v>15067</v>
      </c>
      <c r="CM54" s="173" t="n">
        <f aca="false">VLOOKUP($A54,[3]Data!$A$1:$K$15000,10,0)*$A$2</f>
        <v>303300</v>
      </c>
      <c r="CN54" s="129" t="n">
        <f aca="false">VLOOKUP($A54,[2]Data!$A$1:$AN$15000,34,0)</f>
        <v>113073</v>
      </c>
      <c r="CO54" s="129" t="n">
        <f aca="false">VLOOKUP($A54,[2]Data!$A$1:$AN$15000,35,0)</f>
        <v>554294</v>
      </c>
      <c r="CP54" s="129" t="n">
        <f aca="false">VLOOKUP($A54,[2]Data!$A$1:$AN$15000,36,0)</f>
        <v>675029</v>
      </c>
      <c r="CQ54" s="129" t="n">
        <f aca="false">VLOOKUP($A54,[2]Data!$A$1:$AN$15000,37,0)</f>
        <v>160203</v>
      </c>
      <c r="CR54" s="129" t="n">
        <f aca="false">VLOOKUP($A54,[2]Data!$A$1:$AN$15000,38,0)</f>
        <v>36695</v>
      </c>
      <c r="CS54" s="129" t="n">
        <f aca="false">VLOOKUP($A54,[2]Data!$A$1:$AN$15000,39,0)</f>
        <v>0</v>
      </c>
      <c r="CT54" s="129" t="n">
        <f aca="false">VLOOKUP($A54,[2]Data!$A$1:$AN$15000,40,0)</f>
        <v>192031</v>
      </c>
      <c r="CU54" s="129" t="n">
        <f aca="false">VLOOKUP($A54,[2]Data!$A$1:$BA$15000,41,0)</f>
        <v>3975</v>
      </c>
      <c r="CV54" s="129" t="n">
        <f aca="false">VLOOKUP($A54,[2]Data!$A$1:$BA$15000,42,0)</f>
        <v>0</v>
      </c>
      <c r="CW54" s="129" t="n">
        <f aca="false">VLOOKUP($A54,[2]Data!$A$1:$BA$15000,43,0)</f>
        <v>30209</v>
      </c>
      <c r="CX54" s="129" t="n">
        <f aca="false">VLOOKUP($A54,[2]Data!$A$1:$BA$15000,44,0)</f>
        <v>30212</v>
      </c>
      <c r="CY54" s="129" t="n">
        <f aca="false">VLOOKUP($A54,[2]Data!$A$1:$BA$15000,45,0)</f>
        <v>53440</v>
      </c>
      <c r="CZ54" s="129" t="n">
        <f aca="false">VLOOKUP($A54,[2]Data!$A$1:$BA$15000,46,0)</f>
        <v>6670</v>
      </c>
      <c r="DA54" s="129" t="n">
        <f aca="false">VLOOKUP($A54,[2]Data!$A$1:$BA$15000,47,0)</f>
        <v>50899</v>
      </c>
      <c r="DB54" s="129" t="n">
        <f aca="false">VLOOKUP($A54,[2]Data!$A$1:$BA$15000,48,0)</f>
        <v>163212</v>
      </c>
      <c r="DC54" s="129" t="n">
        <f aca="false">VLOOKUP($A54,[2]Data!$A$1:$BA$15000,53,0)</f>
        <v>-65794</v>
      </c>
      <c r="DD54" s="129" t="n">
        <f aca="false">VLOOKUP($A54,[4]Data!$A$1:$Z$15000,20,0)</f>
        <v>46122</v>
      </c>
      <c r="DE54" s="129" t="n">
        <f aca="false">VLOOKUP($A54,[4]Data!$A$1:$Z$15000,25,0)</f>
        <v>15000</v>
      </c>
      <c r="DF54" s="129" t="n">
        <f aca="false">VLOOKUP($A54,[4]Data!$A$1:$Z$15000,26,0)</f>
        <v>0</v>
      </c>
      <c r="DG54" s="129" t="n">
        <f aca="false">VLOOKUP($A54,[4]Data!$A$1:$Z$15000,21,0)</f>
        <v>0</v>
      </c>
      <c r="DH54" s="129" t="n">
        <f aca="false">VLOOKUP($A54,[4]Data!$A$1:$Z$15000,24,0)</f>
        <v>176847</v>
      </c>
      <c r="DI54" s="129" t="n">
        <f aca="false">VLOOKUP($A54,[5]Data!$A$1:$M$15000,4,0)</f>
        <v>406750</v>
      </c>
      <c r="DJ54" s="129" t="n">
        <f aca="false">VLOOKUP($A54,[5]Data!$A$1:$M$15000,12,0)</f>
        <v>19685</v>
      </c>
      <c r="DK54" s="129" t="n">
        <f aca="false">VLOOKUP($A54,[5]Data!$A$1:$M$15000,11,0)</f>
        <v>161889</v>
      </c>
      <c r="DL54" s="129" t="n">
        <f aca="false">VLOOKUP($A54,[5]Data!$A$1:$M$15000,5,0)</f>
        <v>137192</v>
      </c>
      <c r="DM54" s="129" t="n">
        <f aca="false">VLOOKUP($A54,[5]Data!$A$1:$M$15000,8,0)</f>
        <v>154123</v>
      </c>
      <c r="DN54" s="129" t="n">
        <f aca="false">VLOOKUP($A54,[5]Data!$A$1:$M$15000,6,0)</f>
        <v>6676</v>
      </c>
      <c r="DO54" s="129" t="n">
        <f aca="false">VLOOKUP($A54,[5]Data!$A$1:$M$15000,7,0)</f>
        <v>52639</v>
      </c>
      <c r="DP54" s="129" t="n">
        <f aca="false">VLOOKUP($A54,[5]Data!$A$1:$M$15000,9,0)</f>
        <v>10851</v>
      </c>
      <c r="DQ54" s="129" t="n">
        <f aca="false">VLOOKUP($A54,[5]Data!$A$1:$M$15000,3,0)</f>
        <v>0</v>
      </c>
      <c r="DR54" s="129" t="n">
        <f aca="false">VLOOKUP($A54,[5]Data!$A$1:$M$15000,10,0)</f>
        <v>199728</v>
      </c>
      <c r="DS54" s="129" t="n">
        <f aca="false">VLOOKUP($A54,[5]Data!$A$1:$M$15000,2,0)</f>
        <v>15820</v>
      </c>
      <c r="DT54" s="129" t="str">
        <f aca="false">VLOOKUP($A54,[5]Data!$A$1:$M$15000,13,0)</f>
        <v/>
      </c>
      <c r="DU54" s="129" t="n">
        <f aca="false">VLOOKUP($A54,[6]data!$A$1:$M$15000,2,0)</f>
        <v>130600</v>
      </c>
      <c r="DV54" s="129" t="n">
        <f aca="false">VLOOKUP($A54,[6]data!$A$1:$M$15000,3,0)</f>
        <v>137500</v>
      </c>
      <c r="DW54" s="129" t="n">
        <f aca="false">VLOOKUP($A54,[6]data!$A$1:$M$15000,4,0)</f>
        <v>187118</v>
      </c>
      <c r="DX54" s="129" t="n">
        <f aca="false">VLOOKUP($A54,[6]data!$A$1:$M$15000,5,0)</f>
        <v>18488</v>
      </c>
      <c r="DY54" s="129" t="n">
        <f aca="false">VLOOKUP($A54,[6]data!$A$1:$M$15000,6,0)</f>
        <v>86074</v>
      </c>
      <c r="DZ54" s="129" t="n">
        <f aca="false">VLOOKUP($A54,[6]data!$A$1:$M$15000,7,0)</f>
        <v>133604</v>
      </c>
      <c r="EA54" s="129" t="n">
        <f aca="false">VLOOKUP($A54,[6]data!$A$1:$M$15000,8,0)</f>
        <v>61500</v>
      </c>
      <c r="EB54" s="129" t="n">
        <f aca="false">VLOOKUP($A54,[6]data!$A$1:$M$15000,9,0)</f>
        <v>348108</v>
      </c>
      <c r="EC54" s="129" t="n">
        <f aca="false">VLOOKUP($A54,[6]data!$A$1:$M$15000,10,0)</f>
        <v>0</v>
      </c>
      <c r="ED54" s="129" t="n">
        <f aca="false">VLOOKUP($A54,[6]data!$A$1:$Q$15000,11,0)</f>
        <v>6352</v>
      </c>
      <c r="EE54" s="129" t="n">
        <f aca="false">VLOOKUP($A54,[6]data!$A$1:$Q$15000,12,0)</f>
        <v>217860</v>
      </c>
      <c r="EF54" s="129" t="n">
        <f aca="false">VLOOKUP($A54,[6]data!$A$1:$Q$15000,13,0)</f>
        <v>140000</v>
      </c>
      <c r="EG54" s="129" t="n">
        <f aca="false">VLOOKUP($A54,[6]data!$A$1:$Q$15000,14,0)</f>
        <v>24900</v>
      </c>
      <c r="EH54" s="129" t="n">
        <f aca="false">VLOOKUP($A54,[6]data!$A$1:$Q$15000,15,0)</f>
        <v>107000</v>
      </c>
      <c r="EI54" s="129" t="n">
        <f aca="false">VLOOKUP($A54,[6]data!$A$1:$Q$15000,17,0)</f>
        <v>23786</v>
      </c>
      <c r="EJ54" s="129" t="n">
        <f aca="false">VLOOKUP($A54,[6]data!$A$1:$Q$15000,16,0)</f>
        <v>36285</v>
      </c>
      <c r="EK54" s="129" t="n">
        <f aca="false">VLOOKUP($A54,[7]data!$A$1:$Q$15000,3,0)</f>
        <v>270000</v>
      </c>
      <c r="EL54" s="129" t="n">
        <f aca="false">VLOOKUP($A54,[7]data!$A$1:$Q$15000,4,0)</f>
        <v>58000</v>
      </c>
      <c r="EM54" s="129" t="n">
        <f aca="false">VLOOKUP($A54,[7]data!$A$1:$Q$15000,2,0)</f>
        <v>69000</v>
      </c>
      <c r="EN54" s="129" t="n">
        <f aca="false">VLOOKUP($A54,[7]data!$A$1:$Q$15000,11,0)</f>
        <v>73000</v>
      </c>
      <c r="EO54" s="129" t="n">
        <f aca="false">VLOOKUP($A54,[7]data!$A$1:$Q$15000,12,0)</f>
        <v>12000</v>
      </c>
      <c r="EP54" s="129"/>
      <c r="EQ54" s="129"/>
      <c r="ER54" s="129"/>
      <c r="ES54" s="129" t="n">
        <f aca="false">VLOOKUP($A54,[7]data!$A$1:$Q$15000,14,0)</f>
        <v>11000</v>
      </c>
      <c r="ET54" s="129" t="n">
        <f aca="false">VLOOKUP($A54,[7]data!$A$1:$Q$15000,13,0)</f>
        <v>4000</v>
      </c>
      <c r="EU54" s="130" t="n">
        <f aca="false">VLOOKUP($A54,[4]Data!$A$1:$I$15000,8,0)</f>
        <v>121813</v>
      </c>
      <c r="EV54" s="128" t="n">
        <f aca="false">VLOOKUP($A54,[2]Data!$A$1:$BG$15000,59,0)</f>
        <v>0</v>
      </c>
    </row>
    <row r="55" customFormat="false" ht="11.25" hidden="false" customHeight="false" outlineLevel="0" collapsed="false">
      <c r="A55" s="172" t="n">
        <v>36516</v>
      </c>
      <c r="B55" s="173" t="n">
        <f aca="false">VLOOKUP($A55,[2]Data!$A$1:$AG$15000,9,0)</f>
        <v>164797</v>
      </c>
      <c r="C55" s="173" t="n">
        <f aca="false">VLOOKUP($A55,[2]Data!$A$1:$AG$15000,10,0)</f>
        <v>270300</v>
      </c>
      <c r="D55" s="173" t="n">
        <f aca="false">VLOOKUP($A55,[2]Data!$A$1:$AG$15000,11,0)</f>
        <v>687486</v>
      </c>
      <c r="E55" s="173" t="n">
        <f aca="false">VLOOKUP($A55,[2]Data!$A$1:$AG$15000,12,0)</f>
        <v>452274</v>
      </c>
      <c r="F55" s="173" t="n">
        <f aca="false">VLOOKUP($A55,[1]Data!$A$1:$AF$15000,4,0)</f>
        <v>528652</v>
      </c>
      <c r="G55" s="173" t="n">
        <f aca="false">VLOOKUP($A55,[1]Data!$A$1:$AF$15000,2,0)</f>
        <v>19400</v>
      </c>
      <c r="H55" s="173" t="n">
        <f aca="false">VLOOKUP($A55,[1]Data!$A$1:$AF$15000,3,0)</f>
        <v>157423</v>
      </c>
      <c r="I55" s="173" t="n">
        <f aca="false">VLOOKUP($A55,[1]Data!$A$1:$AF$15000,6,0)</f>
        <v>10000</v>
      </c>
      <c r="J55" s="173" t="n">
        <f aca="false">VLOOKUP($A55,[3]Data!$A$1:$K$15000,4,0)*$A$2</f>
        <v>1722800</v>
      </c>
      <c r="K55" s="173" t="n">
        <f aca="false">VLOOKUP($A55,[3]Data!$A$1:$K$15000,6,0)*$A$2</f>
        <v>101600</v>
      </c>
      <c r="R55" s="173" t="n">
        <f aca="false">VLOOKUP($A55,[2]Data!$A$1:$AH$15000,4,0)</f>
        <v>2596642</v>
      </c>
      <c r="T55" s="173" t="n">
        <f aca="false">VLOOKUP($A55,[1]Data!$A$1:$AH$15000,34,0)</f>
        <v>836007</v>
      </c>
      <c r="V55" s="173" t="n">
        <f aca="false">VLOOKUP($A55,[1]Data!$A$1:$AH$15000,8,0)</f>
        <v>65334</v>
      </c>
      <c r="W55" s="173" t="n">
        <f aca="false">VLOOKUP($A55,[4]Data!$A$1:$AH$15000,19,0)</f>
        <v>27443</v>
      </c>
      <c r="X55" s="173" t="n">
        <f aca="false">VLOOKUP($A55,[1]Data!$A$1:$AH$15000,17,0)</f>
        <v>143720</v>
      </c>
      <c r="Y55" s="173" t="n">
        <f aca="false">VLOOKUP($A55,[2]Data!$A$1:$AH$15000,17,0)</f>
        <v>374986</v>
      </c>
      <c r="Z55" s="173" t="n">
        <f aca="false">VLOOKUP($A55,[1]Data!$A$1:$AH$15000,11,0)</f>
        <v>299906</v>
      </c>
      <c r="AA55" s="173" t="n">
        <f aca="false">VLOOKUP($A55,[2]Data!$A$1:$AH$15000,21,0)</f>
        <v>262388</v>
      </c>
      <c r="AB55" s="173" t="n">
        <f aca="false">VLOOKUP($A55,[1]Data!$A$1:$AH$15000,15,0)</f>
        <v>87022</v>
      </c>
      <c r="AC55" s="173" t="n">
        <f aca="false">VLOOKUP($A55,[2]Data!$A$1:$AH$15000,18,0)</f>
        <v>131432</v>
      </c>
      <c r="AD55" s="173" t="n">
        <f aca="false">VLOOKUP($A55,[1]Data!$A$1:$AH$15000,18,0)</f>
        <v>77774</v>
      </c>
      <c r="AE55" s="173" t="n">
        <f aca="false">VLOOKUP($A55,[2]Data!$A$1:$AH$15000,19,0)</f>
        <v>8942</v>
      </c>
      <c r="AF55" s="173" t="n">
        <f aca="false">VLOOKUP($A55,[1]Data!$A$1:$AH$15000,16,0)</f>
        <v>101225</v>
      </c>
      <c r="AG55" s="173" t="n">
        <f aca="false">VLOOKUP($A55,[2]Data!$A$1:$AH$15000,20,0)</f>
        <v>95226</v>
      </c>
      <c r="AH55" s="173" t="n">
        <f aca="false">VLOOKUP($A55,[1]Data!$A$1:$AH$15000,9,0)</f>
        <v>168362</v>
      </c>
      <c r="AI55" s="173" t="n">
        <f aca="false">VLOOKUP($A55,[2]Data!$A$1:$AH$15000,22,0)</f>
        <v>319362</v>
      </c>
      <c r="AJ55" s="173" t="n">
        <f aca="false">VLOOKUP($A55,[1]Data!$A$1:$AH$15000,10,0)</f>
        <v>40215</v>
      </c>
      <c r="AK55" s="173" t="n">
        <f aca="false">VLOOKUP($A55,[2]Data!$A$1:$AH$15000,23,0)</f>
        <v>56927</v>
      </c>
      <c r="AL55" s="173" t="n">
        <f aca="false">VLOOKUP($A55,[2]Data!$A$1:$AH$15000,24,0)</f>
        <v>885000</v>
      </c>
      <c r="AM55" s="173" t="n">
        <f aca="false">VLOOKUP($A55,[4]Data!$A$1:$R$15000,9,0)</f>
        <v>218427</v>
      </c>
      <c r="BA55" s="173" t="n">
        <f aca="false">VLOOKUP($A55,[2]Data!$A$1:$AH$15000,2,0)</f>
        <v>207755</v>
      </c>
      <c r="BC55" s="173" t="n">
        <f aca="false">VLOOKUP($A55,[1]Data!$A$1:$AH$15000,20,0)</f>
        <v>0</v>
      </c>
      <c r="BD55" s="173" t="n">
        <f aca="false">VLOOKUP($A55,[1]Data!$A$1:$AH$15000,21,0)</f>
        <v>33241</v>
      </c>
      <c r="BE55" s="173" t="n">
        <f aca="false">VLOOKUP($A55,[1]Data!$A$1:$AH$15000,22,0)</f>
        <v>10000</v>
      </c>
      <c r="BF55" s="173" t="n">
        <f aca="false">VLOOKUP($A55,[1]Data!$A$1:$AH$15000,19,0)</f>
        <v>0</v>
      </c>
      <c r="BH55" s="173" t="n">
        <f aca="false">VLOOKUP($A55,[2]Data!$A$1:$AH$15000,3,0)</f>
        <v>309202</v>
      </c>
      <c r="BI55" s="173" t="n">
        <f aca="false">VLOOKUP($A55,[2]Data!$A$1:$AH$15000,7,0)</f>
        <v>832729</v>
      </c>
      <c r="BJ55" s="173" t="n">
        <f aca="false">VLOOKUP($A55,[2]Data!$A$1:$AH$15000,8,0)</f>
        <v>0</v>
      </c>
      <c r="BR55" s="173" t="n">
        <f aca="false">VLOOKUP($A55,[2]Data!$A$1:$AH$15000,13,0)</f>
        <v>54600</v>
      </c>
      <c r="BS55" s="173" t="n">
        <f aca="false">VLOOKUP($A55,[2]Data!$A$1:$AH$15000,14,0)</f>
        <v>126395</v>
      </c>
      <c r="BT55" s="173" t="n">
        <f aca="false">VLOOKUP($A55,[2]Data!$A$1:$AH$15000,15,0)</f>
        <v>64961</v>
      </c>
      <c r="BU55" s="173" t="n">
        <f aca="false">VLOOKUP($A55,[2]Data!$A$1:$AH$15000,16,0)</f>
        <v>157929</v>
      </c>
      <c r="BW55" s="173" t="n">
        <f aca="false">VLOOKUP($A55,[1]Data!$A$1:$AH$15000,26,0)</f>
        <v>30000</v>
      </c>
      <c r="BX55" s="173" t="n">
        <f aca="false">VLOOKUP($A55,[1]Data!$A$1:$AH$15000,28,0)</f>
        <v>0</v>
      </c>
      <c r="BY55" s="173" t="n">
        <f aca="false">VLOOKUP($A55,[1]Data!$A$1:$AH$15000,24,0)</f>
        <v>2327</v>
      </c>
      <c r="BZ55" s="173" t="n">
        <f aca="false">VLOOKUP($A55,[1]Data!$A$1:$AH$15000,25,0)</f>
        <v>84709</v>
      </c>
      <c r="CA55" s="173" t="n">
        <f aca="false">VLOOKUP($A55,[1]Data!$A$1:$AH$15000,30,0)</f>
        <v>67649</v>
      </c>
      <c r="CB55" s="173" t="n">
        <f aca="false">VLOOKUP($A55,[1]Data!$A$1:$AH$15000,29,0)</f>
        <v>110782</v>
      </c>
      <c r="CD55" s="129" t="n">
        <f aca="false">VLOOKUP($A55,[4]Data!$A$1:$R$15000,2,0)</f>
        <v>941834</v>
      </c>
      <c r="CE55" s="173" t="n">
        <f aca="false">VLOOKUP($A55,[3]Data!$A$1:$K$15000,3,0)*$A$2</f>
        <v>2560400</v>
      </c>
      <c r="CF55" s="173" t="n">
        <f aca="false">VLOOKUP($A55,[3]Data!$A$1:$K$15000,7,0)*$A$2</f>
        <v>0</v>
      </c>
      <c r="CG55" s="173" t="n">
        <f aca="false">VLOOKUP($A55,[3]Data!$A$1:$K$15000,8,0)*$A$2</f>
        <v>59100</v>
      </c>
      <c r="CH55" s="173" t="n">
        <f aca="false">VLOOKUP($A55,[3]Data!$A$1:$K$15000,2,0)*$A$2</f>
        <v>40400</v>
      </c>
      <c r="CJ55" s="173" t="n">
        <f aca="false">VLOOKUP($A55,[4]Data!$A$1:$R$15000,18,0)</f>
        <v>2480</v>
      </c>
      <c r="CK55" s="173" t="n">
        <f aca="false">VLOOKUP($A55,[4]Data!$A$1:$R$15000,3,0)</f>
        <v>296633</v>
      </c>
      <c r="CL55" s="173" t="n">
        <f aca="false">VLOOKUP($A55,[4]Data!$A$1:$R$15000,4,0)</f>
        <v>11959</v>
      </c>
      <c r="CM55" s="173" t="n">
        <f aca="false">VLOOKUP($A55,[3]Data!$A$1:$K$15000,10,0)*$A$2</f>
        <v>286700</v>
      </c>
      <c r="CN55" s="129" t="n">
        <f aca="false">VLOOKUP($A55,[2]Data!$A$1:$AN$15000,34,0)</f>
        <v>87916</v>
      </c>
      <c r="CO55" s="129" t="n">
        <f aca="false">VLOOKUP($A55,[2]Data!$A$1:$AN$15000,35,0)</f>
        <v>569523</v>
      </c>
      <c r="CP55" s="129" t="n">
        <f aca="false">VLOOKUP($A55,[2]Data!$A$1:$AN$15000,36,0)</f>
        <v>675029</v>
      </c>
      <c r="CQ55" s="129" t="n">
        <f aca="false">VLOOKUP($A55,[2]Data!$A$1:$AN$15000,37,0)</f>
        <v>147878</v>
      </c>
      <c r="CR55" s="129" t="n">
        <f aca="false">VLOOKUP($A55,[2]Data!$A$1:$AN$15000,38,0)</f>
        <v>0</v>
      </c>
      <c r="CS55" s="129" t="n">
        <f aca="false">VLOOKUP($A55,[2]Data!$A$1:$AN$15000,39,0)</f>
        <v>0</v>
      </c>
      <c r="CT55" s="129" t="n">
        <f aca="false">VLOOKUP($A55,[2]Data!$A$1:$AN$15000,40,0)</f>
        <v>194019</v>
      </c>
      <c r="CU55" s="129" t="n">
        <f aca="false">VLOOKUP($A55,[2]Data!$A$1:$BA$15000,41,0)</f>
        <v>0</v>
      </c>
      <c r="CV55" s="129" t="n">
        <f aca="false">VLOOKUP($A55,[2]Data!$A$1:$BA$15000,42,0)</f>
        <v>0</v>
      </c>
      <c r="CW55" s="129" t="n">
        <f aca="false">VLOOKUP($A55,[2]Data!$A$1:$BA$15000,43,0)</f>
        <v>40352</v>
      </c>
      <c r="CX55" s="129" t="n">
        <f aca="false">VLOOKUP($A55,[2]Data!$A$1:$BA$15000,44,0)</f>
        <v>28949</v>
      </c>
      <c r="CY55" s="129" t="n">
        <f aca="false">VLOOKUP($A55,[2]Data!$A$1:$BA$15000,45,0)</f>
        <v>53440</v>
      </c>
      <c r="CZ55" s="129" t="n">
        <f aca="false">VLOOKUP($A55,[2]Data!$A$1:$BA$15000,46,0)</f>
        <v>6632</v>
      </c>
      <c r="DA55" s="129" t="n">
        <f aca="false">VLOOKUP($A55,[2]Data!$A$1:$BA$15000,47,0)</f>
        <v>0</v>
      </c>
      <c r="DB55" s="129" t="n">
        <f aca="false">VLOOKUP($A55,[2]Data!$A$1:$BA$15000,48,0)</f>
        <v>103296</v>
      </c>
      <c r="DC55" s="129" t="n">
        <f aca="false">VLOOKUP($A55,[2]Data!$A$1:$BA$15000,53,0)</f>
        <v>-65779</v>
      </c>
      <c r="DD55" s="129" t="n">
        <f aca="false">VLOOKUP($A55,[4]Data!$A$1:$Z$15000,20,0)</f>
        <v>72943</v>
      </c>
      <c r="DE55" s="129" t="n">
        <f aca="false">VLOOKUP($A55,[4]Data!$A$1:$Z$15000,25,0)</f>
        <v>23279</v>
      </c>
      <c r="DF55" s="129" t="n">
        <f aca="false">VLOOKUP($A55,[4]Data!$A$1:$Z$15000,26,0)</f>
        <v>0</v>
      </c>
      <c r="DG55" s="129" t="n">
        <f aca="false">VLOOKUP($A55,[4]Data!$A$1:$Z$15000,21,0)</f>
        <v>0</v>
      </c>
      <c r="DH55" s="129" t="n">
        <f aca="false">VLOOKUP($A55,[4]Data!$A$1:$Z$15000,24,0)</f>
        <v>158571</v>
      </c>
      <c r="DI55" s="129" t="n">
        <f aca="false">VLOOKUP($A55,[5]Data!$A$1:$M$15000,4,0)</f>
        <v>351457</v>
      </c>
      <c r="DJ55" s="129" t="n">
        <f aca="false">VLOOKUP($A55,[5]Data!$A$1:$M$15000,12,0)</f>
        <v>19704</v>
      </c>
      <c r="DK55" s="129" t="n">
        <f aca="false">VLOOKUP($A55,[5]Data!$A$1:$M$15000,11,0)</f>
        <v>146662</v>
      </c>
      <c r="DL55" s="129" t="n">
        <f aca="false">VLOOKUP($A55,[5]Data!$A$1:$M$15000,5,0)</f>
        <v>139197</v>
      </c>
      <c r="DM55" s="129" t="n">
        <f aca="false">VLOOKUP($A55,[5]Data!$A$1:$M$15000,8,0)</f>
        <v>104893</v>
      </c>
      <c r="DN55" s="129" t="n">
        <f aca="false">VLOOKUP($A55,[5]Data!$A$1:$M$15000,6,0)</f>
        <v>6650</v>
      </c>
      <c r="DO55" s="129" t="n">
        <f aca="false">VLOOKUP($A55,[5]Data!$A$1:$M$15000,7,0)</f>
        <v>52639</v>
      </c>
      <c r="DP55" s="129" t="n">
        <f aca="false">VLOOKUP($A55,[5]Data!$A$1:$M$15000,9,0)</f>
        <v>9640</v>
      </c>
      <c r="DQ55" s="129" t="n">
        <f aca="false">VLOOKUP($A55,[5]Data!$A$1:$M$15000,3,0)</f>
        <v>0</v>
      </c>
      <c r="DR55" s="129" t="n">
        <f aca="false">VLOOKUP($A55,[5]Data!$A$1:$M$15000,10,0)</f>
        <v>184739</v>
      </c>
      <c r="DS55" s="129" t="n">
        <f aca="false">VLOOKUP($A55,[5]Data!$A$1:$M$15000,2,0)</f>
        <v>15759</v>
      </c>
      <c r="DT55" s="129" t="str">
        <f aca="false">VLOOKUP($A55,[5]Data!$A$1:$M$15000,13,0)</f>
        <v/>
      </c>
      <c r="DU55" s="129" t="n">
        <f aca="false">VLOOKUP($A55,[6]data!$A$1:$M$15000,2,0)</f>
        <v>130600</v>
      </c>
      <c r="DV55" s="129" t="n">
        <f aca="false">VLOOKUP($A55,[6]data!$A$1:$M$15000,3,0)</f>
        <v>137500</v>
      </c>
      <c r="DW55" s="129" t="n">
        <f aca="false">VLOOKUP($A55,[6]data!$A$1:$M$15000,4,0)</f>
        <v>187118</v>
      </c>
      <c r="DX55" s="129" t="n">
        <f aca="false">VLOOKUP($A55,[6]data!$A$1:$M$15000,5,0)</f>
        <v>18943</v>
      </c>
      <c r="DY55" s="129" t="n">
        <f aca="false">VLOOKUP($A55,[6]data!$A$1:$M$15000,6,0)</f>
        <v>87987</v>
      </c>
      <c r="DZ55" s="129" t="n">
        <f aca="false">VLOOKUP($A55,[6]data!$A$1:$M$15000,7,0)</f>
        <v>128838</v>
      </c>
      <c r="EA55" s="129" t="n">
        <f aca="false">VLOOKUP($A55,[6]data!$A$1:$M$15000,8,0)</f>
        <v>64600</v>
      </c>
      <c r="EB55" s="129" t="n">
        <f aca="false">VLOOKUP($A55,[6]data!$A$1:$M$15000,9,0)</f>
        <v>333284</v>
      </c>
      <c r="EC55" s="129" t="n">
        <f aca="false">VLOOKUP($A55,[6]data!$A$1:$M$15000,10,0)</f>
        <v>4361</v>
      </c>
      <c r="ED55" s="129" t="n">
        <f aca="false">VLOOKUP($A55,[6]data!$A$1:$Q$15000,11,0)</f>
        <v>6352</v>
      </c>
      <c r="EE55" s="129" t="n">
        <f aca="false">VLOOKUP($A55,[6]data!$A$1:$Q$15000,12,0)</f>
        <v>163867</v>
      </c>
      <c r="EF55" s="129" t="n">
        <f aca="false">VLOOKUP($A55,[6]data!$A$1:$Q$15000,13,0)</f>
        <v>140000</v>
      </c>
      <c r="EG55" s="129" t="n">
        <f aca="false">VLOOKUP($A55,[6]data!$A$1:$Q$15000,14,0)</f>
        <v>25200</v>
      </c>
      <c r="EH55" s="129" t="n">
        <f aca="false">VLOOKUP($A55,[6]data!$A$1:$Q$15000,15,0)</f>
        <v>107000</v>
      </c>
      <c r="EI55" s="129" t="n">
        <f aca="false">VLOOKUP($A55,[6]data!$A$1:$Q$15000,17,0)</f>
        <v>1631</v>
      </c>
      <c r="EJ55" s="129" t="n">
        <f aca="false">VLOOKUP($A55,[6]data!$A$1:$Q$15000,16,0)</f>
        <v>53827</v>
      </c>
      <c r="EK55" s="129" t="n">
        <f aca="false">VLOOKUP($A55,[7]data!$A$1:$Q$15000,3,0)</f>
        <v>270000</v>
      </c>
      <c r="EL55" s="129" t="n">
        <f aca="false">VLOOKUP($A55,[7]data!$A$1:$Q$15000,4,0)</f>
        <v>58000</v>
      </c>
      <c r="EM55" s="129" t="n">
        <f aca="false">VLOOKUP($A55,[7]data!$A$1:$Q$15000,2,0)</f>
        <v>90000</v>
      </c>
      <c r="EN55" s="129" t="n">
        <f aca="false">VLOOKUP($A55,[7]data!$A$1:$Q$15000,11,0)</f>
        <v>70000</v>
      </c>
      <c r="EO55" s="129" t="n">
        <f aca="false">VLOOKUP($A55,[7]data!$A$1:$Q$15000,12,0)</f>
        <v>24000</v>
      </c>
      <c r="EP55" s="129"/>
      <c r="EQ55" s="129"/>
      <c r="ER55" s="129"/>
      <c r="ES55" s="129" t="n">
        <f aca="false">VLOOKUP($A55,[7]data!$A$1:$Q$15000,14,0)</f>
        <v>23000</v>
      </c>
      <c r="ET55" s="129" t="n">
        <f aca="false">VLOOKUP($A55,[7]data!$A$1:$Q$15000,13,0)</f>
        <v>0</v>
      </c>
      <c r="EU55" s="130" t="n">
        <f aca="false">VLOOKUP($A55,[4]Data!$A$1:$I$15000,8,0)</f>
        <v>136586</v>
      </c>
      <c r="EV55" s="128" t="n">
        <f aca="false">VLOOKUP($A55,[2]Data!$A$1:$BG$15000,59,0)</f>
        <v>0</v>
      </c>
    </row>
    <row r="56" customFormat="false" ht="11.25" hidden="false" customHeight="false" outlineLevel="0" collapsed="false">
      <c r="A56" s="172" t="n">
        <v>36517</v>
      </c>
      <c r="B56" s="173" t="n">
        <f aca="false">VLOOKUP($A56,[2]Data!$A$1:$AG$15000,9,0)</f>
        <v>168709</v>
      </c>
      <c r="C56" s="173" t="n">
        <f aca="false">VLOOKUP($A56,[2]Data!$A$1:$AG$15000,10,0)</f>
        <v>270293</v>
      </c>
      <c r="D56" s="173" t="n">
        <f aca="false">VLOOKUP($A56,[2]Data!$A$1:$AG$15000,11,0)</f>
        <v>826388</v>
      </c>
      <c r="E56" s="173" t="n">
        <f aca="false">VLOOKUP($A56,[2]Data!$A$1:$AG$15000,12,0)</f>
        <v>468320</v>
      </c>
      <c r="F56" s="173" t="n">
        <f aca="false">VLOOKUP($A56,[1]Data!$A$1:$AF$15000,4,0)</f>
        <v>657242</v>
      </c>
      <c r="G56" s="173" t="n">
        <f aca="false">VLOOKUP($A56,[1]Data!$A$1:$AF$15000,2,0)</f>
        <v>20000</v>
      </c>
      <c r="H56" s="173" t="n">
        <f aca="false">VLOOKUP($A56,[1]Data!$A$1:$AF$15000,3,0)</f>
        <v>117649</v>
      </c>
      <c r="I56" s="173" t="n">
        <f aca="false">VLOOKUP($A56,[1]Data!$A$1:$AF$15000,6,0)</f>
        <v>10389</v>
      </c>
      <c r="J56" s="173" t="n">
        <f aca="false">VLOOKUP($A56,[3]Data!$A$1:$K$15000,4,0)*$A$2</f>
        <v>1775600</v>
      </c>
      <c r="K56" s="173" t="n">
        <f aca="false">VLOOKUP($A56,[3]Data!$A$1:$K$15000,6,0)*$A$2</f>
        <v>79300</v>
      </c>
      <c r="R56" s="173" t="n">
        <f aca="false">VLOOKUP($A56,[2]Data!$A$1:$AH$15000,4,0)</f>
        <v>2636701</v>
      </c>
      <c r="T56" s="173" t="n">
        <f aca="false">VLOOKUP($A56,[1]Data!$A$1:$AH$15000,34,0)</f>
        <v>782311</v>
      </c>
      <c r="V56" s="173" t="n">
        <f aca="false">VLOOKUP($A56,[1]Data!$A$1:$AH$15000,8,0)</f>
        <v>65296</v>
      </c>
      <c r="W56" s="173" t="n">
        <f aca="false">VLOOKUP($A56,[4]Data!$A$1:$AH$15000,19,0)</f>
        <v>27527</v>
      </c>
      <c r="X56" s="173" t="n">
        <f aca="false">VLOOKUP($A56,[1]Data!$A$1:$AH$15000,17,0)</f>
        <v>129584</v>
      </c>
      <c r="Y56" s="173" t="n">
        <f aca="false">VLOOKUP($A56,[2]Data!$A$1:$AH$15000,17,0)</f>
        <v>372181</v>
      </c>
      <c r="Z56" s="173" t="n">
        <f aca="false">VLOOKUP($A56,[1]Data!$A$1:$AH$15000,11,0)</f>
        <v>320998</v>
      </c>
      <c r="AA56" s="173" t="n">
        <f aca="false">VLOOKUP($A56,[2]Data!$A$1:$AH$15000,21,0)</f>
        <v>284610</v>
      </c>
      <c r="AB56" s="173" t="n">
        <f aca="false">VLOOKUP($A56,[1]Data!$A$1:$AH$15000,15,0)</f>
        <v>63632</v>
      </c>
      <c r="AC56" s="173" t="n">
        <f aca="false">VLOOKUP($A56,[2]Data!$A$1:$AH$15000,18,0)</f>
        <v>126317</v>
      </c>
      <c r="AD56" s="173" t="n">
        <f aca="false">VLOOKUP($A56,[1]Data!$A$1:$AH$15000,18,0)</f>
        <v>107641</v>
      </c>
      <c r="AE56" s="173" t="n">
        <f aca="false">VLOOKUP($A56,[2]Data!$A$1:$AH$15000,19,0)</f>
        <v>27826</v>
      </c>
      <c r="AF56" s="173" t="n">
        <f aca="false">VLOOKUP($A56,[1]Data!$A$1:$AH$15000,16,0)</f>
        <v>88184</v>
      </c>
      <c r="AG56" s="173" t="n">
        <f aca="false">VLOOKUP($A56,[2]Data!$A$1:$AH$15000,20,0)</f>
        <v>123466</v>
      </c>
      <c r="AH56" s="173" t="n">
        <f aca="false">VLOOKUP($A56,[1]Data!$A$1:$AH$15000,9,0)</f>
        <v>186553</v>
      </c>
      <c r="AI56" s="173" t="n">
        <f aca="false">VLOOKUP($A56,[2]Data!$A$1:$AH$15000,22,0)</f>
        <v>309522</v>
      </c>
      <c r="AJ56" s="173" t="n">
        <f aca="false">VLOOKUP($A56,[1]Data!$A$1:$AH$15000,10,0)</f>
        <v>40215</v>
      </c>
      <c r="AK56" s="173" t="n">
        <f aca="false">VLOOKUP($A56,[2]Data!$A$1:$AH$15000,23,0)</f>
        <v>62621</v>
      </c>
      <c r="AL56" s="173" t="n">
        <f aca="false">VLOOKUP($A56,[2]Data!$A$1:$AH$15000,24,0)</f>
        <v>897406</v>
      </c>
      <c r="AM56" s="173" t="n">
        <f aca="false">VLOOKUP($A56,[4]Data!$A$1:$R$15000,9,0)</f>
        <v>207928</v>
      </c>
      <c r="BA56" s="173" t="n">
        <f aca="false">VLOOKUP($A56,[2]Data!$A$1:$AH$15000,2,0)</f>
        <v>243963</v>
      </c>
      <c r="BC56" s="173" t="n">
        <f aca="false">VLOOKUP($A56,[1]Data!$A$1:$AH$15000,20,0)</f>
        <v>0</v>
      </c>
      <c r="BD56" s="173" t="n">
        <f aca="false">VLOOKUP($A56,[1]Data!$A$1:$AH$15000,21,0)</f>
        <v>33429</v>
      </c>
      <c r="BE56" s="173" t="n">
        <f aca="false">VLOOKUP($A56,[1]Data!$A$1:$AH$15000,22,0)</f>
        <v>28000</v>
      </c>
      <c r="BF56" s="173" t="n">
        <f aca="false">VLOOKUP($A56,[1]Data!$A$1:$AH$15000,19,0)</f>
        <v>0</v>
      </c>
      <c r="BH56" s="173" t="n">
        <f aca="false">VLOOKUP($A56,[2]Data!$A$1:$AH$15000,3,0)</f>
        <v>302717</v>
      </c>
      <c r="BI56" s="173" t="n">
        <f aca="false">VLOOKUP($A56,[2]Data!$A$1:$AH$15000,7,0)</f>
        <v>903501</v>
      </c>
      <c r="BJ56" s="173" t="n">
        <f aca="false">VLOOKUP($A56,[2]Data!$A$1:$AH$15000,8,0)</f>
        <v>0</v>
      </c>
      <c r="BR56" s="173" t="n">
        <f aca="false">VLOOKUP($A56,[2]Data!$A$1:$AH$15000,13,0)</f>
        <v>52379</v>
      </c>
      <c r="BS56" s="173" t="n">
        <f aca="false">VLOOKUP($A56,[2]Data!$A$1:$AH$15000,14,0)</f>
        <v>119168</v>
      </c>
      <c r="BT56" s="173" t="n">
        <f aca="false">VLOOKUP($A56,[2]Data!$A$1:$AH$15000,15,0)</f>
        <v>64815</v>
      </c>
      <c r="BU56" s="173" t="n">
        <f aca="false">VLOOKUP($A56,[2]Data!$A$1:$AH$15000,16,0)</f>
        <v>95398</v>
      </c>
      <c r="BW56" s="173" t="n">
        <f aca="false">VLOOKUP($A56,[1]Data!$A$1:$AH$15000,26,0)</f>
        <v>0</v>
      </c>
      <c r="BX56" s="173" t="n">
        <f aca="false">VLOOKUP($A56,[1]Data!$A$1:$AH$15000,28,0)</f>
        <v>0</v>
      </c>
      <c r="BY56" s="173" t="n">
        <f aca="false">VLOOKUP($A56,[1]Data!$A$1:$AH$15000,24,0)</f>
        <v>2760</v>
      </c>
      <c r="BZ56" s="173" t="n">
        <f aca="false">VLOOKUP($A56,[1]Data!$A$1:$AH$15000,25,0)</f>
        <v>58306</v>
      </c>
      <c r="CA56" s="173" t="n">
        <f aca="false">VLOOKUP($A56,[1]Data!$A$1:$AH$15000,30,0)</f>
        <v>61254</v>
      </c>
      <c r="CB56" s="173" t="n">
        <f aca="false">VLOOKUP($A56,[1]Data!$A$1:$AH$15000,29,0)</f>
        <v>124052</v>
      </c>
      <c r="CD56" s="129" t="n">
        <f aca="false">VLOOKUP($A56,[4]Data!$A$1:$R$15000,2,0)</f>
        <v>931471</v>
      </c>
      <c r="CE56" s="173" t="n">
        <f aca="false">VLOOKUP($A56,[3]Data!$A$1:$K$15000,3,0)*$A$2</f>
        <v>2540700</v>
      </c>
      <c r="CF56" s="173" t="n">
        <f aca="false">VLOOKUP($A56,[3]Data!$A$1:$K$15000,7,0)*$A$2</f>
        <v>0</v>
      </c>
      <c r="CG56" s="173" t="n">
        <f aca="false">VLOOKUP($A56,[3]Data!$A$1:$K$15000,8,0)*$A$2</f>
        <v>77800</v>
      </c>
      <c r="CH56" s="173" t="n">
        <f aca="false">VLOOKUP($A56,[3]Data!$A$1:$K$15000,2,0)*$A$2</f>
        <v>40400</v>
      </c>
      <c r="CJ56" s="173" t="n">
        <f aca="false">VLOOKUP($A56,[4]Data!$A$1:$R$15000,18,0)</f>
        <v>0</v>
      </c>
      <c r="CK56" s="173" t="n">
        <f aca="false">VLOOKUP($A56,[4]Data!$A$1:$R$15000,3,0)</f>
        <v>301792</v>
      </c>
      <c r="CL56" s="173" t="n">
        <f aca="false">VLOOKUP($A56,[4]Data!$A$1:$R$15000,4,0)</f>
        <v>21480</v>
      </c>
      <c r="CM56" s="173" t="n">
        <f aca="false">VLOOKUP($A56,[3]Data!$A$1:$K$15000,10,0)*$A$2</f>
        <v>278300</v>
      </c>
      <c r="CN56" s="129" t="n">
        <f aca="false">VLOOKUP($A56,[2]Data!$A$1:$AN$15000,34,0)</f>
        <v>88337</v>
      </c>
      <c r="CO56" s="129" t="n">
        <f aca="false">VLOOKUP($A56,[2]Data!$A$1:$AN$15000,35,0)</f>
        <v>522969</v>
      </c>
      <c r="CP56" s="129" t="n">
        <f aca="false">VLOOKUP($A56,[2]Data!$A$1:$AN$15000,36,0)</f>
        <v>675029</v>
      </c>
      <c r="CQ56" s="129" t="n">
        <f aca="false">VLOOKUP($A56,[2]Data!$A$1:$AN$15000,37,0)</f>
        <v>141030</v>
      </c>
      <c r="CR56" s="129" t="n">
        <f aca="false">VLOOKUP($A56,[2]Data!$A$1:$AN$15000,38,0)</f>
        <v>0</v>
      </c>
      <c r="CS56" s="129" t="n">
        <f aca="false">VLOOKUP($A56,[2]Data!$A$1:$AN$15000,39,0)</f>
        <v>0</v>
      </c>
      <c r="CT56" s="129" t="n">
        <f aca="false">VLOOKUP($A56,[2]Data!$A$1:$AN$15000,40,0)</f>
        <v>178867</v>
      </c>
      <c r="CU56" s="129" t="n">
        <f aca="false">VLOOKUP($A56,[2]Data!$A$1:$BA$15000,41,0)</f>
        <v>0</v>
      </c>
      <c r="CV56" s="129" t="n">
        <f aca="false">VLOOKUP($A56,[2]Data!$A$1:$BA$15000,42,0)</f>
        <v>2749</v>
      </c>
      <c r="CW56" s="129" t="n">
        <f aca="false">VLOOKUP($A56,[2]Data!$A$1:$BA$15000,43,0)</f>
        <v>48480</v>
      </c>
      <c r="CX56" s="129" t="n">
        <f aca="false">VLOOKUP($A56,[2]Data!$A$1:$BA$15000,44,0)</f>
        <v>30725</v>
      </c>
      <c r="CY56" s="129" t="n">
        <f aca="false">VLOOKUP($A56,[2]Data!$A$1:$BA$15000,45,0)</f>
        <v>53440</v>
      </c>
      <c r="CZ56" s="129" t="n">
        <f aca="false">VLOOKUP($A56,[2]Data!$A$1:$BA$15000,46,0)</f>
        <v>6670</v>
      </c>
      <c r="DA56" s="129" t="n">
        <f aca="false">VLOOKUP($A56,[2]Data!$A$1:$BA$15000,47,0)</f>
        <v>44481</v>
      </c>
      <c r="DB56" s="129" t="n">
        <f aca="false">VLOOKUP($A56,[2]Data!$A$1:$BA$15000,48,0)</f>
        <v>147361</v>
      </c>
      <c r="DC56" s="129" t="n">
        <f aca="false">VLOOKUP($A56,[2]Data!$A$1:$BA$15000,53,0)</f>
        <v>-60722</v>
      </c>
      <c r="DD56" s="129" t="n">
        <f aca="false">VLOOKUP($A56,[4]Data!$A$1:$Z$15000,20,0)</f>
        <v>33218</v>
      </c>
      <c r="DE56" s="129" t="n">
        <f aca="false">VLOOKUP($A56,[4]Data!$A$1:$Z$15000,25,0)</f>
        <v>23808</v>
      </c>
      <c r="DF56" s="129" t="n">
        <f aca="false">VLOOKUP($A56,[4]Data!$A$1:$Z$15000,26,0)</f>
        <v>0</v>
      </c>
      <c r="DG56" s="129" t="n">
        <f aca="false">VLOOKUP($A56,[4]Data!$A$1:$Z$15000,21,0)</f>
        <v>0</v>
      </c>
      <c r="DH56" s="129" t="n">
        <f aca="false">VLOOKUP($A56,[4]Data!$A$1:$Z$15000,24,0)</f>
        <v>178428</v>
      </c>
      <c r="DI56" s="129" t="n">
        <f aca="false">VLOOKUP($A56,[5]Data!$A$1:$M$15000,4,0)</f>
        <v>425880</v>
      </c>
      <c r="DJ56" s="129" t="n">
        <f aca="false">VLOOKUP($A56,[5]Data!$A$1:$M$15000,12,0)</f>
        <v>19094</v>
      </c>
      <c r="DK56" s="129" t="n">
        <f aca="false">VLOOKUP($A56,[5]Data!$A$1:$M$15000,11,0)</f>
        <v>160522</v>
      </c>
      <c r="DL56" s="129" t="n">
        <f aca="false">VLOOKUP($A56,[5]Data!$A$1:$M$15000,5,0)</f>
        <v>139325</v>
      </c>
      <c r="DM56" s="129" t="n">
        <f aca="false">VLOOKUP($A56,[5]Data!$A$1:$M$15000,8,0)</f>
        <v>166879</v>
      </c>
      <c r="DN56" s="129" t="n">
        <f aca="false">VLOOKUP($A56,[5]Data!$A$1:$M$15000,6,0)</f>
        <v>6533</v>
      </c>
      <c r="DO56" s="129" t="n">
        <f aca="false">VLOOKUP($A56,[5]Data!$A$1:$M$15000,7,0)</f>
        <v>47231</v>
      </c>
      <c r="DP56" s="129" t="n">
        <f aca="false">VLOOKUP($A56,[5]Data!$A$1:$M$15000,9,0)</f>
        <v>10671</v>
      </c>
      <c r="DQ56" s="129" t="n">
        <f aca="false">VLOOKUP($A56,[5]Data!$A$1:$M$15000,3,0)</f>
        <v>0</v>
      </c>
      <c r="DR56" s="129" t="n">
        <f aca="false">VLOOKUP($A56,[5]Data!$A$1:$M$15000,10,0)</f>
        <v>198558</v>
      </c>
      <c r="DS56" s="129" t="n">
        <f aca="false">VLOOKUP($A56,[5]Data!$A$1:$M$15000,2,0)</f>
        <v>15820</v>
      </c>
      <c r="DT56" s="129" t="str">
        <f aca="false">VLOOKUP($A56,[5]Data!$A$1:$M$15000,13,0)</f>
        <v/>
      </c>
      <c r="DU56" s="129" t="n">
        <f aca="false">VLOOKUP($A56,[6]data!$A$1:$M$15000,2,0)</f>
        <v>130600</v>
      </c>
      <c r="DV56" s="129" t="n">
        <f aca="false">VLOOKUP($A56,[6]data!$A$1:$M$15000,3,0)</f>
        <v>137500</v>
      </c>
      <c r="DW56" s="129" t="n">
        <f aca="false">VLOOKUP($A56,[6]data!$A$1:$M$15000,4,0)</f>
        <v>186968</v>
      </c>
      <c r="DX56" s="129" t="n">
        <f aca="false">VLOOKUP($A56,[6]data!$A$1:$M$15000,5,0)</f>
        <v>18071</v>
      </c>
      <c r="DY56" s="129" t="n">
        <f aca="false">VLOOKUP($A56,[6]data!$A$1:$M$15000,6,0)</f>
        <v>87987</v>
      </c>
      <c r="DZ56" s="129" t="n">
        <f aca="false">VLOOKUP($A56,[6]data!$A$1:$M$15000,7,0)</f>
        <v>122770</v>
      </c>
      <c r="EA56" s="129" t="n">
        <f aca="false">VLOOKUP($A56,[6]data!$A$1:$M$15000,8,0)</f>
        <v>62102</v>
      </c>
      <c r="EB56" s="129" t="n">
        <f aca="false">VLOOKUP($A56,[6]data!$A$1:$M$15000,9,0)</f>
        <v>356618</v>
      </c>
      <c r="EC56" s="129" t="n">
        <f aca="false">VLOOKUP($A56,[6]data!$A$1:$M$15000,10,0)</f>
        <v>7687</v>
      </c>
      <c r="ED56" s="129" t="n">
        <f aca="false">VLOOKUP($A56,[6]data!$A$1:$Q$15000,11,0)</f>
        <v>6352</v>
      </c>
      <c r="EE56" s="129" t="n">
        <f aca="false">VLOOKUP($A56,[6]data!$A$1:$Q$15000,12,0)</f>
        <v>222773</v>
      </c>
      <c r="EF56" s="129" t="n">
        <f aca="false">VLOOKUP($A56,[6]data!$A$1:$Q$15000,13,0)</f>
        <v>140000</v>
      </c>
      <c r="EG56" s="129" t="n">
        <f aca="false">VLOOKUP($A56,[6]data!$A$1:$Q$15000,14,0)</f>
        <v>25200</v>
      </c>
      <c r="EH56" s="129" t="n">
        <f aca="false">VLOOKUP($A56,[6]data!$A$1:$Q$15000,15,0)</f>
        <v>107000</v>
      </c>
      <c r="EI56" s="129" t="n">
        <f aca="false">VLOOKUP($A56,[6]data!$A$1:$Q$15000,17,0)</f>
        <v>23820</v>
      </c>
      <c r="EJ56" s="129" t="n">
        <f aca="false">VLOOKUP($A56,[6]data!$A$1:$Q$15000,16,0)</f>
        <v>67876</v>
      </c>
      <c r="EK56" s="129" t="n">
        <f aca="false">VLOOKUP($A56,[7]data!$A$1:$Q$15000,3,0)</f>
        <v>270000</v>
      </c>
      <c r="EL56" s="129" t="n">
        <f aca="false">VLOOKUP($A56,[7]data!$A$1:$Q$15000,4,0)</f>
        <v>58000</v>
      </c>
      <c r="EM56" s="129" t="n">
        <f aca="false">VLOOKUP($A56,[7]data!$A$1:$Q$15000,2,0)</f>
        <v>75000</v>
      </c>
      <c r="EN56" s="129" t="n">
        <f aca="false">VLOOKUP($A56,[7]data!$A$1:$Q$15000,11,0)</f>
        <v>66000</v>
      </c>
      <c r="EO56" s="129" t="n">
        <f aca="false">VLOOKUP($A56,[7]data!$A$1:$Q$15000,12,0)</f>
        <v>27000</v>
      </c>
      <c r="EP56" s="129"/>
      <c r="EQ56" s="129"/>
      <c r="ER56" s="129"/>
      <c r="ES56" s="129" t="n">
        <f aca="false">VLOOKUP($A56,[7]data!$A$1:$Q$15000,14,0)</f>
        <v>38000</v>
      </c>
      <c r="ET56" s="129" t="n">
        <f aca="false">VLOOKUP($A56,[7]data!$A$1:$Q$15000,13,0)</f>
        <v>15000</v>
      </c>
      <c r="EU56" s="130" t="n">
        <f aca="false">VLOOKUP($A56,[4]Data!$A$1:$I$15000,8,0)</f>
        <v>149358</v>
      </c>
      <c r="EV56" s="128" t="n">
        <f aca="false">VLOOKUP($A56,[2]Data!$A$1:$BG$15000,59,0)</f>
        <v>0</v>
      </c>
    </row>
    <row r="57" customFormat="false" ht="11.25" hidden="false" customHeight="false" outlineLevel="0" collapsed="false">
      <c r="A57" s="172" t="n">
        <v>36518</v>
      </c>
      <c r="B57" s="173" t="n">
        <f aca="false">VLOOKUP($A57,[2]Data!$A$1:$AG$15000,9,0)</f>
        <v>168652</v>
      </c>
      <c r="C57" s="173" t="n">
        <f aca="false">VLOOKUP($A57,[2]Data!$A$1:$AG$15000,10,0)</f>
        <v>255973</v>
      </c>
      <c r="D57" s="173" t="n">
        <f aca="false">VLOOKUP($A57,[2]Data!$A$1:$AG$15000,11,0)</f>
        <v>902245</v>
      </c>
      <c r="E57" s="173" t="n">
        <f aca="false">VLOOKUP($A57,[2]Data!$A$1:$AG$15000,12,0)</f>
        <v>539999</v>
      </c>
      <c r="F57" s="173" t="n">
        <f aca="false">VLOOKUP($A57,[1]Data!$A$1:$AF$15000,4,0)</f>
        <v>622297</v>
      </c>
      <c r="G57" s="173" t="n">
        <f aca="false">VLOOKUP($A57,[1]Data!$A$1:$AF$15000,2,0)</f>
        <v>20000</v>
      </c>
      <c r="H57" s="173" t="n">
        <f aca="false">VLOOKUP($A57,[1]Data!$A$1:$AF$15000,3,0)</f>
        <v>150174</v>
      </c>
      <c r="I57" s="173" t="n">
        <f aca="false">VLOOKUP($A57,[1]Data!$A$1:$AF$15000,6,0)</f>
        <v>10000</v>
      </c>
      <c r="J57" s="173" t="n">
        <f aca="false">VLOOKUP($A57,[3]Data!$A$1:$K$15000,4,0)*$A$2</f>
        <v>1695700</v>
      </c>
      <c r="K57" s="173" t="n">
        <f aca="false">VLOOKUP($A57,[3]Data!$A$1:$K$15000,6,0)*$A$2</f>
        <v>88100</v>
      </c>
      <c r="R57" s="173" t="n">
        <f aca="false">VLOOKUP($A57,[2]Data!$A$1:$AH$15000,4,0)</f>
        <v>2673921</v>
      </c>
      <c r="T57" s="173" t="n">
        <f aca="false">VLOOKUP($A57,[1]Data!$A$1:$AH$15000,34,0)</f>
        <v>429078</v>
      </c>
      <c r="V57" s="173" t="n">
        <f aca="false">VLOOKUP($A57,[1]Data!$A$1:$AH$15000,8,0)</f>
        <v>65334</v>
      </c>
      <c r="W57" s="173" t="n">
        <f aca="false">VLOOKUP($A57,[4]Data!$A$1:$AH$15000,19,0)</f>
        <v>27527</v>
      </c>
      <c r="X57" s="173" t="n">
        <f aca="false">VLOOKUP($A57,[1]Data!$A$1:$AH$15000,17,0)</f>
        <v>161937</v>
      </c>
      <c r="Y57" s="173" t="n">
        <f aca="false">VLOOKUP($A57,[2]Data!$A$1:$AH$15000,17,0)</f>
        <v>358003</v>
      </c>
      <c r="Z57" s="173" t="n">
        <f aca="false">VLOOKUP($A57,[1]Data!$A$1:$AH$15000,11,0)</f>
        <v>33102</v>
      </c>
      <c r="AA57" s="173" t="n">
        <f aca="false">VLOOKUP($A57,[2]Data!$A$1:$AH$15000,21,0)</f>
        <v>279976</v>
      </c>
      <c r="AB57" s="173" t="n">
        <f aca="false">VLOOKUP($A57,[1]Data!$A$1:$AH$15000,15,0)</f>
        <v>63632</v>
      </c>
      <c r="AC57" s="173" t="n">
        <f aca="false">VLOOKUP($A57,[2]Data!$A$1:$AH$15000,18,0)</f>
        <v>131247</v>
      </c>
      <c r="AD57" s="173" t="n">
        <f aca="false">VLOOKUP($A57,[1]Data!$A$1:$AH$15000,18,0)</f>
        <v>107280</v>
      </c>
      <c r="AE57" s="173" t="n">
        <f aca="false">VLOOKUP($A57,[2]Data!$A$1:$AH$15000,19,0)</f>
        <v>17544</v>
      </c>
      <c r="AF57" s="173" t="n">
        <f aca="false">VLOOKUP($A57,[1]Data!$A$1:$AH$15000,16,0)</f>
        <v>96171</v>
      </c>
      <c r="AG57" s="173" t="n">
        <f aca="false">VLOOKUP($A57,[2]Data!$A$1:$AH$15000,20,0)</f>
        <v>124114</v>
      </c>
      <c r="AH57" s="173" t="n">
        <f aca="false">VLOOKUP($A57,[1]Data!$A$1:$AH$15000,9,0)</f>
        <v>169924</v>
      </c>
      <c r="AI57" s="173" t="n">
        <f aca="false">VLOOKUP($A57,[2]Data!$A$1:$AH$15000,22,0)</f>
        <v>327511</v>
      </c>
      <c r="AJ57" s="173" t="n">
        <f aca="false">VLOOKUP($A57,[1]Data!$A$1:$AH$15000,10,0)</f>
        <v>40215</v>
      </c>
      <c r="AK57" s="173" t="n">
        <f aca="false">VLOOKUP($A57,[2]Data!$A$1:$AH$15000,23,0)</f>
        <v>62382</v>
      </c>
      <c r="AL57" s="173" t="n">
        <f aca="false">VLOOKUP($A57,[2]Data!$A$1:$AH$15000,24,0)</f>
        <v>892084</v>
      </c>
      <c r="AM57" s="173" t="n">
        <f aca="false">VLOOKUP($A57,[4]Data!$A$1:$R$15000,9,0)</f>
        <v>207928</v>
      </c>
      <c r="BA57" s="173" t="n">
        <f aca="false">VLOOKUP($A57,[2]Data!$A$1:$AH$15000,2,0)</f>
        <v>212803</v>
      </c>
      <c r="BC57" s="173" t="n">
        <f aca="false">VLOOKUP($A57,[1]Data!$A$1:$AH$15000,20,0)</f>
        <v>0</v>
      </c>
      <c r="BD57" s="173" t="n">
        <f aca="false">VLOOKUP($A57,[1]Data!$A$1:$AH$15000,21,0)</f>
        <v>33429</v>
      </c>
      <c r="BE57" s="173" t="n">
        <f aca="false">VLOOKUP($A57,[1]Data!$A$1:$AH$15000,22,0)</f>
        <v>20000</v>
      </c>
      <c r="BF57" s="173" t="n">
        <f aca="false">VLOOKUP($A57,[1]Data!$A$1:$AH$15000,19,0)</f>
        <v>0</v>
      </c>
      <c r="BH57" s="173" t="n">
        <f aca="false">VLOOKUP($A57,[2]Data!$A$1:$AH$15000,3,0)</f>
        <v>298987</v>
      </c>
      <c r="BI57" s="173" t="n">
        <f aca="false">VLOOKUP($A57,[2]Data!$A$1:$AH$15000,7,0)</f>
        <v>850192</v>
      </c>
      <c r="BJ57" s="173" t="n">
        <f aca="false">VLOOKUP($A57,[2]Data!$A$1:$AH$15000,8,0)</f>
        <v>0</v>
      </c>
      <c r="BR57" s="173" t="n">
        <f aca="false">VLOOKUP($A57,[2]Data!$A$1:$AH$15000,13,0)</f>
        <v>77326</v>
      </c>
      <c r="BS57" s="173" t="n">
        <f aca="false">VLOOKUP($A57,[2]Data!$A$1:$AH$15000,14,0)</f>
        <v>123049</v>
      </c>
      <c r="BT57" s="173" t="n">
        <f aca="false">VLOOKUP($A57,[2]Data!$A$1:$AH$15000,15,0)</f>
        <v>48803</v>
      </c>
      <c r="BU57" s="173" t="n">
        <f aca="false">VLOOKUP($A57,[2]Data!$A$1:$AH$15000,16,0)</f>
        <v>118005</v>
      </c>
      <c r="BW57" s="173" t="n">
        <f aca="false">VLOOKUP($A57,[1]Data!$A$1:$AH$15000,26,0)</f>
        <v>39940</v>
      </c>
      <c r="BX57" s="173" t="n">
        <f aca="false">VLOOKUP($A57,[1]Data!$A$1:$AH$15000,28,0)</f>
        <v>0</v>
      </c>
      <c r="BY57" s="173" t="n">
        <f aca="false">VLOOKUP($A57,[1]Data!$A$1:$AH$15000,24,0)</f>
        <v>2760</v>
      </c>
      <c r="BZ57" s="173" t="n">
        <f aca="false">VLOOKUP($A57,[1]Data!$A$1:$AH$15000,25,0)</f>
        <v>43980</v>
      </c>
      <c r="CA57" s="173" t="n">
        <f aca="false">VLOOKUP($A57,[1]Data!$A$1:$AH$15000,30,0)</f>
        <v>56254</v>
      </c>
      <c r="CB57" s="173" t="n">
        <f aca="false">VLOOKUP($A57,[1]Data!$A$1:$AH$15000,29,0)</f>
        <v>136927</v>
      </c>
      <c r="CD57" s="129" t="n">
        <f aca="false">VLOOKUP($A57,[4]Data!$A$1:$R$15000,2,0)</f>
        <v>931471</v>
      </c>
      <c r="CE57" s="173" t="n">
        <f aca="false">VLOOKUP($A57,[3]Data!$A$1:$K$15000,3,0)*$A$2</f>
        <v>2532400</v>
      </c>
      <c r="CF57" s="173" t="n">
        <f aca="false">VLOOKUP($A57,[3]Data!$A$1:$K$15000,7,0)*$A$2</f>
        <v>0</v>
      </c>
      <c r="CG57" s="173" t="n">
        <f aca="false">VLOOKUP($A57,[3]Data!$A$1:$K$15000,8,0)*$A$2</f>
        <v>77800</v>
      </c>
      <c r="CH57" s="173" t="n">
        <f aca="false">VLOOKUP($A57,[3]Data!$A$1:$K$15000,2,0)*$A$2</f>
        <v>40400</v>
      </c>
      <c r="CJ57" s="173" t="n">
        <f aca="false">VLOOKUP($A57,[4]Data!$A$1:$R$15000,18,0)</f>
        <v>0</v>
      </c>
      <c r="CK57" s="173" t="n">
        <f aca="false">VLOOKUP($A57,[4]Data!$A$1:$R$15000,3,0)</f>
        <v>301792</v>
      </c>
      <c r="CL57" s="173" t="n">
        <f aca="false">VLOOKUP($A57,[4]Data!$A$1:$R$15000,4,0)</f>
        <v>21480</v>
      </c>
      <c r="CM57" s="173" t="n">
        <f aca="false">VLOOKUP($A57,[3]Data!$A$1:$K$15000,10,0)*$A$2</f>
        <v>303100</v>
      </c>
      <c r="CN57" s="129" t="n">
        <f aca="false">VLOOKUP($A57,[2]Data!$A$1:$AN$15000,34,0)</f>
        <v>88468</v>
      </c>
      <c r="CO57" s="129" t="n">
        <f aca="false">VLOOKUP($A57,[2]Data!$A$1:$AN$15000,35,0)</f>
        <v>517220</v>
      </c>
      <c r="CP57" s="129" t="n">
        <f aca="false">VLOOKUP($A57,[2]Data!$A$1:$AN$15000,36,0)</f>
        <v>675029</v>
      </c>
      <c r="CQ57" s="129" t="n">
        <f aca="false">VLOOKUP($A57,[2]Data!$A$1:$AN$15000,37,0)</f>
        <v>147312</v>
      </c>
      <c r="CR57" s="129" t="n">
        <f aca="false">VLOOKUP($A57,[2]Data!$A$1:$AN$15000,38,0)</f>
        <v>0</v>
      </c>
      <c r="CS57" s="129" t="n">
        <f aca="false">VLOOKUP($A57,[2]Data!$A$1:$AN$15000,39,0)</f>
        <v>0</v>
      </c>
      <c r="CT57" s="129" t="n">
        <f aca="false">VLOOKUP($A57,[2]Data!$A$1:$AN$15000,40,0)</f>
        <v>178867</v>
      </c>
      <c r="CU57" s="129" t="n">
        <f aca="false">VLOOKUP($A57,[2]Data!$A$1:$BA$15000,41,0)</f>
        <v>0</v>
      </c>
      <c r="CV57" s="129" t="n">
        <f aca="false">VLOOKUP($A57,[2]Data!$A$1:$BA$15000,42,0)</f>
        <v>5651</v>
      </c>
      <c r="CW57" s="129" t="n">
        <f aca="false">VLOOKUP($A57,[2]Data!$A$1:$BA$15000,43,0)</f>
        <v>15254</v>
      </c>
      <c r="CX57" s="129" t="n">
        <f aca="false">VLOOKUP($A57,[2]Data!$A$1:$BA$15000,44,0)</f>
        <v>35287</v>
      </c>
      <c r="CY57" s="129" t="n">
        <f aca="false">VLOOKUP($A57,[2]Data!$A$1:$BA$15000,45,0)</f>
        <v>53440</v>
      </c>
      <c r="CZ57" s="129" t="n">
        <f aca="false">VLOOKUP($A57,[2]Data!$A$1:$BA$15000,46,0)</f>
        <v>6670</v>
      </c>
      <c r="DA57" s="129" t="n">
        <f aca="false">VLOOKUP($A57,[2]Data!$A$1:$BA$15000,47,0)</f>
        <v>44481</v>
      </c>
      <c r="DB57" s="129" t="n">
        <f aca="false">VLOOKUP($A57,[2]Data!$A$1:$BA$15000,48,0)</f>
        <v>149610</v>
      </c>
      <c r="DC57" s="129" t="n">
        <f aca="false">VLOOKUP($A57,[2]Data!$A$1:$BA$15000,53,0)</f>
        <v>-55748</v>
      </c>
      <c r="DD57" s="129" t="n">
        <f aca="false">VLOOKUP($A57,[4]Data!$A$1:$Z$15000,20,0)</f>
        <v>33218</v>
      </c>
      <c r="DE57" s="129" t="n">
        <f aca="false">VLOOKUP($A57,[4]Data!$A$1:$Z$15000,25,0)</f>
        <v>23808</v>
      </c>
      <c r="DF57" s="129" t="n">
        <f aca="false">VLOOKUP($A57,[4]Data!$A$1:$Z$15000,26,0)</f>
        <v>0</v>
      </c>
      <c r="DG57" s="129" t="n">
        <f aca="false">VLOOKUP($A57,[4]Data!$A$1:$Z$15000,21,0)</f>
        <v>0</v>
      </c>
      <c r="DH57" s="129" t="n">
        <f aca="false">VLOOKUP($A57,[4]Data!$A$1:$Z$15000,24,0)</f>
        <v>178428</v>
      </c>
      <c r="DI57" s="129" t="n">
        <f aca="false">VLOOKUP($A57,[5]Data!$A$1:$M$15000,4,0)</f>
        <v>425880</v>
      </c>
      <c r="DJ57" s="129" t="n">
        <f aca="false">VLOOKUP($A57,[5]Data!$A$1:$M$15000,12,0)</f>
        <v>19094</v>
      </c>
      <c r="DK57" s="129" t="n">
        <f aca="false">VLOOKUP($A57,[5]Data!$A$1:$M$15000,11,0)</f>
        <v>160522</v>
      </c>
      <c r="DL57" s="129" t="n">
        <f aca="false">VLOOKUP($A57,[5]Data!$A$1:$M$15000,5,0)</f>
        <v>139325</v>
      </c>
      <c r="DM57" s="129" t="n">
        <f aca="false">VLOOKUP($A57,[5]Data!$A$1:$M$15000,8,0)</f>
        <v>166879</v>
      </c>
      <c r="DN57" s="129" t="n">
        <f aca="false">VLOOKUP($A57,[5]Data!$A$1:$M$15000,6,0)</f>
        <v>6533</v>
      </c>
      <c r="DO57" s="129" t="n">
        <f aca="false">VLOOKUP($A57,[5]Data!$A$1:$M$15000,7,0)</f>
        <v>47231</v>
      </c>
      <c r="DP57" s="129" t="n">
        <f aca="false">VLOOKUP($A57,[5]Data!$A$1:$M$15000,9,0)</f>
        <v>10671</v>
      </c>
      <c r="DQ57" s="129" t="n">
        <f aca="false">VLOOKUP($A57,[5]Data!$A$1:$M$15000,3,0)</f>
        <v>0</v>
      </c>
      <c r="DR57" s="129" t="n">
        <f aca="false">VLOOKUP($A57,[5]Data!$A$1:$M$15000,10,0)</f>
        <v>198558</v>
      </c>
      <c r="DS57" s="129" t="n">
        <f aca="false">VLOOKUP($A57,[5]Data!$A$1:$M$15000,2,0)</f>
        <v>15820</v>
      </c>
      <c r="DT57" s="129" t="str">
        <f aca="false">VLOOKUP($A57,[5]Data!$A$1:$M$15000,13,0)</f>
        <v/>
      </c>
      <c r="DU57" s="129" t="n">
        <f aca="false">VLOOKUP($A57,[6]data!$A$1:$M$15000,2,0)</f>
        <v>130600</v>
      </c>
      <c r="DV57" s="129" t="n">
        <f aca="false">VLOOKUP($A57,[6]data!$A$1:$M$15000,3,0)</f>
        <v>137500</v>
      </c>
      <c r="DW57" s="129" t="n">
        <f aca="false">VLOOKUP($A57,[6]data!$A$1:$M$15000,4,0)</f>
        <v>186968</v>
      </c>
      <c r="DX57" s="129" t="n">
        <f aca="false">VLOOKUP($A57,[6]data!$A$1:$M$15000,5,0)</f>
        <v>18071</v>
      </c>
      <c r="DY57" s="129" t="n">
        <f aca="false">VLOOKUP($A57,[6]data!$A$1:$M$15000,6,0)</f>
        <v>87987</v>
      </c>
      <c r="DZ57" s="129" t="n">
        <f aca="false">VLOOKUP($A57,[6]data!$A$1:$M$15000,7,0)</f>
        <v>122770</v>
      </c>
      <c r="EA57" s="129" t="n">
        <f aca="false">VLOOKUP($A57,[6]data!$A$1:$M$15000,8,0)</f>
        <v>62102</v>
      </c>
      <c r="EB57" s="129" t="n">
        <f aca="false">VLOOKUP($A57,[6]data!$A$1:$M$15000,9,0)</f>
        <v>356618</v>
      </c>
      <c r="EC57" s="129" t="n">
        <f aca="false">VLOOKUP($A57,[6]data!$A$1:$M$15000,10,0)</f>
        <v>7687</v>
      </c>
      <c r="ED57" s="129" t="n">
        <f aca="false">VLOOKUP($A57,[6]data!$A$1:$Q$15000,11,0)</f>
        <v>6352</v>
      </c>
      <c r="EE57" s="129" t="n">
        <f aca="false">VLOOKUP($A57,[6]data!$A$1:$Q$15000,12,0)</f>
        <v>222773</v>
      </c>
      <c r="EF57" s="129" t="n">
        <f aca="false">VLOOKUP($A57,[6]data!$A$1:$Q$15000,13,0)</f>
        <v>140000</v>
      </c>
      <c r="EG57" s="129" t="n">
        <f aca="false">VLOOKUP($A57,[6]data!$A$1:$Q$15000,14,0)</f>
        <v>25200</v>
      </c>
      <c r="EH57" s="129" t="n">
        <f aca="false">VLOOKUP($A57,[6]data!$A$1:$Q$15000,15,0)</f>
        <v>107000</v>
      </c>
      <c r="EI57" s="129" t="n">
        <f aca="false">VLOOKUP($A57,[6]data!$A$1:$Q$15000,17,0)</f>
        <v>23820</v>
      </c>
      <c r="EJ57" s="129" t="n">
        <f aca="false">VLOOKUP($A57,[6]data!$A$1:$Q$15000,16,0)</f>
        <v>67876</v>
      </c>
      <c r="EK57" s="129" t="str">
        <f aca="false">VLOOKUP($A57,[7]data!$A$1:$Q$15000,3,0)</f>
        <v>N/A</v>
      </c>
      <c r="EL57" s="129" t="str">
        <f aca="false">VLOOKUP($A57,[7]data!$A$1:$Q$15000,4,0)</f>
        <v>N/A</v>
      </c>
      <c r="EM57" s="129" t="str">
        <f aca="false">VLOOKUP($A57,[7]data!$A$1:$Q$15000,2,0)</f>
        <v>N/A</v>
      </c>
      <c r="EN57" s="129" t="str">
        <f aca="false">VLOOKUP($A57,[7]data!$A$1:$Q$15000,11,0)</f>
        <v>N/A</v>
      </c>
      <c r="EO57" s="129" t="str">
        <f aca="false">VLOOKUP($A57,[7]data!$A$1:$Q$15000,12,0)</f>
        <v>N/A</v>
      </c>
      <c r="EP57" s="129"/>
      <c r="EQ57" s="129"/>
      <c r="ER57" s="129"/>
      <c r="ES57" s="129" t="str">
        <f aca="false">VLOOKUP($A57,[7]data!$A$1:$Q$15000,14,0)</f>
        <v>N/A</v>
      </c>
      <c r="ET57" s="129" t="str">
        <f aca="false">VLOOKUP($A57,[7]data!$A$1:$Q$15000,13,0)</f>
        <v>N/A</v>
      </c>
      <c r="EU57" s="130" t="n">
        <f aca="false">VLOOKUP($A57,[4]Data!$A$1:$I$15000,8,0)</f>
        <v>149358</v>
      </c>
      <c r="EV57" s="128" t="n">
        <f aca="false">VLOOKUP($A57,[2]Data!$A$1:$BG$15000,59,0)</f>
        <v>0</v>
      </c>
    </row>
    <row r="58" customFormat="false" ht="11.25" hidden="false" customHeight="false" outlineLevel="0" collapsed="false">
      <c r="A58" s="172" t="n">
        <v>36519</v>
      </c>
      <c r="B58" s="173" t="n">
        <f aca="false">VLOOKUP($A58,[2]Data!$A$1:$AG$15000,9,0)</f>
        <v>168805</v>
      </c>
      <c r="C58" s="173" t="n">
        <f aca="false">VLOOKUP($A58,[2]Data!$A$1:$AG$15000,10,0)</f>
        <v>254132</v>
      </c>
      <c r="D58" s="173" t="n">
        <f aca="false">VLOOKUP($A58,[2]Data!$A$1:$AG$15000,11,0)</f>
        <v>897645</v>
      </c>
      <c r="E58" s="173" t="n">
        <f aca="false">VLOOKUP($A58,[2]Data!$A$1:$AG$15000,12,0)</f>
        <v>537938</v>
      </c>
      <c r="F58" s="173" t="n">
        <f aca="false">VLOOKUP($A58,[1]Data!$A$1:$AF$15000,4,0)</f>
        <v>625319</v>
      </c>
      <c r="G58" s="173" t="n">
        <f aca="false">VLOOKUP($A58,[1]Data!$A$1:$AF$15000,2,0)</f>
        <v>20000</v>
      </c>
      <c r="H58" s="173" t="n">
        <f aca="false">VLOOKUP($A58,[1]Data!$A$1:$AF$15000,3,0)</f>
        <v>150174</v>
      </c>
      <c r="I58" s="173" t="n">
        <f aca="false">VLOOKUP($A58,[1]Data!$A$1:$AF$15000,6,0)</f>
        <v>10000</v>
      </c>
      <c r="J58" s="173" t="n">
        <f aca="false">VLOOKUP($A58,[3]Data!$A$1:$K$15000,4,0)*$A$2</f>
        <v>1695700</v>
      </c>
      <c r="K58" s="173" t="n">
        <f aca="false">VLOOKUP($A58,[3]Data!$A$1:$K$15000,6,0)*$A$2</f>
        <v>88100</v>
      </c>
      <c r="R58" s="173" t="n">
        <f aca="false">VLOOKUP($A58,[2]Data!$A$1:$AH$15000,4,0)</f>
        <v>2659651</v>
      </c>
      <c r="T58" s="173" t="n">
        <f aca="false">VLOOKUP($A58,[1]Data!$A$1:$AH$15000,34,0)</f>
        <v>728575</v>
      </c>
      <c r="V58" s="173" t="n">
        <f aca="false">VLOOKUP($A58,[1]Data!$A$1:$AH$15000,8,0)</f>
        <v>65334</v>
      </c>
      <c r="W58" s="173" t="n">
        <f aca="false">VLOOKUP($A58,[4]Data!$A$1:$AH$15000,19,0)</f>
        <v>27527</v>
      </c>
      <c r="X58" s="173" t="n">
        <f aca="false">VLOOKUP($A58,[1]Data!$A$1:$AH$15000,17,0)</f>
        <v>165361</v>
      </c>
      <c r="Y58" s="173" t="n">
        <f aca="false">VLOOKUP($A58,[2]Data!$A$1:$AH$15000,17,0)</f>
        <v>355221</v>
      </c>
      <c r="Z58" s="173" t="n">
        <f aca="false">VLOOKUP($A58,[1]Data!$A$1:$AH$15000,11,0)</f>
        <v>333102</v>
      </c>
      <c r="AA58" s="173" t="n">
        <f aca="false">VLOOKUP($A58,[2]Data!$A$1:$AH$15000,21,0)</f>
        <v>276511</v>
      </c>
      <c r="AB58" s="173" t="n">
        <f aca="false">VLOOKUP($A58,[1]Data!$A$1:$AH$15000,15,0)</f>
        <v>63632</v>
      </c>
      <c r="AC58" s="173" t="n">
        <f aca="false">VLOOKUP($A58,[2]Data!$A$1:$AH$15000,18,0)</f>
        <v>127961</v>
      </c>
      <c r="AD58" s="173" t="n">
        <f aca="false">VLOOKUP($A58,[1]Data!$A$1:$AH$15000,18,0)</f>
        <v>105436</v>
      </c>
      <c r="AE58" s="173" t="n">
        <f aca="false">VLOOKUP($A58,[2]Data!$A$1:$AH$15000,19,0)</f>
        <v>17455</v>
      </c>
      <c r="AF58" s="173" t="n">
        <f aca="false">VLOOKUP($A58,[1]Data!$A$1:$AH$15000,16,0)</f>
        <v>96204</v>
      </c>
      <c r="AG58" s="173" t="n">
        <f aca="false">VLOOKUP($A58,[2]Data!$A$1:$AH$15000,20,0)</f>
        <v>125250</v>
      </c>
      <c r="AH58" s="173" t="n">
        <f aca="false">VLOOKUP($A58,[1]Data!$A$1:$AH$15000,9,0)</f>
        <v>169924</v>
      </c>
      <c r="AI58" s="173" t="n">
        <f aca="false">VLOOKUP($A58,[2]Data!$A$1:$AH$15000,22,0)</f>
        <v>322758</v>
      </c>
      <c r="AJ58" s="173" t="n">
        <f aca="false">VLOOKUP($A58,[1]Data!$A$1:$AH$15000,10,0)</f>
        <v>40215</v>
      </c>
      <c r="AK58" s="173" t="n">
        <f aca="false">VLOOKUP($A58,[2]Data!$A$1:$AH$15000,23,0)</f>
        <v>62384</v>
      </c>
      <c r="AL58" s="173" t="n">
        <f aca="false">VLOOKUP($A58,[2]Data!$A$1:$AH$15000,24,0)</f>
        <v>898179</v>
      </c>
      <c r="AM58" s="173" t="n">
        <f aca="false">VLOOKUP($A58,[4]Data!$A$1:$R$15000,9,0)</f>
        <v>207928</v>
      </c>
      <c r="BA58" s="173" t="n">
        <f aca="false">VLOOKUP($A58,[2]Data!$A$1:$AH$15000,2,0)</f>
        <v>229685</v>
      </c>
      <c r="BC58" s="173" t="n">
        <f aca="false">VLOOKUP($A58,[1]Data!$A$1:$AH$15000,20,0)</f>
        <v>0</v>
      </c>
      <c r="BD58" s="173" t="n">
        <f aca="false">VLOOKUP($A58,[1]Data!$A$1:$AH$15000,21,0)</f>
        <v>33429</v>
      </c>
      <c r="BE58" s="173" t="n">
        <f aca="false">VLOOKUP($A58,[1]Data!$A$1:$AH$15000,22,0)</f>
        <v>20000</v>
      </c>
      <c r="BF58" s="173" t="n">
        <f aca="false">VLOOKUP($A58,[1]Data!$A$1:$AH$15000,19,0)</f>
        <v>0</v>
      </c>
      <c r="BH58" s="173" t="n">
        <f aca="false">VLOOKUP($A58,[2]Data!$A$1:$AH$15000,3,0)</f>
        <v>279104</v>
      </c>
      <c r="BI58" s="173" t="n">
        <f aca="false">VLOOKUP($A58,[2]Data!$A$1:$AH$15000,7,0)</f>
        <v>839625</v>
      </c>
      <c r="BJ58" s="173" t="n">
        <f aca="false">VLOOKUP($A58,[2]Data!$A$1:$AH$15000,8,0)</f>
        <v>0</v>
      </c>
      <c r="BR58" s="173" t="n">
        <f aca="false">VLOOKUP($A58,[2]Data!$A$1:$AH$15000,13,0)</f>
        <v>74627</v>
      </c>
      <c r="BS58" s="173" t="n">
        <f aca="false">VLOOKUP($A58,[2]Data!$A$1:$AH$15000,14,0)</f>
        <v>123049</v>
      </c>
      <c r="BT58" s="173" t="n">
        <f aca="false">VLOOKUP($A58,[2]Data!$A$1:$AH$15000,15,0)</f>
        <v>48803</v>
      </c>
      <c r="BU58" s="173" t="n">
        <f aca="false">VLOOKUP($A58,[2]Data!$A$1:$AH$15000,16,0)</f>
        <v>117444</v>
      </c>
      <c r="BW58" s="173" t="n">
        <f aca="false">VLOOKUP($A58,[1]Data!$A$1:$AH$15000,26,0)</f>
        <v>39940</v>
      </c>
      <c r="BX58" s="173" t="n">
        <f aca="false">VLOOKUP($A58,[1]Data!$A$1:$AH$15000,28,0)</f>
        <v>0</v>
      </c>
      <c r="BY58" s="173" t="n">
        <f aca="false">VLOOKUP($A58,[1]Data!$A$1:$AH$15000,24,0)</f>
        <v>2760</v>
      </c>
      <c r="BZ58" s="173" t="n">
        <f aca="false">VLOOKUP($A58,[1]Data!$A$1:$AH$15000,25,0)</f>
        <v>41913</v>
      </c>
      <c r="CA58" s="173" t="n">
        <f aca="false">VLOOKUP($A58,[1]Data!$A$1:$AH$15000,30,0)</f>
        <v>56254</v>
      </c>
      <c r="CB58" s="173" t="n">
        <f aca="false">VLOOKUP($A58,[1]Data!$A$1:$AH$15000,29,0)</f>
        <v>136927</v>
      </c>
      <c r="CD58" s="129" t="n">
        <f aca="false">VLOOKUP($A58,[4]Data!$A$1:$R$15000,2,0)</f>
        <v>931471</v>
      </c>
      <c r="CE58" s="173" t="n">
        <f aca="false">VLOOKUP($A58,[3]Data!$A$1:$K$15000,3,0)*$A$2</f>
        <v>2532400</v>
      </c>
      <c r="CF58" s="173" t="n">
        <f aca="false">VLOOKUP($A58,[3]Data!$A$1:$K$15000,7,0)*$A$2</f>
        <v>0</v>
      </c>
      <c r="CG58" s="173" t="n">
        <f aca="false">VLOOKUP($A58,[3]Data!$A$1:$K$15000,8,0)*$A$2</f>
        <v>77800</v>
      </c>
      <c r="CH58" s="173" t="n">
        <f aca="false">VLOOKUP($A58,[3]Data!$A$1:$K$15000,2,0)*$A$2</f>
        <v>40400</v>
      </c>
      <c r="CJ58" s="173" t="n">
        <f aca="false">VLOOKUP($A58,[4]Data!$A$1:$R$15000,18,0)</f>
        <v>0</v>
      </c>
      <c r="CK58" s="173" t="n">
        <f aca="false">VLOOKUP($A58,[4]Data!$A$1:$R$15000,3,0)</f>
        <v>301792</v>
      </c>
      <c r="CL58" s="173" t="n">
        <f aca="false">VLOOKUP($A58,[4]Data!$A$1:$R$15000,4,0)</f>
        <v>21480</v>
      </c>
      <c r="CM58" s="173" t="n">
        <f aca="false">VLOOKUP($A58,[3]Data!$A$1:$K$15000,10,0)*$A$2</f>
        <v>303100</v>
      </c>
      <c r="CN58" s="129" t="n">
        <f aca="false">VLOOKUP($A58,[2]Data!$A$1:$AN$15000,34,0)</f>
        <v>88274</v>
      </c>
      <c r="CO58" s="129" t="n">
        <f aca="false">VLOOKUP($A58,[2]Data!$A$1:$AN$15000,35,0)</f>
        <v>510123</v>
      </c>
      <c r="CP58" s="129" t="n">
        <f aca="false">VLOOKUP($A58,[2]Data!$A$1:$AN$15000,36,0)</f>
        <v>675029</v>
      </c>
      <c r="CQ58" s="129" t="n">
        <f aca="false">VLOOKUP($A58,[2]Data!$A$1:$AN$15000,37,0)</f>
        <v>148044</v>
      </c>
      <c r="CR58" s="129" t="n">
        <f aca="false">VLOOKUP($A58,[2]Data!$A$1:$AN$15000,38,0)</f>
        <v>0</v>
      </c>
      <c r="CS58" s="129" t="n">
        <f aca="false">VLOOKUP($A58,[2]Data!$A$1:$AN$15000,39,0)</f>
        <v>0</v>
      </c>
      <c r="CT58" s="129" t="n">
        <f aca="false">VLOOKUP($A58,[2]Data!$A$1:$AN$15000,40,0)</f>
        <v>178844</v>
      </c>
      <c r="CU58" s="129" t="n">
        <f aca="false">VLOOKUP($A58,[2]Data!$A$1:$BA$15000,41,0)</f>
        <v>0</v>
      </c>
      <c r="CV58" s="129" t="n">
        <f aca="false">VLOOKUP($A58,[2]Data!$A$1:$BA$15000,42,0)</f>
        <v>21550</v>
      </c>
      <c r="CW58" s="129" t="n">
        <f aca="false">VLOOKUP($A58,[2]Data!$A$1:$BA$15000,43,0)</f>
        <v>15254</v>
      </c>
      <c r="CX58" s="129" t="n">
        <f aca="false">VLOOKUP($A58,[2]Data!$A$1:$BA$15000,44,0)</f>
        <v>35763</v>
      </c>
      <c r="CY58" s="129" t="n">
        <f aca="false">VLOOKUP($A58,[2]Data!$A$1:$BA$15000,45,0)</f>
        <v>53440</v>
      </c>
      <c r="CZ58" s="129" t="n">
        <f aca="false">VLOOKUP($A58,[2]Data!$A$1:$BA$15000,46,0)</f>
        <v>6670</v>
      </c>
      <c r="DA58" s="129" t="n">
        <f aca="false">VLOOKUP($A58,[2]Data!$A$1:$BA$15000,47,0)</f>
        <v>44481</v>
      </c>
      <c r="DB58" s="129" t="n">
        <f aca="false">VLOOKUP($A58,[2]Data!$A$1:$BA$15000,48,0)</f>
        <v>166339</v>
      </c>
      <c r="DC58" s="129" t="n">
        <f aca="false">VLOOKUP($A58,[2]Data!$A$1:$BA$15000,53,0)</f>
        <v>-55748</v>
      </c>
      <c r="DD58" s="129" t="n">
        <f aca="false">VLOOKUP($A58,[4]Data!$A$1:$Z$15000,20,0)</f>
        <v>33218</v>
      </c>
      <c r="DE58" s="129" t="n">
        <f aca="false">VLOOKUP($A58,[4]Data!$A$1:$Z$15000,25,0)</f>
        <v>23808</v>
      </c>
      <c r="DF58" s="129" t="n">
        <f aca="false">VLOOKUP($A58,[4]Data!$A$1:$Z$15000,26,0)</f>
        <v>0</v>
      </c>
      <c r="DG58" s="129" t="n">
        <f aca="false">VLOOKUP($A58,[4]Data!$A$1:$Z$15000,21,0)</f>
        <v>0</v>
      </c>
      <c r="DH58" s="129" t="n">
        <f aca="false">VLOOKUP($A58,[4]Data!$A$1:$Z$15000,24,0)</f>
        <v>178428</v>
      </c>
      <c r="DI58" s="129" t="n">
        <f aca="false">VLOOKUP($A58,[5]Data!$A$1:$M$15000,4,0)</f>
        <v>425880</v>
      </c>
      <c r="DJ58" s="129" t="n">
        <f aca="false">VLOOKUP($A58,[5]Data!$A$1:$M$15000,12,0)</f>
        <v>19094</v>
      </c>
      <c r="DK58" s="129" t="n">
        <f aca="false">VLOOKUP($A58,[5]Data!$A$1:$M$15000,11,0)</f>
        <v>160522</v>
      </c>
      <c r="DL58" s="129" t="n">
        <f aca="false">VLOOKUP($A58,[5]Data!$A$1:$M$15000,5,0)</f>
        <v>139325</v>
      </c>
      <c r="DM58" s="129" t="n">
        <f aca="false">VLOOKUP($A58,[5]Data!$A$1:$M$15000,8,0)</f>
        <v>166879</v>
      </c>
      <c r="DN58" s="129" t="n">
        <f aca="false">VLOOKUP($A58,[5]Data!$A$1:$M$15000,6,0)</f>
        <v>6533</v>
      </c>
      <c r="DO58" s="129" t="n">
        <f aca="false">VLOOKUP($A58,[5]Data!$A$1:$M$15000,7,0)</f>
        <v>47231</v>
      </c>
      <c r="DP58" s="129" t="n">
        <f aca="false">VLOOKUP($A58,[5]Data!$A$1:$M$15000,9,0)</f>
        <v>10671</v>
      </c>
      <c r="DQ58" s="129" t="n">
        <f aca="false">VLOOKUP($A58,[5]Data!$A$1:$M$15000,3,0)</f>
        <v>0</v>
      </c>
      <c r="DR58" s="129" t="n">
        <f aca="false">VLOOKUP($A58,[5]Data!$A$1:$M$15000,10,0)</f>
        <v>198558</v>
      </c>
      <c r="DS58" s="129" t="n">
        <f aca="false">VLOOKUP($A58,[5]Data!$A$1:$M$15000,2,0)</f>
        <v>15820</v>
      </c>
      <c r="DT58" s="129" t="str">
        <f aca="false">VLOOKUP($A58,[5]Data!$A$1:$M$15000,13,0)</f>
        <v/>
      </c>
      <c r="DU58" s="129" t="n">
        <f aca="false">VLOOKUP($A58,[6]data!$A$1:$M$15000,2,0)</f>
        <v>130600</v>
      </c>
      <c r="DV58" s="129" t="n">
        <f aca="false">VLOOKUP($A58,[6]data!$A$1:$M$15000,3,0)</f>
        <v>137500</v>
      </c>
      <c r="DW58" s="129" t="n">
        <f aca="false">VLOOKUP($A58,[6]data!$A$1:$M$15000,4,0)</f>
        <v>186968</v>
      </c>
      <c r="DX58" s="129" t="n">
        <f aca="false">VLOOKUP($A58,[6]data!$A$1:$M$15000,5,0)</f>
        <v>18071</v>
      </c>
      <c r="DY58" s="129" t="n">
        <f aca="false">VLOOKUP($A58,[6]data!$A$1:$M$15000,6,0)</f>
        <v>87987</v>
      </c>
      <c r="DZ58" s="129" t="n">
        <f aca="false">VLOOKUP($A58,[6]data!$A$1:$M$15000,7,0)</f>
        <v>122770</v>
      </c>
      <c r="EA58" s="129" t="n">
        <f aca="false">VLOOKUP($A58,[6]data!$A$1:$M$15000,8,0)</f>
        <v>62102</v>
      </c>
      <c r="EB58" s="129" t="n">
        <f aca="false">VLOOKUP($A58,[6]data!$A$1:$M$15000,9,0)</f>
        <v>356618</v>
      </c>
      <c r="EC58" s="129" t="n">
        <f aca="false">VLOOKUP($A58,[6]data!$A$1:$M$15000,10,0)</f>
        <v>7687</v>
      </c>
      <c r="ED58" s="129" t="n">
        <f aca="false">VLOOKUP($A58,[6]data!$A$1:$Q$15000,11,0)</f>
        <v>6352</v>
      </c>
      <c r="EE58" s="129" t="n">
        <f aca="false">VLOOKUP($A58,[6]data!$A$1:$Q$15000,12,0)</f>
        <v>222773</v>
      </c>
      <c r="EF58" s="129" t="n">
        <f aca="false">VLOOKUP($A58,[6]data!$A$1:$Q$15000,13,0)</f>
        <v>140000</v>
      </c>
      <c r="EG58" s="129" t="n">
        <f aca="false">VLOOKUP($A58,[6]data!$A$1:$Q$15000,14,0)</f>
        <v>25200</v>
      </c>
      <c r="EH58" s="129" t="n">
        <f aca="false">VLOOKUP($A58,[6]data!$A$1:$Q$15000,15,0)</f>
        <v>107000</v>
      </c>
      <c r="EI58" s="129" t="n">
        <f aca="false">VLOOKUP($A58,[6]data!$A$1:$Q$15000,17,0)</f>
        <v>23820</v>
      </c>
      <c r="EJ58" s="129" t="n">
        <f aca="false">VLOOKUP($A58,[6]data!$A$1:$Q$15000,16,0)</f>
        <v>67876</v>
      </c>
      <c r="EK58" s="129" t="n">
        <f aca="false">VLOOKUP($A58,[7]data!$A$1:$Q$15000,3,0)</f>
        <v>270000</v>
      </c>
      <c r="EL58" s="129" t="n">
        <f aca="false">VLOOKUP($A58,[7]data!$A$1:$Q$15000,4,0)</f>
        <v>58000</v>
      </c>
      <c r="EM58" s="129" t="n">
        <f aca="false">VLOOKUP($A58,[7]data!$A$1:$Q$15000,2,0)</f>
        <v>82000</v>
      </c>
      <c r="EN58" s="129" t="n">
        <f aca="false">VLOOKUP($A58,[7]data!$A$1:$Q$15000,11,0)</f>
        <v>98000</v>
      </c>
      <c r="EO58" s="129" t="n">
        <f aca="false">VLOOKUP($A58,[7]data!$A$1:$Q$15000,12,0)</f>
        <v>25000</v>
      </c>
      <c r="EP58" s="129"/>
      <c r="EQ58" s="129"/>
      <c r="ER58" s="129"/>
      <c r="ES58" s="129" t="n">
        <f aca="false">VLOOKUP($A58,[7]data!$A$1:$Q$15000,14,0)</f>
        <v>35000</v>
      </c>
      <c r="ET58" s="129" t="n">
        <f aca="false">VLOOKUP($A58,[7]data!$A$1:$Q$15000,13,0)</f>
        <v>15000</v>
      </c>
      <c r="EU58" s="130" t="n">
        <f aca="false">VLOOKUP($A58,[4]Data!$A$1:$I$15000,8,0)</f>
        <v>149358</v>
      </c>
      <c r="EV58" s="128" t="n">
        <f aca="false">VLOOKUP($A58,[2]Data!$A$1:$BG$15000,59,0)</f>
        <v>0</v>
      </c>
    </row>
    <row r="59" customFormat="false" ht="11.25" hidden="false" customHeight="false" outlineLevel="0" collapsed="false">
      <c r="A59" s="172" t="n">
        <v>36520</v>
      </c>
      <c r="B59" s="173" t="n">
        <f aca="false">VLOOKUP($A59,[2]Data!$A$1:$AG$15000,9,0)</f>
        <v>168652</v>
      </c>
      <c r="C59" s="173" t="n">
        <f aca="false">VLOOKUP($A59,[2]Data!$A$1:$AG$15000,10,0)</f>
        <v>253903</v>
      </c>
      <c r="D59" s="173" t="n">
        <f aca="false">VLOOKUP($A59,[2]Data!$A$1:$AG$15000,11,0)</f>
        <v>904114</v>
      </c>
      <c r="E59" s="173" t="n">
        <f aca="false">VLOOKUP($A59,[2]Data!$A$1:$AG$15000,12,0)</f>
        <v>538326</v>
      </c>
      <c r="F59" s="173" t="n">
        <f aca="false">VLOOKUP($A59,[1]Data!$A$1:$AF$15000,4,0)</f>
        <v>625319</v>
      </c>
      <c r="G59" s="173" t="n">
        <f aca="false">VLOOKUP($A59,[1]Data!$A$1:$AF$15000,2,0)</f>
        <v>20000</v>
      </c>
      <c r="H59" s="173" t="n">
        <f aca="false">VLOOKUP($A59,[1]Data!$A$1:$AF$15000,3,0)</f>
        <v>150174</v>
      </c>
      <c r="I59" s="173" t="n">
        <f aca="false">VLOOKUP($A59,[1]Data!$A$1:$AF$15000,6,0)</f>
        <v>10000</v>
      </c>
      <c r="J59" s="173" t="n">
        <f aca="false">VLOOKUP($A59,[3]Data!$A$1:$K$15000,4,0)*$A$2</f>
        <v>1695700</v>
      </c>
      <c r="K59" s="173" t="n">
        <f aca="false">VLOOKUP($A59,[3]Data!$A$1:$K$15000,6,0)*$A$2</f>
        <v>88100</v>
      </c>
      <c r="R59" s="173" t="n">
        <f aca="false">VLOOKUP($A59,[2]Data!$A$1:$AH$15000,4,0)</f>
        <v>2652555</v>
      </c>
      <c r="T59" s="173" t="n">
        <f aca="false">VLOOKUP($A59,[1]Data!$A$1:$AH$15000,34,0)</f>
        <v>745731</v>
      </c>
      <c r="V59" s="173" t="n">
        <f aca="false">VLOOKUP($A59,[1]Data!$A$1:$AH$15000,8,0)</f>
        <v>65334</v>
      </c>
      <c r="W59" s="173" t="n">
        <f aca="false">VLOOKUP($A59,[4]Data!$A$1:$AH$15000,19,0)</f>
        <v>27527</v>
      </c>
      <c r="X59" s="173" t="n">
        <f aca="false">VLOOKUP($A59,[1]Data!$A$1:$AH$15000,17,0)</f>
        <v>153431</v>
      </c>
      <c r="Y59" s="173" t="n">
        <f aca="false">VLOOKUP($A59,[2]Data!$A$1:$AH$15000,17,0)</f>
        <v>353468</v>
      </c>
      <c r="Z59" s="173" t="n">
        <f aca="false">VLOOKUP($A59,[1]Data!$A$1:$AH$15000,11,0)</f>
        <v>333102</v>
      </c>
      <c r="AA59" s="173" t="n">
        <f aca="false">VLOOKUP($A59,[2]Data!$A$1:$AH$15000,21,0)</f>
        <v>279851</v>
      </c>
      <c r="AB59" s="173" t="n">
        <f aca="false">VLOOKUP($A59,[1]Data!$A$1:$AH$15000,15,0)</f>
        <v>63632</v>
      </c>
      <c r="AC59" s="173" t="n">
        <f aca="false">VLOOKUP($A59,[2]Data!$A$1:$AH$15000,18,0)</f>
        <v>131339</v>
      </c>
      <c r="AD59" s="173" t="n">
        <f aca="false">VLOOKUP($A59,[1]Data!$A$1:$AH$15000,18,0)</f>
        <v>106467</v>
      </c>
      <c r="AE59" s="173" t="n">
        <f aca="false">VLOOKUP($A59,[2]Data!$A$1:$AH$15000,19,0)</f>
        <v>17043</v>
      </c>
      <c r="AF59" s="173" t="n">
        <f aca="false">VLOOKUP($A59,[1]Data!$A$1:$AH$15000,16,0)</f>
        <v>96204</v>
      </c>
      <c r="AG59" s="173" t="n">
        <f aca="false">VLOOKUP($A59,[2]Data!$A$1:$AH$15000,20,0)</f>
        <v>126239</v>
      </c>
      <c r="AH59" s="173" t="n">
        <f aca="false">VLOOKUP($A59,[1]Data!$A$1:$AH$15000,9,0)</f>
        <v>186577</v>
      </c>
      <c r="AI59" s="173" t="n">
        <f aca="false">VLOOKUP($A59,[2]Data!$A$1:$AH$15000,22,0)</f>
        <v>314121</v>
      </c>
      <c r="AJ59" s="173" t="n">
        <f aca="false">VLOOKUP($A59,[1]Data!$A$1:$AH$15000,10,0)</f>
        <v>40215</v>
      </c>
      <c r="AK59" s="173" t="n">
        <f aca="false">VLOOKUP($A59,[2]Data!$A$1:$AH$15000,23,0)</f>
        <v>62382</v>
      </c>
      <c r="AL59" s="173" t="n">
        <f aca="false">VLOOKUP($A59,[2]Data!$A$1:$AH$15000,24,0)</f>
        <v>896090</v>
      </c>
      <c r="AM59" s="173" t="n">
        <f aca="false">VLOOKUP($A59,[4]Data!$A$1:$R$15000,9,0)</f>
        <v>207928</v>
      </c>
      <c r="BA59" s="173" t="n">
        <f aca="false">VLOOKUP($A59,[2]Data!$A$1:$AH$15000,2,0)</f>
        <v>229476</v>
      </c>
      <c r="BC59" s="173" t="n">
        <f aca="false">VLOOKUP($A59,[1]Data!$A$1:$AH$15000,20,0)</f>
        <v>0</v>
      </c>
      <c r="BD59" s="173" t="n">
        <f aca="false">VLOOKUP($A59,[1]Data!$A$1:$AH$15000,21,0)</f>
        <v>33429</v>
      </c>
      <c r="BE59" s="173" t="n">
        <f aca="false">VLOOKUP($A59,[1]Data!$A$1:$AH$15000,22,0)</f>
        <v>20000</v>
      </c>
      <c r="BF59" s="173" t="n">
        <f aca="false">VLOOKUP($A59,[1]Data!$A$1:$AH$15000,19,0)</f>
        <v>0</v>
      </c>
      <c r="BH59" s="173" t="n">
        <f aca="false">VLOOKUP($A59,[2]Data!$A$1:$AH$15000,3,0)</f>
        <v>277713</v>
      </c>
      <c r="BI59" s="173" t="n">
        <f aca="false">VLOOKUP($A59,[2]Data!$A$1:$AH$15000,7,0)</f>
        <v>872622</v>
      </c>
      <c r="BJ59" s="173" t="n">
        <f aca="false">VLOOKUP($A59,[2]Data!$A$1:$AH$15000,8,0)</f>
        <v>0</v>
      </c>
      <c r="BR59" s="173" t="n">
        <f aca="false">VLOOKUP($A59,[2]Data!$A$1:$AH$15000,13,0)</f>
        <v>68359</v>
      </c>
      <c r="BS59" s="173" t="n">
        <f aca="false">VLOOKUP($A59,[2]Data!$A$1:$AH$15000,14,0)</f>
        <v>123935</v>
      </c>
      <c r="BT59" s="173" t="n">
        <f aca="false">VLOOKUP($A59,[2]Data!$A$1:$AH$15000,15,0)</f>
        <v>48803</v>
      </c>
      <c r="BU59" s="173" t="n">
        <f aca="false">VLOOKUP($A59,[2]Data!$A$1:$AH$15000,16,0)</f>
        <v>87496</v>
      </c>
      <c r="BW59" s="173" t="n">
        <f aca="false">VLOOKUP($A59,[1]Data!$A$1:$AH$15000,26,0)</f>
        <v>39940</v>
      </c>
      <c r="BX59" s="173" t="n">
        <f aca="false">VLOOKUP($A59,[1]Data!$A$1:$AH$15000,28,0)</f>
        <v>0</v>
      </c>
      <c r="BY59" s="173" t="n">
        <f aca="false">VLOOKUP($A59,[1]Data!$A$1:$AH$15000,24,0)</f>
        <v>2760</v>
      </c>
      <c r="BZ59" s="173" t="n">
        <f aca="false">VLOOKUP($A59,[1]Data!$A$1:$AH$15000,25,0)</f>
        <v>58306</v>
      </c>
      <c r="CA59" s="173" t="n">
        <f aca="false">VLOOKUP($A59,[1]Data!$A$1:$AH$15000,30,0)</f>
        <v>56254</v>
      </c>
      <c r="CB59" s="173" t="n">
        <f aca="false">VLOOKUP($A59,[1]Data!$A$1:$AH$15000,29,0)</f>
        <v>136927</v>
      </c>
      <c r="CD59" s="129" t="n">
        <f aca="false">VLOOKUP($A59,[4]Data!$A$1:$R$15000,2,0)</f>
        <v>931471</v>
      </c>
      <c r="CE59" s="173" t="n">
        <f aca="false">VLOOKUP($A59,[3]Data!$A$1:$K$15000,3,0)*$A$2</f>
        <v>2532400</v>
      </c>
      <c r="CF59" s="173" t="n">
        <f aca="false">VLOOKUP($A59,[3]Data!$A$1:$K$15000,7,0)*$A$2</f>
        <v>0</v>
      </c>
      <c r="CG59" s="173" t="n">
        <f aca="false">VLOOKUP($A59,[3]Data!$A$1:$K$15000,8,0)*$A$2</f>
        <v>77800</v>
      </c>
      <c r="CH59" s="173" t="n">
        <f aca="false">VLOOKUP($A59,[3]Data!$A$1:$K$15000,2,0)*$A$2</f>
        <v>40400</v>
      </c>
      <c r="CJ59" s="173" t="n">
        <f aca="false">VLOOKUP($A59,[4]Data!$A$1:$R$15000,18,0)</f>
        <v>0</v>
      </c>
      <c r="CK59" s="173" t="n">
        <f aca="false">VLOOKUP($A59,[4]Data!$A$1:$R$15000,3,0)</f>
        <v>301792</v>
      </c>
      <c r="CL59" s="173" t="n">
        <f aca="false">VLOOKUP($A59,[4]Data!$A$1:$R$15000,4,0)</f>
        <v>21480</v>
      </c>
      <c r="CM59" s="173" t="n">
        <f aca="false">VLOOKUP($A59,[3]Data!$A$1:$K$15000,10,0)*$A$2</f>
        <v>303100</v>
      </c>
      <c r="CN59" s="129" t="n">
        <f aca="false">VLOOKUP($A59,[2]Data!$A$1:$AN$15000,34,0)</f>
        <v>85190</v>
      </c>
      <c r="CO59" s="129" t="n">
        <f aca="false">VLOOKUP($A59,[2]Data!$A$1:$AN$15000,35,0)</f>
        <v>509563</v>
      </c>
      <c r="CP59" s="129" t="n">
        <f aca="false">VLOOKUP($A59,[2]Data!$A$1:$AN$15000,36,0)</f>
        <v>675029</v>
      </c>
      <c r="CQ59" s="129" t="n">
        <f aca="false">VLOOKUP($A59,[2]Data!$A$1:$AN$15000,37,0)</f>
        <v>147811</v>
      </c>
      <c r="CR59" s="129" t="n">
        <f aca="false">VLOOKUP($A59,[2]Data!$A$1:$AN$15000,38,0)</f>
        <v>0</v>
      </c>
      <c r="CS59" s="129" t="n">
        <f aca="false">VLOOKUP($A59,[2]Data!$A$1:$AN$15000,39,0)</f>
        <v>0</v>
      </c>
      <c r="CT59" s="129" t="n">
        <f aca="false">VLOOKUP($A59,[2]Data!$A$1:$AN$15000,40,0)</f>
        <v>179745</v>
      </c>
      <c r="CU59" s="129" t="n">
        <f aca="false">VLOOKUP($A59,[2]Data!$A$1:$BA$15000,41,0)</f>
        <v>0</v>
      </c>
      <c r="CV59" s="129" t="n">
        <f aca="false">VLOOKUP($A59,[2]Data!$A$1:$BA$15000,42,0)</f>
        <v>21550</v>
      </c>
      <c r="CW59" s="129" t="n">
        <f aca="false">VLOOKUP($A59,[2]Data!$A$1:$BA$15000,43,0)</f>
        <v>15254</v>
      </c>
      <c r="CX59" s="129" t="n">
        <f aca="false">VLOOKUP($A59,[2]Data!$A$1:$BA$15000,44,0)</f>
        <v>35823</v>
      </c>
      <c r="CY59" s="129" t="n">
        <f aca="false">VLOOKUP($A59,[2]Data!$A$1:$BA$15000,45,0)</f>
        <v>53440</v>
      </c>
      <c r="CZ59" s="129" t="n">
        <f aca="false">VLOOKUP($A59,[2]Data!$A$1:$BA$15000,46,0)</f>
        <v>6670</v>
      </c>
      <c r="DA59" s="129" t="n">
        <f aca="false">VLOOKUP($A59,[2]Data!$A$1:$BA$15000,47,0)</f>
        <v>44481</v>
      </c>
      <c r="DB59" s="129" t="n">
        <f aca="false">VLOOKUP($A59,[2]Data!$A$1:$BA$15000,48,0)</f>
        <v>166177</v>
      </c>
      <c r="DC59" s="129" t="n">
        <f aca="false">VLOOKUP($A59,[2]Data!$A$1:$BA$15000,53,0)</f>
        <v>-55748</v>
      </c>
      <c r="DD59" s="129" t="n">
        <f aca="false">VLOOKUP($A59,[4]Data!$A$1:$Z$15000,20,0)</f>
        <v>33218</v>
      </c>
      <c r="DE59" s="129" t="n">
        <f aca="false">VLOOKUP($A59,[4]Data!$A$1:$Z$15000,25,0)</f>
        <v>23808</v>
      </c>
      <c r="DF59" s="129" t="n">
        <f aca="false">VLOOKUP($A59,[4]Data!$A$1:$Z$15000,26,0)</f>
        <v>0</v>
      </c>
      <c r="DG59" s="129" t="n">
        <f aca="false">VLOOKUP($A59,[4]Data!$A$1:$Z$15000,21,0)</f>
        <v>0</v>
      </c>
      <c r="DH59" s="129" t="n">
        <f aca="false">VLOOKUP($A59,[4]Data!$A$1:$Z$15000,24,0)</f>
        <v>178428</v>
      </c>
      <c r="DI59" s="129" t="n">
        <f aca="false">VLOOKUP($A59,[5]Data!$A$1:$M$15000,4,0)</f>
        <v>425880</v>
      </c>
      <c r="DJ59" s="129" t="n">
        <f aca="false">VLOOKUP($A59,[5]Data!$A$1:$M$15000,12,0)</f>
        <v>19094</v>
      </c>
      <c r="DK59" s="129" t="n">
        <f aca="false">VLOOKUP($A59,[5]Data!$A$1:$M$15000,11,0)</f>
        <v>160522</v>
      </c>
      <c r="DL59" s="129" t="n">
        <f aca="false">VLOOKUP($A59,[5]Data!$A$1:$M$15000,5,0)</f>
        <v>139325</v>
      </c>
      <c r="DM59" s="129" t="n">
        <f aca="false">VLOOKUP($A59,[5]Data!$A$1:$M$15000,8,0)</f>
        <v>166879</v>
      </c>
      <c r="DN59" s="129" t="n">
        <f aca="false">VLOOKUP($A59,[5]Data!$A$1:$M$15000,6,0)</f>
        <v>6533</v>
      </c>
      <c r="DO59" s="129" t="n">
        <f aca="false">VLOOKUP($A59,[5]Data!$A$1:$M$15000,7,0)</f>
        <v>47231</v>
      </c>
      <c r="DP59" s="129" t="n">
        <f aca="false">VLOOKUP($A59,[5]Data!$A$1:$M$15000,9,0)</f>
        <v>10671</v>
      </c>
      <c r="DQ59" s="129" t="n">
        <f aca="false">VLOOKUP($A59,[5]Data!$A$1:$M$15000,3,0)</f>
        <v>0</v>
      </c>
      <c r="DR59" s="129" t="n">
        <f aca="false">VLOOKUP($A59,[5]Data!$A$1:$M$15000,10,0)</f>
        <v>198558</v>
      </c>
      <c r="DS59" s="129" t="n">
        <f aca="false">VLOOKUP($A59,[5]Data!$A$1:$M$15000,2,0)</f>
        <v>15820</v>
      </c>
      <c r="DT59" s="129" t="str">
        <f aca="false">VLOOKUP($A59,[5]Data!$A$1:$M$15000,13,0)</f>
        <v/>
      </c>
      <c r="DU59" s="129" t="n">
        <f aca="false">VLOOKUP($A59,[6]data!$A$1:$M$15000,2,0)</f>
        <v>130600</v>
      </c>
      <c r="DV59" s="129" t="n">
        <f aca="false">VLOOKUP($A59,[6]data!$A$1:$M$15000,3,0)</f>
        <v>137500</v>
      </c>
      <c r="DW59" s="129" t="n">
        <f aca="false">VLOOKUP($A59,[6]data!$A$1:$M$15000,4,0)</f>
        <v>186968</v>
      </c>
      <c r="DX59" s="129" t="n">
        <f aca="false">VLOOKUP($A59,[6]data!$A$1:$M$15000,5,0)</f>
        <v>18071</v>
      </c>
      <c r="DY59" s="129" t="n">
        <f aca="false">VLOOKUP($A59,[6]data!$A$1:$M$15000,6,0)</f>
        <v>87987</v>
      </c>
      <c r="DZ59" s="129" t="n">
        <f aca="false">VLOOKUP($A59,[6]data!$A$1:$M$15000,7,0)</f>
        <v>122770</v>
      </c>
      <c r="EA59" s="129" t="n">
        <f aca="false">VLOOKUP($A59,[6]data!$A$1:$M$15000,8,0)</f>
        <v>62102</v>
      </c>
      <c r="EB59" s="129" t="n">
        <f aca="false">VLOOKUP($A59,[6]data!$A$1:$M$15000,9,0)</f>
        <v>356618</v>
      </c>
      <c r="EC59" s="129" t="n">
        <f aca="false">VLOOKUP($A59,[6]data!$A$1:$M$15000,10,0)</f>
        <v>7687</v>
      </c>
      <c r="ED59" s="129" t="n">
        <f aca="false">VLOOKUP($A59,[6]data!$A$1:$Q$15000,11,0)</f>
        <v>6352</v>
      </c>
      <c r="EE59" s="129" t="n">
        <f aca="false">VLOOKUP($A59,[6]data!$A$1:$Q$15000,12,0)</f>
        <v>222773</v>
      </c>
      <c r="EF59" s="129" t="n">
        <f aca="false">VLOOKUP($A59,[6]data!$A$1:$Q$15000,13,0)</f>
        <v>140000</v>
      </c>
      <c r="EG59" s="129" t="n">
        <f aca="false">VLOOKUP($A59,[6]data!$A$1:$Q$15000,14,0)</f>
        <v>25200</v>
      </c>
      <c r="EH59" s="129" t="n">
        <f aca="false">VLOOKUP($A59,[6]data!$A$1:$Q$15000,15,0)</f>
        <v>107000</v>
      </c>
      <c r="EI59" s="129" t="n">
        <f aca="false">VLOOKUP($A59,[6]data!$A$1:$Q$15000,17,0)</f>
        <v>23820</v>
      </c>
      <c r="EJ59" s="129" t="n">
        <f aca="false">VLOOKUP($A59,[6]data!$A$1:$Q$15000,16,0)</f>
        <v>67876</v>
      </c>
      <c r="EK59" s="129" t="n">
        <f aca="false">VLOOKUP($A59,[7]data!$A$1:$Q$15000,3,0)</f>
        <v>270000</v>
      </c>
      <c r="EL59" s="129" t="n">
        <f aca="false">VLOOKUP($A59,[7]data!$A$1:$Q$15000,4,0)</f>
        <v>58000</v>
      </c>
      <c r="EM59" s="129" t="n">
        <f aca="false">VLOOKUP($A59,[7]data!$A$1:$Q$15000,2,0)</f>
        <v>84000</v>
      </c>
      <c r="EN59" s="129" t="n">
        <f aca="false">VLOOKUP($A59,[7]data!$A$1:$Q$15000,11,0)</f>
        <v>102000</v>
      </c>
      <c r="EO59" s="129" t="n">
        <f aca="false">VLOOKUP($A59,[7]data!$A$1:$Q$15000,12,0)</f>
        <v>25000</v>
      </c>
      <c r="EP59" s="129"/>
      <c r="EQ59" s="129"/>
      <c r="ER59" s="129"/>
      <c r="ES59" s="129" t="n">
        <f aca="false">VLOOKUP($A59,[7]data!$A$1:$Q$15000,14,0)</f>
        <v>36000</v>
      </c>
      <c r="ET59" s="129" t="n">
        <f aca="false">VLOOKUP($A59,[7]data!$A$1:$Q$15000,13,0)</f>
        <v>15000</v>
      </c>
      <c r="EU59" s="130" t="n">
        <f aca="false">VLOOKUP($A59,[4]Data!$A$1:$I$15000,8,0)</f>
        <v>149358</v>
      </c>
      <c r="EV59" s="128" t="n">
        <f aca="false">VLOOKUP($A59,[2]Data!$A$1:$BG$15000,59,0)</f>
        <v>0</v>
      </c>
    </row>
    <row r="60" customFormat="false" ht="11.25" hidden="false" customHeight="false" outlineLevel="0" collapsed="false">
      <c r="A60" s="172" t="n">
        <v>36521</v>
      </c>
      <c r="B60" s="173" t="n">
        <f aca="false">VLOOKUP($A60,[2]Data!$A$1:$AG$15000,9,0)</f>
        <v>166362</v>
      </c>
      <c r="C60" s="173" t="n">
        <f aca="false">VLOOKUP($A60,[2]Data!$A$1:$AG$15000,10,0)</f>
        <v>253933</v>
      </c>
      <c r="D60" s="173" t="n">
        <f aca="false">VLOOKUP($A60,[2]Data!$A$1:$AG$15000,11,0)</f>
        <v>890281</v>
      </c>
      <c r="E60" s="173" t="n">
        <f aca="false">VLOOKUP($A60,[2]Data!$A$1:$AG$15000,12,0)</f>
        <v>534789</v>
      </c>
      <c r="F60" s="173" t="n">
        <f aca="false">VLOOKUP($A60,[1]Data!$A$1:$AF$15000,4,0)</f>
        <v>625319</v>
      </c>
      <c r="G60" s="173" t="n">
        <f aca="false">VLOOKUP($A60,[1]Data!$A$1:$AF$15000,2,0)</f>
        <v>20000</v>
      </c>
      <c r="H60" s="173" t="n">
        <f aca="false">VLOOKUP($A60,[1]Data!$A$1:$AF$15000,3,0)</f>
        <v>150174</v>
      </c>
      <c r="I60" s="173" t="n">
        <f aca="false">VLOOKUP($A60,[1]Data!$A$1:$AF$15000,6,0)</f>
        <v>10000</v>
      </c>
      <c r="J60" s="173" t="n">
        <f aca="false">VLOOKUP($A60,[3]Data!$A$1:$K$15000,4,0)*$A$2</f>
        <v>1695700</v>
      </c>
      <c r="K60" s="173" t="n">
        <f aca="false">VLOOKUP($A60,[3]Data!$A$1:$K$15000,6,0)*$A$2</f>
        <v>88100</v>
      </c>
      <c r="R60" s="173" t="n">
        <f aca="false">VLOOKUP($A60,[2]Data!$A$1:$AH$15000,4,0)</f>
        <v>2652303</v>
      </c>
      <c r="T60" s="173" t="n">
        <f aca="false">VLOOKUP($A60,[1]Data!$A$1:$AH$15000,34,0)</f>
        <v>745731</v>
      </c>
      <c r="V60" s="173" t="n">
        <f aca="false">VLOOKUP($A60,[1]Data!$A$1:$AH$15000,8,0)</f>
        <v>65334</v>
      </c>
      <c r="W60" s="173" t="n">
        <f aca="false">VLOOKUP($A60,[4]Data!$A$1:$AH$15000,19,0)</f>
        <v>33377</v>
      </c>
      <c r="X60" s="173" t="n">
        <f aca="false">VLOOKUP($A60,[1]Data!$A$1:$AH$15000,17,0)</f>
        <v>153430</v>
      </c>
      <c r="Y60" s="173" t="n">
        <f aca="false">VLOOKUP($A60,[2]Data!$A$1:$AH$15000,17,0)</f>
        <v>354166</v>
      </c>
      <c r="Z60" s="173" t="n">
        <f aca="false">VLOOKUP($A60,[1]Data!$A$1:$AH$15000,11,0)</f>
        <v>333102</v>
      </c>
      <c r="AA60" s="173" t="n">
        <f aca="false">VLOOKUP($A60,[2]Data!$A$1:$AH$15000,21,0)</f>
        <v>279869</v>
      </c>
      <c r="AB60" s="173" t="n">
        <f aca="false">VLOOKUP($A60,[1]Data!$A$1:$AH$15000,15,0)</f>
        <v>63632</v>
      </c>
      <c r="AC60" s="173" t="n">
        <f aca="false">VLOOKUP($A60,[2]Data!$A$1:$AH$15000,18,0)</f>
        <v>134587</v>
      </c>
      <c r="AD60" s="173" t="n">
        <f aca="false">VLOOKUP($A60,[1]Data!$A$1:$AH$15000,18,0)</f>
        <v>107583</v>
      </c>
      <c r="AE60" s="173" t="n">
        <f aca="false">VLOOKUP($A60,[2]Data!$A$1:$AH$15000,19,0)</f>
        <v>17148</v>
      </c>
      <c r="AF60" s="173" t="n">
        <f aca="false">VLOOKUP($A60,[1]Data!$A$1:$AH$15000,16,0)</f>
        <v>96204</v>
      </c>
      <c r="AG60" s="173" t="n">
        <f aca="false">VLOOKUP($A60,[2]Data!$A$1:$AH$15000,20,0)</f>
        <v>119844</v>
      </c>
      <c r="AH60" s="173" t="n">
        <f aca="false">VLOOKUP($A60,[1]Data!$A$1:$AH$15000,9,0)</f>
        <v>186577</v>
      </c>
      <c r="AI60" s="173" t="n">
        <f aca="false">VLOOKUP($A60,[2]Data!$A$1:$AH$15000,22,0)</f>
        <v>314111</v>
      </c>
      <c r="AJ60" s="173" t="n">
        <f aca="false">VLOOKUP($A60,[1]Data!$A$1:$AH$15000,10,0)</f>
        <v>40215</v>
      </c>
      <c r="AK60" s="173" t="n">
        <f aca="false">VLOOKUP($A60,[2]Data!$A$1:$AH$15000,23,0)</f>
        <v>62384</v>
      </c>
      <c r="AL60" s="173" t="n">
        <f aca="false">VLOOKUP($A60,[2]Data!$A$1:$AH$15000,24,0)</f>
        <v>890886</v>
      </c>
      <c r="AM60" s="173" t="n">
        <f aca="false">VLOOKUP($A60,[4]Data!$A$1:$R$15000,9,0)</f>
        <v>175079</v>
      </c>
      <c r="BA60" s="173" t="n">
        <f aca="false">VLOOKUP($A60,[2]Data!$A$1:$AH$15000,2,0)</f>
        <v>226820</v>
      </c>
      <c r="BC60" s="173" t="n">
        <f aca="false">VLOOKUP($A60,[1]Data!$A$1:$AH$15000,20,0)</f>
        <v>0</v>
      </c>
      <c r="BD60" s="173" t="n">
        <f aca="false">VLOOKUP($A60,[1]Data!$A$1:$AH$15000,21,0)</f>
        <v>33429</v>
      </c>
      <c r="BE60" s="173" t="n">
        <f aca="false">VLOOKUP($A60,[1]Data!$A$1:$AH$15000,22,0)</f>
        <v>20000</v>
      </c>
      <c r="BF60" s="173" t="str">
        <f aca="false">VLOOKUP($A60,[1]Data!$A$1:$AH$15000,19,0)</f>
        <v>N/A</v>
      </c>
      <c r="BH60" s="173" t="n">
        <f aca="false">VLOOKUP($A60,[2]Data!$A$1:$AH$15000,3,0)</f>
        <v>289108</v>
      </c>
      <c r="BI60" s="173" t="n">
        <f aca="false">VLOOKUP($A60,[2]Data!$A$1:$AH$15000,7,0)</f>
        <v>828183</v>
      </c>
      <c r="BJ60" s="173" t="n">
        <f aca="false">VLOOKUP($A60,[2]Data!$A$1:$AH$15000,8,0)</f>
        <v>0</v>
      </c>
      <c r="BR60" s="173" t="n">
        <f aca="false">VLOOKUP($A60,[2]Data!$A$1:$AH$15000,13,0)</f>
        <v>64332</v>
      </c>
      <c r="BS60" s="173" t="n">
        <f aca="false">VLOOKUP($A60,[2]Data!$A$1:$AH$15000,14,0)</f>
        <v>123935</v>
      </c>
      <c r="BT60" s="173" t="n">
        <f aca="false">VLOOKUP($A60,[2]Data!$A$1:$AH$15000,15,0)</f>
        <v>47870</v>
      </c>
      <c r="BU60" s="173" t="n">
        <f aca="false">VLOOKUP($A60,[2]Data!$A$1:$AH$15000,16,0)</f>
        <v>118438</v>
      </c>
      <c r="BW60" s="173" t="n">
        <f aca="false">VLOOKUP($A60,[1]Data!$A$1:$AH$15000,26,0)</f>
        <v>39940</v>
      </c>
      <c r="BX60" s="173" t="n">
        <f aca="false">VLOOKUP($A60,[1]Data!$A$1:$AH$15000,28,0)</f>
        <v>0</v>
      </c>
      <c r="BY60" s="173" t="n">
        <f aca="false">VLOOKUP($A60,[1]Data!$A$1:$AH$15000,24,0)</f>
        <v>2760</v>
      </c>
      <c r="BZ60" s="173" t="n">
        <f aca="false">VLOOKUP($A60,[1]Data!$A$1:$AH$15000,25,0)</f>
        <v>58306</v>
      </c>
      <c r="CA60" s="173" t="n">
        <f aca="false">VLOOKUP($A60,[1]Data!$A$1:$AH$15000,30,0)</f>
        <v>56254</v>
      </c>
      <c r="CB60" s="173" t="n">
        <f aca="false">VLOOKUP($A60,[1]Data!$A$1:$AH$15000,29,0)</f>
        <v>136927</v>
      </c>
      <c r="CD60" s="129" t="n">
        <f aca="false">VLOOKUP($A60,[4]Data!$A$1:$R$15000,2,0)</f>
        <v>961101</v>
      </c>
      <c r="CE60" s="173" t="n">
        <f aca="false">VLOOKUP($A60,[3]Data!$A$1:$K$15000,3,0)*$A$2</f>
        <v>2532400</v>
      </c>
      <c r="CF60" s="173" t="n">
        <f aca="false">VLOOKUP($A60,[3]Data!$A$1:$K$15000,7,0)*$A$2</f>
        <v>0</v>
      </c>
      <c r="CG60" s="173" t="n">
        <f aca="false">VLOOKUP($A60,[3]Data!$A$1:$K$15000,8,0)*$A$2</f>
        <v>77800</v>
      </c>
      <c r="CH60" s="173" t="n">
        <f aca="false">VLOOKUP($A60,[3]Data!$A$1:$K$15000,2,0)*$A$2</f>
        <v>40400</v>
      </c>
      <c r="CJ60" s="173" t="n">
        <f aca="false">VLOOKUP($A60,[4]Data!$A$1:$R$15000,18,0)</f>
        <v>0</v>
      </c>
      <c r="CK60" s="173" t="n">
        <f aca="false">VLOOKUP($A60,[4]Data!$A$1:$R$15000,3,0)</f>
        <v>312802</v>
      </c>
      <c r="CL60" s="173" t="n">
        <f aca="false">VLOOKUP($A60,[4]Data!$A$1:$R$15000,4,0)</f>
        <v>5138</v>
      </c>
      <c r="CM60" s="173" t="n">
        <f aca="false">VLOOKUP($A60,[3]Data!$A$1:$K$15000,10,0)*$A$2</f>
        <v>303100</v>
      </c>
      <c r="CN60" s="129" t="n">
        <f aca="false">VLOOKUP($A60,[2]Data!$A$1:$AN$15000,34,0)</f>
        <v>69817</v>
      </c>
      <c r="CO60" s="129" t="n">
        <f aca="false">VLOOKUP($A60,[2]Data!$A$1:$AN$15000,35,0)</f>
        <v>515715</v>
      </c>
      <c r="CP60" s="129" t="n">
        <f aca="false">VLOOKUP($A60,[2]Data!$A$1:$AN$15000,36,0)</f>
        <v>675009</v>
      </c>
      <c r="CQ60" s="129" t="n">
        <f aca="false">VLOOKUP($A60,[2]Data!$A$1:$AN$15000,37,0)</f>
        <v>147413</v>
      </c>
      <c r="CR60" s="129" t="n">
        <f aca="false">VLOOKUP($A60,[2]Data!$A$1:$AN$15000,38,0)</f>
        <v>0</v>
      </c>
      <c r="CS60" s="129" t="n">
        <f aca="false">VLOOKUP($A60,[2]Data!$A$1:$AN$15000,39,0)</f>
        <v>0</v>
      </c>
      <c r="CT60" s="129" t="n">
        <f aca="false">VLOOKUP($A60,[2]Data!$A$1:$AN$15000,40,0)</f>
        <v>179742</v>
      </c>
      <c r="CU60" s="129" t="n">
        <f aca="false">VLOOKUP($A60,[2]Data!$A$1:$BA$15000,41,0)</f>
        <v>0</v>
      </c>
      <c r="CV60" s="129" t="n">
        <f aca="false">VLOOKUP($A60,[2]Data!$A$1:$BA$15000,42,0)</f>
        <v>21550</v>
      </c>
      <c r="CW60" s="129" t="n">
        <f aca="false">VLOOKUP($A60,[2]Data!$A$1:$BA$15000,43,0)</f>
        <v>15254</v>
      </c>
      <c r="CX60" s="129" t="n">
        <f aca="false">VLOOKUP($A60,[2]Data!$A$1:$BA$15000,44,0)</f>
        <v>34949</v>
      </c>
      <c r="CY60" s="129" t="n">
        <f aca="false">VLOOKUP($A60,[2]Data!$A$1:$BA$15000,45,0)</f>
        <v>53440</v>
      </c>
      <c r="CZ60" s="129" t="n">
        <f aca="false">VLOOKUP($A60,[2]Data!$A$1:$BA$15000,46,0)</f>
        <v>6670</v>
      </c>
      <c r="DA60" s="129" t="n">
        <f aca="false">VLOOKUP($A60,[2]Data!$A$1:$BA$15000,47,0)</f>
        <v>44481</v>
      </c>
      <c r="DB60" s="129" t="n">
        <f aca="false">VLOOKUP($A60,[2]Data!$A$1:$BA$15000,48,0)</f>
        <v>165292</v>
      </c>
      <c r="DC60" s="129" t="n">
        <f aca="false">VLOOKUP($A60,[2]Data!$A$1:$BA$15000,53,0)</f>
        <v>-55748</v>
      </c>
      <c r="DD60" s="129" t="n">
        <f aca="false">VLOOKUP($A60,[4]Data!$A$1:$Z$15000,20,0)</f>
        <v>19386</v>
      </c>
      <c r="DE60" s="129" t="n">
        <f aca="false">VLOOKUP($A60,[4]Data!$A$1:$Z$15000,25,0)</f>
        <v>12000</v>
      </c>
      <c r="DF60" s="129" t="n">
        <f aca="false">VLOOKUP($A60,[4]Data!$A$1:$Z$15000,26,0)</f>
        <v>0</v>
      </c>
      <c r="DG60" s="129" t="n">
        <f aca="false">VLOOKUP($A60,[4]Data!$A$1:$Z$15000,21,0)</f>
        <v>0</v>
      </c>
      <c r="DH60" s="129" t="n">
        <f aca="false">VLOOKUP($A60,[4]Data!$A$1:$Z$15000,24,0)</f>
        <v>177069</v>
      </c>
      <c r="DI60" s="129" t="n">
        <f aca="false">VLOOKUP($A60,[5]Data!$A$1:$M$15000,4,0)</f>
        <v>430650</v>
      </c>
      <c r="DJ60" s="129" t="n">
        <f aca="false">VLOOKUP($A60,[5]Data!$A$1:$M$15000,12,0)</f>
        <v>19860</v>
      </c>
      <c r="DK60" s="129" t="n">
        <f aca="false">VLOOKUP($A60,[5]Data!$A$1:$M$15000,11,0)</f>
        <v>161393</v>
      </c>
      <c r="DL60" s="129" t="n">
        <f aca="false">VLOOKUP($A60,[5]Data!$A$1:$M$15000,5,0)</f>
        <v>138183</v>
      </c>
      <c r="DM60" s="129" t="n">
        <f aca="false">VLOOKUP($A60,[5]Data!$A$1:$M$15000,8,0)</f>
        <v>164185</v>
      </c>
      <c r="DN60" s="129" t="n">
        <f aca="false">VLOOKUP($A60,[5]Data!$A$1:$M$15000,6,0)</f>
        <v>6676</v>
      </c>
      <c r="DO60" s="129" t="n">
        <f aca="false">VLOOKUP($A60,[5]Data!$A$1:$M$15000,7,0)</f>
        <v>48441</v>
      </c>
      <c r="DP60" s="129" t="n">
        <f aca="false">VLOOKUP($A60,[5]Data!$A$1:$M$15000,9,0)</f>
        <v>10809</v>
      </c>
      <c r="DQ60" s="129" t="n">
        <f aca="false">VLOOKUP($A60,[5]Data!$A$1:$M$15000,3,0)</f>
        <v>0</v>
      </c>
      <c r="DR60" s="129" t="n">
        <f aca="false">VLOOKUP($A60,[5]Data!$A$1:$M$15000,10,0)</f>
        <v>202292</v>
      </c>
      <c r="DS60" s="129" t="n">
        <f aca="false">VLOOKUP($A60,[5]Data!$A$1:$M$15000,2,0)</f>
        <v>15820</v>
      </c>
      <c r="DT60" s="129" t="str">
        <f aca="false">VLOOKUP($A60,[5]Data!$A$1:$M$15000,13,0)</f>
        <v/>
      </c>
      <c r="DU60" s="129" t="n">
        <f aca="false">VLOOKUP($A60,[6]data!$A$1:$M$15000,2,0)</f>
        <v>130600</v>
      </c>
      <c r="DV60" s="129" t="n">
        <f aca="false">VLOOKUP($A60,[6]data!$A$1:$M$15000,3,0)</f>
        <v>124420</v>
      </c>
      <c r="DW60" s="129" t="n">
        <f aca="false">VLOOKUP($A60,[6]data!$A$1:$M$15000,4,0)</f>
        <v>186533</v>
      </c>
      <c r="DX60" s="129" t="n">
        <f aca="false">VLOOKUP($A60,[6]data!$A$1:$M$15000,5,0)</f>
        <v>18071</v>
      </c>
      <c r="DY60" s="129" t="n">
        <f aca="false">VLOOKUP($A60,[6]data!$A$1:$M$15000,6,0)</f>
        <v>86074</v>
      </c>
      <c r="DZ60" s="129" t="n">
        <f aca="false">VLOOKUP($A60,[6]data!$A$1:$M$15000,7,0)</f>
        <v>127447</v>
      </c>
      <c r="EA60" s="129" t="n">
        <f aca="false">VLOOKUP($A60,[6]data!$A$1:$M$15000,8,0)</f>
        <v>61500</v>
      </c>
      <c r="EB60" s="129" t="n">
        <f aca="false">VLOOKUP($A60,[6]data!$A$1:$M$15000,9,0)</f>
        <v>352753</v>
      </c>
      <c r="EC60" s="129" t="n">
        <f aca="false">VLOOKUP($A60,[6]data!$A$1:$M$15000,10,0)</f>
        <v>8232</v>
      </c>
      <c r="ED60" s="129" t="n">
        <f aca="false">VLOOKUP($A60,[6]data!$A$1:$Q$15000,11,0)</f>
        <v>6352</v>
      </c>
      <c r="EE60" s="129" t="n">
        <f aca="false">VLOOKUP($A60,[6]data!$A$1:$Q$15000,12,0)</f>
        <v>227868</v>
      </c>
      <c r="EF60" s="129" t="n">
        <f aca="false">VLOOKUP($A60,[6]data!$A$1:$Q$15000,13,0)</f>
        <v>140000</v>
      </c>
      <c r="EG60" s="129" t="n">
        <f aca="false">VLOOKUP($A60,[6]data!$A$1:$Q$15000,14,0)</f>
        <v>23700</v>
      </c>
      <c r="EH60" s="129" t="n">
        <f aca="false">VLOOKUP($A60,[6]data!$A$1:$Q$15000,15,0)</f>
        <v>107000</v>
      </c>
      <c r="EI60" s="129" t="n">
        <f aca="false">VLOOKUP($A60,[6]data!$A$1:$Q$15000,17,0)</f>
        <v>19792</v>
      </c>
      <c r="EJ60" s="129" t="n">
        <f aca="false">VLOOKUP($A60,[6]data!$A$1:$Q$15000,16,0)</f>
        <v>58052</v>
      </c>
      <c r="EK60" s="129" t="n">
        <f aca="false">VLOOKUP($A60,[7]data!$A$1:$Q$15000,3,0)</f>
        <v>270000</v>
      </c>
      <c r="EL60" s="129" t="n">
        <f aca="false">VLOOKUP($A60,[7]data!$A$1:$Q$15000,4,0)</f>
        <v>58000</v>
      </c>
      <c r="EM60" s="129" t="n">
        <f aca="false">VLOOKUP($A60,[7]data!$A$1:$Q$15000,2,0)</f>
        <v>79000</v>
      </c>
      <c r="EN60" s="129" t="n">
        <f aca="false">VLOOKUP($A60,[7]data!$A$1:$Q$15000,11,0)</f>
        <v>102000</v>
      </c>
      <c r="EO60" s="129" t="n">
        <f aca="false">VLOOKUP($A60,[7]data!$A$1:$Q$15000,12,0)</f>
        <v>25000</v>
      </c>
      <c r="EP60" s="129"/>
      <c r="EQ60" s="129"/>
      <c r="ER60" s="129"/>
      <c r="ES60" s="129" t="n">
        <f aca="false">VLOOKUP($A60,[7]data!$A$1:$Q$15000,14,0)</f>
        <v>37000</v>
      </c>
      <c r="ET60" s="129" t="n">
        <f aca="false">VLOOKUP($A60,[7]data!$A$1:$Q$15000,13,0)</f>
        <v>15000</v>
      </c>
      <c r="EU60" s="130" t="n">
        <f aca="false">VLOOKUP($A60,[4]Data!$A$1:$I$15000,8,0)</f>
        <v>125134</v>
      </c>
      <c r="EV60" s="128" t="n">
        <f aca="false">VLOOKUP($A60,[2]Data!$A$1:$BG$15000,59,0)</f>
        <v>0</v>
      </c>
    </row>
    <row r="61" customFormat="false" ht="11.25" hidden="false" customHeight="false" outlineLevel="0" collapsed="false">
      <c r="A61" s="172" t="n">
        <v>36522</v>
      </c>
      <c r="B61" s="173" t="n">
        <f aca="false">VLOOKUP($A61,[2]Data!$A$1:$AG$15000,9,0)</f>
        <v>166801</v>
      </c>
      <c r="C61" s="173" t="n">
        <f aca="false">VLOOKUP($A61,[2]Data!$A$1:$AG$15000,10,0)</f>
        <v>289341</v>
      </c>
      <c r="D61" s="173" t="n">
        <f aca="false">VLOOKUP($A61,[2]Data!$A$1:$AG$15000,11,0)</f>
        <v>916059</v>
      </c>
      <c r="E61" s="173" t="n">
        <f aca="false">VLOOKUP($A61,[2]Data!$A$1:$AG$15000,12,0)</f>
        <v>539463</v>
      </c>
      <c r="F61" s="173" t="n">
        <f aca="false">VLOOKUP($A61,[1]Data!$A$1:$AF$15000,4,0)</f>
        <v>748421</v>
      </c>
      <c r="G61" s="173" t="n">
        <f aca="false">VLOOKUP($A61,[1]Data!$A$1:$AF$15000,2,0)</f>
        <v>20000</v>
      </c>
      <c r="H61" s="173" t="n">
        <f aca="false">VLOOKUP($A61,[1]Data!$A$1:$AF$15000,3,0)</f>
        <v>180416</v>
      </c>
      <c r="I61" s="173" t="n">
        <f aca="false">VLOOKUP($A61,[1]Data!$A$1:$AF$15000,6,0)</f>
        <v>10000</v>
      </c>
      <c r="J61" s="173" t="n">
        <f aca="false">VLOOKUP($A61,[3]Data!$A$1:$K$15000,4,0)*$A$2</f>
        <v>1708000</v>
      </c>
      <c r="K61" s="173" t="n">
        <f aca="false">VLOOKUP($A61,[3]Data!$A$1:$K$15000,6,0)*$A$2</f>
        <v>91700</v>
      </c>
      <c r="R61" s="173" t="n">
        <f aca="false">VLOOKUP($A61,[2]Data!$A$1:$AH$15000,4,0)</f>
        <v>2626882</v>
      </c>
      <c r="T61" s="173" t="n">
        <f aca="false">VLOOKUP($A61,[1]Data!$A$1:$AH$15000,34,0)</f>
        <v>715935</v>
      </c>
      <c r="V61" s="173" t="n">
        <f aca="false">VLOOKUP($A61,[1]Data!$A$1:$AH$15000,8,0)</f>
        <v>65334</v>
      </c>
      <c r="W61" s="173" t="n">
        <f aca="false">VLOOKUP($A61,[4]Data!$A$1:$AH$15000,19,0)</f>
        <v>27517</v>
      </c>
      <c r="X61" s="173" t="n">
        <f aca="false">VLOOKUP($A61,[1]Data!$A$1:$AH$15000,17,0)</f>
        <v>155526</v>
      </c>
      <c r="Y61" s="173" t="n">
        <f aca="false">VLOOKUP($A61,[2]Data!$A$1:$AH$15000,17,0)</f>
        <v>349267</v>
      </c>
      <c r="Z61" s="173" t="n">
        <f aca="false">VLOOKUP($A61,[1]Data!$A$1:$AH$15000,11,0)</f>
        <v>315304</v>
      </c>
      <c r="AA61" s="173" t="n">
        <f aca="false">VLOOKUP($A61,[2]Data!$A$1:$AH$15000,21,0)</f>
        <v>286793</v>
      </c>
      <c r="AB61" s="173" t="n">
        <f aca="false">VLOOKUP($A61,[1]Data!$A$1:$AH$15000,15,0)</f>
        <v>63632</v>
      </c>
      <c r="AC61" s="173" t="n">
        <f aca="false">VLOOKUP($A61,[2]Data!$A$1:$AH$15000,18,0)</f>
        <v>165388</v>
      </c>
      <c r="AD61" s="173" t="n">
        <f aca="false">VLOOKUP($A61,[1]Data!$A$1:$AH$15000,18,0)</f>
        <v>107607</v>
      </c>
      <c r="AE61" s="173" t="n">
        <f aca="false">VLOOKUP($A61,[2]Data!$A$1:$AH$15000,19,0)</f>
        <v>6623</v>
      </c>
      <c r="AF61" s="173" t="n">
        <f aca="false">VLOOKUP($A61,[1]Data!$A$1:$AH$15000,16,0)</f>
        <v>84420</v>
      </c>
      <c r="AG61" s="173" t="n">
        <f aca="false">VLOOKUP($A61,[2]Data!$A$1:$AH$15000,20,0)</f>
        <v>105009</v>
      </c>
      <c r="AH61" s="173" t="n">
        <f aca="false">VLOOKUP($A61,[1]Data!$A$1:$AH$15000,9,0)</f>
        <v>188275</v>
      </c>
      <c r="AI61" s="173" t="n">
        <f aca="false">VLOOKUP($A61,[2]Data!$A$1:$AH$15000,22,0)</f>
        <v>322395</v>
      </c>
      <c r="AJ61" s="173" t="n">
        <f aca="false">VLOOKUP($A61,[1]Data!$A$1:$AH$15000,10,0)</f>
        <v>34195</v>
      </c>
      <c r="AK61" s="173" t="n">
        <f aca="false">VLOOKUP($A61,[2]Data!$A$1:$AH$15000,23,0)</f>
        <v>58203</v>
      </c>
      <c r="AL61" s="173" t="n">
        <f aca="false">VLOOKUP($A61,[2]Data!$A$1:$AH$15000,24,0)</f>
        <v>869516</v>
      </c>
      <c r="AM61" s="173" t="n">
        <f aca="false">VLOOKUP($A61,[4]Data!$A$1:$R$15000,9,0)</f>
        <v>180560</v>
      </c>
      <c r="BA61" s="173" t="n">
        <f aca="false">VLOOKUP($A61,[2]Data!$A$1:$AH$15000,2,0)</f>
        <v>206649</v>
      </c>
      <c r="BC61" s="173" t="n">
        <f aca="false">VLOOKUP($A61,[1]Data!$A$1:$AH$15000,20,0)</f>
        <v>0</v>
      </c>
      <c r="BD61" s="173" t="n">
        <f aca="false">VLOOKUP($A61,[1]Data!$A$1:$AH$15000,21,0)</f>
        <v>33429</v>
      </c>
      <c r="BE61" s="173" t="n">
        <f aca="false">VLOOKUP($A61,[1]Data!$A$1:$AH$15000,22,0)</f>
        <v>10000</v>
      </c>
      <c r="BF61" s="173" t="n">
        <f aca="false">VLOOKUP($A61,[1]Data!$A$1:$AH$15000,19,0)</f>
        <v>0</v>
      </c>
      <c r="BH61" s="173" t="n">
        <f aca="false">VLOOKUP($A61,[2]Data!$A$1:$AH$15000,3,0)</f>
        <v>270386</v>
      </c>
      <c r="BI61" s="173" t="n">
        <f aca="false">VLOOKUP($A61,[2]Data!$A$1:$AH$15000,7,0)</f>
        <v>885537</v>
      </c>
      <c r="BJ61" s="173" t="n">
        <f aca="false">VLOOKUP($A61,[2]Data!$A$1:$AH$15000,8,0)</f>
        <v>0</v>
      </c>
      <c r="BR61" s="173" t="n">
        <f aca="false">VLOOKUP($A61,[2]Data!$A$1:$AH$15000,13,0)</f>
        <v>87370</v>
      </c>
      <c r="BS61" s="173" t="n">
        <f aca="false">VLOOKUP($A61,[2]Data!$A$1:$AH$15000,14,0)</f>
        <v>102738</v>
      </c>
      <c r="BT61" s="173" t="n">
        <f aca="false">VLOOKUP($A61,[2]Data!$A$1:$AH$15000,15,0)</f>
        <v>30065</v>
      </c>
      <c r="BU61" s="173" t="n">
        <f aca="false">VLOOKUP($A61,[2]Data!$A$1:$AH$15000,16,0)</f>
        <v>124065</v>
      </c>
      <c r="BW61" s="173" t="n">
        <f aca="false">VLOOKUP($A61,[1]Data!$A$1:$AH$15000,26,0)</f>
        <v>20000</v>
      </c>
      <c r="BX61" s="173" t="n">
        <f aca="false">VLOOKUP($A61,[1]Data!$A$1:$AH$15000,28,0)</f>
        <v>0</v>
      </c>
      <c r="BY61" s="173" t="n">
        <f aca="false">VLOOKUP($A61,[1]Data!$A$1:$AH$15000,24,0)</f>
        <v>2760</v>
      </c>
      <c r="BZ61" s="173" t="n">
        <f aca="false">VLOOKUP($A61,[1]Data!$A$1:$AH$15000,25,0)</f>
        <v>51531</v>
      </c>
      <c r="CA61" s="173" t="n">
        <f aca="false">VLOOKUP($A61,[1]Data!$A$1:$AH$15000,30,0)</f>
        <v>45202</v>
      </c>
      <c r="CB61" s="173" t="n">
        <f aca="false">VLOOKUP($A61,[1]Data!$A$1:$AH$15000,29,0)</f>
        <v>67161</v>
      </c>
      <c r="CD61" s="129" t="n">
        <f aca="false">VLOOKUP($A61,[4]Data!$A$1:$R$15000,2,0)</f>
        <v>871125</v>
      </c>
      <c r="CE61" s="173" t="n">
        <f aca="false">VLOOKUP($A61,[3]Data!$A$1:$K$15000,3,0)*$A$2</f>
        <v>2561700</v>
      </c>
      <c r="CF61" s="173" t="n">
        <f aca="false">VLOOKUP($A61,[3]Data!$A$1:$K$15000,7,0)*$A$2</f>
        <v>0</v>
      </c>
      <c r="CG61" s="173" t="n">
        <f aca="false">VLOOKUP($A61,[3]Data!$A$1:$K$15000,8,0)*$A$2</f>
        <v>83400</v>
      </c>
      <c r="CH61" s="173" t="n">
        <f aca="false">VLOOKUP($A61,[3]Data!$A$1:$K$15000,2,0)*$A$2</f>
        <v>40400</v>
      </c>
      <c r="CJ61" s="173" t="n">
        <f aca="false">VLOOKUP($A61,[4]Data!$A$1:$R$15000,18,0)</f>
        <v>1483</v>
      </c>
      <c r="CK61" s="173" t="n">
        <f aca="false">VLOOKUP($A61,[4]Data!$A$1:$R$15000,3,0)</f>
        <v>373398</v>
      </c>
      <c r="CL61" s="173" t="n">
        <f aca="false">VLOOKUP($A61,[4]Data!$A$1:$R$15000,4,0)</f>
        <v>15938</v>
      </c>
      <c r="CM61" s="173" t="n">
        <f aca="false">VLOOKUP($A61,[3]Data!$A$1:$K$15000,10,0)*$A$2</f>
        <v>354000</v>
      </c>
      <c r="CN61" s="129" t="n">
        <f aca="false">VLOOKUP($A61,[2]Data!$A$1:$AN$15000,34,0)</f>
        <v>95832</v>
      </c>
      <c r="CO61" s="129" t="n">
        <f aca="false">VLOOKUP($A61,[2]Data!$A$1:$AN$15000,35,0)</f>
        <v>533940</v>
      </c>
      <c r="CP61" s="129" t="n">
        <f aca="false">VLOOKUP($A61,[2]Data!$A$1:$AN$15000,36,0)</f>
        <v>668189</v>
      </c>
      <c r="CQ61" s="129" t="n">
        <f aca="false">VLOOKUP($A61,[2]Data!$A$1:$AN$15000,37,0)</f>
        <v>150477</v>
      </c>
      <c r="CR61" s="129" t="n">
        <f aca="false">VLOOKUP($A61,[2]Data!$A$1:$AN$15000,38,0)</f>
        <v>6876</v>
      </c>
      <c r="CS61" s="129" t="n">
        <f aca="false">VLOOKUP($A61,[2]Data!$A$1:$AN$15000,39,0)</f>
        <v>0</v>
      </c>
      <c r="CT61" s="129" t="n">
        <f aca="false">VLOOKUP($A61,[2]Data!$A$1:$AN$15000,40,0)</f>
        <v>180767</v>
      </c>
      <c r="CU61" s="129" t="n">
        <f aca="false">VLOOKUP($A61,[2]Data!$A$1:$BA$15000,41,0)</f>
        <v>0</v>
      </c>
      <c r="CV61" s="129" t="n">
        <f aca="false">VLOOKUP($A61,[2]Data!$A$1:$BA$15000,42,0)</f>
        <v>16124</v>
      </c>
      <c r="CW61" s="129" t="n">
        <f aca="false">VLOOKUP($A61,[2]Data!$A$1:$BA$15000,43,0)</f>
        <v>15254</v>
      </c>
      <c r="CX61" s="129" t="n">
        <f aca="false">VLOOKUP($A61,[2]Data!$A$1:$BA$15000,44,0)</f>
        <v>30572</v>
      </c>
      <c r="CY61" s="129" t="n">
        <f aca="false">VLOOKUP($A61,[2]Data!$A$1:$BA$15000,45,0)</f>
        <v>53440</v>
      </c>
      <c r="CZ61" s="129" t="n">
        <f aca="false">VLOOKUP($A61,[2]Data!$A$1:$BA$15000,46,0)</f>
        <v>6670</v>
      </c>
      <c r="DA61" s="129" t="n">
        <f aca="false">VLOOKUP($A61,[2]Data!$A$1:$BA$15000,47,0)</f>
        <v>40996</v>
      </c>
      <c r="DB61" s="129" t="n">
        <f aca="false">VLOOKUP($A61,[2]Data!$A$1:$BA$15000,48,0)</f>
        <v>151832</v>
      </c>
      <c r="DC61" s="129" t="n">
        <f aca="false">VLOOKUP($A61,[2]Data!$A$1:$BA$15000,53,0)</f>
        <v>-33637</v>
      </c>
      <c r="DD61" s="129" t="n">
        <f aca="false">VLOOKUP($A61,[4]Data!$A$1:$Z$15000,20,0)</f>
        <v>13625</v>
      </c>
      <c r="DE61" s="129" t="n">
        <f aca="false">VLOOKUP($A61,[4]Data!$A$1:$Z$15000,25,0)</f>
        <v>17603</v>
      </c>
      <c r="DF61" s="129" t="n">
        <f aca="false">VLOOKUP($A61,[4]Data!$A$1:$Z$15000,26,0)</f>
        <v>0</v>
      </c>
      <c r="DG61" s="129" t="n">
        <f aca="false">VLOOKUP($A61,[4]Data!$A$1:$Z$15000,21,0)</f>
        <v>0</v>
      </c>
      <c r="DH61" s="129" t="n">
        <f aca="false">VLOOKUP($A61,[4]Data!$A$1:$Z$15000,24,0)</f>
        <v>176848</v>
      </c>
      <c r="DI61" s="129" t="n">
        <f aca="false">VLOOKUP($A61,[5]Data!$A$1:$M$15000,4,0)</f>
        <v>416819</v>
      </c>
      <c r="DJ61" s="129" t="n">
        <f aca="false">VLOOKUP($A61,[5]Data!$A$1:$M$15000,12,0)</f>
        <v>19880</v>
      </c>
      <c r="DK61" s="129" t="n">
        <f aca="false">VLOOKUP($A61,[5]Data!$A$1:$M$15000,11,0)</f>
        <v>161659</v>
      </c>
      <c r="DL61" s="129" t="n">
        <f aca="false">VLOOKUP($A61,[5]Data!$A$1:$M$15000,5,0)</f>
        <v>133826</v>
      </c>
      <c r="DM61" s="129" t="n">
        <f aca="false">VLOOKUP($A61,[5]Data!$A$1:$M$15000,8,0)</f>
        <v>149566</v>
      </c>
      <c r="DN61" s="129" t="n">
        <f aca="false">VLOOKUP($A61,[5]Data!$A$1:$M$15000,6,0)</f>
        <v>6676</v>
      </c>
      <c r="DO61" s="129" t="n">
        <f aca="false">VLOOKUP($A61,[5]Data!$A$1:$M$15000,7,0)</f>
        <v>53564</v>
      </c>
      <c r="DP61" s="129" t="n">
        <f aca="false">VLOOKUP($A61,[5]Data!$A$1:$M$15000,9,0)</f>
        <v>10788</v>
      </c>
      <c r="DQ61" s="129" t="n">
        <f aca="false">VLOOKUP($A61,[5]Data!$A$1:$M$15000,3,0)</f>
        <v>0</v>
      </c>
      <c r="DR61" s="129" t="n">
        <f aca="false">VLOOKUP($A61,[5]Data!$A$1:$M$15000,10,0)</f>
        <v>192959</v>
      </c>
      <c r="DS61" s="129" t="n">
        <f aca="false">VLOOKUP($A61,[5]Data!$A$1:$M$15000,2,0)</f>
        <v>15820</v>
      </c>
      <c r="DT61" s="129" t="str">
        <f aca="false">VLOOKUP($A61,[5]Data!$A$1:$M$15000,13,0)</f>
        <v/>
      </c>
      <c r="DU61" s="129" t="n">
        <f aca="false">VLOOKUP($A61,[6]data!$A$1:$M$15000,2,0)</f>
        <v>130600</v>
      </c>
      <c r="DV61" s="129" t="n">
        <f aca="false">VLOOKUP($A61,[6]data!$A$1:$M$15000,3,0)</f>
        <v>131645</v>
      </c>
      <c r="DW61" s="129" t="n">
        <f aca="false">VLOOKUP($A61,[6]data!$A$1:$M$15000,4,0)</f>
        <v>180182</v>
      </c>
      <c r="DX61" s="129" t="n">
        <f aca="false">VLOOKUP($A61,[6]data!$A$1:$M$15000,5,0)</f>
        <v>18071</v>
      </c>
      <c r="DY61" s="129" t="n">
        <f aca="false">VLOOKUP($A61,[6]data!$A$1:$M$15000,6,0)</f>
        <v>87987</v>
      </c>
      <c r="DZ61" s="129" t="n">
        <f aca="false">VLOOKUP($A61,[6]data!$A$1:$M$15000,7,0)</f>
        <v>102491</v>
      </c>
      <c r="EA61" s="129" t="n">
        <f aca="false">VLOOKUP($A61,[6]data!$A$1:$M$15000,8,0)</f>
        <v>61500</v>
      </c>
      <c r="EB61" s="129" t="n">
        <f aca="false">VLOOKUP($A61,[6]data!$A$1:$M$15000,9,0)</f>
        <v>383704</v>
      </c>
      <c r="EC61" s="129" t="n">
        <f aca="false">VLOOKUP($A61,[6]data!$A$1:$M$15000,10,0)</f>
        <v>1042</v>
      </c>
      <c r="ED61" s="129" t="n">
        <f aca="false">VLOOKUP($A61,[6]data!$A$1:$Q$15000,11,0)</f>
        <v>6352</v>
      </c>
      <c r="EE61" s="129" t="n">
        <f aca="false">VLOOKUP($A61,[6]data!$A$1:$Q$15000,12,0)</f>
        <v>214372</v>
      </c>
      <c r="EF61" s="129" t="n">
        <f aca="false">VLOOKUP($A61,[6]data!$A$1:$Q$15000,13,0)</f>
        <v>140000</v>
      </c>
      <c r="EG61" s="129" t="n">
        <f aca="false">VLOOKUP($A61,[6]data!$A$1:$Q$15000,14,0)</f>
        <v>23700</v>
      </c>
      <c r="EH61" s="129" t="n">
        <f aca="false">VLOOKUP($A61,[6]data!$A$1:$Q$15000,15,0)</f>
        <v>107000</v>
      </c>
      <c r="EI61" s="129" t="n">
        <f aca="false">VLOOKUP($A61,[6]data!$A$1:$Q$15000,17,0)</f>
        <v>20792</v>
      </c>
      <c r="EJ61" s="129" t="n">
        <f aca="false">VLOOKUP($A61,[6]data!$A$1:$Q$15000,16,0)</f>
        <v>52872</v>
      </c>
      <c r="EK61" s="129" t="n">
        <f aca="false">VLOOKUP($A61,[7]data!$A$1:$Q$15000,3,0)</f>
        <v>270000</v>
      </c>
      <c r="EL61" s="129" t="n">
        <f aca="false">VLOOKUP($A61,[7]data!$A$1:$Q$15000,4,0)</f>
        <v>58000</v>
      </c>
      <c r="EM61" s="129" t="n">
        <f aca="false">VLOOKUP($A61,[7]data!$A$1:$Q$15000,2,0)</f>
        <v>52000</v>
      </c>
      <c r="EN61" s="129" t="n">
        <f aca="false">VLOOKUP($A61,[7]data!$A$1:$Q$15000,11,0)</f>
        <v>64000</v>
      </c>
      <c r="EO61" s="129" t="n">
        <f aca="false">VLOOKUP($A61,[7]data!$A$1:$Q$15000,12,0)</f>
        <v>17000</v>
      </c>
      <c r="EP61" s="129"/>
      <c r="EQ61" s="129"/>
      <c r="ER61" s="129"/>
      <c r="ES61" s="129" t="n">
        <f aca="false">VLOOKUP($A61,[7]data!$A$1:$Q$15000,14,0)</f>
        <v>41000</v>
      </c>
      <c r="ET61" s="129" t="n">
        <f aca="false">VLOOKUP($A61,[7]data!$A$1:$Q$15000,13,0)</f>
        <v>0</v>
      </c>
      <c r="EU61" s="130" t="n">
        <f aca="false">VLOOKUP($A61,[4]Data!$A$1:$I$15000,8,0)</f>
        <v>142337</v>
      </c>
      <c r="EV61" s="128" t="n">
        <f aca="false">VLOOKUP($A61,[2]Data!$A$1:$BG$15000,59,0)</f>
        <v>0</v>
      </c>
    </row>
    <row r="62" customFormat="false" ht="11.25" hidden="false" customHeight="false" outlineLevel="0" collapsed="false">
      <c r="A62" s="172" t="n">
        <v>36523</v>
      </c>
      <c r="B62" s="173" t="n">
        <f aca="false">VLOOKUP($A62,[2]Data!$A$1:$AG$15000,9,0)</f>
        <v>168390</v>
      </c>
      <c r="C62" s="173" t="n">
        <f aca="false">VLOOKUP($A62,[2]Data!$A$1:$AG$15000,10,0)</f>
        <v>272975</v>
      </c>
      <c r="D62" s="173" t="n">
        <f aca="false">VLOOKUP($A62,[2]Data!$A$1:$AG$15000,11,0)</f>
        <v>943569</v>
      </c>
      <c r="E62" s="173" t="n">
        <f aca="false">VLOOKUP($A62,[2]Data!$A$1:$AG$15000,12,0)</f>
        <v>539999</v>
      </c>
      <c r="F62" s="173" t="n">
        <f aca="false">VLOOKUP($A62,[1]Data!$A$1:$AF$15000,4,0)</f>
        <v>753762</v>
      </c>
      <c r="G62" s="173" t="n">
        <f aca="false">VLOOKUP($A62,[1]Data!$A$1:$AF$15000,2,0)</f>
        <v>20000</v>
      </c>
      <c r="H62" s="173" t="n">
        <f aca="false">VLOOKUP($A62,[1]Data!$A$1:$AF$15000,3,0)</f>
        <v>179561</v>
      </c>
      <c r="I62" s="173" t="n">
        <f aca="false">VLOOKUP($A62,[1]Data!$A$1:$AF$15000,6,0)</f>
        <v>16613</v>
      </c>
      <c r="J62" s="173" t="n">
        <f aca="false">VLOOKUP($A62,[3]Data!$A$1:$K$15000,4,0)*$A$2</f>
        <v>1695300</v>
      </c>
      <c r="K62" s="173" t="n">
        <f aca="false">VLOOKUP($A62,[3]Data!$A$1:$K$15000,6,0)*$A$2</f>
        <v>92300</v>
      </c>
      <c r="R62" s="173" t="n">
        <f aca="false">VLOOKUP($A62,[2]Data!$A$1:$AH$15000,4,0)</f>
        <v>2656322</v>
      </c>
      <c r="T62" s="173" t="n">
        <f aca="false">VLOOKUP($A62,[1]Data!$A$1:$AH$15000,34,0)</f>
        <v>694335</v>
      </c>
      <c r="V62" s="173" t="n">
        <f aca="false">VLOOKUP($A62,[1]Data!$A$1:$AH$15000,8,0)</f>
        <v>65334</v>
      </c>
      <c r="W62" s="173" t="n">
        <f aca="false">VLOOKUP($A62,[4]Data!$A$1:$AH$15000,19,0)</f>
        <v>56739</v>
      </c>
      <c r="X62" s="173" t="n">
        <f aca="false">VLOOKUP($A62,[1]Data!$A$1:$AH$15000,17,0)</f>
        <v>143963</v>
      </c>
      <c r="Y62" s="173" t="n">
        <f aca="false">VLOOKUP($A62,[2]Data!$A$1:$AH$15000,17,0)</f>
        <v>347774</v>
      </c>
      <c r="Z62" s="173" t="n">
        <f aca="false">VLOOKUP($A62,[1]Data!$A$1:$AH$15000,11,0)</f>
        <v>318776</v>
      </c>
      <c r="AA62" s="173" t="n">
        <f aca="false">VLOOKUP($A62,[2]Data!$A$1:$AH$15000,21,0)</f>
        <v>285869</v>
      </c>
      <c r="AB62" s="173" t="n">
        <f aca="false">VLOOKUP($A62,[1]Data!$A$1:$AH$15000,15,0)</f>
        <v>63632</v>
      </c>
      <c r="AC62" s="173" t="n">
        <f aca="false">VLOOKUP($A62,[2]Data!$A$1:$AH$15000,18,0)</f>
        <v>130516</v>
      </c>
      <c r="AD62" s="173" t="n">
        <f aca="false">VLOOKUP($A62,[1]Data!$A$1:$AH$15000,18,0)</f>
        <v>104701</v>
      </c>
      <c r="AE62" s="173" t="n">
        <f aca="false">VLOOKUP($A62,[2]Data!$A$1:$AH$15000,19,0)</f>
        <v>8631</v>
      </c>
      <c r="AF62" s="173" t="n">
        <f aca="false">VLOOKUP($A62,[1]Data!$A$1:$AH$15000,16,0)</f>
        <v>84163</v>
      </c>
      <c r="AG62" s="173" t="n">
        <f aca="false">VLOOKUP($A62,[2]Data!$A$1:$AH$15000,20,0)</f>
        <v>144391</v>
      </c>
      <c r="AH62" s="173" t="n">
        <f aca="false">VLOOKUP($A62,[1]Data!$A$1:$AH$15000,9,0)</f>
        <v>154557</v>
      </c>
      <c r="AI62" s="173" t="n">
        <f aca="false">VLOOKUP($A62,[2]Data!$A$1:$AH$15000,22,0)</f>
        <v>345066</v>
      </c>
      <c r="AJ62" s="173" t="n">
        <f aca="false">VLOOKUP($A62,[1]Data!$A$1:$AH$15000,10,0)</f>
        <v>40041</v>
      </c>
      <c r="AK62" s="173" t="n">
        <f aca="false">VLOOKUP($A62,[2]Data!$A$1:$AH$15000,23,0)</f>
        <v>60419</v>
      </c>
      <c r="AL62" s="173" t="n">
        <f aca="false">VLOOKUP($A62,[2]Data!$A$1:$AH$15000,24,0)</f>
        <v>887281</v>
      </c>
      <c r="AM62" s="173" t="n">
        <f aca="false">VLOOKUP($A62,[4]Data!$A$1:$R$15000,9,0)</f>
        <v>130672</v>
      </c>
      <c r="BA62" s="173" t="n">
        <f aca="false">VLOOKUP($A62,[2]Data!$A$1:$AH$15000,2,0)</f>
        <v>206993</v>
      </c>
      <c r="BC62" s="173" t="n">
        <f aca="false">VLOOKUP($A62,[1]Data!$A$1:$AH$15000,20,0)</f>
        <v>0</v>
      </c>
      <c r="BD62" s="173" t="n">
        <f aca="false">VLOOKUP($A62,[1]Data!$A$1:$AH$15000,21,0)</f>
        <v>33429</v>
      </c>
      <c r="BE62" s="173" t="n">
        <f aca="false">VLOOKUP($A62,[1]Data!$A$1:$AH$15000,22,0)</f>
        <v>10000</v>
      </c>
      <c r="BF62" s="173" t="n">
        <f aca="false">VLOOKUP($A62,[1]Data!$A$1:$AH$15000,19,0)</f>
        <v>0</v>
      </c>
      <c r="BH62" s="173" t="n">
        <f aca="false">VLOOKUP($A62,[2]Data!$A$1:$AH$15000,3,0)</f>
        <v>311984</v>
      </c>
      <c r="BI62" s="173" t="n">
        <f aca="false">VLOOKUP($A62,[2]Data!$A$1:$AH$15000,7,0)</f>
        <v>942663</v>
      </c>
      <c r="BJ62" s="173" t="n">
        <f aca="false">VLOOKUP($A62,[2]Data!$A$1:$AH$15000,8,0)</f>
        <v>0</v>
      </c>
      <c r="BR62" s="173" t="n">
        <f aca="false">VLOOKUP($A62,[2]Data!$A$1:$AH$15000,13,0)</f>
        <v>83677</v>
      </c>
      <c r="BS62" s="173" t="n">
        <f aca="false">VLOOKUP($A62,[2]Data!$A$1:$AH$15000,14,0)</f>
        <v>127616</v>
      </c>
      <c r="BT62" s="173" t="n">
        <f aca="false">VLOOKUP($A62,[2]Data!$A$1:$AH$15000,15,0)</f>
        <v>28087</v>
      </c>
      <c r="BU62" s="173" t="n">
        <f aca="false">VLOOKUP($A62,[2]Data!$A$1:$AH$15000,16,0)</f>
        <v>96603</v>
      </c>
      <c r="BW62" s="173" t="n">
        <f aca="false">VLOOKUP($A62,[1]Data!$A$1:$AH$15000,26,0)</f>
        <v>0</v>
      </c>
      <c r="BX62" s="173" t="n">
        <f aca="false">VLOOKUP($A62,[1]Data!$A$1:$AH$15000,28,0)</f>
        <v>0</v>
      </c>
      <c r="BY62" s="173" t="n">
        <f aca="false">VLOOKUP($A62,[1]Data!$A$1:$AH$15000,24,0)</f>
        <v>2760</v>
      </c>
      <c r="BZ62" s="173" t="n">
        <f aca="false">VLOOKUP($A62,[1]Data!$A$1:$AH$15000,25,0)</f>
        <v>43306</v>
      </c>
      <c r="CA62" s="173" t="n">
        <f aca="false">VLOOKUP($A62,[1]Data!$A$1:$AH$15000,30,0)</f>
        <v>35202</v>
      </c>
      <c r="CB62" s="173" t="n">
        <f aca="false">VLOOKUP($A62,[1]Data!$A$1:$AH$15000,29,0)</f>
        <v>15969</v>
      </c>
      <c r="CD62" s="129" t="n">
        <f aca="false">VLOOKUP($A62,[4]Data!$A$1:$R$15000,2,0)</f>
        <v>879912</v>
      </c>
      <c r="CE62" s="173" t="n">
        <f aca="false">VLOOKUP($A62,[3]Data!$A$1:$K$15000,3,0)*$A$2</f>
        <v>2563400</v>
      </c>
      <c r="CF62" s="173" t="n">
        <f aca="false">VLOOKUP($A62,[3]Data!$A$1:$K$15000,7,0)*$A$2</f>
        <v>0</v>
      </c>
      <c r="CG62" s="173" t="n">
        <f aca="false">VLOOKUP($A62,[3]Data!$A$1:$K$15000,8,0)*$A$2</f>
        <v>80500</v>
      </c>
      <c r="CH62" s="173" t="n">
        <f aca="false">VLOOKUP($A62,[3]Data!$A$1:$K$15000,2,0)*$A$2</f>
        <v>40400</v>
      </c>
      <c r="CJ62" s="173" t="n">
        <f aca="false">VLOOKUP($A62,[4]Data!$A$1:$R$15000,18,0)</f>
        <v>0</v>
      </c>
      <c r="CK62" s="173" t="n">
        <f aca="false">VLOOKUP($A62,[4]Data!$A$1:$R$15000,3,0)</f>
        <v>370734</v>
      </c>
      <c r="CL62" s="173" t="n">
        <f aca="false">VLOOKUP($A62,[4]Data!$A$1:$R$15000,4,0)</f>
        <v>11248</v>
      </c>
      <c r="CM62" s="173" t="n">
        <f aca="false">VLOOKUP($A62,[3]Data!$A$1:$K$15000,10,0)*$A$2</f>
        <v>353800</v>
      </c>
      <c r="CN62" s="129" t="n">
        <f aca="false">VLOOKUP($A62,[2]Data!$A$1:$AN$15000,34,0)</f>
        <v>100107</v>
      </c>
      <c r="CO62" s="129" t="n">
        <f aca="false">VLOOKUP($A62,[2]Data!$A$1:$AN$15000,35,0)</f>
        <v>500016</v>
      </c>
      <c r="CP62" s="129" t="n">
        <f aca="false">VLOOKUP($A62,[2]Data!$A$1:$AN$15000,36,0)</f>
        <v>675009</v>
      </c>
      <c r="CQ62" s="129" t="n">
        <f aca="false">VLOOKUP($A62,[2]Data!$A$1:$AN$15000,37,0)</f>
        <v>146377</v>
      </c>
      <c r="CR62" s="129" t="n">
        <f aca="false">VLOOKUP($A62,[2]Data!$A$1:$AN$15000,38,0)</f>
        <v>12770</v>
      </c>
      <c r="CS62" s="129" t="n">
        <f aca="false">VLOOKUP($A62,[2]Data!$A$1:$AN$15000,39,0)</f>
        <v>6866</v>
      </c>
      <c r="CT62" s="129" t="n">
        <f aca="false">VLOOKUP($A62,[2]Data!$A$1:$AN$15000,40,0)</f>
        <v>179798</v>
      </c>
      <c r="CU62" s="129" t="n">
        <f aca="false">VLOOKUP($A62,[2]Data!$A$1:$BA$15000,41,0)</f>
        <v>1427</v>
      </c>
      <c r="CV62" s="129" t="n">
        <f aca="false">VLOOKUP($A62,[2]Data!$A$1:$BA$15000,42,0)</f>
        <v>14352</v>
      </c>
      <c r="CW62" s="129" t="n">
        <f aca="false">VLOOKUP($A62,[2]Data!$A$1:$BA$15000,43,0)</f>
        <v>15254</v>
      </c>
      <c r="CX62" s="129" t="n">
        <f aca="false">VLOOKUP($A62,[2]Data!$A$1:$BA$15000,44,0)</f>
        <v>33015</v>
      </c>
      <c r="CY62" s="129" t="n">
        <f aca="false">VLOOKUP($A62,[2]Data!$A$1:$BA$15000,45,0)</f>
        <v>53440</v>
      </c>
      <c r="CZ62" s="129" t="n">
        <f aca="false">VLOOKUP($A62,[2]Data!$A$1:$BA$15000,46,0)</f>
        <v>6670</v>
      </c>
      <c r="DA62" s="129" t="n">
        <f aca="false">VLOOKUP($A62,[2]Data!$A$1:$BA$15000,47,0)</f>
        <v>45362</v>
      </c>
      <c r="DB62" s="129" t="n">
        <f aca="false">VLOOKUP($A62,[2]Data!$A$1:$BA$15000,48,0)</f>
        <v>158068</v>
      </c>
      <c r="DC62" s="129" t="n">
        <f aca="false">VLOOKUP($A62,[2]Data!$A$1:$BA$15000,53,0)</f>
        <v>-40337</v>
      </c>
      <c r="DD62" s="129" t="n">
        <f aca="false">VLOOKUP($A62,[4]Data!$A$1:$Z$15000,20,0)</f>
        <v>18842</v>
      </c>
      <c r="DE62" s="129" t="n">
        <f aca="false">VLOOKUP($A62,[4]Data!$A$1:$Z$15000,25,0)</f>
        <v>11500</v>
      </c>
      <c r="DF62" s="129" t="n">
        <f aca="false">VLOOKUP($A62,[4]Data!$A$1:$Z$15000,26,0)</f>
        <v>0</v>
      </c>
      <c r="DG62" s="129" t="n">
        <f aca="false">VLOOKUP($A62,[4]Data!$A$1:$Z$15000,21,0)</f>
        <v>0</v>
      </c>
      <c r="DH62" s="129" t="n">
        <f aca="false">VLOOKUP($A62,[4]Data!$A$1:$Z$15000,24,0)</f>
        <v>157068</v>
      </c>
      <c r="DI62" s="129" t="n">
        <f aca="false">VLOOKUP($A62,[5]Data!$A$1:$M$15000,4,0)</f>
        <v>409528</v>
      </c>
      <c r="DJ62" s="129" t="n">
        <f aca="false">VLOOKUP($A62,[5]Data!$A$1:$M$15000,12,0)</f>
        <v>19880</v>
      </c>
      <c r="DK62" s="129" t="n">
        <f aca="false">VLOOKUP($A62,[5]Data!$A$1:$M$15000,11,0)</f>
        <v>163199</v>
      </c>
      <c r="DL62" s="129" t="n">
        <f aca="false">VLOOKUP($A62,[5]Data!$A$1:$M$15000,5,0)</f>
        <v>141262</v>
      </c>
      <c r="DM62" s="129" t="n">
        <f aca="false">VLOOKUP($A62,[5]Data!$A$1:$M$15000,8,0)</f>
        <v>159584</v>
      </c>
      <c r="DN62" s="129" t="n">
        <f aca="false">VLOOKUP($A62,[5]Data!$A$1:$M$15000,6,0)</f>
        <v>6682</v>
      </c>
      <c r="DO62" s="129" t="n">
        <f aca="false">VLOOKUP($A62,[5]Data!$A$1:$M$15000,7,0)</f>
        <v>53828</v>
      </c>
      <c r="DP62" s="129" t="n">
        <f aca="false">VLOOKUP($A62,[5]Data!$A$1:$M$15000,9,0)</f>
        <v>10905</v>
      </c>
      <c r="DQ62" s="129" t="n">
        <f aca="false">VLOOKUP($A62,[5]Data!$A$1:$M$15000,3,0)</f>
        <v>0</v>
      </c>
      <c r="DR62" s="129" t="n">
        <f aca="false">VLOOKUP($A62,[5]Data!$A$1:$M$15000,10,0)</f>
        <v>194618</v>
      </c>
      <c r="DS62" s="129" t="n">
        <f aca="false">VLOOKUP($A62,[5]Data!$A$1:$M$15000,2,0)</f>
        <v>15835</v>
      </c>
      <c r="DT62" s="129" t="str">
        <f aca="false">VLOOKUP($A62,[5]Data!$A$1:$M$15000,13,0)</f>
        <v/>
      </c>
      <c r="DU62" s="129" t="n">
        <f aca="false">VLOOKUP($A62,[6]data!$A$1:$M$15000,2,0)</f>
        <v>130600</v>
      </c>
      <c r="DV62" s="129" t="n">
        <f aca="false">VLOOKUP($A62,[6]data!$A$1:$M$15000,3,0)</f>
        <v>137500</v>
      </c>
      <c r="DW62" s="129" t="n">
        <f aca="false">VLOOKUP($A62,[6]data!$A$1:$M$15000,4,0)</f>
        <v>179444</v>
      </c>
      <c r="DX62" s="129" t="n">
        <f aca="false">VLOOKUP($A62,[6]data!$A$1:$M$15000,5,0)</f>
        <v>18071</v>
      </c>
      <c r="DY62" s="129" t="n">
        <f aca="false">VLOOKUP($A62,[6]data!$A$1:$M$15000,6,0)</f>
        <v>87987</v>
      </c>
      <c r="DZ62" s="129" t="n">
        <f aca="false">VLOOKUP($A62,[6]data!$A$1:$M$15000,7,0)</f>
        <v>95156</v>
      </c>
      <c r="EA62" s="129" t="n">
        <f aca="false">VLOOKUP($A62,[6]data!$A$1:$M$15000,8,0)</f>
        <v>61500</v>
      </c>
      <c r="EB62" s="129" t="n">
        <f aca="false">VLOOKUP($A62,[6]data!$A$1:$M$15000,9,0)</f>
        <v>395928</v>
      </c>
      <c r="EC62" s="129" t="n">
        <f aca="false">VLOOKUP($A62,[6]data!$A$1:$M$15000,10,0)</f>
        <v>0</v>
      </c>
      <c r="ED62" s="129" t="n">
        <f aca="false">VLOOKUP($A62,[6]data!$A$1:$Q$15000,11,0)</f>
        <v>6352</v>
      </c>
      <c r="EE62" s="129" t="n">
        <f aca="false">VLOOKUP($A62,[6]data!$A$1:$Q$15000,12,0)</f>
        <v>207515</v>
      </c>
      <c r="EF62" s="129" t="n">
        <f aca="false">VLOOKUP($A62,[6]data!$A$1:$Q$15000,13,0)</f>
        <v>140000</v>
      </c>
      <c r="EG62" s="129" t="n">
        <f aca="false">VLOOKUP($A62,[6]data!$A$1:$Q$15000,14,0)</f>
        <v>23700</v>
      </c>
      <c r="EH62" s="129" t="n">
        <f aca="false">VLOOKUP($A62,[6]data!$A$1:$Q$15000,15,0)</f>
        <v>107000</v>
      </c>
      <c r="EI62" s="129" t="n">
        <f aca="false">VLOOKUP($A62,[6]data!$A$1:$Q$15000,17,0)</f>
        <v>20192</v>
      </c>
      <c r="EJ62" s="129" t="n">
        <f aca="false">VLOOKUP($A62,[6]data!$A$1:$Q$15000,16,0)</f>
        <v>54967</v>
      </c>
      <c r="EK62" s="129" t="n">
        <f aca="false">VLOOKUP($A62,[7]data!$A$1:$Q$15000,3,0)</f>
        <v>270000</v>
      </c>
      <c r="EL62" s="129" t="n">
        <f aca="false">VLOOKUP($A62,[7]data!$A$1:$Q$15000,4,0)</f>
        <v>58000</v>
      </c>
      <c r="EM62" s="129" t="n">
        <f aca="false">VLOOKUP($A62,[7]data!$A$1:$Q$15000,2,0)</f>
        <v>20000</v>
      </c>
      <c r="EN62" s="129" t="n">
        <f aca="false">VLOOKUP($A62,[7]data!$A$1:$Q$15000,11,0)</f>
        <v>72000</v>
      </c>
      <c r="EO62" s="129" t="n">
        <f aca="false">VLOOKUP($A62,[7]data!$A$1:$Q$15000,12,0)</f>
        <v>17000</v>
      </c>
      <c r="EP62" s="129"/>
      <c r="EQ62" s="129"/>
      <c r="ER62" s="129"/>
      <c r="ES62" s="129" t="n">
        <f aca="false">VLOOKUP($A62,[7]data!$A$1:$Q$15000,14,0)</f>
        <v>29000</v>
      </c>
      <c r="ET62" s="129" t="n">
        <f aca="false">VLOOKUP($A62,[7]data!$A$1:$Q$15000,13,0)</f>
        <v>0</v>
      </c>
      <c r="EU62" s="130" t="n">
        <f aca="false">VLOOKUP($A62,[4]Data!$A$1:$I$15000,8,0)</f>
        <v>129747</v>
      </c>
      <c r="EV62" s="128" t="n">
        <f aca="false">VLOOKUP($A62,[2]Data!$A$1:$BG$15000,59,0)</f>
        <v>0</v>
      </c>
    </row>
    <row r="63" customFormat="false" ht="11.25" hidden="false" customHeight="false" outlineLevel="0" collapsed="false">
      <c r="A63" s="172" t="n">
        <v>36524</v>
      </c>
      <c r="B63" s="173" t="n">
        <f aca="false">VLOOKUP($A63,[2]Data!$A$1:$AG$15000,9,0)</f>
        <v>167619</v>
      </c>
      <c r="C63" s="173" t="n">
        <f aca="false">VLOOKUP($A63,[2]Data!$A$1:$AG$15000,10,0)</f>
        <v>294852</v>
      </c>
      <c r="D63" s="173" t="n">
        <f aca="false">VLOOKUP($A63,[2]Data!$A$1:$AG$15000,11,0)</f>
        <v>929615</v>
      </c>
      <c r="E63" s="173" t="n">
        <f aca="false">VLOOKUP($A63,[2]Data!$A$1:$AG$15000,12,0)</f>
        <v>540536</v>
      </c>
      <c r="F63" s="173" t="n">
        <f aca="false">VLOOKUP($A63,[1]Data!$A$1:$AF$15000,4,0)</f>
        <v>755250</v>
      </c>
      <c r="G63" s="173" t="n">
        <f aca="false">VLOOKUP($A63,[1]Data!$A$1:$AF$15000,2,0)</f>
        <v>40000</v>
      </c>
      <c r="H63" s="173" t="n">
        <f aca="false">VLOOKUP($A63,[1]Data!$A$1:$AF$15000,3,0)</f>
        <v>164786</v>
      </c>
      <c r="I63" s="173" t="n">
        <f aca="false">VLOOKUP($A63,[1]Data!$A$1:$AF$15000,6,0)</f>
        <v>10000</v>
      </c>
      <c r="J63" s="173" t="n">
        <f aca="false">VLOOKUP($A63,[3]Data!$A$1:$K$15000,4,0)*$A$2</f>
        <v>1695300</v>
      </c>
      <c r="K63" s="173" t="n">
        <f aca="false">VLOOKUP($A63,[3]Data!$A$1:$K$15000,6,0)*$A$2</f>
        <v>92300</v>
      </c>
      <c r="R63" s="173" t="n">
        <f aca="false">VLOOKUP($A63,[2]Data!$A$1:$AH$15000,4,0)</f>
        <v>2687219</v>
      </c>
      <c r="T63" s="173" t="n">
        <f aca="false">VLOOKUP($A63,[1]Data!$A$1:$AH$15000,34,0)</f>
        <v>687974</v>
      </c>
      <c r="V63" s="173" t="n">
        <f aca="false">VLOOKUP($A63,[1]Data!$A$1:$AH$15000,8,0)</f>
        <v>65334</v>
      </c>
      <c r="W63" s="173" t="n">
        <f aca="false">VLOOKUP($A63,[4]Data!$A$1:$AH$15000,19,0)</f>
        <v>55657</v>
      </c>
      <c r="X63" s="173" t="n">
        <f aca="false">VLOOKUP($A63,[1]Data!$A$1:$AH$15000,17,0)</f>
        <v>128025</v>
      </c>
      <c r="Y63" s="173" t="n">
        <f aca="false">VLOOKUP($A63,[2]Data!$A$1:$AH$15000,17,0)</f>
        <v>363824</v>
      </c>
      <c r="Z63" s="173" t="n">
        <f aca="false">VLOOKUP($A63,[1]Data!$A$1:$AH$15000,11,0)</f>
        <v>312742</v>
      </c>
      <c r="AA63" s="173" t="n">
        <f aca="false">VLOOKUP($A63,[2]Data!$A$1:$AH$15000,21,0)</f>
        <v>295214</v>
      </c>
      <c r="AB63" s="173" t="n">
        <f aca="false">VLOOKUP($A63,[1]Data!$A$1:$AH$15000,15,0)</f>
        <v>63633</v>
      </c>
      <c r="AC63" s="173" t="n">
        <f aca="false">VLOOKUP($A63,[2]Data!$A$1:$AH$15000,18,0)</f>
        <v>132798</v>
      </c>
      <c r="AD63" s="173" t="n">
        <f aca="false">VLOOKUP($A63,[1]Data!$A$1:$AH$15000,18,0)</f>
        <v>106281</v>
      </c>
      <c r="AE63" s="173" t="n">
        <f aca="false">VLOOKUP($A63,[2]Data!$A$1:$AH$15000,19,0)</f>
        <v>7082</v>
      </c>
      <c r="AF63" s="173" t="str">
        <f aca="false">VLOOKUP($A63,[1]Data!$A$1:$AH$15000,16,0)</f>
        <v>N/A</v>
      </c>
      <c r="AG63" s="173" t="n">
        <f aca="false">VLOOKUP($A63,[2]Data!$A$1:$AH$15000,20,0)</f>
        <v>127583</v>
      </c>
      <c r="AH63" s="173" t="n">
        <f aca="false">VLOOKUP($A63,[1]Data!$A$1:$AH$15000,9,0)</f>
        <v>154557</v>
      </c>
      <c r="AI63" s="173" t="n">
        <f aca="false">VLOOKUP($A63,[2]Data!$A$1:$AH$15000,22,0)</f>
        <v>341834</v>
      </c>
      <c r="AJ63" s="173" t="n">
        <f aca="false">VLOOKUP($A63,[1]Data!$A$1:$AH$15000,10,0)</f>
        <v>40041</v>
      </c>
      <c r="AK63" s="173" t="n">
        <f aca="false">VLOOKUP($A63,[2]Data!$A$1:$AH$15000,23,0)</f>
        <v>60847</v>
      </c>
      <c r="AL63" s="173" t="n">
        <f aca="false">VLOOKUP($A63,[2]Data!$A$1:$AH$15000,24,0)</f>
        <v>899599</v>
      </c>
      <c r="AM63" s="173" t="n">
        <f aca="false">VLOOKUP($A63,[4]Data!$A$1:$R$15000,9,0)</f>
        <v>140822</v>
      </c>
      <c r="BA63" s="173" t="n">
        <f aca="false">VLOOKUP($A63,[2]Data!$A$1:$AH$15000,2,0)</f>
        <v>209641</v>
      </c>
      <c r="BC63" s="173" t="n">
        <f aca="false">VLOOKUP($A63,[1]Data!$A$1:$AH$15000,20,0)</f>
        <v>0</v>
      </c>
      <c r="BD63" s="173" t="n">
        <f aca="false">VLOOKUP($A63,[1]Data!$A$1:$AH$15000,21,0)</f>
        <v>33429</v>
      </c>
      <c r="BE63" s="173" t="n">
        <f aca="false">VLOOKUP($A63,[1]Data!$A$1:$AH$15000,22,0)</f>
        <v>10000</v>
      </c>
      <c r="BF63" s="173" t="n">
        <f aca="false">VLOOKUP($A63,[1]Data!$A$1:$AH$15000,19,0)</f>
        <v>0</v>
      </c>
      <c r="BH63" s="173" t="n">
        <f aca="false">VLOOKUP($A63,[2]Data!$A$1:$AH$15000,3,0)</f>
        <v>316792</v>
      </c>
      <c r="BI63" s="173" t="n">
        <f aca="false">VLOOKUP($A63,[2]Data!$A$1:$AH$15000,7,0)</f>
        <v>912869</v>
      </c>
      <c r="BJ63" s="173" t="n">
        <f aca="false">VLOOKUP($A63,[2]Data!$A$1:$AH$15000,8,0)</f>
        <v>0</v>
      </c>
      <c r="BR63" s="173" t="n">
        <f aca="false">VLOOKUP($A63,[2]Data!$A$1:$AH$15000,13,0)</f>
        <v>79592</v>
      </c>
      <c r="BS63" s="173" t="n">
        <f aca="false">VLOOKUP($A63,[2]Data!$A$1:$AH$15000,14,0)</f>
        <v>181623</v>
      </c>
      <c r="BT63" s="173" t="n">
        <f aca="false">VLOOKUP($A63,[2]Data!$A$1:$AH$15000,15,0)</f>
        <v>30837</v>
      </c>
      <c r="BU63" s="173" t="n">
        <f aca="false">VLOOKUP($A63,[2]Data!$A$1:$AH$15000,16,0)</f>
        <v>61544</v>
      </c>
      <c r="BW63" s="173" t="n">
        <f aca="false">VLOOKUP($A63,[1]Data!$A$1:$AH$15000,26,0)</f>
        <v>0</v>
      </c>
      <c r="BX63" s="173" t="n">
        <f aca="false">VLOOKUP($A63,[1]Data!$A$1:$AH$15000,28,0)</f>
        <v>0</v>
      </c>
      <c r="BY63" s="173" t="n">
        <f aca="false">VLOOKUP($A63,[1]Data!$A$1:$AH$15000,24,0)</f>
        <v>2760</v>
      </c>
      <c r="BZ63" s="173" t="n">
        <f aca="false">VLOOKUP($A63,[1]Data!$A$1:$AH$15000,25,0)</f>
        <v>52183</v>
      </c>
      <c r="CA63" s="173" t="n">
        <f aca="false">VLOOKUP($A63,[1]Data!$A$1:$AH$15000,30,0)</f>
        <v>35202</v>
      </c>
      <c r="CB63" s="173" t="n">
        <f aca="false">VLOOKUP($A63,[1]Data!$A$1:$AH$15000,29,0)</f>
        <v>7168</v>
      </c>
      <c r="CD63" s="129" t="n">
        <f aca="false">VLOOKUP($A63,[4]Data!$A$1:$R$15000,2,0)</f>
        <v>910159</v>
      </c>
      <c r="CE63" s="173" t="n">
        <f aca="false">VLOOKUP($A63,[3]Data!$A$1:$K$15000,3,0)*$A$2</f>
        <v>2563400</v>
      </c>
      <c r="CF63" s="173" t="n">
        <f aca="false">VLOOKUP($A63,[3]Data!$A$1:$K$15000,7,0)*$A$2</f>
        <v>0</v>
      </c>
      <c r="CG63" s="173" t="n">
        <f aca="false">VLOOKUP($A63,[3]Data!$A$1:$K$15000,8,0)*$A$2</f>
        <v>80500</v>
      </c>
      <c r="CH63" s="173" t="n">
        <f aca="false">VLOOKUP($A63,[3]Data!$A$1:$K$15000,2,0)*$A$2</f>
        <v>40400</v>
      </c>
      <c r="CJ63" s="173" t="n">
        <f aca="false">VLOOKUP($A63,[4]Data!$A$1:$R$15000,18,0)</f>
        <v>2252</v>
      </c>
      <c r="CK63" s="173" t="n">
        <f aca="false">VLOOKUP($A63,[4]Data!$A$1:$R$15000,3,0)</f>
        <v>393247</v>
      </c>
      <c r="CL63" s="173" t="n">
        <f aca="false">VLOOKUP($A63,[4]Data!$A$1:$R$15000,4,0)</f>
        <v>4419</v>
      </c>
      <c r="CM63" s="173" t="n">
        <f aca="false">VLOOKUP($A63,[3]Data!$A$1:$K$15000,10,0)*$A$2</f>
        <v>353800</v>
      </c>
      <c r="CN63" s="129" t="n">
        <f aca="false">VLOOKUP($A63,[2]Data!$A$1:$AN$15000,34,0)</f>
        <v>87682</v>
      </c>
      <c r="CO63" s="129" t="n">
        <f aca="false">VLOOKUP($A63,[2]Data!$A$1:$AN$15000,35,0)</f>
        <v>518157</v>
      </c>
      <c r="CP63" s="129" t="n">
        <f aca="false">VLOOKUP($A63,[2]Data!$A$1:$AN$15000,36,0)</f>
        <v>675009</v>
      </c>
      <c r="CQ63" s="129" t="n">
        <f aca="false">VLOOKUP($A63,[2]Data!$A$1:$AN$15000,37,0)</f>
        <v>147717</v>
      </c>
      <c r="CR63" s="129" t="n">
        <f aca="false">VLOOKUP($A63,[2]Data!$A$1:$AN$15000,38,0)</f>
        <v>10552</v>
      </c>
      <c r="CS63" s="129" t="n">
        <f aca="false">VLOOKUP($A63,[2]Data!$A$1:$AN$15000,39,0)</f>
        <v>0</v>
      </c>
      <c r="CT63" s="129" t="n">
        <f aca="false">VLOOKUP($A63,[2]Data!$A$1:$AN$15000,40,0)</f>
        <v>184144</v>
      </c>
      <c r="CU63" s="129" t="n">
        <f aca="false">VLOOKUP($A63,[2]Data!$A$1:$BA$15000,41,0)</f>
        <v>8407</v>
      </c>
      <c r="CV63" s="129" t="n">
        <f aca="false">VLOOKUP($A63,[2]Data!$A$1:$BA$15000,42,0)</f>
        <v>5164</v>
      </c>
      <c r="CW63" s="129" t="n">
        <f aca="false">VLOOKUP($A63,[2]Data!$A$1:$BA$15000,43,0)</f>
        <v>15254</v>
      </c>
      <c r="CX63" s="129" t="n">
        <f aca="false">VLOOKUP($A63,[2]Data!$A$1:$BA$15000,44,0)</f>
        <v>26347</v>
      </c>
      <c r="CY63" s="129" t="n">
        <f aca="false">VLOOKUP($A63,[2]Data!$A$1:$BA$15000,45,0)</f>
        <v>53440</v>
      </c>
      <c r="CZ63" s="129" t="n">
        <f aca="false">VLOOKUP($A63,[2]Data!$A$1:$BA$15000,46,0)</f>
        <v>6638</v>
      </c>
      <c r="DA63" s="129" t="n">
        <f aca="false">VLOOKUP($A63,[2]Data!$A$1:$BA$15000,47,0)</f>
        <v>48962</v>
      </c>
      <c r="DB63" s="129" t="n">
        <f aca="false">VLOOKUP($A63,[2]Data!$A$1:$BA$15000,48,0)</f>
        <v>153526</v>
      </c>
      <c r="DC63" s="129" t="n">
        <f aca="false">VLOOKUP($A63,[2]Data!$A$1:$BA$15000,53,0)</f>
        <v>-25899</v>
      </c>
      <c r="DD63" s="129" t="n">
        <f aca="false">VLOOKUP($A63,[4]Data!$A$1:$Z$15000,20,0)</f>
        <v>20841</v>
      </c>
      <c r="DE63" s="129" t="n">
        <f aca="false">VLOOKUP($A63,[4]Data!$A$1:$Z$15000,25,0)</f>
        <v>10000</v>
      </c>
      <c r="DF63" s="129" t="n">
        <f aca="false">VLOOKUP($A63,[4]Data!$A$1:$Z$15000,26,0)</f>
        <v>0</v>
      </c>
      <c r="DG63" s="129" t="n">
        <f aca="false">VLOOKUP($A63,[4]Data!$A$1:$Z$15000,21,0)</f>
        <v>0</v>
      </c>
      <c r="DH63" s="129" t="n">
        <f aca="false">VLOOKUP($A63,[4]Data!$A$1:$Z$15000,24,0)</f>
        <v>175453</v>
      </c>
      <c r="DI63" s="129" t="n">
        <f aca="false">VLOOKUP($A63,[5]Data!$A$1:$M$15000,4,0)</f>
        <v>394715</v>
      </c>
      <c r="DJ63" s="129" t="n">
        <f aca="false">VLOOKUP($A63,[5]Data!$A$1:$M$15000,12,0)</f>
        <v>39761</v>
      </c>
      <c r="DK63" s="129" t="n">
        <f aca="false">VLOOKUP($A63,[5]Data!$A$1:$M$15000,11,0)</f>
        <v>162450</v>
      </c>
      <c r="DL63" s="129" t="n">
        <f aca="false">VLOOKUP($A63,[5]Data!$A$1:$M$15000,5,0)</f>
        <v>145874</v>
      </c>
      <c r="DM63" s="129" t="n">
        <f aca="false">VLOOKUP($A63,[5]Data!$A$1:$M$15000,8,0)</f>
        <v>153604</v>
      </c>
      <c r="DN63" s="129" t="n">
        <f aca="false">VLOOKUP($A63,[5]Data!$A$1:$M$15000,6,0)</f>
        <v>6689</v>
      </c>
      <c r="DO63" s="129" t="n">
        <f aca="false">VLOOKUP($A63,[5]Data!$A$1:$M$15000,7,0)</f>
        <v>53336</v>
      </c>
      <c r="DP63" s="129" t="n">
        <f aca="false">VLOOKUP($A63,[5]Data!$A$1:$M$15000,9,0)</f>
        <v>10755</v>
      </c>
      <c r="DQ63" s="129" t="n">
        <f aca="false">VLOOKUP($A63,[5]Data!$A$1:$M$15000,3,0)</f>
        <v>0</v>
      </c>
      <c r="DR63" s="129" t="n">
        <f aca="false">VLOOKUP($A63,[5]Data!$A$1:$M$15000,10,0)</f>
        <v>194061</v>
      </c>
      <c r="DS63" s="129" t="n">
        <f aca="false">VLOOKUP($A63,[5]Data!$A$1:$M$15000,2,0)</f>
        <v>15850</v>
      </c>
      <c r="DT63" s="129" t="str">
        <f aca="false">VLOOKUP($A63,[5]Data!$A$1:$M$15000,13,0)</f>
        <v/>
      </c>
      <c r="DU63" s="129" t="n">
        <f aca="false">VLOOKUP($A63,[6]data!$A$1:$M$15000,2,0)</f>
        <v>130600</v>
      </c>
      <c r="DV63" s="129" t="n">
        <f aca="false">VLOOKUP($A63,[6]data!$A$1:$M$15000,3,0)</f>
        <v>133563</v>
      </c>
      <c r="DW63" s="129" t="n">
        <f aca="false">VLOOKUP($A63,[6]data!$A$1:$M$15000,4,0)</f>
        <v>176920</v>
      </c>
      <c r="DX63" s="129" t="n">
        <f aca="false">VLOOKUP($A63,[6]data!$A$1:$M$15000,5,0)</f>
        <v>24171</v>
      </c>
      <c r="DY63" s="129" t="n">
        <f aca="false">VLOOKUP($A63,[6]data!$A$1:$M$15000,6,0)</f>
        <v>86274</v>
      </c>
      <c r="DZ63" s="129" t="n">
        <f aca="false">VLOOKUP($A63,[6]data!$A$1:$M$15000,7,0)</f>
        <v>98926</v>
      </c>
      <c r="EA63" s="129" t="n">
        <f aca="false">VLOOKUP($A63,[6]data!$A$1:$M$15000,8,0)</f>
        <v>61500</v>
      </c>
      <c r="EB63" s="129" t="n">
        <f aca="false">VLOOKUP($A63,[6]data!$A$1:$M$15000,9,0)</f>
        <v>401481</v>
      </c>
      <c r="EC63" s="129" t="n">
        <f aca="false">VLOOKUP($A63,[6]data!$A$1:$M$15000,10,0)</f>
        <v>0</v>
      </c>
      <c r="ED63" s="129" t="n">
        <f aca="false">VLOOKUP($A63,[6]data!$A$1:$Q$15000,11,0)</f>
        <v>6352</v>
      </c>
      <c r="EE63" s="129" t="n">
        <f aca="false">VLOOKUP($A63,[6]data!$A$1:$Q$15000,12,0)</f>
        <v>199112</v>
      </c>
      <c r="EF63" s="129" t="n">
        <f aca="false">VLOOKUP($A63,[6]data!$A$1:$Q$15000,13,0)</f>
        <v>140000</v>
      </c>
      <c r="EG63" s="129" t="n">
        <f aca="false">VLOOKUP($A63,[6]data!$A$1:$Q$15000,14,0)</f>
        <v>23700</v>
      </c>
      <c r="EH63" s="129" t="n">
        <f aca="false">VLOOKUP($A63,[6]data!$A$1:$Q$15000,15,0)</f>
        <v>107000</v>
      </c>
      <c r="EI63" s="129" t="n">
        <f aca="false">VLOOKUP($A63,[6]data!$A$1:$Q$15000,17,0)</f>
        <v>23197</v>
      </c>
      <c r="EJ63" s="129" t="n">
        <f aca="false">VLOOKUP($A63,[6]data!$A$1:$Q$15000,16,0)</f>
        <v>44967</v>
      </c>
      <c r="EK63" s="129" t="n">
        <f aca="false">VLOOKUP($A63,[7]data!$A$1:$Q$15000,3,0)</f>
        <v>270000</v>
      </c>
      <c r="EL63" s="129" t="n">
        <f aca="false">VLOOKUP($A63,[7]data!$A$1:$Q$15000,4,0)</f>
        <v>58000</v>
      </c>
      <c r="EM63" s="129" t="n">
        <f aca="false">VLOOKUP($A63,[7]data!$A$1:$Q$15000,2,0)</f>
        <v>19000</v>
      </c>
      <c r="EN63" s="129" t="n">
        <f aca="false">VLOOKUP($A63,[7]data!$A$1:$Q$15000,11,0)</f>
        <v>80000</v>
      </c>
      <c r="EO63" s="129" t="n">
        <f aca="false">VLOOKUP($A63,[7]data!$A$1:$Q$15000,12,0)</f>
        <v>17000</v>
      </c>
      <c r="EP63" s="129"/>
      <c r="EQ63" s="129"/>
      <c r="ER63" s="129"/>
      <c r="ES63" s="129" t="n">
        <f aca="false">VLOOKUP($A63,[7]data!$A$1:$Q$15000,14,0)</f>
        <v>31000</v>
      </c>
      <c r="ET63" s="129" t="n">
        <f aca="false">VLOOKUP($A63,[7]data!$A$1:$Q$15000,13,0)</f>
        <v>0</v>
      </c>
      <c r="EU63" s="130" t="n">
        <f aca="false">VLOOKUP($A63,[4]Data!$A$1:$I$15000,8,0)</f>
        <v>137024</v>
      </c>
      <c r="EV63" s="128" t="n">
        <f aca="false">VLOOKUP($A63,[2]Data!$A$1:$BG$15000,59,0)</f>
        <v>0</v>
      </c>
    </row>
    <row r="64" customFormat="false" ht="11.25" hidden="false" customHeight="false" outlineLevel="0" collapsed="false">
      <c r="A64" s="172" t="n">
        <v>36525</v>
      </c>
      <c r="B64" s="173" t="n">
        <f aca="false">VLOOKUP($A64,[2]Data!$A$1:$AG$15000,9,0)</f>
        <v>169768</v>
      </c>
      <c r="C64" s="173" t="n">
        <f aca="false">VLOOKUP($A64,[2]Data!$A$1:$AG$15000,10,0)</f>
        <v>308931</v>
      </c>
      <c r="D64" s="173" t="n">
        <f aca="false">VLOOKUP($A64,[2]Data!$A$1:$AG$15000,11,0)</f>
        <v>935097</v>
      </c>
      <c r="E64" s="173" t="n">
        <f aca="false">VLOOKUP($A64,[2]Data!$A$1:$AG$15000,12,0)</f>
        <v>514412</v>
      </c>
      <c r="F64" s="173" t="n">
        <f aca="false">VLOOKUP($A64,[1]Data!$A$1:$AF$15000,4,0)</f>
        <v>755275</v>
      </c>
      <c r="G64" s="173" t="n">
        <f aca="false">VLOOKUP($A64,[1]Data!$A$1:$AF$15000,2,0)</f>
        <v>39902</v>
      </c>
      <c r="H64" s="173" t="n">
        <f aca="false">VLOOKUP($A64,[1]Data!$A$1:$AF$15000,3,0)</f>
        <v>169561</v>
      </c>
      <c r="I64" s="173" t="n">
        <f aca="false">VLOOKUP($A64,[1]Data!$A$1:$AF$15000,6,0)</f>
        <v>10000</v>
      </c>
      <c r="J64" s="173" t="n">
        <f aca="false">VLOOKUP($A64,[3]Data!$A$1:$K$15000,4,0)*$A$2</f>
        <v>1660800</v>
      </c>
      <c r="K64" s="173" t="n">
        <f aca="false">VLOOKUP($A64,[3]Data!$A$1:$K$15000,6,0)*$A$2</f>
        <v>96100</v>
      </c>
      <c r="R64" s="173" t="n">
        <f aca="false">VLOOKUP($A64,[2]Data!$A$1:$AH$15000,4,0)</f>
        <v>2702156</v>
      </c>
      <c r="T64" s="173" t="n">
        <f aca="false">VLOOKUP($A64,[1]Data!$A$1:$AH$15000,34,0)</f>
        <v>685767</v>
      </c>
      <c r="V64" s="173" t="n">
        <f aca="false">VLOOKUP($A64,[1]Data!$A$1:$AH$15000,8,0)</f>
        <v>65334</v>
      </c>
      <c r="W64" s="173" t="n">
        <f aca="false">VLOOKUP($A64,[4]Data!$A$1:$AH$15000,19,0)</f>
        <v>61503</v>
      </c>
      <c r="X64" s="173" t="n">
        <f aca="false">VLOOKUP($A64,[1]Data!$A$1:$AH$15000,17,0)</f>
        <v>126101</v>
      </c>
      <c r="Y64" s="173" t="n">
        <f aca="false">VLOOKUP($A64,[2]Data!$A$1:$AH$15000,17,0)</f>
        <v>363623</v>
      </c>
      <c r="Z64" s="173" t="n">
        <f aca="false">VLOOKUP($A64,[1]Data!$A$1:$AH$15000,11,0)</f>
        <v>307297</v>
      </c>
      <c r="AA64" s="173" t="n">
        <f aca="false">VLOOKUP($A64,[2]Data!$A$1:$AH$15000,21,0)</f>
        <v>301271</v>
      </c>
      <c r="AB64" s="173" t="n">
        <f aca="false">VLOOKUP($A64,[1]Data!$A$1:$AH$15000,15,0)</f>
        <v>63632</v>
      </c>
      <c r="AC64" s="173" t="n">
        <f aca="false">VLOOKUP($A64,[2]Data!$A$1:$AH$15000,18,0)</f>
        <v>130580</v>
      </c>
      <c r="AD64" s="173" t="n">
        <f aca="false">VLOOKUP($A64,[1]Data!$A$1:$AH$15000,18,0)</f>
        <v>102925</v>
      </c>
      <c r="AE64" s="173" t="n">
        <f aca="false">VLOOKUP($A64,[2]Data!$A$1:$AH$15000,19,0)</f>
        <v>8374</v>
      </c>
      <c r="AF64" s="173" t="n">
        <f aca="false">VLOOKUP($A64,[1]Data!$A$1:$AH$15000,16,0)</f>
        <v>88230</v>
      </c>
      <c r="AG64" s="173" t="n">
        <f aca="false">VLOOKUP($A64,[2]Data!$A$1:$AH$15000,20,0)</f>
        <v>132511</v>
      </c>
      <c r="AH64" s="173" t="n">
        <f aca="false">VLOOKUP($A64,[1]Data!$A$1:$AH$15000,9,0)</f>
        <v>169795</v>
      </c>
      <c r="AI64" s="173" t="n">
        <f aca="false">VLOOKUP($A64,[2]Data!$A$1:$AH$15000,22,0)</f>
        <v>331866</v>
      </c>
      <c r="AJ64" s="173" t="n">
        <f aca="false">VLOOKUP($A64,[1]Data!$A$1:$AH$15000,10,0)</f>
        <v>40041</v>
      </c>
      <c r="AK64" s="173" t="n">
        <f aca="false">VLOOKUP($A64,[2]Data!$A$1:$AH$15000,23,0)</f>
        <v>61126</v>
      </c>
      <c r="AL64" s="173" t="n">
        <f aca="false">VLOOKUP($A64,[2]Data!$A$1:$AH$15000,24,0)</f>
        <v>896927</v>
      </c>
      <c r="AM64" s="173" t="n">
        <f aca="false">VLOOKUP($A64,[4]Data!$A$1:$R$15000,9,0)</f>
        <v>133599</v>
      </c>
      <c r="BA64" s="173" t="n">
        <f aca="false">VLOOKUP($A64,[2]Data!$A$1:$AH$15000,2,0)</f>
        <v>246509</v>
      </c>
      <c r="BC64" s="173" t="n">
        <f aca="false">VLOOKUP($A64,[1]Data!$A$1:$AH$15000,20,0)</f>
        <v>0</v>
      </c>
      <c r="BD64" s="173" t="n">
        <f aca="false">VLOOKUP($A64,[1]Data!$A$1:$AH$15000,21,0)</f>
        <v>33429</v>
      </c>
      <c r="BE64" s="173" t="n">
        <f aca="false">VLOOKUP($A64,[1]Data!$A$1:$AH$15000,22,0)</f>
        <v>10000</v>
      </c>
      <c r="BF64" s="173" t="n">
        <f aca="false">VLOOKUP($A64,[1]Data!$A$1:$AH$15000,19,0)</f>
        <v>0</v>
      </c>
      <c r="BH64" s="173" t="n">
        <f aca="false">VLOOKUP($A64,[2]Data!$A$1:$AH$15000,3,0)</f>
        <v>276673</v>
      </c>
      <c r="BI64" s="173" t="n">
        <f aca="false">VLOOKUP($A64,[2]Data!$A$1:$AH$15000,7,0)</f>
        <v>941905</v>
      </c>
      <c r="BJ64" s="173" t="n">
        <f aca="false">VLOOKUP($A64,[2]Data!$A$1:$AH$15000,8,0)</f>
        <v>0</v>
      </c>
      <c r="BR64" s="173" t="n">
        <f aca="false">VLOOKUP($A64,[2]Data!$A$1:$AH$15000,13,0)</f>
        <v>73534</v>
      </c>
      <c r="BS64" s="173" t="n">
        <f aca="false">VLOOKUP($A64,[2]Data!$A$1:$AH$15000,14,0)</f>
        <v>182928</v>
      </c>
      <c r="BT64" s="173" t="n">
        <f aca="false">VLOOKUP($A64,[2]Data!$A$1:$AH$15000,15,0)</f>
        <v>30205</v>
      </c>
      <c r="BU64" s="173" t="n">
        <f aca="false">VLOOKUP($A64,[2]Data!$A$1:$AH$15000,16,0)</f>
        <v>39618</v>
      </c>
      <c r="BW64" s="173" t="n">
        <f aca="false">VLOOKUP($A64,[1]Data!$A$1:$AH$15000,26,0)</f>
        <v>0</v>
      </c>
      <c r="BX64" s="173" t="n">
        <f aca="false">VLOOKUP($A64,[1]Data!$A$1:$AH$15000,28,0)</f>
        <v>0</v>
      </c>
      <c r="BY64" s="173" t="n">
        <f aca="false">VLOOKUP($A64,[1]Data!$A$1:$AH$15000,24,0)</f>
        <v>2666</v>
      </c>
      <c r="BZ64" s="173" t="n">
        <f aca="false">VLOOKUP($A64,[1]Data!$A$1:$AH$15000,25,0)</f>
        <v>57964</v>
      </c>
      <c r="CA64" s="173" t="n">
        <f aca="false">VLOOKUP($A64,[1]Data!$A$1:$AH$15000,30,0)</f>
        <v>35202</v>
      </c>
      <c r="CB64" s="173" t="n">
        <f aca="false">VLOOKUP($A64,[1]Data!$A$1:$AH$15000,29,0)</f>
        <v>7245</v>
      </c>
      <c r="CD64" s="129" t="n">
        <f aca="false">VLOOKUP($A64,[4]Data!$A$1:$R$15000,2,0)</f>
        <v>876876</v>
      </c>
      <c r="CE64" s="173" t="n">
        <f aca="false">VLOOKUP($A64,[3]Data!$A$1:$K$15000,3,0)*$A$2</f>
        <v>2559500</v>
      </c>
      <c r="CF64" s="173" t="n">
        <f aca="false">VLOOKUP($A64,[3]Data!$A$1:$K$15000,7,0)*$A$2</f>
        <v>0</v>
      </c>
      <c r="CG64" s="173" t="n">
        <f aca="false">VLOOKUP($A64,[3]Data!$A$1:$K$15000,8,0)*$A$2</f>
        <v>83400</v>
      </c>
      <c r="CH64" s="173" t="n">
        <f aca="false">VLOOKUP($A64,[3]Data!$A$1:$K$15000,2,0)*$A$2</f>
        <v>40400</v>
      </c>
      <c r="CJ64" s="173" t="n">
        <f aca="false">VLOOKUP($A64,[4]Data!$A$1:$R$15000,18,0)</f>
        <v>0</v>
      </c>
      <c r="CK64" s="173" t="n">
        <f aca="false">VLOOKUP($A64,[4]Data!$A$1:$R$15000,3,0)</f>
        <v>374152</v>
      </c>
      <c r="CL64" s="173" t="n">
        <f aca="false">VLOOKUP($A64,[4]Data!$A$1:$R$15000,4,0)</f>
        <v>2600</v>
      </c>
      <c r="CM64" s="173" t="n">
        <f aca="false">VLOOKUP($A64,[3]Data!$A$1:$K$15000,10,0)*$A$2</f>
        <v>367400</v>
      </c>
      <c r="CN64" s="129" t="n">
        <f aca="false">VLOOKUP($A64,[2]Data!$A$1:$AN$15000,34,0)</f>
        <v>83574</v>
      </c>
      <c r="CO64" s="129" t="n">
        <f aca="false">VLOOKUP($A64,[2]Data!$A$1:$AN$15000,35,0)</f>
        <v>511949</v>
      </c>
      <c r="CP64" s="129" t="n">
        <f aca="false">VLOOKUP($A64,[2]Data!$A$1:$AN$15000,36,0)</f>
        <v>675029</v>
      </c>
      <c r="CQ64" s="129" t="n">
        <f aca="false">VLOOKUP($A64,[2]Data!$A$1:$AN$15000,37,0)</f>
        <v>146837</v>
      </c>
      <c r="CR64" s="129" t="n">
        <f aca="false">VLOOKUP($A64,[2]Data!$A$1:$AN$15000,38,0)</f>
        <v>19154</v>
      </c>
      <c r="CS64" s="129" t="n">
        <f aca="false">VLOOKUP($A64,[2]Data!$A$1:$AN$15000,39,0)</f>
        <v>0</v>
      </c>
      <c r="CT64" s="129" t="n">
        <f aca="false">VLOOKUP($A64,[2]Data!$A$1:$AN$15000,40,0)</f>
        <v>183984</v>
      </c>
      <c r="CU64" s="129" t="n">
        <f aca="false">VLOOKUP($A64,[2]Data!$A$1:$BA$15000,41,0)</f>
        <v>17725</v>
      </c>
      <c r="CV64" s="129" t="n">
        <f aca="false">VLOOKUP($A64,[2]Data!$A$1:$BA$15000,42,0)</f>
        <v>29926</v>
      </c>
      <c r="CW64" s="129" t="n">
        <f aca="false">VLOOKUP($A64,[2]Data!$A$1:$BA$15000,43,0)</f>
        <v>15254</v>
      </c>
      <c r="CX64" s="129" t="n">
        <f aca="false">VLOOKUP($A64,[2]Data!$A$1:$BA$15000,44,0)</f>
        <v>27056</v>
      </c>
      <c r="CY64" s="129" t="n">
        <f aca="false">VLOOKUP($A64,[2]Data!$A$1:$BA$15000,45,0)</f>
        <v>52499</v>
      </c>
      <c r="CZ64" s="129" t="n">
        <f aca="false">VLOOKUP($A64,[2]Data!$A$1:$BA$15000,46,0)</f>
        <v>6670</v>
      </c>
      <c r="DA64" s="129" t="n">
        <f aca="false">VLOOKUP($A64,[2]Data!$A$1:$BA$15000,47,0)</f>
        <v>50096</v>
      </c>
      <c r="DB64" s="129" t="n">
        <f aca="false">VLOOKUP($A64,[2]Data!$A$1:$BA$15000,48,0)</f>
        <v>187165</v>
      </c>
      <c r="DC64" s="129" t="n">
        <f aca="false">VLOOKUP($A64,[2]Data!$A$1:$BA$15000,53,0)</f>
        <v>-57254</v>
      </c>
      <c r="DD64" s="129" t="n">
        <f aca="false">VLOOKUP($A64,[4]Data!$A$1:$Z$15000,20,0)</f>
        <v>23855</v>
      </c>
      <c r="DE64" s="129" t="n">
        <f aca="false">VLOOKUP($A64,[4]Data!$A$1:$Z$15000,25,0)</f>
        <v>10000</v>
      </c>
      <c r="DF64" s="129" t="n">
        <f aca="false">VLOOKUP($A64,[4]Data!$A$1:$Z$15000,26,0)</f>
        <v>0</v>
      </c>
      <c r="DG64" s="129" t="n">
        <f aca="false">VLOOKUP($A64,[4]Data!$A$1:$Z$15000,21,0)</f>
        <v>0</v>
      </c>
      <c r="DH64" s="129" t="n">
        <f aca="false">VLOOKUP($A64,[4]Data!$A$1:$Z$15000,24,0)</f>
        <v>171120</v>
      </c>
      <c r="DI64" s="129" t="n">
        <f aca="false">VLOOKUP($A64,[5]Data!$A$1:$M$15000,4,0)</f>
        <v>394715</v>
      </c>
      <c r="DJ64" s="129" t="n">
        <f aca="false">VLOOKUP($A64,[5]Data!$A$1:$M$15000,12,0)</f>
        <v>39761</v>
      </c>
      <c r="DK64" s="129" t="n">
        <f aca="false">VLOOKUP($A64,[5]Data!$A$1:$M$15000,11,0)</f>
        <v>162450</v>
      </c>
      <c r="DL64" s="129" t="n">
        <f aca="false">VLOOKUP($A64,[5]Data!$A$1:$M$15000,5,0)</f>
        <v>145874</v>
      </c>
      <c r="DM64" s="129" t="n">
        <f aca="false">VLOOKUP($A64,[5]Data!$A$1:$M$15000,8,0)</f>
        <v>153604</v>
      </c>
      <c r="DN64" s="129" t="n">
        <f aca="false">VLOOKUP($A64,[5]Data!$A$1:$M$15000,6,0)</f>
        <v>6689</v>
      </c>
      <c r="DO64" s="129" t="n">
        <f aca="false">VLOOKUP($A64,[5]Data!$A$1:$M$15000,7,0)</f>
        <v>53336</v>
      </c>
      <c r="DP64" s="129" t="n">
        <f aca="false">VLOOKUP($A64,[5]Data!$A$1:$M$15000,9,0)</f>
        <v>10755</v>
      </c>
      <c r="DQ64" s="129" t="n">
        <f aca="false">VLOOKUP($A64,[5]Data!$A$1:$M$15000,3,0)</f>
        <v>0</v>
      </c>
      <c r="DR64" s="129" t="n">
        <f aca="false">VLOOKUP($A64,[5]Data!$A$1:$M$15000,10,0)</f>
        <v>194061</v>
      </c>
      <c r="DS64" s="129" t="n">
        <f aca="false">VLOOKUP($A64,[5]Data!$A$1:$M$15000,2,0)</f>
        <v>15850</v>
      </c>
      <c r="DT64" s="129" t="str">
        <f aca="false">VLOOKUP($A64,[5]Data!$A$1:$M$15000,13,0)</f>
        <v/>
      </c>
      <c r="DU64" s="129" t="n">
        <f aca="false">VLOOKUP($A64,[6]data!$A$1:$M$15000,2,0)</f>
        <v>130600</v>
      </c>
      <c r="DV64" s="129" t="n">
        <f aca="false">VLOOKUP($A64,[6]data!$A$1:$M$15000,3,0)</f>
        <v>135563</v>
      </c>
      <c r="DW64" s="129" t="n">
        <f aca="false">VLOOKUP($A64,[6]data!$A$1:$M$15000,4,0)</f>
        <v>174346</v>
      </c>
      <c r="DX64" s="129" t="n">
        <f aca="false">VLOOKUP($A64,[6]data!$A$1:$M$15000,5,0)</f>
        <v>17771</v>
      </c>
      <c r="DY64" s="129" t="n">
        <f aca="false">VLOOKUP($A64,[6]data!$A$1:$M$15000,6,0)</f>
        <v>86274</v>
      </c>
      <c r="DZ64" s="129" t="n">
        <f aca="false">VLOOKUP($A64,[6]data!$A$1:$M$15000,7,0)</f>
        <v>93633</v>
      </c>
      <c r="EA64" s="129" t="n">
        <f aca="false">VLOOKUP($A64,[6]data!$A$1:$M$15000,8,0)</f>
        <v>71500</v>
      </c>
      <c r="EB64" s="129" t="n">
        <f aca="false">VLOOKUP($A64,[6]data!$A$1:$M$15000,9,0)</f>
        <v>403600</v>
      </c>
      <c r="EC64" s="129" t="n">
        <f aca="false">VLOOKUP($A64,[6]data!$A$1:$M$15000,10,0)</f>
        <v>0</v>
      </c>
      <c r="ED64" s="129" t="n">
        <f aca="false">VLOOKUP($A64,[6]data!$A$1:$Q$15000,11,0)</f>
        <v>6013</v>
      </c>
      <c r="EE64" s="129" t="n">
        <f aca="false">VLOOKUP($A64,[6]data!$A$1:$Q$15000,12,0)</f>
        <v>199112</v>
      </c>
      <c r="EF64" s="129" t="n">
        <f aca="false">VLOOKUP($A64,[6]data!$A$1:$Q$15000,13,0)</f>
        <v>136000</v>
      </c>
      <c r="EG64" s="129" t="n">
        <f aca="false">VLOOKUP($A64,[6]data!$A$1:$Q$15000,14,0)</f>
        <v>23700</v>
      </c>
      <c r="EH64" s="129" t="n">
        <f aca="false">VLOOKUP($A64,[6]data!$A$1:$Q$15000,15,0)</f>
        <v>107000</v>
      </c>
      <c r="EI64" s="129" t="n">
        <f aca="false">VLOOKUP($A64,[6]data!$A$1:$Q$15000,17,0)</f>
        <v>24933</v>
      </c>
      <c r="EJ64" s="129" t="n">
        <f aca="false">VLOOKUP($A64,[6]data!$A$1:$Q$15000,16,0)</f>
        <v>44614</v>
      </c>
      <c r="EK64" s="129" t="n">
        <f aca="false">VLOOKUP($A64,[7]data!$A$1:$Q$15000,3,0)</f>
        <v>270000</v>
      </c>
      <c r="EL64" s="129" t="n">
        <f aca="false">VLOOKUP($A64,[7]data!$A$1:$Q$15000,4,0)</f>
        <v>58000</v>
      </c>
      <c r="EM64" s="129" t="n">
        <f aca="false">VLOOKUP($A64,[7]data!$A$1:$Q$15000,2,0)</f>
        <v>14000</v>
      </c>
      <c r="EN64" s="129" t="n">
        <f aca="false">VLOOKUP($A64,[7]data!$A$1:$Q$15000,11,0)</f>
        <v>82000</v>
      </c>
      <c r="EO64" s="129" t="n">
        <f aca="false">VLOOKUP($A64,[7]data!$A$1:$Q$15000,12,0)</f>
        <v>23000</v>
      </c>
      <c r="ES64" s="129" t="n">
        <f aca="false">VLOOKUP($A64,[7]data!$A$1:$Q$15000,14,0)</f>
        <v>23000</v>
      </c>
      <c r="ET64" s="129" t="n">
        <f aca="false">VLOOKUP($A64,[7]data!$A$1:$Q$15000,13,0)</f>
        <v>0</v>
      </c>
      <c r="EU64" s="130" t="n">
        <f aca="false">VLOOKUP($A64,[4]Data!$A$1:$I$15000,8,0)</f>
        <v>145948</v>
      </c>
      <c r="EV64" s="128" t="n">
        <f aca="false">VLOOKUP($A64,[2]Data!$A$1:$BG$15000,59,0)</f>
        <v>0</v>
      </c>
    </row>
    <row r="65" customFormat="false" ht="11.25" hidden="false" customHeight="false" outlineLevel="0" collapsed="false">
      <c r="A65" s="172" t="n">
        <v>36526</v>
      </c>
      <c r="B65" s="173" t="n">
        <f aca="false">VLOOKUP($A65,[2]Data!$A$1:$AG$15000,9,0)</f>
        <v>203305</v>
      </c>
      <c r="C65" s="173" t="n">
        <f aca="false">VLOOKUP($A65,[2]Data!$A$1:$AG$15000,10,0)</f>
        <v>346410</v>
      </c>
      <c r="D65" s="173" t="n">
        <f aca="false">VLOOKUP($A65,[2]Data!$A$1:$AG$15000,11,0)</f>
        <v>879304</v>
      </c>
      <c r="E65" s="173" t="n">
        <f aca="false">VLOOKUP($A65,[2]Data!$A$1:$AG$15000,12,0)</f>
        <v>539462</v>
      </c>
      <c r="F65" s="173" t="n">
        <f aca="false">VLOOKUP($A65,[1]Data!$A$1:$AF$15000,4,0)</f>
        <v>659291</v>
      </c>
      <c r="G65" s="173" t="n">
        <f aca="false">VLOOKUP($A65,[1]Data!$A$1:$AF$15000,2,0)</f>
        <v>20000</v>
      </c>
      <c r="H65" s="173" t="n">
        <f aca="false">VLOOKUP($A65,[1]Data!$A$1:$AF$15000,3,0)</f>
        <v>201354</v>
      </c>
      <c r="I65" s="173" t="n">
        <f aca="false">VLOOKUP($A65,[1]Data!$A$1:$AF$15000,6,0)</f>
        <v>16423</v>
      </c>
      <c r="J65" s="173" t="n">
        <f aca="false">VLOOKUP($A65,[3]Data!$A$1:$K$15000,4,0)*$A$2</f>
        <v>1616900</v>
      </c>
      <c r="K65" s="173" t="n">
        <f aca="false">VLOOKUP($A65,[3]Data!$A$1:$K$15000,6,0)*$A$2</f>
        <v>111300</v>
      </c>
      <c r="R65" s="173" t="n">
        <f aca="false">VLOOKUP($A65,[2]Data!$A$1:$AH$15000,4,0)</f>
        <v>2645833</v>
      </c>
      <c r="T65" s="173" t="n">
        <f aca="false">VLOOKUP($A65,[1]Data!$A$1:$AH$15000,34,0)</f>
        <v>615747</v>
      </c>
      <c r="V65" s="173" t="n">
        <f aca="false">VLOOKUP($A65,[1]Data!$A$1:$AH$15000,8,0)</f>
        <v>25744</v>
      </c>
      <c r="W65" s="173" t="n">
        <f aca="false">VLOOKUP($A65,[4]Data!$A$1:$AH$15000,19,0)</f>
        <v>101643</v>
      </c>
      <c r="X65" s="173" t="n">
        <f aca="false">VLOOKUP($A65,[1]Data!$A$1:$AH$15000,17,0)</f>
        <v>99032</v>
      </c>
      <c r="Y65" s="173" t="n">
        <f aca="false">VLOOKUP($A65,[2]Data!$A$1:$AH$15000,17,0)</f>
        <v>316615</v>
      </c>
      <c r="Z65" s="173" t="n">
        <f aca="false">VLOOKUP($A65,[1]Data!$A$1:$AH$15000,11,0)</f>
        <v>278617</v>
      </c>
      <c r="AA65" s="173" t="n">
        <f aca="false">VLOOKUP($A65,[2]Data!$A$1:$AH$15000,21,0)</f>
        <v>317303</v>
      </c>
      <c r="AB65" s="173" t="n">
        <f aca="false">VLOOKUP($A65,[1]Data!$A$1:$AH$15000,15,0)</f>
        <v>63651</v>
      </c>
      <c r="AC65" s="173" t="n">
        <f aca="false">VLOOKUP($A65,[2]Data!$A$1:$AH$15000,18,0)</f>
        <v>138270</v>
      </c>
      <c r="AD65" s="173" t="n">
        <f aca="false">VLOOKUP($A65,[1]Data!$A$1:$AH$15000,18,0)</f>
        <v>108224</v>
      </c>
      <c r="AE65" s="173" t="n">
        <f aca="false">VLOOKUP($A65,[2]Data!$A$1:$AH$15000,19,0)</f>
        <v>2929</v>
      </c>
      <c r="AF65" s="173" t="n">
        <f aca="false">VLOOKUP($A65,[1]Data!$A$1:$AH$15000,16,0)</f>
        <v>114590</v>
      </c>
      <c r="AG65" s="173" t="n">
        <f aca="false">VLOOKUP($A65,[2]Data!$A$1:$AH$15000,20,0)</f>
        <v>95846</v>
      </c>
      <c r="AH65" s="173" t="n">
        <f aca="false">VLOOKUP($A65,[1]Data!$A$1:$AH$15000,9,0)</f>
        <v>147352</v>
      </c>
      <c r="AI65" s="173" t="n">
        <f aca="false">VLOOKUP($A65,[2]Data!$A$1:$AH$15000,22,0)</f>
        <v>346159</v>
      </c>
      <c r="AJ65" s="173" t="n">
        <f aca="false">VLOOKUP($A65,[1]Data!$A$1:$AH$15000,10,0)</f>
        <v>68238</v>
      </c>
      <c r="AK65" s="173" t="n">
        <f aca="false">VLOOKUP($A65,[2]Data!$A$1:$AH$15000,23,0)</f>
        <v>59542</v>
      </c>
      <c r="AL65" s="173" t="n">
        <f aca="false">VLOOKUP($A65,[2]Data!$A$1:$AH$15000,24,0)</f>
        <v>877880</v>
      </c>
      <c r="AM65" s="173" t="n">
        <f aca="false">VLOOKUP($A65,[4]Data!$A$1:$R$15000,9,0)</f>
        <v>6336</v>
      </c>
      <c r="BA65" s="173" t="n">
        <f aca="false">VLOOKUP($A65,[2]Data!$A$1:$AH$15000,2,0)</f>
        <v>213880</v>
      </c>
      <c r="BC65" s="173" t="n">
        <f aca="false">VLOOKUP($A65,[1]Data!$A$1:$AH$15000,20,0)</f>
        <v>0</v>
      </c>
      <c r="BD65" s="173" t="n">
        <f aca="false">VLOOKUP($A65,[1]Data!$A$1:$AH$15000,21,0)</f>
        <v>34299</v>
      </c>
      <c r="BE65" s="173" t="n">
        <f aca="false">VLOOKUP($A65,[1]Data!$A$1:$AH$15000,22,0)</f>
        <v>0</v>
      </c>
      <c r="BF65" s="173" t="n">
        <f aca="false">VLOOKUP($A65,[1]Data!$A$1:$AH$15000,19,0)</f>
        <v>0</v>
      </c>
      <c r="BH65" s="173" t="n">
        <f aca="false">VLOOKUP($A65,[2]Data!$A$1:$AH$15000,3,0)</f>
        <v>225676</v>
      </c>
      <c r="BI65" s="173" t="n">
        <f aca="false">VLOOKUP($A65,[2]Data!$A$1:$AH$15000,7,0)</f>
        <v>820875</v>
      </c>
      <c r="BJ65" s="173" t="n">
        <f aca="false">VLOOKUP($A65,[2]Data!$A$1:$AH$15000,8,0)</f>
        <v>0</v>
      </c>
      <c r="BR65" s="173" t="n">
        <f aca="false">VLOOKUP($A65,[2]Data!$A$1:$AH$15000,13,0)</f>
        <v>98675</v>
      </c>
      <c r="BS65" s="173" t="n">
        <f aca="false">VLOOKUP($A65,[2]Data!$A$1:$AH$15000,14,0)</f>
        <v>93758</v>
      </c>
      <c r="BT65" s="173" t="n">
        <f aca="false">VLOOKUP($A65,[2]Data!$A$1:$AH$15000,15,0)</f>
        <v>19782</v>
      </c>
      <c r="BU65" s="173" t="n">
        <f aca="false">VLOOKUP($A65,[2]Data!$A$1:$AH$15000,16,0)</f>
        <v>69758</v>
      </c>
      <c r="BW65" s="173" t="n">
        <f aca="false">VLOOKUP($A65,[1]Data!$A$1:$AH$15000,26,0)</f>
        <v>25000</v>
      </c>
      <c r="BX65" s="173" t="n">
        <f aca="false">VLOOKUP($A65,[1]Data!$A$1:$AH$15000,28,0)</f>
        <v>0</v>
      </c>
      <c r="BY65" s="173" t="n">
        <f aca="false">VLOOKUP($A65,[1]Data!$A$1:$AH$15000,24,0)</f>
        <v>0</v>
      </c>
      <c r="BZ65" s="173" t="n">
        <f aca="false">VLOOKUP($A65,[1]Data!$A$1:$AH$15000,25,0)</f>
        <v>27726</v>
      </c>
      <c r="CA65" s="173" t="n">
        <f aca="false">VLOOKUP($A65,[1]Data!$A$1:$AH$15000,30,0)</f>
        <v>9684</v>
      </c>
      <c r="CB65" s="173" t="n">
        <f aca="false">VLOOKUP($A65,[1]Data!$A$1:$AH$15000,29,0)</f>
        <v>22000</v>
      </c>
      <c r="CD65" s="129" t="n">
        <f aca="false">VLOOKUP($A65,[4]Data!$A$1:$R$15000,2,0)</f>
        <v>828198</v>
      </c>
      <c r="CE65" s="173" t="n">
        <f aca="false">VLOOKUP($A65,[3]Data!$A$1:$K$15000,3,0)*$A$2</f>
        <v>2540900</v>
      </c>
      <c r="CF65" s="173" t="n">
        <f aca="false">VLOOKUP($A65,[3]Data!$A$1:$K$15000,7,0)*$A$2</f>
        <v>4900</v>
      </c>
      <c r="CG65" s="173" t="n">
        <f aca="false">VLOOKUP($A65,[3]Data!$A$1:$K$15000,8,0)*$A$2</f>
        <v>73900</v>
      </c>
      <c r="CH65" s="173" t="n">
        <f aca="false">VLOOKUP($A65,[3]Data!$A$1:$K$15000,2,0)*$A$2</f>
        <v>40300</v>
      </c>
      <c r="CJ65" s="173" t="n">
        <f aca="false">VLOOKUP($A65,[4]Data!$A$1:$R$15000,18,0)</f>
        <v>0</v>
      </c>
      <c r="CK65" s="173" t="n">
        <f aca="false">VLOOKUP($A65,[4]Data!$A$1:$R$15000,3,0)</f>
        <v>387432</v>
      </c>
      <c r="CL65" s="173" t="n">
        <f aca="false">VLOOKUP($A65,[4]Data!$A$1:$R$15000,4,0)</f>
        <v>0</v>
      </c>
      <c r="CM65" s="173" t="n">
        <f aca="false">VLOOKUP($A65,[3]Data!$A$1:$K$15000,10,0)*$A$2</f>
        <v>384900</v>
      </c>
      <c r="CN65" s="129" t="n">
        <f aca="false">VLOOKUP($A65,[2]Data!$A$1:$AN$15000,34,0)</f>
        <v>75161</v>
      </c>
      <c r="CO65" s="129" t="n">
        <f aca="false">VLOOKUP($A65,[2]Data!$A$1:$AN$15000,35,0)</f>
        <v>475895</v>
      </c>
      <c r="CP65" s="129" t="n">
        <f aca="false">VLOOKUP($A65,[2]Data!$A$1:$AN$15000,36,0)</f>
        <v>606163</v>
      </c>
      <c r="CQ65" s="129" t="n">
        <f aca="false">VLOOKUP($A65,[2]Data!$A$1:$AN$15000,37,0)</f>
        <v>204016</v>
      </c>
      <c r="CR65" s="129" t="n">
        <f aca="false">VLOOKUP($A65,[2]Data!$A$1:$AN$15000,38,0)</f>
        <v>20909</v>
      </c>
      <c r="CS65" s="129" t="n">
        <f aca="false">VLOOKUP($A65,[2]Data!$A$1:$AN$15000,39,0)</f>
        <v>3757</v>
      </c>
      <c r="CT65" s="129" t="n">
        <f aca="false">VLOOKUP($A65,[2]Data!$A$1:$AN$15000,40,0)</f>
        <v>173444</v>
      </c>
      <c r="CU65" s="129" t="n">
        <f aca="false">VLOOKUP($A65,[2]Data!$A$1:$BA$15000,41,0)</f>
        <v>0</v>
      </c>
      <c r="CV65" s="129" t="n">
        <f aca="false">VLOOKUP($A65,[2]Data!$A$1:$BA$15000,42,0)</f>
        <v>0</v>
      </c>
      <c r="CW65" s="129" t="n">
        <f aca="false">VLOOKUP($A65,[2]Data!$A$1:$BA$15000,43,0)</f>
        <v>46476</v>
      </c>
      <c r="CX65" s="129" t="n">
        <f aca="false">VLOOKUP($A65,[2]Data!$A$1:$BA$15000,44,0)</f>
        <v>35694</v>
      </c>
      <c r="CY65" s="129" t="n">
        <f aca="false">VLOOKUP($A65,[2]Data!$A$1:$BA$15000,45,0)</f>
        <v>53141</v>
      </c>
      <c r="CZ65" s="129" t="n">
        <f aca="false">VLOOKUP($A65,[2]Data!$A$1:$BA$15000,46,0)</f>
        <v>5352</v>
      </c>
      <c r="DA65" s="129" t="n">
        <f aca="false">VLOOKUP($A65,[2]Data!$A$1:$BA$15000,47,0)</f>
        <v>34939</v>
      </c>
      <c r="DB65" s="129" t="n">
        <f aca="false">VLOOKUP($A65,[2]Data!$A$1:$BA$15000,48,0)</f>
        <v>135789</v>
      </c>
      <c r="DC65" s="129" t="n">
        <f aca="false">VLOOKUP($A65,[2]Data!$A$1:$BA$15000,53,0)</f>
        <v>-49104</v>
      </c>
      <c r="DD65" s="129" t="n">
        <f aca="false">VLOOKUP($A65,[4]Data!$A$1:$Z$15000,20,0)</f>
        <v>17166</v>
      </c>
      <c r="DE65" s="129" t="n">
        <f aca="false">VLOOKUP($A65,[4]Data!$A$1:$Z$15000,25,0)</f>
        <v>0</v>
      </c>
      <c r="DF65" s="129" t="n">
        <f aca="false">VLOOKUP($A65,[4]Data!$A$1:$Z$15000,26,0)</f>
        <v>0</v>
      </c>
      <c r="DG65" s="129" t="n">
        <f aca="false">VLOOKUP($A65,[4]Data!$A$1:$Z$15000,21,0)</f>
        <v>32674</v>
      </c>
      <c r="DH65" s="129" t="n">
        <f aca="false">VLOOKUP($A65,[4]Data!$A$1:$Z$15000,24,0)</f>
        <v>141034</v>
      </c>
      <c r="DI65" s="129" t="n">
        <f aca="false">VLOOKUP($A65,[5]Data!$A$1:$M$15000,4,0)</f>
        <v>394715</v>
      </c>
      <c r="DJ65" s="129" t="n">
        <f aca="false">VLOOKUP($A65,[5]Data!$A$1:$M$15000,12,0)</f>
        <v>39761</v>
      </c>
      <c r="DK65" s="129" t="n">
        <f aca="false">VLOOKUP($A65,[5]Data!$A$1:$M$15000,11,0)</f>
        <v>162450</v>
      </c>
      <c r="DL65" s="129" t="n">
        <f aca="false">VLOOKUP($A65,[5]Data!$A$1:$M$15000,5,0)</f>
        <v>145874</v>
      </c>
      <c r="DM65" s="129" t="n">
        <f aca="false">VLOOKUP($A65,[5]Data!$A$1:$M$15000,8,0)</f>
        <v>153604</v>
      </c>
      <c r="DN65" s="129" t="n">
        <f aca="false">VLOOKUP($A65,[5]Data!$A$1:$M$15000,6,0)</f>
        <v>6689</v>
      </c>
      <c r="DO65" s="129" t="n">
        <f aca="false">VLOOKUP($A65,[5]Data!$A$1:$M$15000,7,0)</f>
        <v>53336</v>
      </c>
      <c r="DP65" s="129" t="n">
        <f aca="false">VLOOKUP($A65,[5]Data!$A$1:$M$15000,9,0)</f>
        <v>10755</v>
      </c>
      <c r="DQ65" s="129" t="n">
        <f aca="false">VLOOKUP($A65,[5]Data!$A$1:$M$15000,3,0)</f>
        <v>0</v>
      </c>
      <c r="DR65" s="129" t="n">
        <f aca="false">VLOOKUP($A65,[5]Data!$A$1:$M$15000,10,0)</f>
        <v>194061</v>
      </c>
      <c r="DS65" s="129" t="n">
        <f aca="false">VLOOKUP($A65,[5]Data!$A$1:$M$15000,2,0)</f>
        <v>15850</v>
      </c>
      <c r="DT65" s="129" t="str">
        <f aca="false">VLOOKUP($A65,[5]Data!$A$1:$M$15000,13,0)</f>
        <v/>
      </c>
      <c r="DU65" s="129" t="n">
        <f aca="false">VLOOKUP($A65,[6]data!$A$1:$M$15000,2,0)</f>
        <v>130466</v>
      </c>
      <c r="DV65" s="129" t="n">
        <f aca="false">VLOOKUP($A65,[6]data!$A$1:$M$15000,3,0)</f>
        <v>137184</v>
      </c>
      <c r="DW65" s="129" t="n">
        <f aca="false">VLOOKUP($A65,[6]data!$A$1:$M$15000,4,0)</f>
        <v>175423</v>
      </c>
      <c r="DX65" s="129" t="n">
        <f aca="false">VLOOKUP($A65,[6]data!$A$1:$M$15000,5,0)</f>
        <v>20098</v>
      </c>
      <c r="DY65" s="129" t="n">
        <f aca="false">VLOOKUP($A65,[6]data!$A$1:$M$15000,6,0)</f>
        <v>88149</v>
      </c>
      <c r="DZ65" s="129" t="n">
        <f aca="false">VLOOKUP($A65,[6]data!$A$1:$M$15000,7,0)</f>
        <v>99177</v>
      </c>
      <c r="EA65" s="129" t="n">
        <f aca="false">VLOOKUP($A65,[6]data!$A$1:$M$15000,8,0)</f>
        <v>78166</v>
      </c>
      <c r="EB65" s="129" t="n">
        <f aca="false">VLOOKUP($A65,[6]data!$A$1:$M$15000,9,0)</f>
        <v>413747</v>
      </c>
      <c r="EC65" s="129" t="n">
        <f aca="false">VLOOKUP($A65,[6]data!$A$1:$M$15000,10,0)</f>
        <v>32402</v>
      </c>
      <c r="ED65" s="129" t="n">
        <f aca="false">VLOOKUP($A65,[6]data!$A$1:$Q$15000,11,0)</f>
        <v>6336</v>
      </c>
      <c r="EE65" s="129" t="n">
        <f aca="false">VLOOKUP($A65,[6]data!$A$1:$Q$15000,12,0)</f>
        <v>212603</v>
      </c>
      <c r="EF65" s="129" t="n">
        <f aca="false">VLOOKUP($A65,[6]data!$A$1:$Q$15000,13,0)</f>
        <v>140000</v>
      </c>
      <c r="EG65" s="129" t="n">
        <f aca="false">VLOOKUP($A65,[6]data!$A$1:$Q$15000,14,0)</f>
        <v>23700</v>
      </c>
      <c r="EH65" s="129" t="n">
        <f aca="false">VLOOKUP($A65,[6]data!$A$1:$Q$15000,15,0)</f>
        <v>107000</v>
      </c>
      <c r="EI65" s="129" t="n">
        <f aca="false">VLOOKUP($A65,[6]data!$A$1:$Q$15000,17,0)</f>
        <v>20696</v>
      </c>
      <c r="EJ65" s="129" t="n">
        <f aca="false">VLOOKUP($A65,[6]data!$A$1:$Q$15000,16,0)</f>
        <v>114751</v>
      </c>
      <c r="EK65" s="129" t="n">
        <f aca="false">VLOOKUP($A65,[7]data!$A$1:$Q$15000,3,0)</f>
        <v>270000</v>
      </c>
      <c r="EL65" s="129" t="n">
        <f aca="false">VLOOKUP($A65,[7]data!$A$1:$Q$15000,4,0)</f>
        <v>58000</v>
      </c>
      <c r="EM65" s="129" t="n">
        <f aca="false">VLOOKUP($A65,[7]data!$A$1:$Q$15000,2,0)</f>
        <v>14000</v>
      </c>
      <c r="EN65" s="129" t="n">
        <f aca="false">VLOOKUP($A65,[7]data!$A$1:$Q$15000,11,0)</f>
        <v>82000</v>
      </c>
      <c r="EO65" s="129" t="n">
        <f aca="false">VLOOKUP($A65,[7]data!$A$1:$Q$15000,12,0)</f>
        <v>23000</v>
      </c>
      <c r="ES65" s="129" t="n">
        <f aca="false">VLOOKUP($A65,[7]data!$A$1:$Q$15000,14,0)</f>
        <v>23000</v>
      </c>
      <c r="ET65" s="129" t="n">
        <f aca="false">VLOOKUP($A65,[7]data!$A$1:$Q$15000,13,0)</f>
        <v>0</v>
      </c>
      <c r="EU65" s="130" t="n">
        <f aca="false">VLOOKUP($A65,[4]Data!$A$1:$I$15000,8,0)</f>
        <v>178969</v>
      </c>
      <c r="EV65" s="128" t="n">
        <f aca="false">VLOOKUP($A65,[2]Data!$A$1:$BG$15000,59,0)</f>
        <v>4023</v>
      </c>
    </row>
    <row r="66" customFormat="false" ht="11.25" hidden="false" customHeight="false" outlineLevel="0" collapsed="false">
      <c r="A66" s="172" t="n">
        <v>36527</v>
      </c>
      <c r="B66" s="173" t="n">
        <f aca="false">VLOOKUP($A66,[2]Data!$A$1:$AG$15000,9,0)</f>
        <v>188738</v>
      </c>
      <c r="C66" s="173" t="n">
        <f aca="false">VLOOKUP($A66,[2]Data!$A$1:$AG$15000,10,0)</f>
        <v>347567</v>
      </c>
      <c r="D66" s="173" t="n">
        <f aca="false">VLOOKUP($A66,[2]Data!$A$1:$AG$15000,11,0)</f>
        <v>925635</v>
      </c>
      <c r="E66" s="173" t="n">
        <f aca="false">VLOOKUP($A66,[2]Data!$A$1:$AG$15000,12,0)</f>
        <v>539462</v>
      </c>
      <c r="F66" s="173" t="n">
        <f aca="false">VLOOKUP($A66,[1]Data!$A$1:$AF$15000,4,0)</f>
        <v>727387</v>
      </c>
      <c r="G66" s="173" t="n">
        <f aca="false">VLOOKUP($A66,[1]Data!$A$1:$AF$15000,2,0)</f>
        <v>20000</v>
      </c>
      <c r="H66" s="173" t="n">
        <f aca="false">VLOOKUP($A66,[1]Data!$A$1:$AF$15000,3,0)</f>
        <v>149555</v>
      </c>
      <c r="I66" s="173" t="n">
        <f aca="false">VLOOKUP($A66,[1]Data!$A$1:$AF$15000,6,0)</f>
        <v>16511</v>
      </c>
      <c r="J66" s="173" t="n">
        <f aca="false">VLOOKUP($A66,[3]Data!$A$1:$K$15000,4,0)*$A$2</f>
        <v>1615900</v>
      </c>
      <c r="K66" s="173" t="n">
        <f aca="false">VLOOKUP($A66,[3]Data!$A$1:$K$15000,6,0)*$A$2</f>
        <v>112000</v>
      </c>
      <c r="R66" s="173" t="n">
        <f aca="false">VLOOKUP($A66,[2]Data!$A$1:$AH$15000,4,0)</f>
        <v>2728896</v>
      </c>
      <c r="T66" s="173" t="n">
        <f aca="false">VLOOKUP($A66,[1]Data!$A$1:$AH$15000,34,0)</f>
        <v>599428</v>
      </c>
      <c r="V66" s="173" t="n">
        <f aca="false">VLOOKUP($A66,[1]Data!$A$1:$AH$15000,8,0)</f>
        <v>26247</v>
      </c>
      <c r="W66" s="173" t="n">
        <f aca="false">VLOOKUP($A66,[4]Data!$A$1:$AH$15000,19,0)</f>
        <v>81229</v>
      </c>
      <c r="X66" s="173" t="n">
        <f aca="false">VLOOKUP($A66,[1]Data!$A$1:$AH$15000,17,0)</f>
        <v>124643</v>
      </c>
      <c r="Y66" s="173" t="n">
        <f aca="false">VLOOKUP($A66,[2]Data!$A$1:$AH$15000,17,0)</f>
        <v>321218</v>
      </c>
      <c r="Z66" s="173" t="n">
        <f aca="false">VLOOKUP($A66,[1]Data!$A$1:$AH$15000,11,0)</f>
        <v>256117</v>
      </c>
      <c r="AA66" s="173" t="n">
        <f aca="false">VLOOKUP($A66,[2]Data!$A$1:$AH$15000,21,0)</f>
        <v>348217</v>
      </c>
      <c r="AB66" s="173" t="n">
        <f aca="false">VLOOKUP($A66,[1]Data!$A$1:$AH$15000,15,0)</f>
        <v>63651</v>
      </c>
      <c r="AC66" s="173" t="n">
        <f aca="false">VLOOKUP($A66,[2]Data!$A$1:$AH$15000,18,0)</f>
        <v>130610</v>
      </c>
      <c r="AD66" s="173" t="n">
        <f aca="false">VLOOKUP($A66,[1]Data!$A$1:$AH$15000,18,0)</f>
        <v>107999</v>
      </c>
      <c r="AE66" s="173" t="n">
        <f aca="false">VLOOKUP($A66,[2]Data!$A$1:$AH$15000,19,0)</f>
        <v>2932</v>
      </c>
      <c r="AF66" s="173" t="n">
        <f aca="false">VLOOKUP($A66,[1]Data!$A$1:$AH$15000,16,0)</f>
        <v>116126</v>
      </c>
      <c r="AG66" s="173" t="n">
        <f aca="false">VLOOKUP($A66,[2]Data!$A$1:$AH$15000,20,0)</f>
        <v>104651</v>
      </c>
      <c r="AH66" s="173" t="n">
        <f aca="false">VLOOKUP($A66,[1]Data!$A$1:$AH$15000,9,0)</f>
        <v>138772</v>
      </c>
      <c r="AI66" s="173" t="n">
        <f aca="false">VLOOKUP($A66,[2]Data!$A$1:$AH$15000,22,0)</f>
        <v>358988</v>
      </c>
      <c r="AJ66" s="173" t="n">
        <f aca="false">VLOOKUP($A66,[1]Data!$A$1:$AH$15000,10,0)</f>
        <v>73850</v>
      </c>
      <c r="AK66" s="173" t="n">
        <f aca="false">VLOOKUP($A66,[2]Data!$A$1:$AH$15000,23,0)</f>
        <v>52517</v>
      </c>
      <c r="AL66" s="173" t="n">
        <f aca="false">VLOOKUP($A66,[2]Data!$A$1:$AH$15000,24,0)</f>
        <v>901480</v>
      </c>
      <c r="AM66" s="173" t="n">
        <f aca="false">VLOOKUP($A66,[4]Data!$A$1:$R$15000,9,0)</f>
        <v>62607</v>
      </c>
      <c r="BA66" s="173" t="n">
        <f aca="false">VLOOKUP($A66,[2]Data!$A$1:$AH$15000,2,0)</f>
        <v>215296</v>
      </c>
      <c r="BC66" s="173" t="n">
        <f aca="false">VLOOKUP($A66,[1]Data!$A$1:$AH$15000,20,0)</f>
        <v>0</v>
      </c>
      <c r="BD66" s="173" t="n">
        <f aca="false">VLOOKUP($A66,[1]Data!$A$1:$AH$15000,21,0)</f>
        <v>34299</v>
      </c>
      <c r="BE66" s="173" t="n">
        <f aca="false">VLOOKUP($A66,[1]Data!$A$1:$AH$15000,22,0)</f>
        <v>0</v>
      </c>
      <c r="BF66" s="173" t="n">
        <f aca="false">VLOOKUP($A66,[1]Data!$A$1:$AH$15000,19,0)</f>
        <v>0</v>
      </c>
      <c r="BH66" s="173" t="n">
        <f aca="false">VLOOKUP($A66,[2]Data!$A$1:$AH$15000,3,0)</f>
        <v>285432</v>
      </c>
      <c r="BI66" s="173" t="n">
        <f aca="false">VLOOKUP($A66,[2]Data!$A$1:$AH$15000,7,0)</f>
        <v>905203</v>
      </c>
      <c r="BJ66" s="173" t="n">
        <f aca="false">VLOOKUP($A66,[2]Data!$A$1:$AH$15000,8,0)</f>
        <v>0</v>
      </c>
      <c r="BR66" s="173" t="n">
        <f aca="false">VLOOKUP($A66,[2]Data!$A$1:$AH$15000,13,0)</f>
        <v>97566</v>
      </c>
      <c r="BS66" s="173" t="n">
        <f aca="false">VLOOKUP($A66,[2]Data!$A$1:$AH$15000,14,0)</f>
        <v>93758</v>
      </c>
      <c r="BT66" s="173" t="n">
        <f aca="false">VLOOKUP($A66,[2]Data!$A$1:$AH$15000,15,0)</f>
        <v>0</v>
      </c>
      <c r="BU66" s="173" t="n">
        <f aca="false">VLOOKUP($A66,[2]Data!$A$1:$AH$15000,16,0)</f>
        <v>60113</v>
      </c>
      <c r="BW66" s="173" t="n">
        <f aca="false">VLOOKUP($A66,[1]Data!$A$1:$AH$15000,26,0)</f>
        <v>25000</v>
      </c>
      <c r="BX66" s="173" t="n">
        <f aca="false">VLOOKUP($A66,[1]Data!$A$1:$AH$15000,28,0)</f>
        <v>0</v>
      </c>
      <c r="BY66" s="173" t="n">
        <f aca="false">VLOOKUP($A66,[1]Data!$A$1:$AH$15000,24,0)</f>
        <v>0</v>
      </c>
      <c r="BZ66" s="173" t="n">
        <f aca="false">VLOOKUP($A66,[1]Data!$A$1:$AH$15000,25,0)</f>
        <v>24911</v>
      </c>
      <c r="CA66" s="173" t="n">
        <f aca="false">VLOOKUP($A66,[1]Data!$A$1:$AH$15000,30,0)</f>
        <v>9684</v>
      </c>
      <c r="CB66" s="173" t="n">
        <f aca="false">VLOOKUP($A66,[1]Data!$A$1:$AH$15000,29,0)</f>
        <v>39778</v>
      </c>
      <c r="CD66" s="129" t="n">
        <f aca="false">VLOOKUP($A66,[4]Data!$A$1:$R$15000,2,0)</f>
        <v>892199</v>
      </c>
      <c r="CE66" s="173" t="n">
        <f aca="false">VLOOKUP($A66,[3]Data!$A$1:$K$15000,3,0)*$A$2</f>
        <v>2539300</v>
      </c>
      <c r="CF66" s="173" t="n">
        <f aca="false">VLOOKUP($A66,[3]Data!$A$1:$K$15000,7,0)*$A$2</f>
        <v>4900</v>
      </c>
      <c r="CG66" s="173" t="n">
        <f aca="false">VLOOKUP($A66,[3]Data!$A$1:$K$15000,8,0)*$A$2</f>
        <v>73900</v>
      </c>
      <c r="CH66" s="173" t="n">
        <f aca="false">VLOOKUP($A66,[3]Data!$A$1:$K$15000,2,0)*$A$2</f>
        <v>40300</v>
      </c>
      <c r="CJ66" s="173" t="n">
        <f aca="false">VLOOKUP($A66,[4]Data!$A$1:$R$15000,18,0)</f>
        <v>0</v>
      </c>
      <c r="CK66" s="173" t="n">
        <f aca="false">VLOOKUP($A66,[4]Data!$A$1:$R$15000,3,0)</f>
        <v>389454</v>
      </c>
      <c r="CL66" s="173" t="n">
        <f aca="false">VLOOKUP($A66,[4]Data!$A$1:$R$15000,4,0)</f>
        <v>0</v>
      </c>
      <c r="CM66" s="173" t="n">
        <f aca="false">VLOOKUP($A66,[3]Data!$A$1:$K$15000,10,0)*$A$2</f>
        <v>386900</v>
      </c>
      <c r="CN66" s="129" t="n">
        <f aca="false">VLOOKUP($A66,[2]Data!$A$1:$AN$15000,34,0)</f>
        <v>75871</v>
      </c>
      <c r="CO66" s="129" t="n">
        <f aca="false">VLOOKUP($A66,[2]Data!$A$1:$AN$15000,35,0)</f>
        <v>482590</v>
      </c>
      <c r="CP66" s="129" t="n">
        <f aca="false">VLOOKUP($A66,[2]Data!$A$1:$AN$15000,36,0)</f>
        <v>614424</v>
      </c>
      <c r="CQ66" s="129" t="n">
        <f aca="false">VLOOKUP($A66,[2]Data!$A$1:$AN$15000,37,0)</f>
        <v>206527</v>
      </c>
      <c r="CR66" s="129" t="n">
        <f aca="false">VLOOKUP($A66,[2]Data!$A$1:$AN$15000,38,0)</f>
        <v>24483</v>
      </c>
      <c r="CS66" s="129" t="n">
        <f aca="false">VLOOKUP($A66,[2]Data!$A$1:$AN$15000,39,0)</f>
        <v>3757</v>
      </c>
      <c r="CT66" s="129" t="n">
        <f aca="false">VLOOKUP($A66,[2]Data!$A$1:$AN$15000,40,0)</f>
        <v>171615</v>
      </c>
      <c r="CU66" s="129" t="n">
        <f aca="false">VLOOKUP($A66,[2]Data!$A$1:$BA$15000,41,0)</f>
        <v>0</v>
      </c>
      <c r="CV66" s="129" t="n">
        <f aca="false">VLOOKUP($A66,[2]Data!$A$1:$BA$15000,42,0)</f>
        <v>0</v>
      </c>
      <c r="CW66" s="129" t="n">
        <f aca="false">VLOOKUP($A66,[2]Data!$A$1:$BA$15000,43,0)</f>
        <v>46476</v>
      </c>
      <c r="CX66" s="129" t="n">
        <f aca="false">VLOOKUP($A66,[2]Data!$A$1:$BA$15000,44,0)</f>
        <v>35694</v>
      </c>
      <c r="CY66" s="129" t="n">
        <f aca="false">VLOOKUP($A66,[2]Data!$A$1:$BA$15000,45,0)</f>
        <v>53141</v>
      </c>
      <c r="CZ66" s="129" t="n">
        <f aca="false">VLOOKUP($A66,[2]Data!$A$1:$BA$15000,46,0)</f>
        <v>5352</v>
      </c>
      <c r="DA66" s="129" t="n">
        <f aca="false">VLOOKUP($A66,[2]Data!$A$1:$BA$15000,47,0)</f>
        <v>35110</v>
      </c>
      <c r="DB66" s="129" t="n">
        <f aca="false">VLOOKUP($A66,[2]Data!$A$1:$BA$15000,48,0)</f>
        <v>134814</v>
      </c>
      <c r="DC66" s="129" t="n">
        <f aca="false">VLOOKUP($A66,[2]Data!$A$1:$BA$15000,53,0)</f>
        <v>-39442</v>
      </c>
      <c r="DD66" s="129" t="n">
        <f aca="false">VLOOKUP($A66,[4]Data!$A$1:$Z$15000,20,0)</f>
        <v>21123</v>
      </c>
      <c r="DE66" s="129" t="n">
        <f aca="false">VLOOKUP($A66,[4]Data!$A$1:$Z$15000,25,0)</f>
        <v>0</v>
      </c>
      <c r="DF66" s="129" t="n">
        <f aca="false">VLOOKUP($A66,[4]Data!$A$1:$Z$15000,26,0)</f>
        <v>0</v>
      </c>
      <c r="DG66" s="129" t="n">
        <f aca="false">VLOOKUP($A66,[4]Data!$A$1:$Z$15000,21,0)</f>
        <v>7489</v>
      </c>
      <c r="DH66" s="129" t="n">
        <f aca="false">VLOOKUP($A66,[4]Data!$A$1:$Z$15000,24,0)</f>
        <v>147749</v>
      </c>
      <c r="DI66" s="129" t="n">
        <f aca="false">VLOOKUP($A66,[5]Data!$A$1:$M$15000,4,0)</f>
        <v>394715</v>
      </c>
      <c r="DJ66" s="129" t="n">
        <f aca="false">VLOOKUP($A66,[5]Data!$A$1:$M$15000,12,0)</f>
        <v>39761</v>
      </c>
      <c r="DK66" s="129" t="n">
        <f aca="false">VLOOKUP($A66,[5]Data!$A$1:$M$15000,11,0)</f>
        <v>162450</v>
      </c>
      <c r="DL66" s="129" t="n">
        <f aca="false">VLOOKUP($A66,[5]Data!$A$1:$M$15000,5,0)</f>
        <v>145874</v>
      </c>
      <c r="DM66" s="129" t="n">
        <f aca="false">VLOOKUP($A66,[5]Data!$A$1:$M$15000,8,0)</f>
        <v>153604</v>
      </c>
      <c r="DN66" s="129" t="n">
        <f aca="false">VLOOKUP($A66,[5]Data!$A$1:$M$15000,6,0)</f>
        <v>6689</v>
      </c>
      <c r="DO66" s="129" t="n">
        <f aca="false">VLOOKUP($A66,[5]Data!$A$1:$M$15000,7,0)</f>
        <v>53336</v>
      </c>
      <c r="DP66" s="129" t="n">
        <f aca="false">VLOOKUP($A66,[5]Data!$A$1:$M$15000,9,0)</f>
        <v>10755</v>
      </c>
      <c r="DQ66" s="129" t="n">
        <f aca="false">VLOOKUP($A66,[5]Data!$A$1:$M$15000,3,0)</f>
        <v>0</v>
      </c>
      <c r="DR66" s="129" t="n">
        <f aca="false">VLOOKUP($A66,[5]Data!$A$1:$M$15000,10,0)</f>
        <v>194061</v>
      </c>
      <c r="DS66" s="129" t="n">
        <f aca="false">VLOOKUP($A66,[5]Data!$A$1:$M$15000,2,0)</f>
        <v>15850</v>
      </c>
      <c r="DT66" s="129" t="str">
        <f aca="false">VLOOKUP($A66,[5]Data!$A$1:$M$15000,13,0)</f>
        <v/>
      </c>
      <c r="DU66" s="129" t="n">
        <f aca="false">VLOOKUP($A66,[6]data!$A$1:$M$15000,2,0)</f>
        <v>130466</v>
      </c>
      <c r="DV66" s="129" t="n">
        <f aca="false">VLOOKUP($A66,[6]data!$A$1:$M$15000,3,0)</f>
        <v>137184</v>
      </c>
      <c r="DW66" s="129" t="n">
        <f aca="false">VLOOKUP($A66,[6]data!$A$1:$M$15000,4,0)</f>
        <v>175490</v>
      </c>
      <c r="DX66" s="129" t="n">
        <f aca="false">VLOOKUP($A66,[6]data!$A$1:$M$15000,5,0)</f>
        <v>20098</v>
      </c>
      <c r="DY66" s="129" t="n">
        <f aca="false">VLOOKUP($A66,[6]data!$A$1:$M$15000,6,0)</f>
        <v>88149</v>
      </c>
      <c r="DZ66" s="129" t="n">
        <f aca="false">VLOOKUP($A66,[6]data!$A$1:$M$15000,7,0)</f>
        <v>99177</v>
      </c>
      <c r="EA66" s="129" t="n">
        <f aca="false">VLOOKUP($A66,[6]data!$A$1:$M$15000,8,0)</f>
        <v>78166</v>
      </c>
      <c r="EB66" s="129" t="n">
        <f aca="false">VLOOKUP($A66,[6]data!$A$1:$M$15000,9,0)</f>
        <v>413747</v>
      </c>
      <c r="EC66" s="129" t="n">
        <f aca="false">VLOOKUP($A66,[6]data!$A$1:$M$15000,10,0)</f>
        <v>32399</v>
      </c>
      <c r="ED66" s="129" t="n">
        <f aca="false">VLOOKUP($A66,[6]data!$A$1:$Q$15000,11,0)</f>
        <v>6336</v>
      </c>
      <c r="EE66" s="129" t="n">
        <f aca="false">VLOOKUP($A66,[6]data!$A$1:$Q$15000,12,0)</f>
        <v>220103</v>
      </c>
      <c r="EF66" s="129" t="n">
        <f aca="false">VLOOKUP($A66,[6]data!$A$1:$Q$15000,13,0)</f>
        <v>140000</v>
      </c>
      <c r="EG66" s="129" t="n">
        <f aca="false">VLOOKUP($A66,[6]data!$A$1:$Q$15000,14,0)</f>
        <v>23700</v>
      </c>
      <c r="EH66" s="129" t="n">
        <f aca="false">VLOOKUP($A66,[6]data!$A$1:$Q$15000,15,0)</f>
        <v>107000</v>
      </c>
      <c r="EI66" s="129" t="n">
        <f aca="false">VLOOKUP($A66,[6]data!$A$1:$Q$15000,17,0)</f>
        <v>16796</v>
      </c>
      <c r="EJ66" s="129" t="n">
        <f aca="false">VLOOKUP($A66,[6]data!$A$1:$Q$15000,16,0)</f>
        <v>114749</v>
      </c>
      <c r="EK66" s="129" t="str">
        <f aca="false">VLOOKUP($A66,[7]data!$A$1:$Q$15000,3,0)</f>
        <v/>
      </c>
      <c r="EL66" s="129" t="str">
        <f aca="false">VLOOKUP($A66,[7]data!$A$1:$Q$15000,4,0)</f>
        <v/>
      </c>
      <c r="EM66" s="129" t="str">
        <f aca="false">VLOOKUP($A66,[7]data!$A$1:$Q$15000,2,0)</f>
        <v/>
      </c>
      <c r="EN66" s="129" t="str">
        <f aca="false">VLOOKUP($A66,[7]data!$A$1:$Q$15000,11,0)</f>
        <v/>
      </c>
      <c r="EO66" s="129" t="str">
        <f aca="false">VLOOKUP($A66,[7]data!$A$1:$Q$15000,12,0)</f>
        <v/>
      </c>
      <c r="ES66" s="129" t="str">
        <f aca="false">VLOOKUP($A66,[7]data!$A$1:$Q$15000,14,0)</f>
        <v/>
      </c>
      <c r="ET66" s="129" t="str">
        <f aca="false">VLOOKUP($A66,[7]data!$A$1:$Q$15000,13,0)</f>
        <v/>
      </c>
      <c r="EU66" s="130" t="n">
        <f aca="false">VLOOKUP($A66,[4]Data!$A$1:$I$15000,8,0)</f>
        <v>174453</v>
      </c>
      <c r="EV66" s="128" t="n">
        <f aca="false">VLOOKUP($A66,[2]Data!$A$1:$BG$15000,59,0)</f>
        <v>37850</v>
      </c>
    </row>
    <row r="67" customFormat="false" ht="11.25" hidden="false" customHeight="false" outlineLevel="0" collapsed="false">
      <c r="A67" s="172" t="n">
        <v>36528</v>
      </c>
      <c r="B67" s="173" t="n">
        <f aca="false">VLOOKUP($A67,[2]Data!$A$1:$AG$15000,9,0)</f>
        <v>187756</v>
      </c>
      <c r="C67" s="173" t="n">
        <f aca="false">VLOOKUP($A67,[2]Data!$A$1:$AG$15000,10,0)</f>
        <v>341864</v>
      </c>
      <c r="D67" s="173" t="n">
        <f aca="false">VLOOKUP($A67,[2]Data!$A$1:$AG$15000,11,0)</f>
        <v>908869</v>
      </c>
      <c r="E67" s="173" t="n">
        <f aca="false">VLOOKUP($A67,[2]Data!$A$1:$AG$15000,12,0)</f>
        <v>494844</v>
      </c>
      <c r="F67" s="173" t="n">
        <f aca="false">VLOOKUP($A67,[1]Data!$A$1:$AF$15000,4,0)</f>
        <v>738104</v>
      </c>
      <c r="G67" s="173" t="n">
        <f aca="false">VLOOKUP($A67,[1]Data!$A$1:$AF$15000,2,0)</f>
        <v>20000</v>
      </c>
      <c r="H67" s="173" t="n">
        <f aca="false">VLOOKUP($A67,[1]Data!$A$1:$AF$15000,3,0)</f>
        <v>149555</v>
      </c>
      <c r="I67" s="173" t="n">
        <f aca="false">VLOOKUP($A67,[1]Data!$A$1:$AF$15000,6,0)</f>
        <v>11749</v>
      </c>
      <c r="J67" s="173" t="n">
        <f aca="false">VLOOKUP($A67,[3]Data!$A$1:$K$15000,4,0)*$A$2</f>
        <v>1636800</v>
      </c>
      <c r="K67" s="173" t="n">
        <f aca="false">VLOOKUP($A67,[3]Data!$A$1:$K$15000,6,0)*$A$2</f>
        <v>104900</v>
      </c>
      <c r="R67" s="173" t="n">
        <f aca="false">VLOOKUP($A67,[2]Data!$A$1:$AH$15000,4,0)</f>
        <v>2672751</v>
      </c>
      <c r="T67" s="173" t="n">
        <f aca="false">VLOOKUP($A67,[1]Data!$A$1:$AH$15000,34,0)</f>
        <v>612374</v>
      </c>
      <c r="V67" s="173" t="n">
        <f aca="false">VLOOKUP($A67,[1]Data!$A$1:$AH$15000,8,0)</f>
        <v>26247</v>
      </c>
      <c r="W67" s="173" t="n">
        <f aca="false">VLOOKUP($A67,[4]Data!$A$1:$AH$15000,19,0)</f>
        <v>61503</v>
      </c>
      <c r="X67" s="173" t="n">
        <f aca="false">VLOOKUP($A67,[1]Data!$A$1:$AH$15000,17,0)</f>
        <v>114618</v>
      </c>
      <c r="Y67" s="173" t="n">
        <f aca="false">VLOOKUP($A67,[2]Data!$A$1:$AH$15000,17,0)</f>
        <v>326383</v>
      </c>
      <c r="Z67" s="173" t="n">
        <f aca="false">VLOOKUP($A67,[1]Data!$A$1:$AH$15000,11,0)</f>
        <v>258554</v>
      </c>
      <c r="AA67" s="173" t="n">
        <f aca="false">VLOOKUP($A67,[2]Data!$A$1:$AH$15000,21,0)</f>
        <v>349908</v>
      </c>
      <c r="AB67" s="173" t="n">
        <f aca="false">VLOOKUP($A67,[1]Data!$A$1:$AH$15000,15,0)</f>
        <v>63651</v>
      </c>
      <c r="AC67" s="173" t="n">
        <f aca="false">VLOOKUP($A67,[2]Data!$A$1:$AH$15000,18,0)</f>
        <v>131176</v>
      </c>
      <c r="AD67" s="173" t="n">
        <f aca="false">VLOOKUP($A67,[1]Data!$A$1:$AH$15000,18,0)</f>
        <v>109266</v>
      </c>
      <c r="AE67" s="173" t="n">
        <f aca="false">VLOOKUP($A67,[2]Data!$A$1:$AH$15000,19,0)</f>
        <v>3022</v>
      </c>
      <c r="AF67" s="173" t="n">
        <f aca="false">VLOOKUP($A67,[1]Data!$A$1:$AH$15000,16,0)</f>
        <v>106101</v>
      </c>
      <c r="AG67" s="173" t="n">
        <f aca="false">VLOOKUP($A67,[2]Data!$A$1:$AH$15000,20,0)</f>
        <v>106227</v>
      </c>
      <c r="AH67" s="173" t="n">
        <f aca="false">VLOOKUP($A67,[1]Data!$A$1:$AH$15000,9,0)</f>
        <v>138772</v>
      </c>
      <c r="AI67" s="173" t="n">
        <f aca="false">VLOOKUP($A67,[2]Data!$A$1:$AH$15000,22,0)</f>
        <v>330000</v>
      </c>
      <c r="AJ67" s="173" t="n">
        <f aca="false">VLOOKUP($A67,[1]Data!$A$1:$AH$15000,10,0)</f>
        <v>73850</v>
      </c>
      <c r="AK67" s="173" t="n">
        <f aca="false">VLOOKUP($A67,[2]Data!$A$1:$AH$15000,23,0)</f>
        <v>54906</v>
      </c>
      <c r="AL67" s="173" t="n">
        <f aca="false">VLOOKUP($A67,[2]Data!$A$1:$AH$15000,24,0)</f>
        <v>870000</v>
      </c>
      <c r="AM67" s="173" t="n">
        <f aca="false">VLOOKUP($A67,[4]Data!$A$1:$R$15000,9,0)</f>
        <v>133599</v>
      </c>
      <c r="BA67" s="173" t="n">
        <f aca="false">VLOOKUP($A67,[2]Data!$A$1:$AH$15000,2,0)</f>
        <v>168538</v>
      </c>
      <c r="BC67" s="173" t="n">
        <f aca="false">VLOOKUP($A67,[1]Data!$A$1:$AH$15000,20,0)</f>
        <v>0</v>
      </c>
      <c r="BD67" s="173" t="n">
        <f aca="false">VLOOKUP($A67,[1]Data!$A$1:$AH$15000,21,0)</f>
        <v>34299</v>
      </c>
      <c r="BE67" s="173" t="n">
        <f aca="false">VLOOKUP($A67,[1]Data!$A$1:$AH$15000,22,0)</f>
        <v>0</v>
      </c>
      <c r="BF67" s="173" t="n">
        <f aca="false">VLOOKUP($A67,[1]Data!$A$1:$AH$15000,19,0)</f>
        <v>0</v>
      </c>
      <c r="BH67" s="173" t="n">
        <f aca="false">VLOOKUP($A67,[2]Data!$A$1:$AH$15000,3,0)</f>
        <v>331652</v>
      </c>
      <c r="BI67" s="173" t="n">
        <f aca="false">VLOOKUP($A67,[2]Data!$A$1:$AH$15000,7,0)</f>
        <v>1026616</v>
      </c>
      <c r="BJ67" s="173" t="n">
        <f aca="false">VLOOKUP($A67,[2]Data!$A$1:$AH$15000,8,0)</f>
        <v>0</v>
      </c>
      <c r="BR67" s="173" t="n">
        <f aca="false">VLOOKUP($A67,[2]Data!$A$1:$AH$15000,13,0)</f>
        <v>81932</v>
      </c>
      <c r="BS67" s="173" t="n">
        <f aca="false">VLOOKUP($A67,[2]Data!$A$1:$AH$15000,14,0)</f>
        <v>88860</v>
      </c>
      <c r="BT67" s="173" t="n">
        <f aca="false">VLOOKUP($A67,[2]Data!$A$1:$AH$15000,15,0)</f>
        <v>0</v>
      </c>
      <c r="BU67" s="173" t="n">
        <f aca="false">VLOOKUP($A67,[2]Data!$A$1:$AH$15000,16,0)</f>
        <v>32253</v>
      </c>
      <c r="BW67" s="173" t="n">
        <f aca="false">VLOOKUP($A67,[1]Data!$A$1:$AH$15000,26,0)</f>
        <v>25000</v>
      </c>
      <c r="BX67" s="173" t="n">
        <f aca="false">VLOOKUP($A67,[1]Data!$A$1:$AH$15000,28,0)</f>
        <v>0</v>
      </c>
      <c r="BY67" s="173" t="n">
        <f aca="false">VLOOKUP($A67,[1]Data!$A$1:$AH$15000,24,0)</f>
        <v>0</v>
      </c>
      <c r="BZ67" s="173" t="n">
        <f aca="false">VLOOKUP($A67,[1]Data!$A$1:$AH$15000,25,0)</f>
        <v>24911</v>
      </c>
      <c r="CA67" s="173" t="n">
        <f aca="false">VLOOKUP($A67,[1]Data!$A$1:$AH$15000,30,0)</f>
        <v>9684</v>
      </c>
      <c r="CB67" s="173" t="n">
        <f aca="false">VLOOKUP($A67,[1]Data!$A$1:$AH$15000,29,0)</f>
        <v>24815</v>
      </c>
      <c r="CD67" s="129" t="n">
        <f aca="false">VLOOKUP($A67,[4]Data!$A$1:$R$15000,2,0)</f>
        <v>876876</v>
      </c>
      <c r="CE67" s="173" t="n">
        <f aca="false">VLOOKUP($A67,[3]Data!$A$1:$K$15000,3,0)*$A$2</f>
        <v>2557000</v>
      </c>
      <c r="CF67" s="173" t="n">
        <f aca="false">VLOOKUP($A67,[3]Data!$A$1:$K$15000,7,0)*$A$2</f>
        <v>4900</v>
      </c>
      <c r="CG67" s="173" t="n">
        <f aca="false">VLOOKUP($A67,[3]Data!$A$1:$K$15000,8,0)*$A$2</f>
        <v>73900</v>
      </c>
      <c r="CH67" s="173" t="n">
        <f aca="false">VLOOKUP($A67,[3]Data!$A$1:$K$15000,2,0)*$A$2</f>
        <v>40300</v>
      </c>
      <c r="CJ67" s="173" t="n">
        <f aca="false">VLOOKUP($A67,[4]Data!$A$1:$R$15000,18,0)</f>
        <v>0</v>
      </c>
      <c r="CK67" s="173" t="n">
        <f aca="false">VLOOKUP($A67,[4]Data!$A$1:$R$15000,3,0)</f>
        <v>374152</v>
      </c>
      <c r="CL67" s="173" t="n">
        <f aca="false">VLOOKUP($A67,[4]Data!$A$1:$R$15000,4,0)</f>
        <v>2600</v>
      </c>
      <c r="CM67" s="173" t="n">
        <f aca="false">VLOOKUP($A67,[3]Data!$A$1:$K$15000,10,0)*$A$2</f>
        <v>384900</v>
      </c>
      <c r="CN67" s="129" t="n">
        <f aca="false">VLOOKUP($A67,[2]Data!$A$1:$AN$15000,34,0)</f>
        <v>77699</v>
      </c>
      <c r="CO67" s="129" t="n">
        <f aca="false">VLOOKUP($A67,[2]Data!$A$1:$AN$15000,35,0)</f>
        <v>489606</v>
      </c>
      <c r="CP67" s="129" t="n">
        <f aca="false">VLOOKUP($A67,[2]Data!$A$1:$AN$15000,36,0)</f>
        <v>621621</v>
      </c>
      <c r="CQ67" s="129" t="n">
        <f aca="false">VLOOKUP($A67,[2]Data!$A$1:$AN$15000,37,0)</f>
        <v>217250</v>
      </c>
      <c r="CR67" s="129" t="n">
        <f aca="false">VLOOKUP($A67,[2]Data!$A$1:$AN$15000,38,0)</f>
        <v>24483</v>
      </c>
      <c r="CS67" s="129" t="n">
        <f aca="false">VLOOKUP($A67,[2]Data!$A$1:$AN$15000,39,0)</f>
        <v>3757</v>
      </c>
      <c r="CT67" s="129" t="n">
        <f aca="false">VLOOKUP($A67,[2]Data!$A$1:$AN$15000,40,0)</f>
        <v>174286</v>
      </c>
      <c r="CU67" s="129" t="n">
        <f aca="false">VLOOKUP($A67,[2]Data!$A$1:$BA$15000,41,0)</f>
        <v>0</v>
      </c>
      <c r="CV67" s="129" t="n">
        <f aca="false">VLOOKUP($A67,[2]Data!$A$1:$BA$15000,42,0)</f>
        <v>0</v>
      </c>
      <c r="CW67" s="129" t="n">
        <f aca="false">VLOOKUP($A67,[2]Data!$A$1:$BA$15000,43,0)</f>
        <v>46476</v>
      </c>
      <c r="CX67" s="129" t="n">
        <f aca="false">VLOOKUP($A67,[2]Data!$A$1:$BA$15000,44,0)</f>
        <v>35694</v>
      </c>
      <c r="CY67" s="129" t="n">
        <f aca="false">VLOOKUP($A67,[2]Data!$A$1:$BA$15000,45,0)</f>
        <v>53141</v>
      </c>
      <c r="CZ67" s="129" t="n">
        <f aca="false">VLOOKUP($A67,[2]Data!$A$1:$BA$15000,46,0)</f>
        <v>5352</v>
      </c>
      <c r="DA67" s="129" t="n">
        <f aca="false">VLOOKUP($A67,[2]Data!$A$1:$BA$15000,47,0)</f>
        <v>35110</v>
      </c>
      <c r="DB67" s="129" t="n">
        <f aca="false">VLOOKUP($A67,[2]Data!$A$1:$BA$15000,48,0)</f>
        <v>93802</v>
      </c>
      <c r="DC67" s="129" t="n">
        <f aca="false">VLOOKUP($A67,[2]Data!$A$1:$BA$15000,53,0)</f>
        <v>-49139</v>
      </c>
      <c r="DD67" s="129" t="n">
        <f aca="false">VLOOKUP($A67,[4]Data!$A$1:$Z$15000,20,0)</f>
        <v>23855</v>
      </c>
      <c r="DE67" s="129" t="n">
        <f aca="false">VLOOKUP($A67,[4]Data!$A$1:$Z$15000,25,0)</f>
        <v>10000</v>
      </c>
      <c r="DF67" s="129" t="n">
        <f aca="false">VLOOKUP($A67,[4]Data!$A$1:$Z$15000,26,0)</f>
        <v>0</v>
      </c>
      <c r="DG67" s="129" t="n">
        <f aca="false">VLOOKUP($A67,[4]Data!$A$1:$Z$15000,21,0)</f>
        <v>0</v>
      </c>
      <c r="DH67" s="129" t="n">
        <f aca="false">VLOOKUP($A67,[4]Data!$A$1:$Z$15000,24,0)</f>
        <v>171120</v>
      </c>
      <c r="DI67" s="129" t="n">
        <f aca="false">VLOOKUP($A67,[5]Data!$A$1:$M$15000,4,0)</f>
        <v>394715</v>
      </c>
      <c r="DJ67" s="129" t="n">
        <f aca="false">VLOOKUP($A67,[5]Data!$A$1:$M$15000,12,0)</f>
        <v>39761</v>
      </c>
      <c r="DK67" s="129" t="n">
        <f aca="false">VLOOKUP($A67,[5]Data!$A$1:$M$15000,11,0)</f>
        <v>162450</v>
      </c>
      <c r="DL67" s="129" t="n">
        <f aca="false">VLOOKUP($A67,[5]Data!$A$1:$M$15000,5,0)</f>
        <v>145874</v>
      </c>
      <c r="DM67" s="129" t="n">
        <f aca="false">VLOOKUP($A67,[5]Data!$A$1:$M$15000,8,0)</f>
        <v>153604</v>
      </c>
      <c r="DN67" s="129" t="n">
        <f aca="false">VLOOKUP($A67,[5]Data!$A$1:$M$15000,6,0)</f>
        <v>6689</v>
      </c>
      <c r="DO67" s="129" t="n">
        <f aca="false">VLOOKUP($A67,[5]Data!$A$1:$M$15000,7,0)</f>
        <v>53336</v>
      </c>
      <c r="DP67" s="129" t="n">
        <f aca="false">VLOOKUP($A67,[5]Data!$A$1:$M$15000,9,0)</f>
        <v>10755</v>
      </c>
      <c r="DQ67" s="129" t="n">
        <f aca="false">VLOOKUP($A67,[5]Data!$A$1:$M$15000,3,0)</f>
        <v>0</v>
      </c>
      <c r="DR67" s="129" t="n">
        <f aca="false">VLOOKUP($A67,[5]Data!$A$1:$M$15000,10,0)</f>
        <v>194061</v>
      </c>
      <c r="DS67" s="129" t="n">
        <f aca="false">VLOOKUP($A67,[5]Data!$A$1:$M$15000,2,0)</f>
        <v>15850</v>
      </c>
      <c r="DT67" s="129" t="str">
        <f aca="false">VLOOKUP($A67,[5]Data!$A$1:$M$15000,13,0)</f>
        <v/>
      </c>
      <c r="DU67" s="129" t="n">
        <f aca="false">VLOOKUP($A67,[6]data!$A$1:$M$15000,2,0)</f>
        <v>130466</v>
      </c>
      <c r="DV67" s="129" t="n">
        <f aca="false">VLOOKUP($A67,[6]data!$A$1:$M$15000,3,0)</f>
        <v>134184</v>
      </c>
      <c r="DW67" s="129" t="n">
        <f aca="false">VLOOKUP($A67,[6]data!$A$1:$M$15000,4,0)</f>
        <v>175423</v>
      </c>
      <c r="DX67" s="129" t="n">
        <f aca="false">VLOOKUP($A67,[6]data!$A$1:$M$15000,5,0)</f>
        <v>20098</v>
      </c>
      <c r="DY67" s="129" t="n">
        <f aca="false">VLOOKUP($A67,[6]data!$A$1:$M$15000,6,0)</f>
        <v>88149</v>
      </c>
      <c r="DZ67" s="129" t="n">
        <f aca="false">VLOOKUP($A67,[6]data!$A$1:$M$15000,7,0)</f>
        <v>99177</v>
      </c>
      <c r="EA67" s="129" t="n">
        <f aca="false">VLOOKUP($A67,[6]data!$A$1:$M$15000,8,0)</f>
        <v>78166</v>
      </c>
      <c r="EB67" s="129" t="n">
        <f aca="false">VLOOKUP($A67,[6]data!$A$1:$M$15000,9,0)</f>
        <v>413747</v>
      </c>
      <c r="EC67" s="129" t="n">
        <f aca="false">VLOOKUP($A67,[6]data!$A$1:$M$15000,10,0)</f>
        <v>36682</v>
      </c>
      <c r="ED67" s="129" t="n">
        <f aca="false">VLOOKUP($A67,[6]data!$A$1:$Q$15000,11,0)</f>
        <v>6336</v>
      </c>
      <c r="EE67" s="129" t="n">
        <f aca="false">VLOOKUP($A67,[6]data!$A$1:$Q$15000,12,0)</f>
        <v>223603</v>
      </c>
      <c r="EF67" s="129" t="n">
        <f aca="false">VLOOKUP($A67,[6]data!$A$1:$Q$15000,13,0)</f>
        <v>140000</v>
      </c>
      <c r="EG67" s="129" t="n">
        <f aca="false">VLOOKUP($A67,[6]data!$A$1:$Q$15000,14,0)</f>
        <v>23700</v>
      </c>
      <c r="EH67" s="129" t="n">
        <f aca="false">VLOOKUP($A67,[6]data!$A$1:$Q$15000,15,0)</f>
        <v>107000</v>
      </c>
      <c r="EI67" s="129" t="n">
        <f aca="false">VLOOKUP($A67,[6]data!$A$1:$Q$15000,17,0)</f>
        <v>16796</v>
      </c>
      <c r="EJ67" s="129" t="n">
        <f aca="false">VLOOKUP($A67,[6]data!$A$1:$Q$15000,16,0)</f>
        <v>115248</v>
      </c>
      <c r="EK67" s="129" t="str">
        <f aca="false">VLOOKUP($A67,[7]data!$A$1:$Q$15000,3,0)</f>
        <v/>
      </c>
      <c r="EL67" s="129" t="str">
        <f aca="false">VLOOKUP($A67,[7]data!$A$1:$Q$15000,4,0)</f>
        <v/>
      </c>
      <c r="EM67" s="129" t="str">
        <f aca="false">VLOOKUP($A67,[7]data!$A$1:$Q$15000,2,0)</f>
        <v/>
      </c>
      <c r="EN67" s="129" t="str">
        <f aca="false">VLOOKUP($A67,[7]data!$A$1:$Q$15000,11,0)</f>
        <v/>
      </c>
      <c r="EO67" s="129" t="str">
        <f aca="false">VLOOKUP($A67,[7]data!$A$1:$Q$15000,12,0)</f>
        <v/>
      </c>
      <c r="ES67" s="129" t="str">
        <f aca="false">VLOOKUP($A67,[7]data!$A$1:$Q$15000,14,0)</f>
        <v/>
      </c>
      <c r="ET67" s="129" t="str">
        <f aca="false">VLOOKUP($A67,[7]data!$A$1:$Q$15000,13,0)</f>
        <v/>
      </c>
      <c r="EU67" s="130" t="n">
        <f aca="false">VLOOKUP($A67,[4]Data!$A$1:$I$15000,8,0)</f>
        <v>145948</v>
      </c>
      <c r="EV67" s="128" t="n">
        <f aca="false">VLOOKUP($A67,[2]Data!$A$1:$BG$15000,59,0)</f>
        <v>133167</v>
      </c>
    </row>
    <row r="68" customFormat="false" ht="11.25" hidden="false" customHeight="false" outlineLevel="0" collapsed="false">
      <c r="A68" s="172" t="n">
        <v>36529</v>
      </c>
      <c r="B68" s="173" t="n">
        <f aca="false">VLOOKUP($A68,[2]Data!$A$1:$AG$15000,9,0)</f>
        <v>189390</v>
      </c>
      <c r="C68" s="173" t="n">
        <f aca="false">VLOOKUP($A68,[2]Data!$A$1:$AG$15000,10,0)</f>
        <v>342889</v>
      </c>
      <c r="D68" s="173" t="n">
        <f aca="false">VLOOKUP($A68,[2]Data!$A$1:$AG$15000,11,0)</f>
        <v>926370</v>
      </c>
      <c r="E68" s="173" t="n">
        <f aca="false">VLOOKUP($A68,[2]Data!$A$1:$AG$15000,12,0)</f>
        <v>539999</v>
      </c>
      <c r="F68" s="173" t="n">
        <f aca="false">VLOOKUP($A68,[1]Data!$A$1:$AF$15000,4,0)</f>
        <v>731476</v>
      </c>
      <c r="G68" s="173" t="n">
        <f aca="false">VLOOKUP($A68,[1]Data!$A$1:$AF$15000,2,0)</f>
        <v>19400</v>
      </c>
      <c r="H68" s="173" t="n">
        <f aca="false">VLOOKUP($A68,[1]Data!$A$1:$AF$15000,3,0)</f>
        <v>141873</v>
      </c>
      <c r="I68" s="173" t="n">
        <f aca="false">VLOOKUP($A68,[1]Data!$A$1:$AF$15000,6,0)</f>
        <v>5010</v>
      </c>
      <c r="J68" s="173" t="n">
        <f aca="false">VLOOKUP($A68,[3]Data!$A$1:$K$15000,4,0)*$A$2</f>
        <v>1681400</v>
      </c>
      <c r="K68" s="173" t="n">
        <f aca="false">VLOOKUP($A68,[3]Data!$A$1:$K$15000,6,0)*$A$2</f>
        <v>87700</v>
      </c>
      <c r="R68" s="173" t="n">
        <f aca="false">VLOOKUP($A68,[2]Data!$A$1:$AH$15000,4,0)</f>
        <v>2766263</v>
      </c>
      <c r="T68" s="173" t="n">
        <f aca="false">VLOOKUP($A68,[1]Data!$A$1:$AH$15000,34,0)</f>
        <v>548821</v>
      </c>
      <c r="V68" s="173" t="n">
        <f aca="false">VLOOKUP($A68,[1]Data!$A$1:$AH$15000,8,0)</f>
        <v>26247</v>
      </c>
      <c r="W68" s="173" t="n">
        <f aca="false">VLOOKUP($A68,[4]Data!$A$1:$AH$15000,19,0)</f>
        <v>0</v>
      </c>
      <c r="X68" s="173" t="n">
        <f aca="false">VLOOKUP($A68,[1]Data!$A$1:$AH$15000,17,0)</f>
        <v>114618</v>
      </c>
      <c r="Y68" s="173" t="n">
        <f aca="false">VLOOKUP($A68,[2]Data!$A$1:$AH$15000,17,0)</f>
        <v>322922</v>
      </c>
      <c r="Z68" s="173" t="n">
        <f aca="false">VLOOKUP($A68,[1]Data!$A$1:$AH$15000,11,0)</f>
        <v>219217</v>
      </c>
      <c r="AA68" s="173" t="n">
        <f aca="false">VLOOKUP($A68,[2]Data!$A$1:$AH$15000,21,0)</f>
        <v>364440</v>
      </c>
      <c r="AB68" s="173" t="n">
        <f aca="false">VLOOKUP($A68,[1]Data!$A$1:$AH$15000,15,0)</f>
        <v>63651</v>
      </c>
      <c r="AC68" s="173" t="n">
        <f aca="false">VLOOKUP($A68,[2]Data!$A$1:$AH$15000,18,0)</f>
        <v>141433</v>
      </c>
      <c r="AD68" s="173" t="n">
        <f aca="false">VLOOKUP($A68,[1]Data!$A$1:$AH$15000,18,0)</f>
        <v>95720</v>
      </c>
      <c r="AE68" s="173" t="n">
        <f aca="false">VLOOKUP($A68,[2]Data!$A$1:$AH$15000,19,0)</f>
        <v>2992</v>
      </c>
      <c r="AF68" s="173" t="n">
        <f aca="false">VLOOKUP($A68,[1]Data!$A$1:$AH$15000,16,0)</f>
        <v>106101</v>
      </c>
      <c r="AG68" s="173" t="n">
        <f aca="false">VLOOKUP($A68,[2]Data!$A$1:$AH$15000,20,0)</f>
        <v>105444</v>
      </c>
      <c r="AH68" s="173" t="n">
        <f aca="false">VLOOKUP($A68,[1]Data!$A$1:$AH$15000,9,0)</f>
        <v>138772</v>
      </c>
      <c r="AI68" s="173" t="n">
        <f aca="false">VLOOKUP($A68,[2]Data!$A$1:$AH$15000,22,0)</f>
        <v>358341</v>
      </c>
      <c r="AJ68" s="173" t="n">
        <f aca="false">VLOOKUP($A68,[1]Data!$A$1:$AH$15000,10,0)</f>
        <v>66428</v>
      </c>
      <c r="AK68" s="173" t="n">
        <f aca="false">VLOOKUP($A68,[2]Data!$A$1:$AH$15000,23,0)</f>
        <v>56603</v>
      </c>
      <c r="AL68" s="173" t="n">
        <f aca="false">VLOOKUP($A68,[2]Data!$A$1:$AH$15000,24,0)</f>
        <v>903860</v>
      </c>
      <c r="AM68" s="173" t="n">
        <f aca="false">VLOOKUP($A68,[4]Data!$A$1:$R$15000,9,0)</f>
        <v>76281</v>
      </c>
      <c r="BA68" s="173" t="n">
        <f aca="false">VLOOKUP($A68,[2]Data!$A$1:$AH$15000,2,0)</f>
        <v>163101</v>
      </c>
      <c r="BC68" s="173" t="n">
        <f aca="false">VLOOKUP($A68,[1]Data!$A$1:$AH$15000,20,0)</f>
        <v>0</v>
      </c>
      <c r="BD68" s="173" t="n">
        <f aca="false">VLOOKUP($A68,[1]Data!$A$1:$AH$15000,21,0)</f>
        <v>35075</v>
      </c>
      <c r="BE68" s="173" t="n">
        <f aca="false">VLOOKUP($A68,[1]Data!$A$1:$AH$15000,22,0)</f>
        <v>0</v>
      </c>
      <c r="BF68" s="173" t="n">
        <f aca="false">VLOOKUP($A68,[1]Data!$A$1:$AH$15000,19,0)</f>
        <v>0</v>
      </c>
      <c r="BH68" s="173" t="n">
        <f aca="false">VLOOKUP($A68,[2]Data!$A$1:$AH$15000,3,0)</f>
        <v>358632</v>
      </c>
      <c r="BI68" s="173" t="n">
        <f aca="false">VLOOKUP($A68,[2]Data!$A$1:$AH$15000,7,0)</f>
        <v>1033147</v>
      </c>
      <c r="BJ68" s="173" t="n">
        <f aca="false">VLOOKUP($A68,[2]Data!$A$1:$AH$15000,8,0)</f>
        <v>0</v>
      </c>
      <c r="BR68" s="173" t="n">
        <f aca="false">VLOOKUP($A68,[2]Data!$A$1:$AH$15000,13,0)</f>
        <v>77388</v>
      </c>
      <c r="BS68" s="173" t="n">
        <f aca="false">VLOOKUP($A68,[2]Data!$A$1:$AH$15000,14,0)</f>
        <v>83958</v>
      </c>
      <c r="BT68" s="173" t="n">
        <f aca="false">VLOOKUP($A68,[2]Data!$A$1:$AH$15000,15,0)</f>
        <v>0</v>
      </c>
      <c r="BU68" s="173" t="n">
        <f aca="false">VLOOKUP($A68,[2]Data!$A$1:$AH$15000,16,0)</f>
        <v>0</v>
      </c>
      <c r="BW68" s="173" t="n">
        <f aca="false">VLOOKUP($A68,[1]Data!$A$1:$AH$15000,26,0)</f>
        <v>25000</v>
      </c>
      <c r="BX68" s="173" t="n">
        <f aca="false">VLOOKUP($A68,[1]Data!$A$1:$AH$15000,28,0)</f>
        <v>0</v>
      </c>
      <c r="BY68" s="173" t="n">
        <f aca="false">VLOOKUP($A68,[1]Data!$A$1:$AH$15000,24,0)</f>
        <v>0</v>
      </c>
      <c r="BZ68" s="173" t="n">
        <f aca="false">VLOOKUP($A68,[1]Data!$A$1:$AH$15000,25,0)</f>
        <v>18771</v>
      </c>
      <c r="CA68" s="173" t="n">
        <f aca="false">VLOOKUP($A68,[1]Data!$A$1:$AH$15000,30,0)</f>
        <v>9684</v>
      </c>
      <c r="CB68" s="173" t="n">
        <f aca="false">VLOOKUP($A68,[1]Data!$A$1:$AH$15000,29,0)</f>
        <v>33808</v>
      </c>
      <c r="CD68" s="129" t="n">
        <f aca="false">VLOOKUP($A68,[4]Data!$A$1:$R$15000,2,0)</f>
        <v>863476</v>
      </c>
      <c r="CE68" s="173" t="n">
        <f aca="false">VLOOKUP($A68,[3]Data!$A$1:$K$15000,3,0)*$A$2</f>
        <v>2557000</v>
      </c>
      <c r="CF68" s="173" t="n">
        <f aca="false">VLOOKUP($A68,[3]Data!$A$1:$K$15000,7,0)*$A$2</f>
        <v>19700</v>
      </c>
      <c r="CG68" s="173" t="n">
        <f aca="false">VLOOKUP($A68,[3]Data!$A$1:$K$15000,8,0)*$A$2</f>
        <v>73900</v>
      </c>
      <c r="CH68" s="173" t="n">
        <f aca="false">VLOOKUP($A68,[3]Data!$A$1:$K$15000,2,0)*$A$2</f>
        <v>40300</v>
      </c>
      <c r="CJ68" s="173" t="n">
        <f aca="false">VLOOKUP($A68,[4]Data!$A$1:$R$15000,18,0)</f>
        <v>0</v>
      </c>
      <c r="CK68" s="173" t="n">
        <f aca="false">VLOOKUP($A68,[4]Data!$A$1:$R$15000,3,0)</f>
        <v>392464</v>
      </c>
      <c r="CL68" s="173" t="n">
        <f aca="false">VLOOKUP($A68,[4]Data!$A$1:$R$15000,4,0)</f>
        <v>0</v>
      </c>
      <c r="CM68" s="173" t="n">
        <f aca="false">VLOOKUP($A68,[3]Data!$A$1:$K$15000,10,0)*$A$2</f>
        <v>389900</v>
      </c>
      <c r="CN68" s="129" t="n">
        <f aca="false">VLOOKUP($A68,[2]Data!$A$1:$AN$15000,34,0)</f>
        <v>79933</v>
      </c>
      <c r="CO68" s="129" t="n">
        <f aca="false">VLOOKUP($A68,[2]Data!$A$1:$AN$15000,35,0)</f>
        <v>496221</v>
      </c>
      <c r="CP68" s="129" t="n">
        <f aca="false">VLOOKUP($A68,[2]Data!$A$1:$AN$15000,36,0)</f>
        <v>627429</v>
      </c>
      <c r="CQ68" s="129" t="n">
        <f aca="false">VLOOKUP($A68,[2]Data!$A$1:$AN$15000,37,0)</f>
        <v>217437</v>
      </c>
      <c r="CR68" s="129" t="n">
        <f aca="false">VLOOKUP($A68,[2]Data!$A$1:$AN$15000,38,0)</f>
        <v>22028</v>
      </c>
      <c r="CS68" s="129" t="n">
        <f aca="false">VLOOKUP($A68,[2]Data!$A$1:$AN$15000,39,0)</f>
        <v>3757</v>
      </c>
      <c r="CT68" s="129" t="n">
        <f aca="false">VLOOKUP($A68,[2]Data!$A$1:$AN$15000,40,0)</f>
        <v>178260</v>
      </c>
      <c r="CU68" s="129" t="n">
        <f aca="false">VLOOKUP($A68,[2]Data!$A$1:$BA$15000,41,0)</f>
        <v>0</v>
      </c>
      <c r="CV68" s="129" t="n">
        <f aca="false">VLOOKUP($A68,[2]Data!$A$1:$BA$15000,42,0)</f>
        <v>0</v>
      </c>
      <c r="CW68" s="129" t="n">
        <f aca="false">VLOOKUP($A68,[2]Data!$A$1:$BA$15000,43,0)</f>
        <v>46476</v>
      </c>
      <c r="CX68" s="129" t="n">
        <f aca="false">VLOOKUP($A68,[2]Data!$A$1:$BA$15000,44,0)</f>
        <v>35694</v>
      </c>
      <c r="CY68" s="129" t="n">
        <f aca="false">VLOOKUP($A68,[2]Data!$A$1:$BA$15000,45,0)</f>
        <v>53141</v>
      </c>
      <c r="CZ68" s="129" t="n">
        <f aca="false">VLOOKUP($A68,[2]Data!$A$1:$BA$15000,46,0)</f>
        <v>5352</v>
      </c>
      <c r="DA68" s="129" t="n">
        <f aca="false">VLOOKUP($A68,[2]Data!$A$1:$BA$15000,47,0)</f>
        <v>35110</v>
      </c>
      <c r="DB68" s="129" t="n">
        <f aca="false">VLOOKUP($A68,[2]Data!$A$1:$BA$15000,48,0)</f>
        <v>94450</v>
      </c>
      <c r="DC68" s="129" t="n">
        <f aca="false">VLOOKUP($A68,[2]Data!$A$1:$BA$15000,53,0)</f>
        <v>-52705</v>
      </c>
      <c r="DD68" s="129" t="n">
        <f aca="false">VLOOKUP($A68,[4]Data!$A$1:$Z$15000,20,0)</f>
        <v>21123</v>
      </c>
      <c r="DE68" s="129" t="n">
        <f aca="false">VLOOKUP($A68,[4]Data!$A$1:$Z$15000,25,0)</f>
        <v>0</v>
      </c>
      <c r="DF68" s="129" t="n">
        <f aca="false">VLOOKUP($A68,[4]Data!$A$1:$Z$15000,26,0)</f>
        <v>0</v>
      </c>
      <c r="DG68" s="129" t="n">
        <f aca="false">VLOOKUP($A68,[4]Data!$A$1:$Z$15000,21,0)</f>
        <v>0</v>
      </c>
      <c r="DH68" s="129" t="n">
        <f aca="false">VLOOKUP($A68,[4]Data!$A$1:$Z$15000,24,0)</f>
        <v>156736</v>
      </c>
      <c r="DI68" s="129" t="n">
        <f aca="false">VLOOKUP($A68,[5]Data!$A$1:$M$15000,4,0)</f>
        <v>427115</v>
      </c>
      <c r="DJ68" s="129" t="n">
        <f aca="false">VLOOKUP($A68,[5]Data!$A$1:$M$15000,12,0)</f>
        <v>19704</v>
      </c>
      <c r="DK68" s="129" t="n">
        <f aca="false">VLOOKUP($A68,[5]Data!$A$1:$M$15000,11,0)</f>
        <v>183551</v>
      </c>
      <c r="DL68" s="129" t="n">
        <f aca="false">VLOOKUP($A68,[5]Data!$A$1:$M$15000,5,0)</f>
        <v>136335</v>
      </c>
      <c r="DM68" s="129" t="n">
        <f aca="false">VLOOKUP($A68,[5]Data!$A$1:$M$15000,8,0)</f>
        <v>141014</v>
      </c>
      <c r="DN68" s="129" t="n">
        <f aca="false">VLOOKUP($A68,[5]Data!$A$1:$M$15000,6,0)</f>
        <v>7191</v>
      </c>
      <c r="DO68" s="129" t="n">
        <f aca="false">VLOOKUP($A68,[5]Data!$A$1:$M$15000,7,0)</f>
        <v>54339</v>
      </c>
      <c r="DP68" s="129" t="n">
        <f aca="false">VLOOKUP($A68,[5]Data!$A$1:$M$15000,9,0)</f>
        <v>10869</v>
      </c>
      <c r="DQ68" s="129" t="n">
        <f aca="false">VLOOKUP($A68,[5]Data!$A$1:$M$15000,3,0)</f>
        <v>0</v>
      </c>
      <c r="DR68" s="129" t="n">
        <f aca="false">VLOOKUP($A68,[5]Data!$A$1:$M$15000,10,0)</f>
        <v>205055</v>
      </c>
      <c r="DS68" s="129" t="n">
        <f aca="false">VLOOKUP($A68,[5]Data!$A$1:$M$15000,2,0)</f>
        <v>20108</v>
      </c>
      <c r="DT68" s="129" t="str">
        <f aca="false">VLOOKUP($A68,[5]Data!$A$1:$M$15000,13,0)</f>
        <v/>
      </c>
      <c r="DU68" s="129" t="n">
        <f aca="false">VLOOKUP($A68,[6]data!$A$1:$M$15000,2,0)</f>
        <v>130466</v>
      </c>
      <c r="DV68" s="129" t="n">
        <f aca="false">VLOOKUP($A68,[6]data!$A$1:$M$15000,3,0)</f>
        <v>135684</v>
      </c>
      <c r="DW68" s="129" t="n">
        <f aca="false">VLOOKUP($A68,[6]data!$A$1:$M$15000,4,0)</f>
        <v>180272</v>
      </c>
      <c r="DX68" s="129" t="n">
        <f aca="false">VLOOKUP($A68,[6]data!$A$1:$M$15000,5,0)</f>
        <v>20098</v>
      </c>
      <c r="DY68" s="129" t="n">
        <f aca="false">VLOOKUP($A68,[6]data!$A$1:$M$15000,6,0)</f>
        <v>86743</v>
      </c>
      <c r="DZ68" s="129" t="n">
        <f aca="false">VLOOKUP($A68,[6]data!$A$1:$M$15000,7,0)</f>
        <v>99177</v>
      </c>
      <c r="EA68" s="129" t="n">
        <f aca="false">VLOOKUP($A68,[6]data!$A$1:$M$15000,8,0)</f>
        <v>78166</v>
      </c>
      <c r="EB68" s="129" t="n">
        <f aca="false">VLOOKUP($A68,[6]data!$A$1:$M$15000,9,0)</f>
        <v>413831</v>
      </c>
      <c r="EC68" s="129" t="n">
        <f aca="false">VLOOKUP($A68,[6]data!$A$1:$M$15000,10,0)</f>
        <v>56045</v>
      </c>
      <c r="ED68" s="129" t="n">
        <f aca="false">VLOOKUP($A68,[6]data!$A$1:$Q$15000,11,0)</f>
        <v>6336</v>
      </c>
      <c r="EE68" s="129" t="n">
        <f aca="false">VLOOKUP($A68,[6]data!$A$1:$Q$15000,12,0)</f>
        <v>215695</v>
      </c>
      <c r="EF68" s="129" t="n">
        <f aca="false">VLOOKUP($A68,[6]data!$A$1:$Q$15000,13,0)</f>
        <v>140000</v>
      </c>
      <c r="EG68" s="129" t="n">
        <f aca="false">VLOOKUP($A68,[6]data!$A$1:$Q$15000,14,0)</f>
        <v>23700</v>
      </c>
      <c r="EH68" s="129" t="n">
        <f aca="false">VLOOKUP($A68,[6]data!$A$1:$Q$15000,15,0)</f>
        <v>107000</v>
      </c>
      <c r="EI68" s="129" t="n">
        <f aca="false">VLOOKUP($A68,[6]data!$A$1:$Q$15000,17,0)</f>
        <v>0</v>
      </c>
      <c r="EJ68" s="129" t="n">
        <f aca="false">VLOOKUP($A68,[6]data!$A$1:$Q$15000,16,0)</f>
        <v>124024</v>
      </c>
      <c r="EK68" s="129" t="str">
        <f aca="false">VLOOKUP($A68,[7]data!$A$1:$Q$15000,3,0)</f>
        <v/>
      </c>
      <c r="EL68" s="129" t="str">
        <f aca="false">VLOOKUP($A68,[7]data!$A$1:$Q$15000,4,0)</f>
        <v/>
      </c>
      <c r="EM68" s="129" t="str">
        <f aca="false">VLOOKUP($A68,[7]data!$A$1:$Q$15000,2,0)</f>
        <v/>
      </c>
      <c r="EN68" s="129" t="str">
        <f aca="false">VLOOKUP($A68,[7]data!$A$1:$Q$15000,11,0)</f>
        <v/>
      </c>
      <c r="EO68" s="129" t="str">
        <f aca="false">VLOOKUP($A68,[7]data!$A$1:$Q$15000,12,0)</f>
        <v/>
      </c>
      <c r="ES68" s="129" t="str">
        <f aca="false">VLOOKUP($A68,[7]data!$A$1:$Q$15000,14,0)</f>
        <v/>
      </c>
      <c r="ET68" s="129" t="str">
        <f aca="false">VLOOKUP($A68,[7]data!$A$1:$Q$15000,13,0)</f>
        <v/>
      </c>
      <c r="EU68" s="130" t="n">
        <f aca="false">VLOOKUP($A68,[4]Data!$A$1:$I$15000,8,0)</f>
        <v>180005</v>
      </c>
      <c r="EV68" s="128" t="n">
        <f aca="false">VLOOKUP($A68,[2]Data!$A$1:$BG$15000,59,0)</f>
        <v>156001</v>
      </c>
    </row>
    <row r="69" customFormat="false" ht="11.25" hidden="false" customHeight="false" outlineLevel="0" collapsed="false">
      <c r="A69" s="172" t="n">
        <v>36530</v>
      </c>
      <c r="B69" s="173" t="n">
        <f aca="false">VLOOKUP($A69,[2]Data!$A$1:$AG$15000,9,0)</f>
        <v>158729</v>
      </c>
      <c r="C69" s="173" t="n">
        <f aca="false">VLOOKUP($A69,[2]Data!$A$1:$AG$15000,10,0)</f>
        <v>335442</v>
      </c>
      <c r="D69" s="173" t="n">
        <f aca="false">VLOOKUP($A69,[2]Data!$A$1:$AG$15000,11,0)</f>
        <v>865129</v>
      </c>
      <c r="E69" s="173" t="n">
        <f aca="false">VLOOKUP($A69,[2]Data!$A$1:$AG$15000,12,0)</f>
        <v>532070</v>
      </c>
      <c r="F69" s="173" t="n">
        <f aca="false">VLOOKUP($A69,[1]Data!$A$1:$AF$15000,4,0)</f>
        <v>737635</v>
      </c>
      <c r="G69" s="173" t="n">
        <f aca="false">VLOOKUP($A69,[1]Data!$A$1:$AF$15000,2,0)</f>
        <v>20000</v>
      </c>
      <c r="H69" s="173" t="n">
        <f aca="false">VLOOKUP($A69,[1]Data!$A$1:$AF$15000,3,0)</f>
        <v>154557</v>
      </c>
      <c r="I69" s="173" t="n">
        <f aca="false">VLOOKUP($A69,[1]Data!$A$1:$AF$15000,6,0)</f>
        <v>18224</v>
      </c>
      <c r="J69" s="173" t="n">
        <f aca="false">VLOOKUP($A69,[3]Data!$A$1:$K$15000,4,0)*$A$2</f>
        <v>1702800</v>
      </c>
      <c r="K69" s="173" t="n">
        <f aca="false">VLOOKUP($A69,[3]Data!$A$1:$K$15000,6,0)*$A$2</f>
        <v>83200</v>
      </c>
      <c r="R69" s="173" t="n">
        <f aca="false">VLOOKUP($A69,[2]Data!$A$1:$AH$15000,4,0)</f>
        <v>2621888</v>
      </c>
      <c r="T69" s="173" t="n">
        <f aca="false">VLOOKUP($A69,[1]Data!$A$1:$AH$15000,34,0)</f>
        <v>618389</v>
      </c>
      <c r="V69" s="173" t="n">
        <f aca="false">VLOOKUP($A69,[1]Data!$A$1:$AH$15000,8,0)</f>
        <v>26247</v>
      </c>
      <c r="W69" s="173" t="n">
        <f aca="false">VLOOKUP($A69,[4]Data!$A$1:$AH$15000,19,0)</f>
        <v>34510</v>
      </c>
      <c r="X69" s="173" t="n">
        <f aca="false">VLOOKUP($A69,[1]Data!$A$1:$AH$15000,17,0)</f>
        <v>127888</v>
      </c>
      <c r="Y69" s="173" t="n">
        <f aca="false">VLOOKUP($A69,[2]Data!$A$1:$AH$15000,17,0)</f>
        <v>357057</v>
      </c>
      <c r="Z69" s="173" t="n">
        <f aca="false">VLOOKUP($A69,[1]Data!$A$1:$AH$15000,11,0)</f>
        <v>262331</v>
      </c>
      <c r="AA69" s="173" t="n">
        <f aca="false">VLOOKUP($A69,[2]Data!$A$1:$AH$15000,21,0)</f>
        <v>317531</v>
      </c>
      <c r="AB69" s="173" t="n">
        <f aca="false">VLOOKUP($A69,[1]Data!$A$1:$AH$15000,15,0)</f>
        <v>63651</v>
      </c>
      <c r="AC69" s="173" t="n">
        <f aca="false">VLOOKUP($A69,[2]Data!$A$1:$AH$15000,18,0)</f>
        <v>128306</v>
      </c>
      <c r="AD69" s="173" t="n">
        <f aca="false">VLOOKUP($A69,[1]Data!$A$1:$AH$15000,18,0)</f>
        <v>103241</v>
      </c>
      <c r="AE69" s="173" t="n">
        <f aca="false">VLOOKUP($A69,[2]Data!$A$1:$AH$15000,19,0)</f>
        <v>1807</v>
      </c>
      <c r="AF69" s="173" t="n">
        <f aca="false">VLOOKUP($A69,[1]Data!$A$1:$AH$15000,16,0)</f>
        <v>118114</v>
      </c>
      <c r="AG69" s="173" t="n">
        <f aca="false">VLOOKUP($A69,[2]Data!$A$1:$AH$15000,20,0)</f>
        <v>105791</v>
      </c>
      <c r="AH69" s="173" t="n">
        <f aca="false">VLOOKUP($A69,[1]Data!$A$1:$AH$15000,9,0)</f>
        <v>145460</v>
      </c>
      <c r="AI69" s="173" t="n">
        <f aca="false">VLOOKUP($A69,[2]Data!$A$1:$AH$15000,22,0)</f>
        <v>329006</v>
      </c>
      <c r="AJ69" s="173" t="n">
        <f aca="false">VLOOKUP($A69,[1]Data!$A$1:$AH$15000,10,0)</f>
        <v>68392</v>
      </c>
      <c r="AK69" s="173" t="n">
        <f aca="false">VLOOKUP($A69,[2]Data!$A$1:$AH$15000,23,0)</f>
        <v>52190</v>
      </c>
      <c r="AL69" s="173" t="n">
        <f aca="false">VLOOKUP($A69,[2]Data!$A$1:$AH$15000,24,0)</f>
        <v>810000</v>
      </c>
      <c r="AM69" s="173" t="n">
        <f aca="false">VLOOKUP($A69,[4]Data!$A$1:$R$15000,9,0)</f>
        <v>146205</v>
      </c>
      <c r="BA69" s="173" t="n">
        <f aca="false">VLOOKUP($A69,[2]Data!$A$1:$AH$15000,2,0)</f>
        <v>99400</v>
      </c>
      <c r="BC69" s="173" t="n">
        <f aca="false">VLOOKUP($A69,[1]Data!$A$1:$AH$15000,20,0)</f>
        <v>0</v>
      </c>
      <c r="BD69" s="173" t="n">
        <f aca="false">VLOOKUP($A69,[1]Data!$A$1:$AH$15000,21,0)</f>
        <v>32463</v>
      </c>
      <c r="BE69" s="173" t="n">
        <f aca="false">VLOOKUP($A69,[1]Data!$A$1:$AH$15000,22,0)</f>
        <v>0</v>
      </c>
      <c r="BF69" s="173" t="n">
        <f aca="false">VLOOKUP($A69,[1]Data!$A$1:$AH$15000,19,0)</f>
        <v>0</v>
      </c>
      <c r="BH69" s="173" t="n">
        <f aca="false">VLOOKUP($A69,[2]Data!$A$1:$AH$15000,3,0)</f>
        <v>330899</v>
      </c>
      <c r="BI69" s="173" t="n">
        <f aca="false">VLOOKUP($A69,[2]Data!$A$1:$AH$15000,7,0)</f>
        <v>1067775</v>
      </c>
      <c r="BJ69" s="173" t="n">
        <f aca="false">VLOOKUP($A69,[2]Data!$A$1:$AH$15000,8,0)</f>
        <v>0</v>
      </c>
      <c r="BR69" s="173" t="n">
        <f aca="false">VLOOKUP($A69,[2]Data!$A$1:$AH$15000,13,0)</f>
        <v>34305</v>
      </c>
      <c r="BS69" s="173" t="n">
        <f aca="false">VLOOKUP($A69,[2]Data!$A$1:$AH$15000,14,0)</f>
        <v>29889</v>
      </c>
      <c r="BT69" s="173" t="n">
        <f aca="false">VLOOKUP($A69,[2]Data!$A$1:$AH$15000,15,0)</f>
        <v>19782</v>
      </c>
      <c r="BU69" s="173" t="n">
        <f aca="false">VLOOKUP($A69,[2]Data!$A$1:$AH$15000,16,0)</f>
        <v>83685</v>
      </c>
      <c r="BW69" s="173" t="n">
        <f aca="false">VLOOKUP($A69,[1]Data!$A$1:$AH$15000,26,0)</f>
        <v>5000</v>
      </c>
      <c r="BX69" s="173" t="n">
        <f aca="false">VLOOKUP($A69,[1]Data!$A$1:$AH$15000,28,0)</f>
        <v>0</v>
      </c>
      <c r="BY69" s="173" t="n">
        <f aca="false">VLOOKUP($A69,[1]Data!$A$1:$AH$15000,24,0)</f>
        <v>0</v>
      </c>
      <c r="BZ69" s="173" t="n">
        <f aca="false">VLOOKUP($A69,[1]Data!$A$1:$AH$15000,25,0)</f>
        <v>41313</v>
      </c>
      <c r="CA69" s="173" t="n">
        <f aca="false">VLOOKUP($A69,[1]Data!$A$1:$AH$15000,30,0)</f>
        <v>0</v>
      </c>
      <c r="CB69" s="173" t="n">
        <f aca="false">VLOOKUP($A69,[1]Data!$A$1:$AH$15000,29,0)</f>
        <v>38643</v>
      </c>
      <c r="CD69" s="129" t="n">
        <f aca="false">VLOOKUP($A69,[4]Data!$A$1:$R$15000,2,0)</f>
        <v>817127</v>
      </c>
      <c r="CE69" s="173" t="n">
        <f aca="false">VLOOKUP($A69,[3]Data!$A$1:$K$15000,3,0)*$A$2</f>
        <v>2553800</v>
      </c>
      <c r="CF69" s="173" t="n">
        <f aca="false">VLOOKUP($A69,[3]Data!$A$1:$K$15000,7,0)*$A$2</f>
        <v>4900</v>
      </c>
      <c r="CG69" s="173" t="n">
        <f aca="false">VLOOKUP($A69,[3]Data!$A$1:$K$15000,8,0)*$A$2</f>
        <v>83400</v>
      </c>
      <c r="CH69" s="173" t="n">
        <f aca="false">VLOOKUP($A69,[3]Data!$A$1:$K$15000,2,0)*$A$2</f>
        <v>40300</v>
      </c>
      <c r="CJ69" s="173" t="n">
        <f aca="false">VLOOKUP($A69,[4]Data!$A$1:$R$15000,18,0)</f>
        <v>0</v>
      </c>
      <c r="CK69" s="173" t="n">
        <f aca="false">VLOOKUP($A69,[4]Data!$A$1:$R$15000,3,0)</f>
        <v>381268</v>
      </c>
      <c r="CL69" s="173" t="n">
        <f aca="false">VLOOKUP($A69,[4]Data!$A$1:$R$15000,4,0)</f>
        <v>22551</v>
      </c>
      <c r="CM69" s="173" t="n">
        <f aca="false">VLOOKUP($A69,[3]Data!$A$1:$K$15000,10,0)*$A$2</f>
        <v>356700</v>
      </c>
      <c r="CN69" s="129" t="n">
        <f aca="false">VLOOKUP($A69,[2]Data!$A$1:$AN$15000,34,0)</f>
        <v>95437</v>
      </c>
      <c r="CO69" s="129" t="n">
        <f aca="false">VLOOKUP($A69,[2]Data!$A$1:$AN$15000,35,0)</f>
        <v>517821</v>
      </c>
      <c r="CP69" s="129" t="n">
        <f aca="false">VLOOKUP($A69,[2]Data!$A$1:$AN$15000,36,0)</f>
        <v>648203</v>
      </c>
      <c r="CQ69" s="129" t="n">
        <f aca="false">VLOOKUP($A69,[2]Data!$A$1:$AN$15000,37,0)</f>
        <v>207874</v>
      </c>
      <c r="CR69" s="129" t="n">
        <f aca="false">VLOOKUP($A69,[2]Data!$A$1:$AN$15000,38,0)</f>
        <v>51497</v>
      </c>
      <c r="CS69" s="129" t="n">
        <f aca="false">VLOOKUP($A69,[2]Data!$A$1:$AN$15000,39,0)</f>
        <v>0</v>
      </c>
      <c r="CT69" s="129" t="n">
        <f aca="false">VLOOKUP($A69,[2]Data!$A$1:$AN$15000,40,0)</f>
        <v>193691</v>
      </c>
      <c r="CU69" s="129" t="n">
        <f aca="false">VLOOKUP($A69,[2]Data!$A$1:$BA$15000,41,0)</f>
        <v>0</v>
      </c>
      <c r="CV69" s="129" t="n">
        <f aca="false">VLOOKUP($A69,[2]Data!$A$1:$BA$15000,42,0)</f>
        <v>0</v>
      </c>
      <c r="CW69" s="129" t="n">
        <f aca="false">VLOOKUP($A69,[2]Data!$A$1:$BA$15000,43,0)</f>
        <v>15254</v>
      </c>
      <c r="CX69" s="129" t="n">
        <f aca="false">VLOOKUP($A69,[2]Data!$A$1:$BA$15000,44,0)</f>
        <v>35701</v>
      </c>
      <c r="CY69" s="129" t="n">
        <f aca="false">VLOOKUP($A69,[2]Data!$A$1:$BA$15000,45,0)</f>
        <v>53141</v>
      </c>
      <c r="CZ69" s="129" t="n">
        <f aca="false">VLOOKUP($A69,[2]Data!$A$1:$BA$15000,46,0)</f>
        <v>5352</v>
      </c>
      <c r="DA69" s="129" t="n">
        <f aca="false">VLOOKUP($A69,[2]Data!$A$1:$BA$15000,47,0)</f>
        <v>0</v>
      </c>
      <c r="DB69" s="129" t="n">
        <f aca="false">VLOOKUP($A69,[2]Data!$A$1:$BA$15000,48,0)</f>
        <v>58499</v>
      </c>
      <c r="DC69" s="129" t="n">
        <f aca="false">VLOOKUP($A69,[2]Data!$A$1:$BA$15000,53,0)</f>
        <v>-40135</v>
      </c>
      <c r="DD69" s="129" t="n">
        <f aca="false">VLOOKUP($A69,[4]Data!$A$1:$Z$15000,20,0)</f>
        <v>21404</v>
      </c>
      <c r="DE69" s="129" t="n">
        <f aca="false">VLOOKUP($A69,[4]Data!$A$1:$Z$15000,25,0)</f>
        <v>15000</v>
      </c>
      <c r="DF69" s="129" t="n">
        <f aca="false">VLOOKUP($A69,[4]Data!$A$1:$Z$15000,26,0)</f>
        <v>0</v>
      </c>
      <c r="DG69" s="129" t="n">
        <f aca="false">VLOOKUP($A69,[4]Data!$A$1:$Z$15000,21,0)</f>
        <v>0</v>
      </c>
      <c r="DH69" s="129" t="n">
        <f aca="false">VLOOKUP($A69,[4]Data!$A$1:$Z$15000,24,0)</f>
        <v>151990</v>
      </c>
      <c r="DI69" s="129" t="n">
        <f aca="false">VLOOKUP($A69,[5]Data!$A$1:$M$15000,4,0)</f>
        <v>465281</v>
      </c>
      <c r="DJ69" s="129" t="n">
        <f aca="false">VLOOKUP($A69,[5]Data!$A$1:$M$15000,12,0)</f>
        <v>19665</v>
      </c>
      <c r="DK69" s="129" t="n">
        <f aca="false">VLOOKUP($A69,[5]Data!$A$1:$M$15000,11,0)</f>
        <v>143641</v>
      </c>
      <c r="DL69" s="129" t="n">
        <f aca="false">VLOOKUP($A69,[5]Data!$A$1:$M$15000,5,0)</f>
        <v>131603</v>
      </c>
      <c r="DM69" s="129" t="n">
        <f aca="false">VLOOKUP($A69,[5]Data!$A$1:$M$15000,8,0)</f>
        <v>120453</v>
      </c>
      <c r="DN69" s="129" t="n">
        <f aca="false">VLOOKUP($A69,[5]Data!$A$1:$M$15000,6,0)</f>
        <v>7177</v>
      </c>
      <c r="DO69" s="129" t="n">
        <f aca="false">VLOOKUP($A69,[5]Data!$A$1:$M$15000,7,0)</f>
        <v>54524</v>
      </c>
      <c r="DP69" s="129" t="n">
        <f aca="false">VLOOKUP($A69,[5]Data!$A$1:$M$15000,9,0)</f>
        <v>9843</v>
      </c>
      <c r="DQ69" s="129" t="n">
        <f aca="false">VLOOKUP($A69,[5]Data!$A$1:$M$15000,3,0)</f>
        <v>0</v>
      </c>
      <c r="DR69" s="129" t="n">
        <f aca="false">VLOOKUP($A69,[5]Data!$A$1:$M$15000,10,0)</f>
        <v>201958</v>
      </c>
      <c r="DS69" s="129" t="n">
        <f aca="false">VLOOKUP($A69,[5]Data!$A$1:$M$15000,2,0)</f>
        <v>20069</v>
      </c>
      <c r="DT69" s="129" t="str">
        <f aca="false">VLOOKUP($A69,[5]Data!$A$1:$M$15000,13,0)</f>
        <v/>
      </c>
      <c r="DU69" s="129" t="n">
        <f aca="false">VLOOKUP($A69,[6]data!$A$1:$M$15000,2,0)</f>
        <v>130466</v>
      </c>
      <c r="DV69" s="129" t="n">
        <f aca="false">VLOOKUP($A69,[6]data!$A$1:$M$15000,3,0)</f>
        <v>132733</v>
      </c>
      <c r="DW69" s="129" t="n">
        <f aca="false">VLOOKUP($A69,[6]data!$A$1:$M$15000,4,0)</f>
        <v>166501</v>
      </c>
      <c r="DX69" s="129" t="n">
        <f aca="false">VLOOKUP($A69,[6]data!$A$1:$M$15000,5,0)</f>
        <v>30098</v>
      </c>
      <c r="DY69" s="129" t="n">
        <f aca="false">VLOOKUP($A69,[6]data!$A$1:$M$15000,6,0)</f>
        <v>87022</v>
      </c>
      <c r="DZ69" s="129" t="n">
        <f aca="false">VLOOKUP($A69,[6]data!$A$1:$M$15000,7,0)</f>
        <v>111148</v>
      </c>
      <c r="EA69" s="129" t="n">
        <f aca="false">VLOOKUP($A69,[6]data!$A$1:$M$15000,8,0)</f>
        <v>78166</v>
      </c>
      <c r="EB69" s="129" t="n">
        <f aca="false">VLOOKUP($A69,[6]data!$A$1:$M$15000,9,0)</f>
        <v>399940</v>
      </c>
      <c r="EC69" s="129" t="n">
        <f aca="false">VLOOKUP($A69,[6]data!$A$1:$M$15000,10,0)</f>
        <v>61743</v>
      </c>
      <c r="ED69" s="129" t="n">
        <f aca="false">VLOOKUP($A69,[6]data!$A$1:$Q$15000,11,0)</f>
        <v>6336</v>
      </c>
      <c r="EE69" s="129" t="n">
        <f aca="false">VLOOKUP($A69,[6]data!$A$1:$Q$15000,12,0)</f>
        <v>233028</v>
      </c>
      <c r="EF69" s="129" t="n">
        <f aca="false">VLOOKUP($A69,[6]data!$A$1:$Q$15000,13,0)</f>
        <v>140000</v>
      </c>
      <c r="EG69" s="129" t="n">
        <f aca="false">VLOOKUP($A69,[6]data!$A$1:$Q$15000,14,0)</f>
        <v>23500</v>
      </c>
      <c r="EH69" s="129" t="n">
        <f aca="false">VLOOKUP($A69,[6]data!$A$1:$Q$15000,15,0)</f>
        <v>107000</v>
      </c>
      <c r="EI69" s="129" t="n">
        <f aca="false">VLOOKUP($A69,[6]data!$A$1:$Q$15000,17,0)</f>
        <v>0</v>
      </c>
      <c r="EJ69" s="129" t="n">
        <f aca="false">VLOOKUP($A69,[6]data!$A$1:$Q$15000,16,0)</f>
        <v>139342</v>
      </c>
      <c r="EK69" s="129" t="n">
        <f aca="false">VLOOKUP($A69,[7]data!$A$1:$Q$15000,3,0)</f>
        <v>270000</v>
      </c>
      <c r="EL69" s="129" t="n">
        <f aca="false">VLOOKUP($A69,[7]data!$A$1:$Q$15000,4,0)</f>
        <v>58000</v>
      </c>
      <c r="EM69" s="129" t="n">
        <f aca="false">VLOOKUP($A69,[7]data!$A$1:$Q$15000,2,0)</f>
        <v>18000</v>
      </c>
      <c r="EN69" s="129" t="n">
        <f aca="false">VLOOKUP($A69,[7]data!$A$1:$Q$15000,11,0)</f>
        <v>44000</v>
      </c>
      <c r="EO69" s="129" t="n">
        <f aca="false">VLOOKUP($A69,[7]data!$A$1:$Q$15000,12,0)</f>
        <v>10000</v>
      </c>
      <c r="ES69" s="129" t="n">
        <f aca="false">VLOOKUP($A69,[7]data!$A$1:$Q$15000,14,0)</f>
        <v>8000</v>
      </c>
      <c r="ET69" s="129" t="n">
        <f aca="false">VLOOKUP($A69,[7]data!$A$1:$Q$15000,13,0)</f>
        <v>13000</v>
      </c>
      <c r="EU69" s="130" t="n">
        <f aca="false">VLOOKUP($A69,[4]Data!$A$1:$I$15000,8,0)</f>
        <v>165220</v>
      </c>
      <c r="EV69" s="128" t="n">
        <f aca="false">VLOOKUP($A69,[2]Data!$A$1:$BG$15000,59,0)</f>
        <v>105498</v>
      </c>
    </row>
    <row r="70" customFormat="false" ht="11.25" hidden="false" customHeight="false" outlineLevel="0" collapsed="false">
      <c r="A70" s="172" t="n">
        <v>36531</v>
      </c>
      <c r="B70" s="173" t="n">
        <f aca="false">VLOOKUP($A70,[2]Data!$A$1:$AG$15000,9,0)</f>
        <v>183910</v>
      </c>
      <c r="C70" s="173" t="n">
        <f aca="false">VLOOKUP($A70,[2]Data!$A$1:$AG$15000,10,0)</f>
        <v>306312</v>
      </c>
      <c r="D70" s="173" t="n">
        <f aca="false">VLOOKUP($A70,[2]Data!$A$1:$AG$15000,11,0)</f>
        <v>929490</v>
      </c>
      <c r="E70" s="173" t="n">
        <f aca="false">VLOOKUP($A70,[2]Data!$A$1:$AG$15000,12,0)</f>
        <v>537910</v>
      </c>
      <c r="F70" s="173" t="n">
        <f aca="false">VLOOKUP($A70,[1]Data!$A$1:$AF$15000,4,0)</f>
        <v>657757</v>
      </c>
      <c r="G70" s="173" t="n">
        <f aca="false">VLOOKUP($A70,[1]Data!$A$1:$AF$15000,2,0)</f>
        <v>20000</v>
      </c>
      <c r="H70" s="173" t="n">
        <f aca="false">VLOOKUP($A70,[1]Data!$A$1:$AF$15000,3,0)</f>
        <v>188789</v>
      </c>
      <c r="I70" s="173" t="n">
        <f aca="false">VLOOKUP($A70,[1]Data!$A$1:$AF$15000,6,0)</f>
        <v>11533</v>
      </c>
      <c r="J70" s="173" t="n">
        <f aca="false">VLOOKUP($A70,[3]Data!$A$1:$K$15000,4,0)*$A$2</f>
        <v>1776000</v>
      </c>
      <c r="K70" s="173" t="n">
        <f aca="false">VLOOKUP($A70,[3]Data!$A$1:$K$15000,6,0)*$A$2</f>
        <v>95100</v>
      </c>
      <c r="R70" s="173" t="n">
        <f aca="false">VLOOKUP($A70,[2]Data!$A$1:$AH$15000,4,0)</f>
        <v>2609494</v>
      </c>
      <c r="T70" s="173" t="n">
        <f aca="false">VLOOKUP($A70,[1]Data!$A$1:$AH$15000,34,0)</f>
        <v>629037</v>
      </c>
      <c r="V70" s="173" t="n">
        <f aca="false">VLOOKUP($A70,[1]Data!$A$1:$AH$15000,8,0)</f>
        <v>26247</v>
      </c>
      <c r="W70" s="173" t="n">
        <f aca="false">VLOOKUP($A70,[4]Data!$A$1:$AH$15000,19,0)</f>
        <v>30332</v>
      </c>
      <c r="X70" s="173" t="n">
        <f aca="false">VLOOKUP($A70,[1]Data!$A$1:$AH$15000,17,0)</f>
        <v>128787</v>
      </c>
      <c r="Y70" s="173" t="n">
        <f aca="false">VLOOKUP($A70,[2]Data!$A$1:$AH$15000,17,0)</f>
        <v>370240</v>
      </c>
      <c r="Z70" s="173" t="n">
        <f aca="false">VLOOKUP($A70,[1]Data!$A$1:$AH$15000,11,0)</f>
        <v>244657</v>
      </c>
      <c r="AA70" s="173" t="n">
        <f aca="false">VLOOKUP($A70,[2]Data!$A$1:$AH$15000,21,0)</f>
        <v>339815</v>
      </c>
      <c r="AB70" s="173" t="n">
        <f aca="false">VLOOKUP($A70,[1]Data!$A$1:$AH$15000,15,0)</f>
        <v>63651</v>
      </c>
      <c r="AC70" s="173" t="n">
        <f aca="false">VLOOKUP($A70,[2]Data!$A$1:$AH$15000,18,0)</f>
        <v>130895</v>
      </c>
      <c r="AD70" s="173" t="n">
        <f aca="false">VLOOKUP($A70,[1]Data!$A$1:$AH$15000,18,0)</f>
        <v>100525</v>
      </c>
      <c r="AE70" s="173" t="n">
        <f aca="false">VLOOKUP($A70,[2]Data!$A$1:$AH$15000,19,0)</f>
        <v>1807</v>
      </c>
      <c r="AF70" s="173" t="n">
        <f aca="false">VLOOKUP($A70,[1]Data!$A$1:$AH$15000,16,0)</f>
        <v>108090</v>
      </c>
      <c r="AG70" s="173" t="n">
        <f aca="false">VLOOKUP($A70,[2]Data!$A$1:$AH$15000,20,0)</f>
        <v>105880</v>
      </c>
      <c r="AH70" s="173" t="n">
        <f aca="false">VLOOKUP($A70,[1]Data!$A$1:$AH$15000,9,0)</f>
        <v>154591</v>
      </c>
      <c r="AI70" s="173" t="n">
        <f aca="false">VLOOKUP($A70,[2]Data!$A$1:$AH$15000,22,0)</f>
        <v>334774</v>
      </c>
      <c r="AJ70" s="173" t="n">
        <f aca="false">VLOOKUP($A70,[1]Data!$A$1:$AH$15000,10,0)</f>
        <v>68121</v>
      </c>
      <c r="AK70" s="173" t="n">
        <f aca="false">VLOOKUP($A70,[2]Data!$A$1:$AH$15000,23,0)</f>
        <v>48619</v>
      </c>
      <c r="AL70" s="173" t="n">
        <f aca="false">VLOOKUP($A70,[2]Data!$A$1:$AH$15000,24,0)</f>
        <v>766307</v>
      </c>
      <c r="AM70" s="173" t="n">
        <f aca="false">VLOOKUP($A70,[4]Data!$A$1:$R$15000,9,0)</f>
        <v>176019</v>
      </c>
      <c r="BA70" s="173" t="n">
        <f aca="false">VLOOKUP($A70,[2]Data!$A$1:$AH$15000,2,0)</f>
        <v>110585</v>
      </c>
      <c r="BC70" s="173" t="n">
        <f aca="false">VLOOKUP($A70,[1]Data!$A$1:$AH$15000,20,0)</f>
        <v>0</v>
      </c>
      <c r="BD70" s="173" t="n">
        <f aca="false">VLOOKUP($A70,[1]Data!$A$1:$AH$15000,21,0)</f>
        <v>35770</v>
      </c>
      <c r="BE70" s="173" t="n">
        <f aca="false">VLOOKUP($A70,[1]Data!$A$1:$AH$15000,22,0)</f>
        <v>0</v>
      </c>
      <c r="BF70" s="173" t="n">
        <f aca="false">VLOOKUP($A70,[1]Data!$A$1:$AH$15000,19,0)</f>
        <v>0</v>
      </c>
      <c r="BH70" s="173" t="n">
        <f aca="false">VLOOKUP($A70,[2]Data!$A$1:$AH$15000,3,0)</f>
        <v>312078</v>
      </c>
      <c r="BI70" s="173" t="n">
        <f aca="false">VLOOKUP($A70,[2]Data!$A$1:$AH$15000,7,0)</f>
        <v>1143270</v>
      </c>
      <c r="BJ70" s="173" t="n">
        <f aca="false">VLOOKUP($A70,[2]Data!$A$1:$AH$15000,8,0)</f>
        <v>0</v>
      </c>
      <c r="BR70" s="173" t="n">
        <f aca="false">VLOOKUP($A70,[2]Data!$A$1:$AH$15000,13,0)</f>
        <v>27499</v>
      </c>
      <c r="BS70" s="173" t="n">
        <f aca="false">VLOOKUP($A70,[2]Data!$A$1:$AH$15000,14,0)</f>
        <v>29889</v>
      </c>
      <c r="BT70" s="173" t="n">
        <f aca="false">VLOOKUP($A70,[2]Data!$A$1:$AH$15000,15,0)</f>
        <v>19782</v>
      </c>
      <c r="BU70" s="173" t="n">
        <f aca="false">VLOOKUP($A70,[2]Data!$A$1:$AH$15000,16,0)</f>
        <v>109836</v>
      </c>
      <c r="BW70" s="173" t="n">
        <f aca="false">VLOOKUP($A70,[1]Data!$A$1:$AH$15000,26,0)</f>
        <v>5000</v>
      </c>
      <c r="BX70" s="173" t="n">
        <f aca="false">VLOOKUP($A70,[1]Data!$A$1:$AH$15000,28,0)</f>
        <v>0</v>
      </c>
      <c r="BY70" s="173" t="n">
        <f aca="false">VLOOKUP($A70,[1]Data!$A$1:$AH$15000,24,0)</f>
        <v>7798</v>
      </c>
      <c r="BZ70" s="173" t="n">
        <f aca="false">VLOOKUP($A70,[1]Data!$A$1:$AH$15000,25,0)</f>
        <v>15000</v>
      </c>
      <c r="CA70" s="173" t="n">
        <f aca="false">VLOOKUP($A70,[1]Data!$A$1:$AH$15000,30,0)</f>
        <v>43631</v>
      </c>
      <c r="CB70" s="173" t="n">
        <f aca="false">VLOOKUP($A70,[1]Data!$A$1:$AH$15000,29,0)</f>
        <v>34815</v>
      </c>
      <c r="CD70" s="129" t="n">
        <f aca="false">VLOOKUP($A70,[4]Data!$A$1:$R$15000,2,0)</f>
        <v>895200</v>
      </c>
      <c r="CE70" s="173" t="n">
        <f aca="false">VLOOKUP($A70,[3]Data!$A$1:$K$15000,3,0)*$A$2</f>
        <v>2542400</v>
      </c>
      <c r="CF70" s="173" t="n">
        <f aca="false">VLOOKUP($A70,[3]Data!$A$1:$K$15000,7,0)*$A$2</f>
        <v>4900</v>
      </c>
      <c r="CG70" s="173" t="n">
        <f aca="false">VLOOKUP($A70,[3]Data!$A$1:$K$15000,8,0)*$A$2</f>
        <v>83400</v>
      </c>
      <c r="CH70" s="173" t="n">
        <f aca="false">VLOOKUP($A70,[3]Data!$A$1:$K$15000,2,0)*$A$2</f>
        <v>40300</v>
      </c>
      <c r="CJ70" s="173" t="n">
        <f aca="false">VLOOKUP($A70,[4]Data!$A$1:$R$15000,18,0)</f>
        <v>44622</v>
      </c>
      <c r="CK70" s="173" t="n">
        <f aca="false">VLOOKUP($A70,[4]Data!$A$1:$R$15000,3,0)</f>
        <v>330053</v>
      </c>
      <c r="CL70" s="173" t="n">
        <f aca="false">VLOOKUP($A70,[4]Data!$A$1:$R$15000,4,0)</f>
        <v>50180</v>
      </c>
      <c r="CM70" s="173" t="n">
        <f aca="false">VLOOKUP($A70,[3]Data!$A$1:$K$15000,10,0)*$A$2</f>
        <v>270200</v>
      </c>
      <c r="CN70" s="129" t="n">
        <f aca="false">VLOOKUP($A70,[2]Data!$A$1:$AN$15000,34,0)</f>
        <v>115122</v>
      </c>
      <c r="CO70" s="129" t="n">
        <f aca="false">VLOOKUP($A70,[2]Data!$A$1:$AN$15000,35,0)</f>
        <v>544160</v>
      </c>
      <c r="CP70" s="129" t="n">
        <f aca="false">VLOOKUP($A70,[2]Data!$A$1:$AN$15000,36,0)</f>
        <v>674478</v>
      </c>
      <c r="CQ70" s="129" t="n">
        <f aca="false">VLOOKUP($A70,[2]Data!$A$1:$AN$15000,37,0)</f>
        <v>203439</v>
      </c>
      <c r="CR70" s="129" t="n">
        <f aca="false">VLOOKUP($A70,[2]Data!$A$1:$AN$15000,38,0)</f>
        <v>141255</v>
      </c>
      <c r="CS70" s="129" t="n">
        <f aca="false">VLOOKUP($A70,[2]Data!$A$1:$AN$15000,39,0)</f>
        <v>3418</v>
      </c>
      <c r="CT70" s="129" t="n">
        <f aca="false">VLOOKUP($A70,[2]Data!$A$1:$AN$15000,40,0)</f>
        <v>196044</v>
      </c>
      <c r="CU70" s="129" t="n">
        <f aca="false">VLOOKUP($A70,[2]Data!$A$1:$BA$15000,41,0)</f>
        <v>0</v>
      </c>
      <c r="CV70" s="129" t="n">
        <f aca="false">VLOOKUP($A70,[2]Data!$A$1:$BA$15000,42,0)</f>
        <v>0</v>
      </c>
      <c r="CW70" s="129" t="n">
        <f aca="false">VLOOKUP($A70,[2]Data!$A$1:$BA$15000,43,0)</f>
        <v>10269</v>
      </c>
      <c r="CX70" s="129" t="n">
        <f aca="false">VLOOKUP($A70,[2]Data!$A$1:$BA$15000,44,0)</f>
        <v>35680</v>
      </c>
      <c r="CY70" s="129" t="n">
        <f aca="false">VLOOKUP($A70,[2]Data!$A$1:$BA$15000,45,0)</f>
        <v>53141</v>
      </c>
      <c r="CZ70" s="129" t="n">
        <f aca="false">VLOOKUP($A70,[2]Data!$A$1:$BA$15000,46,0)</f>
        <v>5352</v>
      </c>
      <c r="DA70" s="129" t="n">
        <f aca="false">VLOOKUP($A70,[2]Data!$A$1:$BA$15000,47,0)</f>
        <v>0</v>
      </c>
      <c r="DB70" s="129" t="n">
        <f aca="false">VLOOKUP($A70,[2]Data!$A$1:$BA$15000,48,0)</f>
        <v>61192</v>
      </c>
      <c r="DC70" s="129" t="n">
        <f aca="false">VLOOKUP($A70,[2]Data!$A$1:$BA$15000,53,0)</f>
        <v>-38057</v>
      </c>
      <c r="DD70" s="129" t="n">
        <f aca="false">VLOOKUP($A70,[4]Data!$A$1:$Z$15000,20,0)</f>
        <v>32615</v>
      </c>
      <c r="DE70" s="129" t="n">
        <f aca="false">VLOOKUP($A70,[4]Data!$A$1:$Z$15000,25,0)</f>
        <v>22400</v>
      </c>
      <c r="DF70" s="129" t="n">
        <f aca="false">VLOOKUP($A70,[4]Data!$A$1:$Z$15000,26,0)</f>
        <v>0</v>
      </c>
      <c r="DG70" s="129" t="n">
        <f aca="false">VLOOKUP($A70,[4]Data!$A$1:$Z$15000,21,0)</f>
        <v>0</v>
      </c>
      <c r="DH70" s="129" t="n">
        <f aca="false">VLOOKUP($A70,[4]Data!$A$1:$Z$15000,24,0)</f>
        <v>159015</v>
      </c>
      <c r="DI70" s="129" t="n">
        <f aca="false">VLOOKUP($A70,[5]Data!$A$1:$M$15000,4,0)</f>
        <v>438351</v>
      </c>
      <c r="DJ70" s="129" t="n">
        <f aca="false">VLOOKUP($A70,[5]Data!$A$1:$M$15000,12,0)</f>
        <v>19685</v>
      </c>
      <c r="DK70" s="129" t="n">
        <f aca="false">VLOOKUP($A70,[5]Data!$A$1:$M$15000,11,0)</f>
        <v>178240</v>
      </c>
      <c r="DL70" s="129" t="n">
        <f aca="false">VLOOKUP($A70,[5]Data!$A$1:$M$15000,5,0)</f>
        <v>133203</v>
      </c>
      <c r="DM70" s="129" t="n">
        <f aca="false">VLOOKUP($A70,[5]Data!$A$1:$M$15000,8,0)</f>
        <v>139209</v>
      </c>
      <c r="DN70" s="129" t="n">
        <f aca="false">VLOOKUP($A70,[5]Data!$A$1:$M$15000,6,0)</f>
        <v>7177</v>
      </c>
      <c r="DO70" s="129" t="n">
        <f aca="false">VLOOKUP($A70,[5]Data!$A$1:$M$15000,7,0)</f>
        <v>54473</v>
      </c>
      <c r="DP70" s="129" t="n">
        <f aca="false">VLOOKUP($A70,[5]Data!$A$1:$M$15000,9,0)</f>
        <v>10790</v>
      </c>
      <c r="DQ70" s="129" t="n">
        <f aca="false">VLOOKUP($A70,[5]Data!$A$1:$M$15000,3,0)</f>
        <v>0</v>
      </c>
      <c r="DR70" s="129" t="n">
        <f aca="false">VLOOKUP($A70,[5]Data!$A$1:$M$15000,10,0)</f>
        <v>204300</v>
      </c>
      <c r="DS70" s="129" t="n">
        <f aca="false">VLOOKUP($A70,[5]Data!$A$1:$M$15000,2,0)</f>
        <v>20069</v>
      </c>
      <c r="DT70" s="129" t="str">
        <f aca="false">VLOOKUP($A70,[5]Data!$A$1:$M$15000,13,0)</f>
        <v/>
      </c>
      <c r="DU70" s="129" t="n">
        <f aca="false">VLOOKUP($A70,[6]data!$A$1:$M$15000,2,0)</f>
        <v>130466</v>
      </c>
      <c r="DV70" s="129" t="n">
        <f aca="false">VLOOKUP($A70,[6]data!$A$1:$M$15000,3,0)</f>
        <v>134309</v>
      </c>
      <c r="DW70" s="129" t="n">
        <f aca="false">VLOOKUP($A70,[6]data!$A$1:$M$15000,4,0)</f>
        <v>175865</v>
      </c>
      <c r="DX70" s="129" t="n">
        <f aca="false">VLOOKUP($A70,[6]data!$A$1:$M$15000,5,0)</f>
        <v>30098</v>
      </c>
      <c r="DY70" s="129" t="n">
        <f aca="false">VLOOKUP($A70,[6]data!$A$1:$M$15000,6,0)</f>
        <v>83745</v>
      </c>
      <c r="DZ70" s="129" t="n">
        <f aca="false">VLOOKUP($A70,[6]data!$A$1:$M$15000,7,0)</f>
        <v>96926</v>
      </c>
      <c r="EA70" s="129" t="n">
        <f aca="false">VLOOKUP($A70,[6]data!$A$1:$M$15000,8,0)</f>
        <v>78166</v>
      </c>
      <c r="EB70" s="129" t="n">
        <f aca="false">VLOOKUP($A70,[6]data!$A$1:$M$15000,9,0)</f>
        <v>395250</v>
      </c>
      <c r="EC70" s="129" t="n">
        <f aca="false">VLOOKUP($A70,[6]data!$A$1:$M$15000,10,0)</f>
        <v>46871</v>
      </c>
      <c r="ED70" s="129" t="n">
        <f aca="false">VLOOKUP($A70,[6]data!$A$1:$Q$15000,11,0)</f>
        <v>6336</v>
      </c>
      <c r="EE70" s="129" t="n">
        <f aca="false">VLOOKUP($A70,[6]data!$A$1:$Q$15000,12,0)</f>
        <v>212643</v>
      </c>
      <c r="EF70" s="129" t="n">
        <f aca="false">VLOOKUP($A70,[6]data!$A$1:$Q$15000,13,0)</f>
        <v>140000</v>
      </c>
      <c r="EG70" s="129" t="n">
        <f aca="false">VLOOKUP($A70,[6]data!$A$1:$Q$15000,14,0)</f>
        <v>23500</v>
      </c>
      <c r="EH70" s="129" t="n">
        <f aca="false">VLOOKUP($A70,[6]data!$A$1:$Q$15000,15,0)</f>
        <v>107000</v>
      </c>
      <c r="EI70" s="129" t="n">
        <f aca="false">VLOOKUP($A70,[6]data!$A$1:$Q$15000,17,0)</f>
        <v>0</v>
      </c>
      <c r="EJ70" s="129" t="n">
        <f aca="false">VLOOKUP($A70,[6]data!$A$1:$Q$15000,16,0)</f>
        <v>130682</v>
      </c>
      <c r="EK70" s="129" t="n">
        <f aca="false">VLOOKUP($A70,[7]data!$A$1:$Q$15000,3,0)</f>
        <v>270000</v>
      </c>
      <c r="EL70" s="129" t="n">
        <f aca="false">VLOOKUP($A70,[7]data!$A$1:$Q$15000,4,0)</f>
        <v>58000</v>
      </c>
      <c r="EM70" s="129" t="n">
        <f aca="false">VLOOKUP($A70,[7]data!$A$1:$Q$15000,2,0)</f>
        <v>18000</v>
      </c>
      <c r="EN70" s="129" t="n">
        <f aca="false">VLOOKUP($A70,[7]data!$A$1:$Q$15000,11,0)</f>
        <v>47000</v>
      </c>
      <c r="EO70" s="129" t="n">
        <f aca="false">VLOOKUP($A70,[7]data!$A$1:$Q$15000,12,0)</f>
        <v>20000</v>
      </c>
      <c r="ES70" s="129" t="n">
        <f aca="false">VLOOKUP($A70,[7]data!$A$1:$Q$15000,14,0)</f>
        <v>29000</v>
      </c>
      <c r="ET70" s="129" t="n">
        <f aca="false">VLOOKUP($A70,[7]data!$A$1:$Q$15000,13,0)</f>
        <v>0</v>
      </c>
      <c r="EU70" s="130" t="n">
        <f aca="false">VLOOKUP($A70,[4]Data!$A$1:$I$15000,8,0)</f>
        <v>177857</v>
      </c>
      <c r="EV70" s="128" t="n">
        <f aca="false">VLOOKUP($A70,[2]Data!$A$1:$BG$15000,59,0)</f>
        <v>118432</v>
      </c>
    </row>
    <row r="71" customFormat="false" ht="11.25" hidden="false" customHeight="false" outlineLevel="0" collapsed="false">
      <c r="A71" s="172" t="n">
        <v>36532</v>
      </c>
      <c r="B71" s="173" t="n">
        <f aca="false">VLOOKUP($A71,[2]Data!$A$1:$AG$15000,9,0)</f>
        <v>160696</v>
      </c>
      <c r="C71" s="173" t="n">
        <f aca="false">VLOOKUP($A71,[2]Data!$A$1:$AG$15000,10,0)</f>
        <v>337620</v>
      </c>
      <c r="D71" s="173" t="n">
        <f aca="false">VLOOKUP($A71,[2]Data!$A$1:$AG$15000,11,0)</f>
        <v>986906</v>
      </c>
      <c r="E71" s="173" t="n">
        <f aca="false">VLOOKUP($A71,[2]Data!$A$1:$AG$15000,12,0)</f>
        <v>539999</v>
      </c>
      <c r="F71" s="173" t="n">
        <f aca="false">VLOOKUP($A71,[1]Data!$A$1:$AF$15000,4,0)</f>
        <v>700313</v>
      </c>
      <c r="G71" s="173" t="n">
        <f aca="false">VLOOKUP($A71,[1]Data!$A$1:$AF$15000,2,0)</f>
        <v>25000</v>
      </c>
      <c r="H71" s="173" t="n">
        <f aca="false">VLOOKUP($A71,[1]Data!$A$1:$AF$15000,3,0)</f>
        <v>172658</v>
      </c>
      <c r="I71" s="173" t="n">
        <f aca="false">VLOOKUP($A71,[1]Data!$A$1:$AF$15000,6,0)</f>
        <v>11572</v>
      </c>
      <c r="J71" s="173" t="n">
        <f aca="false">VLOOKUP($A71,[3]Data!$A$1:$K$15000,4,0)*$A$2</f>
        <v>1755900</v>
      </c>
      <c r="K71" s="173" t="n">
        <f aca="false">VLOOKUP($A71,[3]Data!$A$1:$K$15000,6,0)*$A$2</f>
        <v>111200</v>
      </c>
      <c r="R71" s="173" t="n">
        <f aca="false">VLOOKUP($A71,[2]Data!$A$1:$AH$15000,4,0)</f>
        <v>2674973</v>
      </c>
      <c r="T71" s="173" t="n">
        <f aca="false">VLOOKUP($A71,[1]Data!$A$1:$AH$15000,34,0)</f>
        <v>636266</v>
      </c>
      <c r="V71" s="173" t="n">
        <f aca="false">VLOOKUP($A71,[1]Data!$A$1:$AH$15000,8,0)</f>
        <v>26247</v>
      </c>
      <c r="W71" s="173" t="n">
        <f aca="false">VLOOKUP($A71,[4]Data!$A$1:$AH$15000,19,0)</f>
        <v>35290</v>
      </c>
      <c r="X71" s="173" t="n">
        <f aca="false">VLOOKUP($A71,[1]Data!$A$1:$AH$15000,17,0)</f>
        <v>121057</v>
      </c>
      <c r="Y71" s="173" t="n">
        <f aca="false">VLOOKUP($A71,[2]Data!$A$1:$AH$15000,17,0)</f>
        <v>377390</v>
      </c>
      <c r="Z71" s="173" t="n">
        <f aca="false">VLOOKUP($A71,[1]Data!$A$1:$AH$15000,11,0)</f>
        <v>243442</v>
      </c>
      <c r="AA71" s="173" t="n">
        <f aca="false">VLOOKUP($A71,[2]Data!$A$1:$AH$15000,21,0)</f>
        <v>326912</v>
      </c>
      <c r="AB71" s="173" t="n">
        <f aca="false">VLOOKUP($A71,[1]Data!$A$1:$AH$15000,15,0)</f>
        <v>63651</v>
      </c>
      <c r="AC71" s="173" t="n">
        <f aca="false">VLOOKUP($A71,[2]Data!$A$1:$AH$15000,18,0)</f>
        <v>129577</v>
      </c>
      <c r="AD71" s="173" t="n">
        <f aca="false">VLOOKUP($A71,[1]Data!$A$1:$AH$15000,18,0)</f>
        <v>101515</v>
      </c>
      <c r="AE71" s="173" t="n">
        <f aca="false">VLOOKUP($A71,[2]Data!$A$1:$AH$15000,19,0)</f>
        <v>11276</v>
      </c>
      <c r="AF71" s="173" t="n">
        <f aca="false">VLOOKUP($A71,[1]Data!$A$1:$AH$15000,16,0)</f>
        <v>122625</v>
      </c>
      <c r="AG71" s="173" t="n">
        <f aca="false">VLOOKUP($A71,[2]Data!$A$1:$AH$15000,20,0)</f>
        <v>89844</v>
      </c>
      <c r="AH71" s="173" t="n">
        <f aca="false">VLOOKUP($A71,[1]Data!$A$1:$AH$15000,9,0)</f>
        <v>177350</v>
      </c>
      <c r="AI71" s="173" t="n">
        <f aca="false">VLOOKUP($A71,[2]Data!$A$1:$AH$15000,22,0)</f>
        <v>307316</v>
      </c>
      <c r="AJ71" s="173" t="n">
        <f aca="false">VLOOKUP($A71,[1]Data!$A$1:$AH$15000,10,0)</f>
        <v>68534</v>
      </c>
      <c r="AK71" s="173" t="n">
        <f aca="false">VLOOKUP($A71,[2]Data!$A$1:$AH$15000,23,0)</f>
        <v>44499</v>
      </c>
      <c r="AL71" s="173" t="n">
        <f aca="false">VLOOKUP($A71,[2]Data!$A$1:$AH$15000,24,0)</f>
        <v>869830</v>
      </c>
      <c r="AM71" s="173" t="n">
        <f aca="false">VLOOKUP($A71,[4]Data!$A$1:$R$15000,9,0)</f>
        <v>169121</v>
      </c>
      <c r="BA71" s="173" t="n">
        <f aca="false">VLOOKUP($A71,[2]Data!$A$1:$AH$15000,2,0)</f>
        <v>106595</v>
      </c>
      <c r="BC71" s="173" t="n">
        <f aca="false">VLOOKUP($A71,[1]Data!$A$1:$AH$15000,20,0)</f>
        <v>0</v>
      </c>
      <c r="BD71" s="173" t="n">
        <f aca="false">VLOOKUP($A71,[1]Data!$A$1:$AH$15000,21,0)</f>
        <v>35780</v>
      </c>
      <c r="BE71" s="173" t="n">
        <f aca="false">VLOOKUP($A71,[1]Data!$A$1:$AH$15000,22,0)</f>
        <v>0</v>
      </c>
      <c r="BF71" s="173" t="n">
        <f aca="false">VLOOKUP($A71,[1]Data!$A$1:$AH$15000,19,0)</f>
        <v>0</v>
      </c>
      <c r="BH71" s="173" t="n">
        <f aca="false">VLOOKUP($A71,[2]Data!$A$1:$AH$15000,3,0)</f>
        <v>425474</v>
      </c>
      <c r="BI71" s="173" t="n">
        <f aca="false">VLOOKUP($A71,[2]Data!$A$1:$AH$15000,7,0)</f>
        <v>1156936</v>
      </c>
      <c r="BJ71" s="173" t="n">
        <f aca="false">VLOOKUP($A71,[2]Data!$A$1:$AH$15000,8,0)</f>
        <v>0</v>
      </c>
      <c r="BR71" s="173" t="n">
        <f aca="false">VLOOKUP($A71,[2]Data!$A$1:$AH$15000,13,0)</f>
        <v>24187</v>
      </c>
      <c r="BS71" s="173" t="n">
        <f aca="false">VLOOKUP($A71,[2]Data!$A$1:$AH$15000,14,0)</f>
        <v>36745</v>
      </c>
      <c r="BT71" s="173" t="n">
        <f aca="false">VLOOKUP($A71,[2]Data!$A$1:$AH$15000,15,0)</f>
        <v>3562</v>
      </c>
      <c r="BU71" s="173" t="n">
        <f aca="false">VLOOKUP($A71,[2]Data!$A$1:$AH$15000,16,0)</f>
        <v>127468</v>
      </c>
      <c r="BW71" s="173" t="n">
        <f aca="false">VLOOKUP($A71,[1]Data!$A$1:$AH$15000,26,0)</f>
        <v>5000</v>
      </c>
      <c r="BX71" s="173" t="n">
        <f aca="false">VLOOKUP($A71,[1]Data!$A$1:$AH$15000,28,0)</f>
        <v>0</v>
      </c>
      <c r="BY71" s="173" t="n">
        <f aca="false">VLOOKUP($A71,[1]Data!$A$1:$AH$15000,24,0)</f>
        <v>0</v>
      </c>
      <c r="BZ71" s="173" t="n">
        <f aca="false">VLOOKUP($A71,[1]Data!$A$1:$AH$15000,25,0)</f>
        <v>9999</v>
      </c>
      <c r="CA71" s="173" t="n">
        <f aca="false">VLOOKUP($A71,[1]Data!$A$1:$AH$15000,30,0)</f>
        <v>25525</v>
      </c>
      <c r="CB71" s="173" t="n">
        <f aca="false">VLOOKUP($A71,[1]Data!$A$1:$AH$15000,29,0)</f>
        <v>30598</v>
      </c>
      <c r="CD71" s="129" t="n">
        <f aca="false">VLOOKUP($A71,[4]Data!$A$1:$R$15000,2,0)</f>
        <v>871807</v>
      </c>
      <c r="CE71" s="173" t="n">
        <f aca="false">VLOOKUP($A71,[3]Data!$A$1:$K$15000,3,0)*$A$2</f>
        <v>2537400</v>
      </c>
      <c r="CF71" s="173" t="n">
        <f aca="false">VLOOKUP($A71,[3]Data!$A$1:$K$15000,7,0)*$A$2</f>
        <v>14800</v>
      </c>
      <c r="CG71" s="173" t="n">
        <f aca="false">VLOOKUP($A71,[3]Data!$A$1:$K$15000,8,0)*$A$2</f>
        <v>83300</v>
      </c>
      <c r="CH71" s="173" t="n">
        <f aca="false">VLOOKUP($A71,[3]Data!$A$1:$K$15000,2,0)*$A$2</f>
        <v>35400</v>
      </c>
      <c r="CJ71" s="173" t="n">
        <f aca="false">VLOOKUP($A71,[4]Data!$A$1:$R$15000,18,0)</f>
        <v>59496</v>
      </c>
      <c r="CK71" s="173" t="n">
        <f aca="false">VLOOKUP($A71,[4]Data!$A$1:$R$15000,3,0)</f>
        <v>304306</v>
      </c>
      <c r="CL71" s="173" t="n">
        <f aca="false">VLOOKUP($A71,[4]Data!$A$1:$R$15000,4,0)</f>
        <v>48287</v>
      </c>
      <c r="CM71" s="173" t="n">
        <f aca="false">VLOOKUP($A71,[3]Data!$A$1:$K$15000,10,0)*$A$2</f>
        <v>247000</v>
      </c>
      <c r="CN71" s="129" t="n">
        <f aca="false">VLOOKUP($A71,[2]Data!$A$1:$AN$15000,34,0)</f>
        <v>113674</v>
      </c>
      <c r="CO71" s="129" t="n">
        <f aca="false">VLOOKUP($A71,[2]Data!$A$1:$AN$15000,35,0)</f>
        <v>551000</v>
      </c>
      <c r="CP71" s="129" t="n">
        <f aca="false">VLOOKUP($A71,[2]Data!$A$1:$AN$15000,36,0)</f>
        <v>675009</v>
      </c>
      <c r="CQ71" s="129" t="n">
        <f aca="false">VLOOKUP($A71,[2]Data!$A$1:$AN$15000,37,0)</f>
        <v>206225</v>
      </c>
      <c r="CR71" s="129" t="n">
        <f aca="false">VLOOKUP($A71,[2]Data!$A$1:$AN$15000,38,0)</f>
        <v>35422</v>
      </c>
      <c r="CS71" s="129" t="n">
        <f aca="false">VLOOKUP($A71,[2]Data!$A$1:$AN$15000,39,0)</f>
        <v>18211</v>
      </c>
      <c r="CT71" s="129" t="n">
        <f aca="false">VLOOKUP($A71,[2]Data!$A$1:$AN$15000,40,0)</f>
        <v>186077</v>
      </c>
      <c r="CU71" s="129" t="n">
        <f aca="false">VLOOKUP($A71,[2]Data!$A$1:$BA$15000,41,0)</f>
        <v>0</v>
      </c>
      <c r="CV71" s="129" t="n">
        <f aca="false">VLOOKUP($A71,[2]Data!$A$1:$BA$15000,42,0)</f>
        <v>0</v>
      </c>
      <c r="CW71" s="129" t="n">
        <f aca="false">VLOOKUP($A71,[2]Data!$A$1:$BA$15000,43,0)</f>
        <v>10269</v>
      </c>
      <c r="CX71" s="129" t="n">
        <f aca="false">VLOOKUP($A71,[2]Data!$A$1:$BA$15000,44,0)</f>
        <v>35720</v>
      </c>
      <c r="CY71" s="129" t="n">
        <f aca="false">VLOOKUP($A71,[2]Data!$A$1:$BA$15000,45,0)</f>
        <v>53141</v>
      </c>
      <c r="CZ71" s="129" t="n">
        <f aca="false">VLOOKUP($A71,[2]Data!$A$1:$BA$15000,46,0)</f>
        <v>5352</v>
      </c>
      <c r="DA71" s="129" t="n">
        <f aca="false">VLOOKUP($A71,[2]Data!$A$1:$BA$15000,47,0)</f>
        <v>0</v>
      </c>
      <c r="DB71" s="129" t="n">
        <f aca="false">VLOOKUP($A71,[2]Data!$A$1:$BA$15000,48,0)</f>
        <v>59566</v>
      </c>
      <c r="DC71" s="129" t="n">
        <f aca="false">VLOOKUP($A71,[2]Data!$A$1:$BA$15000,53,0)</f>
        <v>-37717</v>
      </c>
      <c r="DD71" s="129" t="n">
        <f aca="false">VLOOKUP($A71,[4]Data!$A$1:$Z$15000,20,0)</f>
        <v>36252</v>
      </c>
      <c r="DE71" s="129" t="n">
        <f aca="false">VLOOKUP($A71,[4]Data!$A$1:$Z$15000,25,0)</f>
        <v>23786</v>
      </c>
      <c r="DF71" s="129" t="n">
        <f aca="false">VLOOKUP($A71,[4]Data!$A$1:$Z$15000,26,0)</f>
        <v>0</v>
      </c>
      <c r="DG71" s="129" t="n">
        <f aca="false">VLOOKUP($A71,[4]Data!$A$1:$Z$15000,21,0)</f>
        <v>0</v>
      </c>
      <c r="DH71" s="129" t="n">
        <f aca="false">VLOOKUP($A71,[4]Data!$A$1:$Z$15000,24,0)</f>
        <v>152052</v>
      </c>
      <c r="DI71" s="129" t="n">
        <f aca="false">VLOOKUP($A71,[5]Data!$A$1:$M$15000,4,0)</f>
        <v>446547</v>
      </c>
      <c r="DJ71" s="129" t="n">
        <f aca="false">VLOOKUP($A71,[5]Data!$A$1:$M$15000,12,0)</f>
        <v>24582</v>
      </c>
      <c r="DK71" s="129" t="n">
        <f aca="false">VLOOKUP($A71,[5]Data!$A$1:$M$15000,11,0)</f>
        <v>155742</v>
      </c>
      <c r="DL71" s="129" t="n">
        <f aca="false">VLOOKUP($A71,[5]Data!$A$1:$M$15000,5,0)</f>
        <v>131720</v>
      </c>
      <c r="DM71" s="129" t="n">
        <f aca="false">VLOOKUP($A71,[5]Data!$A$1:$M$15000,8,0)</f>
        <v>139798</v>
      </c>
      <c r="DN71" s="129" t="n">
        <f aca="false">VLOOKUP($A71,[5]Data!$A$1:$M$15000,6,0)</f>
        <v>7177</v>
      </c>
      <c r="DO71" s="129" t="n">
        <f aca="false">VLOOKUP($A71,[5]Data!$A$1:$M$15000,7,0)</f>
        <v>54373</v>
      </c>
      <c r="DP71" s="129" t="n">
        <f aca="false">VLOOKUP($A71,[5]Data!$A$1:$M$15000,9,0)</f>
        <v>10728</v>
      </c>
      <c r="DQ71" s="129" t="n">
        <f aca="false">VLOOKUP($A71,[5]Data!$A$1:$M$15000,3,0)</f>
        <v>0</v>
      </c>
      <c r="DR71" s="129" t="n">
        <f aca="false">VLOOKUP($A71,[5]Data!$A$1:$M$15000,10,0)</f>
        <v>195576</v>
      </c>
      <c r="DS71" s="129" t="n">
        <f aca="false">VLOOKUP($A71,[5]Data!$A$1:$M$15000,2,0)</f>
        <v>21032</v>
      </c>
      <c r="DT71" s="129" t="str">
        <f aca="false">VLOOKUP($A71,[5]Data!$A$1:$M$15000,13,0)</f>
        <v/>
      </c>
      <c r="DU71" s="129" t="n">
        <f aca="false">VLOOKUP($A71,[6]data!$A$1:$M$15000,2,0)</f>
        <v>130466</v>
      </c>
      <c r="DV71" s="129" t="n">
        <f aca="false">VLOOKUP($A71,[6]data!$A$1:$M$15000,3,0)</f>
        <v>140213</v>
      </c>
      <c r="DW71" s="129" t="n">
        <f aca="false">VLOOKUP($A71,[6]data!$A$1:$M$15000,4,0)</f>
        <v>168950</v>
      </c>
      <c r="DX71" s="129" t="n">
        <f aca="false">VLOOKUP($A71,[6]data!$A$1:$M$15000,5,0)</f>
        <v>20098</v>
      </c>
      <c r="DY71" s="129" t="n">
        <f aca="false">VLOOKUP($A71,[6]data!$A$1:$M$15000,6,0)</f>
        <v>92832</v>
      </c>
      <c r="DZ71" s="129" t="n">
        <f aca="false">VLOOKUP($A71,[6]data!$A$1:$M$15000,7,0)</f>
        <v>113879</v>
      </c>
      <c r="EA71" s="129" t="n">
        <f aca="false">VLOOKUP($A71,[6]data!$A$1:$M$15000,8,0)</f>
        <v>78166</v>
      </c>
      <c r="EB71" s="129" t="n">
        <f aca="false">VLOOKUP($A71,[6]data!$A$1:$M$15000,9,0)</f>
        <v>407801</v>
      </c>
      <c r="EC71" s="129" t="n">
        <f aca="false">VLOOKUP($A71,[6]data!$A$1:$M$15000,10,0)</f>
        <v>25435</v>
      </c>
      <c r="ED71" s="129" t="n">
        <f aca="false">VLOOKUP($A71,[6]data!$A$1:$Q$15000,11,0)</f>
        <v>6336</v>
      </c>
      <c r="EE71" s="129" t="n">
        <f aca="false">VLOOKUP($A71,[6]data!$A$1:$Q$15000,12,0)</f>
        <v>212770</v>
      </c>
      <c r="EF71" s="129" t="n">
        <f aca="false">VLOOKUP($A71,[6]data!$A$1:$Q$15000,13,0)</f>
        <v>140000</v>
      </c>
      <c r="EG71" s="129" t="n">
        <f aca="false">VLOOKUP($A71,[6]data!$A$1:$Q$15000,14,0)</f>
        <v>23500</v>
      </c>
      <c r="EH71" s="129" t="n">
        <f aca="false">VLOOKUP($A71,[6]data!$A$1:$Q$15000,15,0)</f>
        <v>107000</v>
      </c>
      <c r="EI71" s="129" t="n">
        <f aca="false">VLOOKUP($A71,[6]data!$A$1:$Q$15000,17,0)</f>
        <v>0</v>
      </c>
      <c r="EJ71" s="129" t="n">
        <f aca="false">VLOOKUP($A71,[6]data!$A$1:$Q$15000,16,0)</f>
        <v>130887</v>
      </c>
      <c r="EK71" s="129" t="n">
        <f aca="false">VLOOKUP($A71,[7]data!$A$1:$Q$15000,3,0)</f>
        <v>269000</v>
      </c>
      <c r="EL71" s="129" t="n">
        <f aca="false">VLOOKUP($A71,[7]data!$A$1:$Q$15000,4,0)</f>
        <v>58000</v>
      </c>
      <c r="EM71" s="129" t="n">
        <f aca="false">VLOOKUP($A71,[7]data!$A$1:$Q$15000,2,0)</f>
        <v>21000</v>
      </c>
      <c r="EN71" s="129" t="n">
        <f aca="false">VLOOKUP($A71,[7]data!$A$1:$Q$15000,11,0)</f>
        <v>44000</v>
      </c>
      <c r="EO71" s="129" t="n">
        <f aca="false">VLOOKUP($A71,[7]data!$A$1:$Q$15000,12,0)</f>
        <v>18000</v>
      </c>
      <c r="ES71" s="129" t="n">
        <f aca="false">VLOOKUP($A71,[7]data!$A$1:$Q$15000,14,0)</f>
        <v>30000</v>
      </c>
      <c r="ET71" s="129" t="n">
        <f aca="false">VLOOKUP($A71,[7]data!$A$1:$Q$15000,13,0)</f>
        <v>2000</v>
      </c>
      <c r="EU71" s="130" t="n">
        <f aca="false">VLOOKUP($A71,[4]Data!$A$1:$I$15000,8,0)</f>
        <v>159084</v>
      </c>
      <c r="EV71" s="128" t="n">
        <f aca="false">VLOOKUP($A71,[2]Data!$A$1:$BG$15000,59,0)</f>
        <v>128894</v>
      </c>
    </row>
    <row r="72" customFormat="false" ht="11.25" hidden="false" customHeight="false" outlineLevel="0" collapsed="false">
      <c r="A72" s="172" t="n">
        <v>36533</v>
      </c>
      <c r="B72" s="173" t="n">
        <f aca="false">VLOOKUP($A72,[2]Data!$A$1:$AG$15000,9,0)</f>
        <v>148940</v>
      </c>
      <c r="C72" s="173" t="n">
        <f aca="false">VLOOKUP($A72,[2]Data!$A$1:$AG$15000,10,0)</f>
        <v>346149</v>
      </c>
      <c r="D72" s="173" t="n">
        <f aca="false">VLOOKUP($A72,[2]Data!$A$1:$AG$15000,11,0)</f>
        <v>1119970</v>
      </c>
      <c r="E72" s="173" t="n">
        <f aca="false">VLOOKUP($A72,[2]Data!$A$1:$AG$15000,12,0)</f>
        <v>540536</v>
      </c>
      <c r="F72" s="173" t="n">
        <f aca="false">VLOOKUP($A72,[1]Data!$A$1:$AF$15000,4,0)</f>
        <v>721416</v>
      </c>
      <c r="G72" s="173" t="n">
        <f aca="false">VLOOKUP($A72,[1]Data!$A$1:$AF$15000,2,0)</f>
        <v>20000</v>
      </c>
      <c r="H72" s="173" t="n">
        <f aca="false">VLOOKUP($A72,[1]Data!$A$1:$AF$15000,3,0)</f>
        <v>177059</v>
      </c>
      <c r="I72" s="173" t="n">
        <f aca="false">VLOOKUP($A72,[1]Data!$A$1:$AF$15000,6,0)</f>
        <v>14572</v>
      </c>
      <c r="J72" s="173" t="n">
        <f aca="false">VLOOKUP($A72,[3]Data!$A$1:$K$15000,4,0)*$A$2</f>
        <v>1733900</v>
      </c>
      <c r="K72" s="173" t="n">
        <f aca="false">VLOOKUP($A72,[3]Data!$A$1:$K$15000,6,0)*$A$2</f>
        <v>103600</v>
      </c>
      <c r="R72" s="173" t="n">
        <f aca="false">VLOOKUP($A72,[2]Data!$A$1:$AH$15000,4,0)</f>
        <v>2663308</v>
      </c>
      <c r="T72" s="173" t="n">
        <f aca="false">VLOOKUP($A72,[1]Data!$A$1:$AH$15000,34,0)</f>
        <v>602808</v>
      </c>
      <c r="V72" s="173" t="n">
        <f aca="false">VLOOKUP($A72,[1]Data!$A$1:$AH$15000,8,0)</f>
        <v>26247</v>
      </c>
      <c r="W72" s="173" t="n">
        <f aca="false">VLOOKUP($A72,[4]Data!$A$1:$AH$15000,19,0)</f>
        <v>54519</v>
      </c>
      <c r="X72" s="173" t="n">
        <f aca="false">VLOOKUP($A72,[1]Data!$A$1:$AH$15000,17,0)</f>
        <v>124596</v>
      </c>
      <c r="Y72" s="173" t="n">
        <f aca="false">VLOOKUP($A72,[2]Data!$A$1:$AH$15000,17,0)</f>
        <v>361346</v>
      </c>
      <c r="Z72" s="173" t="n">
        <f aca="false">VLOOKUP($A72,[1]Data!$A$1:$AH$15000,11,0)</f>
        <v>245032</v>
      </c>
      <c r="AA72" s="173" t="n">
        <f aca="false">VLOOKUP($A72,[2]Data!$A$1:$AH$15000,21,0)</f>
        <v>331632</v>
      </c>
      <c r="AB72" s="173" t="n">
        <f aca="false">VLOOKUP($A72,[1]Data!$A$1:$AH$15000,15,0)</f>
        <v>63651</v>
      </c>
      <c r="AC72" s="173" t="n">
        <f aca="false">VLOOKUP($A72,[2]Data!$A$1:$AH$15000,18,0)</f>
        <v>131425</v>
      </c>
      <c r="AD72" s="173" t="n">
        <f aca="false">VLOOKUP($A72,[1]Data!$A$1:$AH$15000,18,0)</f>
        <v>107395</v>
      </c>
      <c r="AE72" s="173" t="n">
        <f aca="false">VLOOKUP($A72,[2]Data!$A$1:$AH$15000,19,0)</f>
        <v>11296</v>
      </c>
      <c r="AF72" s="173" t="n">
        <f aca="false">VLOOKUP($A72,[1]Data!$A$1:$AH$15000,16,0)</f>
        <v>107594</v>
      </c>
      <c r="AG72" s="173" t="n">
        <f aca="false">VLOOKUP($A72,[2]Data!$A$1:$AH$15000,20,0)</f>
        <v>105945</v>
      </c>
      <c r="AH72" s="173" t="n">
        <f aca="false">VLOOKUP($A72,[1]Data!$A$1:$AH$15000,9,0)</f>
        <v>140945</v>
      </c>
      <c r="AI72" s="173" t="n">
        <f aca="false">VLOOKUP($A72,[2]Data!$A$1:$AH$15000,22,0)</f>
        <v>335242</v>
      </c>
      <c r="AJ72" s="173" t="n">
        <f aca="false">VLOOKUP($A72,[1]Data!$A$1:$AH$15000,10,0)</f>
        <v>69345</v>
      </c>
      <c r="AK72" s="173" t="n">
        <f aca="false">VLOOKUP($A72,[2]Data!$A$1:$AH$15000,23,0)</f>
        <v>46264</v>
      </c>
      <c r="AL72" s="173" t="n">
        <f aca="false">VLOOKUP($A72,[2]Data!$A$1:$AH$15000,24,0)</f>
        <v>869401</v>
      </c>
      <c r="AM72" s="173" t="n">
        <f aca="false">VLOOKUP($A72,[4]Data!$A$1:$R$15000,9,0)</f>
        <v>121963</v>
      </c>
      <c r="BA72" s="173" t="n">
        <f aca="false">VLOOKUP($A72,[2]Data!$A$1:$AH$15000,2,0)</f>
        <v>93015</v>
      </c>
      <c r="BC72" s="173" t="n">
        <f aca="false">VLOOKUP($A72,[1]Data!$A$1:$AH$15000,20,0)</f>
        <v>0</v>
      </c>
      <c r="BD72" s="173" t="n">
        <f aca="false">VLOOKUP($A72,[1]Data!$A$1:$AH$15000,21,0)</f>
        <v>35770</v>
      </c>
      <c r="BE72" s="173" t="n">
        <f aca="false">VLOOKUP($A72,[1]Data!$A$1:$AH$15000,22,0)</f>
        <v>0</v>
      </c>
      <c r="BF72" s="173" t="n">
        <f aca="false">VLOOKUP($A72,[1]Data!$A$1:$AH$15000,19,0)</f>
        <v>0</v>
      </c>
      <c r="BH72" s="173" t="n">
        <f aca="false">VLOOKUP($A72,[2]Data!$A$1:$AH$15000,3,0)</f>
        <v>438629</v>
      </c>
      <c r="BI72" s="173" t="n">
        <f aca="false">VLOOKUP($A72,[2]Data!$A$1:$AH$15000,7,0)</f>
        <v>1177455</v>
      </c>
      <c r="BJ72" s="173" t="n">
        <f aca="false">VLOOKUP($A72,[2]Data!$A$1:$AH$15000,8,0)</f>
        <v>0</v>
      </c>
      <c r="BR72" s="173" t="n">
        <f aca="false">VLOOKUP($A72,[2]Data!$A$1:$AH$15000,13,0)</f>
        <v>53917</v>
      </c>
      <c r="BS72" s="173" t="n">
        <f aca="false">VLOOKUP($A72,[2]Data!$A$1:$AH$15000,14,0)</f>
        <v>29889</v>
      </c>
      <c r="BT72" s="173" t="n">
        <f aca="false">VLOOKUP($A72,[2]Data!$A$1:$AH$15000,15,0)</f>
        <v>19782</v>
      </c>
      <c r="BU72" s="173" t="n">
        <f aca="false">VLOOKUP($A72,[2]Data!$A$1:$AH$15000,16,0)</f>
        <v>126091</v>
      </c>
      <c r="BW72" s="173" t="n">
        <f aca="false">VLOOKUP($A72,[1]Data!$A$1:$AH$15000,26,0)</f>
        <v>22117</v>
      </c>
      <c r="BX72" s="173" t="n">
        <f aca="false">VLOOKUP($A72,[1]Data!$A$1:$AH$15000,28,0)</f>
        <v>0</v>
      </c>
      <c r="BY72" s="173" t="n">
        <f aca="false">VLOOKUP($A72,[1]Data!$A$1:$AH$15000,24,0)</f>
        <v>0</v>
      </c>
      <c r="BZ72" s="173" t="n">
        <f aca="false">VLOOKUP($A72,[1]Data!$A$1:$AH$15000,25,0)</f>
        <v>10000</v>
      </c>
      <c r="CA72" s="173" t="n">
        <f aca="false">VLOOKUP($A72,[1]Data!$A$1:$AH$15000,30,0)</f>
        <v>24057</v>
      </c>
      <c r="CB72" s="173" t="n">
        <f aca="false">VLOOKUP($A72,[1]Data!$A$1:$AH$15000,29,0)</f>
        <v>27698</v>
      </c>
      <c r="CD72" s="129" t="n">
        <f aca="false">VLOOKUP($A72,[4]Data!$A$1:$R$15000,2,0)</f>
        <v>884019</v>
      </c>
      <c r="CE72" s="173" t="n">
        <f aca="false">VLOOKUP($A72,[3]Data!$A$1:$K$15000,3,0)*$A$2</f>
        <v>2557600</v>
      </c>
      <c r="CF72" s="173" t="n">
        <f aca="false">VLOOKUP($A72,[3]Data!$A$1:$K$15000,7,0)*$A$2</f>
        <v>14800</v>
      </c>
      <c r="CG72" s="173" t="n">
        <f aca="false">VLOOKUP($A72,[3]Data!$A$1:$K$15000,8,0)*$A$2</f>
        <v>83300</v>
      </c>
      <c r="CH72" s="173" t="n">
        <f aca="false">VLOOKUP($A72,[3]Data!$A$1:$K$15000,2,0)*$A$2</f>
        <v>40300</v>
      </c>
      <c r="CJ72" s="173" t="n">
        <f aca="false">VLOOKUP($A72,[4]Data!$A$1:$R$15000,18,0)</f>
        <v>59449</v>
      </c>
      <c r="CK72" s="173" t="n">
        <f aca="false">VLOOKUP($A72,[4]Data!$A$1:$R$15000,3,0)</f>
        <v>318616</v>
      </c>
      <c r="CL72" s="173" t="n">
        <f aca="false">VLOOKUP($A72,[4]Data!$A$1:$R$15000,4,0)</f>
        <v>22314</v>
      </c>
      <c r="CM72" s="173" t="n">
        <f aca="false">VLOOKUP($A72,[3]Data!$A$1:$K$15000,10,0)*$A$2</f>
        <v>294600</v>
      </c>
      <c r="CN72" s="129" t="n">
        <f aca="false">VLOOKUP($A72,[2]Data!$A$1:$AN$15000,34,0)</f>
        <v>127806</v>
      </c>
      <c r="CO72" s="129" t="n">
        <f aca="false">VLOOKUP($A72,[2]Data!$A$1:$AN$15000,35,0)</f>
        <v>523866</v>
      </c>
      <c r="CP72" s="129" t="n">
        <f aca="false">VLOOKUP($A72,[2]Data!$A$1:$AN$15000,36,0)</f>
        <v>663723</v>
      </c>
      <c r="CQ72" s="129" t="n">
        <f aca="false">VLOOKUP($A72,[2]Data!$A$1:$AN$15000,37,0)</f>
        <v>181059</v>
      </c>
      <c r="CR72" s="129" t="n">
        <f aca="false">VLOOKUP($A72,[2]Data!$A$1:$AN$15000,38,0)</f>
        <v>48978</v>
      </c>
      <c r="CS72" s="129" t="n">
        <f aca="false">VLOOKUP($A72,[2]Data!$A$1:$AN$15000,39,0)</f>
        <v>25201</v>
      </c>
      <c r="CT72" s="129" t="n">
        <f aca="false">VLOOKUP($A72,[2]Data!$A$1:$AN$15000,40,0)</f>
        <v>193235</v>
      </c>
      <c r="CU72" s="129" t="n">
        <f aca="false">VLOOKUP($A72,[2]Data!$A$1:$BA$15000,41,0)</f>
        <v>0</v>
      </c>
      <c r="CV72" s="129" t="n">
        <f aca="false">VLOOKUP($A72,[2]Data!$A$1:$BA$15000,42,0)</f>
        <v>0</v>
      </c>
      <c r="CW72" s="129" t="n">
        <f aca="false">VLOOKUP($A72,[2]Data!$A$1:$BA$15000,43,0)</f>
        <v>10276</v>
      </c>
      <c r="CX72" s="129" t="n">
        <f aca="false">VLOOKUP($A72,[2]Data!$A$1:$BA$15000,44,0)</f>
        <v>35629</v>
      </c>
      <c r="CY72" s="129" t="n">
        <f aca="false">VLOOKUP($A72,[2]Data!$A$1:$BA$15000,45,0)</f>
        <v>53141</v>
      </c>
      <c r="CZ72" s="129" t="n">
        <f aca="false">VLOOKUP($A72,[2]Data!$A$1:$BA$15000,46,0)</f>
        <v>5352</v>
      </c>
      <c r="DA72" s="129" t="n">
        <f aca="false">VLOOKUP($A72,[2]Data!$A$1:$BA$15000,47,0)</f>
        <v>0</v>
      </c>
      <c r="DB72" s="129" t="n">
        <f aca="false">VLOOKUP($A72,[2]Data!$A$1:$BA$15000,48,0)</f>
        <v>48546</v>
      </c>
      <c r="DC72" s="129" t="n">
        <f aca="false">VLOOKUP($A72,[2]Data!$A$1:$BA$15000,53,0)</f>
        <v>-50076</v>
      </c>
      <c r="DD72" s="129" t="n">
        <f aca="false">VLOOKUP($A72,[4]Data!$A$1:$Z$15000,20,0)</f>
        <v>20244</v>
      </c>
      <c r="DE72" s="129" t="n">
        <f aca="false">VLOOKUP($A72,[4]Data!$A$1:$Z$15000,25,0)</f>
        <v>8400</v>
      </c>
      <c r="DF72" s="129" t="n">
        <f aca="false">VLOOKUP($A72,[4]Data!$A$1:$Z$15000,26,0)</f>
        <v>0</v>
      </c>
      <c r="DG72" s="129" t="n">
        <f aca="false">VLOOKUP($A72,[4]Data!$A$1:$Z$15000,21,0)</f>
        <v>0</v>
      </c>
      <c r="DH72" s="129" t="n">
        <f aca="false">VLOOKUP($A72,[4]Data!$A$1:$Z$15000,24,0)</f>
        <v>155513</v>
      </c>
      <c r="DI72" s="129" t="n">
        <f aca="false">VLOOKUP($A72,[5]Data!$A$1:$M$15000,4,0)</f>
        <v>446547</v>
      </c>
      <c r="DJ72" s="129" t="n">
        <f aca="false">VLOOKUP($A72,[5]Data!$A$1:$M$15000,12,0)</f>
        <v>24582</v>
      </c>
      <c r="DK72" s="129" t="n">
        <f aca="false">VLOOKUP($A72,[5]Data!$A$1:$M$15000,11,0)</f>
        <v>155742</v>
      </c>
      <c r="DL72" s="129" t="n">
        <f aca="false">VLOOKUP($A72,[5]Data!$A$1:$M$15000,5,0)</f>
        <v>131720</v>
      </c>
      <c r="DM72" s="129" t="n">
        <f aca="false">VLOOKUP($A72,[5]Data!$A$1:$M$15000,8,0)</f>
        <v>139798</v>
      </c>
      <c r="DN72" s="129" t="n">
        <f aca="false">VLOOKUP($A72,[5]Data!$A$1:$M$15000,6,0)</f>
        <v>7177</v>
      </c>
      <c r="DO72" s="129" t="n">
        <f aca="false">VLOOKUP($A72,[5]Data!$A$1:$M$15000,7,0)</f>
        <v>54373</v>
      </c>
      <c r="DP72" s="129" t="n">
        <f aca="false">VLOOKUP($A72,[5]Data!$A$1:$M$15000,9,0)</f>
        <v>10728</v>
      </c>
      <c r="DQ72" s="129" t="n">
        <f aca="false">VLOOKUP($A72,[5]Data!$A$1:$M$15000,3,0)</f>
        <v>0</v>
      </c>
      <c r="DR72" s="129" t="n">
        <f aca="false">VLOOKUP($A72,[5]Data!$A$1:$M$15000,10,0)</f>
        <v>195576</v>
      </c>
      <c r="DS72" s="129" t="n">
        <f aca="false">VLOOKUP($A72,[5]Data!$A$1:$M$15000,2,0)</f>
        <v>21032</v>
      </c>
      <c r="DT72" s="129" t="str">
        <f aca="false">VLOOKUP($A72,[5]Data!$A$1:$M$15000,13,0)</f>
        <v/>
      </c>
      <c r="DU72" s="129" t="n">
        <f aca="false">VLOOKUP($A72,[6]data!$A$1:$M$15000,2,0)</f>
        <v>131100</v>
      </c>
      <c r="DV72" s="129" t="n">
        <f aca="false">VLOOKUP($A72,[6]data!$A$1:$M$15000,3,0)</f>
        <v>131362</v>
      </c>
      <c r="DW72" s="129" t="n">
        <f aca="false">VLOOKUP($A72,[6]data!$A$1:$M$15000,4,0)</f>
        <v>176225</v>
      </c>
      <c r="DX72" s="129" t="n">
        <f aca="false">VLOOKUP($A72,[6]data!$A$1:$M$15000,5,0)</f>
        <v>20098</v>
      </c>
      <c r="DY72" s="129" t="n">
        <f aca="false">VLOOKUP($A72,[6]data!$A$1:$M$15000,6,0)</f>
        <v>84832</v>
      </c>
      <c r="DZ72" s="129" t="n">
        <f aca="false">VLOOKUP($A72,[6]data!$A$1:$M$15000,7,0)</f>
        <v>113655</v>
      </c>
      <c r="EA72" s="129" t="n">
        <f aca="false">VLOOKUP($A72,[6]data!$A$1:$M$15000,8,0)</f>
        <v>78166</v>
      </c>
      <c r="EB72" s="129" t="n">
        <f aca="false">VLOOKUP($A72,[6]data!$A$1:$M$15000,9,0)</f>
        <v>408013</v>
      </c>
      <c r="EC72" s="129" t="n">
        <f aca="false">VLOOKUP($A72,[6]data!$A$1:$M$15000,10,0)</f>
        <v>32791</v>
      </c>
      <c r="ED72" s="129" t="n">
        <f aca="false">VLOOKUP($A72,[6]data!$A$1:$Q$15000,11,0)</f>
        <v>6336</v>
      </c>
      <c r="EE72" s="129" t="n">
        <f aca="false">VLOOKUP($A72,[6]data!$A$1:$Q$15000,12,0)</f>
        <v>218770</v>
      </c>
      <c r="EF72" s="129" t="n">
        <f aca="false">VLOOKUP($A72,[6]data!$A$1:$Q$15000,13,0)</f>
        <v>140000</v>
      </c>
      <c r="EG72" s="129" t="n">
        <f aca="false">VLOOKUP($A72,[6]data!$A$1:$Q$15000,14,0)</f>
        <v>23500</v>
      </c>
      <c r="EH72" s="129" t="n">
        <f aca="false">VLOOKUP($A72,[6]data!$A$1:$Q$15000,15,0)</f>
        <v>107000</v>
      </c>
      <c r="EI72" s="129" t="n">
        <f aca="false">VLOOKUP($A72,[6]data!$A$1:$Q$15000,17,0)</f>
        <v>19691</v>
      </c>
      <c r="EJ72" s="129" t="n">
        <f aca="false">VLOOKUP($A72,[6]data!$A$1:$Q$15000,16,0)</f>
        <v>132523</v>
      </c>
      <c r="EK72" s="129" t="n">
        <f aca="false">VLOOKUP($A72,[7]data!$A$1:$Q$15000,3,0)</f>
        <v>269000</v>
      </c>
      <c r="EL72" s="129" t="n">
        <f aca="false">VLOOKUP($A72,[7]data!$A$1:$Q$15000,4,0)</f>
        <v>58000</v>
      </c>
      <c r="EM72" s="129" t="n">
        <f aca="false">VLOOKUP($A72,[7]data!$A$1:$Q$15000,2,0)</f>
        <v>21000</v>
      </c>
      <c r="EN72" s="129" t="n">
        <f aca="false">VLOOKUP($A72,[7]data!$A$1:$Q$15000,11,0)</f>
        <v>44000</v>
      </c>
      <c r="EO72" s="129" t="n">
        <f aca="false">VLOOKUP($A72,[7]data!$A$1:$Q$15000,12,0)</f>
        <v>18000</v>
      </c>
      <c r="ES72" s="129" t="n">
        <f aca="false">VLOOKUP($A72,[7]data!$A$1:$Q$15000,14,0)</f>
        <v>30000</v>
      </c>
      <c r="ET72" s="129" t="n">
        <f aca="false">VLOOKUP($A72,[7]data!$A$1:$Q$15000,13,0)</f>
        <v>2000</v>
      </c>
      <c r="EU72" s="130" t="n">
        <f aca="false">VLOOKUP($A72,[4]Data!$A$1:$I$15000,8,0)</f>
        <v>149001</v>
      </c>
      <c r="EV72" s="128" t="n">
        <f aca="false">VLOOKUP($A72,[2]Data!$A$1:$BG$15000,59,0)</f>
        <v>134880</v>
      </c>
    </row>
    <row r="73" customFormat="false" ht="11.25" hidden="false" customHeight="false" outlineLevel="0" collapsed="false">
      <c r="A73" s="172" t="n">
        <v>36534</v>
      </c>
      <c r="B73" s="173" t="n">
        <f aca="false">VLOOKUP($A73,[2]Data!$A$1:$AG$15000,9,0)</f>
        <v>160696</v>
      </c>
      <c r="C73" s="173" t="n">
        <f aca="false">VLOOKUP($A73,[2]Data!$A$1:$AG$15000,10,0)</f>
        <v>337620</v>
      </c>
      <c r="D73" s="173" t="n">
        <f aca="false">VLOOKUP($A73,[2]Data!$A$1:$AG$15000,11,0)</f>
        <v>986906</v>
      </c>
      <c r="E73" s="173" t="n">
        <f aca="false">VLOOKUP($A73,[2]Data!$A$1:$AG$15000,12,0)</f>
        <v>539999</v>
      </c>
      <c r="F73" s="173" t="n">
        <f aca="false">VLOOKUP($A73,[1]Data!$A$1:$AF$15000,4,0)</f>
        <v>723839</v>
      </c>
      <c r="G73" s="173" t="n">
        <f aca="false">VLOOKUP($A73,[1]Data!$A$1:$AF$15000,2,0)</f>
        <v>20000</v>
      </c>
      <c r="H73" s="173" t="n">
        <f aca="false">VLOOKUP($A73,[1]Data!$A$1:$AF$15000,3,0)</f>
        <v>180316</v>
      </c>
      <c r="I73" s="173" t="n">
        <f aca="false">VLOOKUP($A73,[1]Data!$A$1:$AF$15000,6,0)</f>
        <v>24113</v>
      </c>
      <c r="J73" s="173" t="n">
        <f aca="false">VLOOKUP($A73,[3]Data!$A$1:$K$15000,4,0)*$A$2</f>
        <v>1740000</v>
      </c>
      <c r="K73" s="173" t="n">
        <f aca="false">VLOOKUP($A73,[3]Data!$A$1:$K$15000,6,0)*$A$2</f>
        <v>96300</v>
      </c>
      <c r="R73" s="173" t="n">
        <f aca="false">VLOOKUP($A73,[2]Data!$A$1:$AH$15000,4,0)</f>
        <v>2674973</v>
      </c>
      <c r="T73" s="173" t="n">
        <f aca="false">VLOOKUP($A73,[1]Data!$A$1:$AH$15000,34,0)</f>
        <v>633320</v>
      </c>
      <c r="V73" s="173" t="n">
        <f aca="false">VLOOKUP($A73,[1]Data!$A$1:$AH$15000,8,0)</f>
        <v>26247</v>
      </c>
      <c r="W73" s="173" t="n">
        <f aca="false">VLOOKUP($A73,[4]Data!$A$1:$AH$15000,19,0)</f>
        <v>56390</v>
      </c>
      <c r="X73" s="173" t="n">
        <f aca="false">VLOOKUP($A73,[1]Data!$A$1:$AH$15000,17,0)</f>
        <v>124644</v>
      </c>
      <c r="Y73" s="173" t="n">
        <f aca="false">VLOOKUP($A73,[2]Data!$A$1:$AH$15000,17,0)</f>
        <v>377390</v>
      </c>
      <c r="Z73" s="173" t="n">
        <f aca="false">VLOOKUP($A73,[1]Data!$A$1:$AH$15000,11,0)</f>
        <v>255303</v>
      </c>
      <c r="AA73" s="173" t="n">
        <f aca="false">VLOOKUP($A73,[2]Data!$A$1:$AH$15000,21,0)</f>
        <v>326912</v>
      </c>
      <c r="AB73" s="173" t="n">
        <f aca="false">VLOOKUP($A73,[1]Data!$A$1:$AH$15000,15,0)</f>
        <v>63651</v>
      </c>
      <c r="AC73" s="173" t="n">
        <f aca="false">VLOOKUP($A73,[2]Data!$A$1:$AH$15000,18,0)</f>
        <v>129577</v>
      </c>
      <c r="AD73" s="173" t="n">
        <f aca="false">VLOOKUP($A73,[1]Data!$A$1:$AH$15000,18,0)</f>
        <v>107336</v>
      </c>
      <c r="AE73" s="173" t="n">
        <f aca="false">VLOOKUP($A73,[2]Data!$A$1:$AH$15000,19,0)</f>
        <v>11276</v>
      </c>
      <c r="AF73" s="173" t="n">
        <f aca="false">VLOOKUP($A73,[1]Data!$A$1:$AH$15000,16,0)</f>
        <v>107594</v>
      </c>
      <c r="AG73" s="173" t="n">
        <f aca="false">VLOOKUP($A73,[2]Data!$A$1:$AH$15000,20,0)</f>
        <v>89844</v>
      </c>
      <c r="AH73" s="173" t="n">
        <f aca="false">VLOOKUP($A73,[1]Data!$A$1:$AH$15000,9,0)</f>
        <v>150948</v>
      </c>
      <c r="AI73" s="173" t="n">
        <f aca="false">VLOOKUP($A73,[2]Data!$A$1:$AH$15000,22,0)</f>
        <v>307316</v>
      </c>
      <c r="AJ73" s="173" t="n">
        <f aca="false">VLOOKUP($A73,[1]Data!$A$1:$AH$15000,10,0)</f>
        <v>69345</v>
      </c>
      <c r="AK73" s="173" t="n">
        <f aca="false">VLOOKUP($A73,[2]Data!$A$1:$AH$15000,23,0)</f>
        <v>44499</v>
      </c>
      <c r="AL73" s="173" t="n">
        <f aca="false">VLOOKUP($A73,[2]Data!$A$1:$AH$15000,24,0)</f>
        <v>869830</v>
      </c>
      <c r="AM73" s="173" t="n">
        <f aca="false">VLOOKUP($A73,[4]Data!$A$1:$R$15000,9,0)</f>
        <v>118145</v>
      </c>
      <c r="BA73" s="173" t="n">
        <f aca="false">VLOOKUP($A73,[2]Data!$A$1:$AH$15000,2,0)</f>
        <v>106595</v>
      </c>
      <c r="BC73" s="173" t="n">
        <f aca="false">VLOOKUP($A73,[1]Data!$A$1:$AH$15000,20,0)</f>
        <v>0</v>
      </c>
      <c r="BD73" s="173" t="n">
        <f aca="false">VLOOKUP($A73,[1]Data!$A$1:$AH$15000,21,0)</f>
        <v>33347</v>
      </c>
      <c r="BE73" s="173" t="n">
        <f aca="false">VLOOKUP($A73,[1]Data!$A$1:$AH$15000,22,0)</f>
        <v>0</v>
      </c>
      <c r="BF73" s="173" t="n">
        <f aca="false">VLOOKUP($A73,[1]Data!$A$1:$AH$15000,19,0)</f>
        <v>0</v>
      </c>
      <c r="BH73" s="173" t="n">
        <f aca="false">VLOOKUP($A73,[2]Data!$A$1:$AH$15000,3,0)</f>
        <v>425474</v>
      </c>
      <c r="BI73" s="173" t="n">
        <f aca="false">VLOOKUP($A73,[2]Data!$A$1:$AH$15000,7,0)</f>
        <v>1156936</v>
      </c>
      <c r="BJ73" s="173" t="n">
        <f aca="false">VLOOKUP($A73,[2]Data!$A$1:$AH$15000,8,0)</f>
        <v>0</v>
      </c>
      <c r="BR73" s="173" t="n">
        <f aca="false">VLOOKUP($A73,[2]Data!$A$1:$AH$15000,13,0)</f>
        <v>24187</v>
      </c>
      <c r="BS73" s="173" t="n">
        <f aca="false">VLOOKUP($A73,[2]Data!$A$1:$AH$15000,14,0)</f>
        <v>36745</v>
      </c>
      <c r="BT73" s="173" t="n">
        <f aca="false">VLOOKUP($A73,[2]Data!$A$1:$AH$15000,15,0)</f>
        <v>3562</v>
      </c>
      <c r="BU73" s="173" t="n">
        <f aca="false">VLOOKUP($A73,[2]Data!$A$1:$AH$15000,16,0)</f>
        <v>127468</v>
      </c>
      <c r="BW73" s="173" t="n">
        <f aca="false">VLOOKUP($A73,[1]Data!$A$1:$AH$15000,26,0)</f>
        <v>22117</v>
      </c>
      <c r="BX73" s="173" t="n">
        <f aca="false">VLOOKUP($A73,[1]Data!$A$1:$AH$15000,28,0)</f>
        <v>0</v>
      </c>
      <c r="BY73" s="173" t="n">
        <f aca="false">VLOOKUP($A73,[1]Data!$A$1:$AH$15000,24,0)</f>
        <v>0</v>
      </c>
      <c r="BZ73" s="173" t="n">
        <f aca="false">VLOOKUP($A73,[1]Data!$A$1:$AH$15000,25,0)</f>
        <v>10000</v>
      </c>
      <c r="CA73" s="173" t="n">
        <f aca="false">VLOOKUP($A73,[1]Data!$A$1:$AH$15000,30,0)</f>
        <v>24057</v>
      </c>
      <c r="CB73" s="173" t="n">
        <f aca="false">VLOOKUP($A73,[1]Data!$A$1:$AH$15000,29,0)</f>
        <v>27698</v>
      </c>
      <c r="CD73" s="129" t="n">
        <f aca="false">VLOOKUP($A73,[4]Data!$A$1:$R$15000,2,0)</f>
        <v>863087</v>
      </c>
      <c r="CE73" s="173" t="n">
        <f aca="false">VLOOKUP($A73,[3]Data!$A$1:$K$15000,3,0)*$A$2</f>
        <v>2557300</v>
      </c>
      <c r="CF73" s="173" t="n">
        <f aca="false">VLOOKUP($A73,[3]Data!$A$1:$K$15000,7,0)*$A$2</f>
        <v>14800</v>
      </c>
      <c r="CG73" s="173" t="n">
        <f aca="false">VLOOKUP($A73,[3]Data!$A$1:$K$15000,8,0)*$A$2</f>
        <v>83300</v>
      </c>
      <c r="CH73" s="173" t="n">
        <f aca="false">VLOOKUP($A73,[3]Data!$A$1:$K$15000,2,0)*$A$2</f>
        <v>40300</v>
      </c>
      <c r="CJ73" s="173" t="n">
        <f aca="false">VLOOKUP($A73,[4]Data!$A$1:$R$15000,18,0)</f>
        <v>59433</v>
      </c>
      <c r="CK73" s="173" t="n">
        <f aca="false">VLOOKUP($A73,[4]Data!$A$1:$R$15000,3,0)</f>
        <v>320552</v>
      </c>
      <c r="CL73" s="173" t="n">
        <f aca="false">VLOOKUP($A73,[4]Data!$A$1:$R$15000,4,0)</f>
        <v>21271</v>
      </c>
      <c r="CM73" s="173" t="n">
        <f aca="false">VLOOKUP($A73,[3]Data!$A$1:$K$15000,10,0)*$A$2</f>
        <v>297500</v>
      </c>
      <c r="CN73" s="129" t="n">
        <f aca="false">VLOOKUP($A73,[2]Data!$A$1:$AN$15000,34,0)</f>
        <v>113674</v>
      </c>
      <c r="CO73" s="129" t="n">
        <f aca="false">VLOOKUP($A73,[2]Data!$A$1:$AN$15000,35,0)</f>
        <v>551000</v>
      </c>
      <c r="CP73" s="129" t="n">
        <f aca="false">VLOOKUP($A73,[2]Data!$A$1:$AN$15000,36,0)</f>
        <v>675009</v>
      </c>
      <c r="CQ73" s="129" t="n">
        <f aca="false">VLOOKUP($A73,[2]Data!$A$1:$AN$15000,37,0)</f>
        <v>206225</v>
      </c>
      <c r="CR73" s="129" t="n">
        <f aca="false">VLOOKUP($A73,[2]Data!$A$1:$AN$15000,38,0)</f>
        <v>35422</v>
      </c>
      <c r="CS73" s="129" t="n">
        <f aca="false">VLOOKUP($A73,[2]Data!$A$1:$AN$15000,39,0)</f>
        <v>18211</v>
      </c>
      <c r="CT73" s="129" t="n">
        <f aca="false">VLOOKUP($A73,[2]Data!$A$1:$AN$15000,40,0)</f>
        <v>186077</v>
      </c>
      <c r="CU73" s="129" t="n">
        <f aca="false">VLOOKUP($A73,[2]Data!$A$1:$BA$15000,41,0)</f>
        <v>0</v>
      </c>
      <c r="CV73" s="129" t="n">
        <f aca="false">VLOOKUP($A73,[2]Data!$A$1:$BA$15000,42,0)</f>
        <v>0</v>
      </c>
      <c r="CW73" s="129" t="n">
        <f aca="false">VLOOKUP($A73,[2]Data!$A$1:$BA$15000,43,0)</f>
        <v>10269</v>
      </c>
      <c r="CX73" s="129" t="n">
        <f aca="false">VLOOKUP($A73,[2]Data!$A$1:$BA$15000,44,0)</f>
        <v>35720</v>
      </c>
      <c r="CY73" s="129" t="n">
        <f aca="false">VLOOKUP($A73,[2]Data!$A$1:$BA$15000,45,0)</f>
        <v>53141</v>
      </c>
      <c r="CZ73" s="129" t="n">
        <f aca="false">VLOOKUP($A73,[2]Data!$A$1:$BA$15000,46,0)</f>
        <v>5352</v>
      </c>
      <c r="DA73" s="129" t="n">
        <f aca="false">VLOOKUP($A73,[2]Data!$A$1:$BA$15000,47,0)</f>
        <v>0</v>
      </c>
      <c r="DB73" s="129" t="n">
        <f aca="false">VLOOKUP($A73,[2]Data!$A$1:$BA$15000,48,0)</f>
        <v>59566</v>
      </c>
      <c r="DC73" s="129" t="n">
        <f aca="false">VLOOKUP($A73,[2]Data!$A$1:$BA$15000,53,0)</f>
        <v>-37717</v>
      </c>
      <c r="DD73" s="129" t="n">
        <f aca="false">VLOOKUP($A73,[4]Data!$A$1:$Z$15000,20,0)</f>
        <v>20244</v>
      </c>
      <c r="DE73" s="129" t="n">
        <f aca="false">VLOOKUP($A73,[4]Data!$A$1:$Z$15000,25,0)</f>
        <v>5732</v>
      </c>
      <c r="DF73" s="129" t="n">
        <f aca="false">VLOOKUP($A73,[4]Data!$A$1:$Z$15000,26,0)</f>
        <v>0</v>
      </c>
      <c r="DG73" s="129" t="n">
        <f aca="false">VLOOKUP($A73,[4]Data!$A$1:$Z$15000,21,0)</f>
        <v>0</v>
      </c>
      <c r="DH73" s="129" t="n">
        <f aca="false">VLOOKUP($A73,[4]Data!$A$1:$Z$15000,24,0)</f>
        <v>156227</v>
      </c>
      <c r="DI73" s="129" t="n">
        <f aca="false">VLOOKUP($A73,[5]Data!$A$1:$M$15000,4,0)</f>
        <v>446547</v>
      </c>
      <c r="DJ73" s="129" t="n">
        <f aca="false">VLOOKUP($A73,[5]Data!$A$1:$M$15000,12,0)</f>
        <v>24582</v>
      </c>
      <c r="DK73" s="129" t="n">
        <f aca="false">VLOOKUP($A73,[5]Data!$A$1:$M$15000,11,0)</f>
        <v>155742</v>
      </c>
      <c r="DL73" s="129" t="n">
        <f aca="false">VLOOKUP($A73,[5]Data!$A$1:$M$15000,5,0)</f>
        <v>131720</v>
      </c>
      <c r="DM73" s="129" t="n">
        <f aca="false">VLOOKUP($A73,[5]Data!$A$1:$M$15000,8,0)</f>
        <v>139798</v>
      </c>
      <c r="DN73" s="129" t="n">
        <f aca="false">VLOOKUP($A73,[5]Data!$A$1:$M$15000,6,0)</f>
        <v>7177</v>
      </c>
      <c r="DO73" s="129" t="n">
        <f aca="false">VLOOKUP($A73,[5]Data!$A$1:$M$15000,7,0)</f>
        <v>54373</v>
      </c>
      <c r="DP73" s="129" t="n">
        <f aca="false">VLOOKUP($A73,[5]Data!$A$1:$M$15000,9,0)</f>
        <v>10728</v>
      </c>
      <c r="DQ73" s="129" t="n">
        <f aca="false">VLOOKUP($A73,[5]Data!$A$1:$M$15000,3,0)</f>
        <v>0</v>
      </c>
      <c r="DR73" s="129" t="n">
        <f aca="false">VLOOKUP($A73,[5]Data!$A$1:$M$15000,10,0)</f>
        <v>195576</v>
      </c>
      <c r="DS73" s="129" t="n">
        <f aca="false">VLOOKUP($A73,[5]Data!$A$1:$M$15000,2,0)</f>
        <v>21032</v>
      </c>
      <c r="DT73" s="129" t="str">
        <f aca="false">VLOOKUP($A73,[5]Data!$A$1:$M$15000,13,0)</f>
        <v/>
      </c>
      <c r="DU73" s="129" t="n">
        <f aca="false">VLOOKUP($A73,[6]data!$A$1:$M$15000,2,0)</f>
        <v>131100</v>
      </c>
      <c r="DV73" s="129" t="n">
        <f aca="false">VLOOKUP($A73,[6]data!$A$1:$M$15000,3,0)</f>
        <v>131362</v>
      </c>
      <c r="DW73" s="129" t="n">
        <f aca="false">VLOOKUP($A73,[6]data!$A$1:$M$15000,4,0)</f>
        <v>176225</v>
      </c>
      <c r="DX73" s="129" t="n">
        <f aca="false">VLOOKUP($A73,[6]data!$A$1:$M$15000,5,0)</f>
        <v>20098</v>
      </c>
      <c r="DY73" s="129" t="n">
        <f aca="false">VLOOKUP($A73,[6]data!$A$1:$M$15000,6,0)</f>
        <v>84832</v>
      </c>
      <c r="DZ73" s="129" t="n">
        <f aca="false">VLOOKUP($A73,[6]data!$A$1:$M$15000,7,0)</f>
        <v>113655</v>
      </c>
      <c r="EA73" s="129" t="n">
        <f aca="false">VLOOKUP($A73,[6]data!$A$1:$M$15000,8,0)</f>
        <v>78166</v>
      </c>
      <c r="EB73" s="129" t="n">
        <f aca="false">VLOOKUP($A73,[6]data!$A$1:$M$15000,9,0)</f>
        <v>407865</v>
      </c>
      <c r="EC73" s="129" t="n">
        <f aca="false">VLOOKUP($A73,[6]data!$A$1:$M$15000,10,0)</f>
        <v>59849</v>
      </c>
      <c r="ED73" s="129" t="n">
        <f aca="false">VLOOKUP($A73,[6]data!$A$1:$Q$15000,11,0)</f>
        <v>6336</v>
      </c>
      <c r="EE73" s="129" t="n">
        <f aca="false">VLOOKUP($A73,[6]data!$A$1:$Q$15000,12,0)</f>
        <v>222210</v>
      </c>
      <c r="EF73" s="129" t="n">
        <f aca="false">VLOOKUP($A73,[6]data!$A$1:$Q$15000,13,0)</f>
        <v>140000</v>
      </c>
      <c r="EG73" s="129" t="n">
        <f aca="false">VLOOKUP($A73,[6]data!$A$1:$Q$15000,14,0)</f>
        <v>23500</v>
      </c>
      <c r="EH73" s="129" t="n">
        <f aca="false">VLOOKUP($A73,[6]data!$A$1:$Q$15000,15,0)</f>
        <v>107000</v>
      </c>
      <c r="EI73" s="129" t="n">
        <f aca="false">VLOOKUP($A73,[6]data!$A$1:$Q$15000,17,0)</f>
        <v>20806</v>
      </c>
      <c r="EJ73" s="129" t="n">
        <f aca="false">VLOOKUP($A73,[6]data!$A$1:$Q$15000,16,0)</f>
        <v>133314</v>
      </c>
      <c r="EK73" s="129" t="n">
        <f aca="false">VLOOKUP($A73,[7]data!$A$1:$Q$15000,3,0)</f>
        <v>269000</v>
      </c>
      <c r="EL73" s="129" t="n">
        <f aca="false">VLOOKUP($A73,[7]data!$A$1:$Q$15000,4,0)</f>
        <v>58000</v>
      </c>
      <c r="EM73" s="129" t="n">
        <f aca="false">VLOOKUP($A73,[7]data!$A$1:$Q$15000,2,0)</f>
        <v>21000</v>
      </c>
      <c r="EN73" s="129" t="n">
        <f aca="false">VLOOKUP($A73,[7]data!$A$1:$Q$15000,11,0)</f>
        <v>44000</v>
      </c>
      <c r="EO73" s="129" t="n">
        <f aca="false">VLOOKUP($A73,[7]data!$A$1:$Q$15000,12,0)</f>
        <v>18000</v>
      </c>
      <c r="ES73" s="129" t="n">
        <f aca="false">VLOOKUP($A73,[7]data!$A$1:$Q$15000,14,0)</f>
        <v>30000</v>
      </c>
      <c r="ET73" s="129" t="n">
        <f aca="false">VLOOKUP($A73,[7]data!$A$1:$Q$15000,13,0)</f>
        <v>2000</v>
      </c>
      <c r="EU73" s="130" t="n">
        <f aca="false">VLOOKUP($A73,[4]Data!$A$1:$I$15000,8,0)</f>
        <v>134458</v>
      </c>
      <c r="EV73" s="128" t="n">
        <f aca="false">VLOOKUP($A73,[2]Data!$A$1:$BG$15000,59,0)</f>
        <v>128894</v>
      </c>
    </row>
    <row r="74" customFormat="false" ht="11.25" hidden="false" customHeight="false" outlineLevel="0" collapsed="false">
      <c r="A74" s="172" t="n">
        <v>36535</v>
      </c>
      <c r="B74" s="173" t="n">
        <f aca="false">VLOOKUP($A74,[2]Data!$A$1:$AG$15000,9,0)</f>
        <v>147843</v>
      </c>
      <c r="C74" s="173" t="n">
        <f aca="false">VLOOKUP($A74,[2]Data!$A$1:$AG$15000,10,0)</f>
        <v>346019</v>
      </c>
      <c r="D74" s="173" t="n">
        <f aca="false">VLOOKUP($A74,[2]Data!$A$1:$AG$15000,11,0)</f>
        <v>1091910</v>
      </c>
      <c r="E74" s="173" t="n">
        <f aca="false">VLOOKUP($A74,[2]Data!$A$1:$AG$15000,12,0)</f>
        <v>539463</v>
      </c>
      <c r="F74" s="173" t="n">
        <f aca="false">VLOOKUP($A74,[1]Data!$A$1:$AF$15000,4,0)</f>
        <v>708426</v>
      </c>
      <c r="G74" s="173" t="n">
        <f aca="false">VLOOKUP($A74,[1]Data!$A$1:$AF$15000,2,0)</f>
        <v>50000</v>
      </c>
      <c r="H74" s="173" t="n">
        <f aca="false">VLOOKUP($A74,[1]Data!$A$1:$AF$15000,3,0)</f>
        <v>180557</v>
      </c>
      <c r="I74" s="173" t="n">
        <f aca="false">VLOOKUP($A74,[1]Data!$A$1:$AF$15000,6,0)</f>
        <v>20287</v>
      </c>
      <c r="J74" s="173" t="n">
        <f aca="false">VLOOKUP($A74,[3]Data!$A$1:$K$15000,4,0)*$A$2</f>
        <v>1748800</v>
      </c>
      <c r="K74" s="173" t="n">
        <f aca="false">VLOOKUP($A74,[3]Data!$A$1:$K$15000,6,0)*$A$2</f>
        <v>77900</v>
      </c>
      <c r="R74" s="173" t="n">
        <f aca="false">VLOOKUP($A74,[2]Data!$A$1:$AH$15000,4,0)</f>
        <v>2658082</v>
      </c>
      <c r="T74" s="173" t="n">
        <f aca="false">VLOOKUP($A74,[1]Data!$A$1:$AH$15000,34,0)</f>
        <v>612310</v>
      </c>
      <c r="V74" s="173" t="n">
        <f aca="false">VLOOKUP($A74,[1]Data!$A$1:$AH$15000,8,0)</f>
        <v>26247</v>
      </c>
      <c r="W74" s="173" t="n">
        <f aca="false">VLOOKUP($A74,[4]Data!$A$1:$AH$15000,19,0)</f>
        <v>56390</v>
      </c>
      <c r="X74" s="173" t="n">
        <f aca="false">VLOOKUP($A74,[1]Data!$A$1:$AH$15000,17,0)</f>
        <v>124644</v>
      </c>
      <c r="Y74" s="173" t="n">
        <f aca="false">VLOOKUP($A74,[2]Data!$A$1:$AH$15000,17,0)</f>
        <v>359066</v>
      </c>
      <c r="Z74" s="173" t="n">
        <f aca="false">VLOOKUP($A74,[1]Data!$A$1:$AH$15000,11,0)</f>
        <v>252287</v>
      </c>
      <c r="AA74" s="173" t="n">
        <f aca="false">VLOOKUP($A74,[2]Data!$A$1:$AH$15000,21,0)</f>
        <v>334383</v>
      </c>
      <c r="AB74" s="173" t="n">
        <f aca="false">VLOOKUP($A74,[1]Data!$A$1:$AH$15000,15,0)</f>
        <v>63651</v>
      </c>
      <c r="AC74" s="173" t="n">
        <f aca="false">VLOOKUP($A74,[2]Data!$A$1:$AH$15000,18,0)</f>
        <v>131924</v>
      </c>
      <c r="AD74" s="173" t="n">
        <f aca="false">VLOOKUP($A74,[1]Data!$A$1:$AH$15000,18,0)</f>
        <v>106704</v>
      </c>
      <c r="AE74" s="173" t="n">
        <f aca="false">VLOOKUP($A74,[2]Data!$A$1:$AH$15000,19,0)</f>
        <v>11738</v>
      </c>
      <c r="AF74" s="173" t="n">
        <f aca="false">VLOOKUP($A74,[1]Data!$A$1:$AH$15000,16,0)</f>
        <v>109599</v>
      </c>
      <c r="AG74" s="173" t="n">
        <f aca="false">VLOOKUP($A74,[2]Data!$A$1:$AH$15000,20,0)</f>
        <v>102874</v>
      </c>
      <c r="AH74" s="173" t="n">
        <f aca="false">VLOOKUP($A74,[1]Data!$A$1:$AH$15000,9,0)</f>
        <v>140948</v>
      </c>
      <c r="AI74" s="173" t="n">
        <f aca="false">VLOOKUP($A74,[2]Data!$A$1:$AH$15000,22,0)</f>
        <v>342031</v>
      </c>
      <c r="AJ74" s="173" t="n">
        <f aca="false">VLOOKUP($A74,[1]Data!$A$1:$AH$15000,10,0)</f>
        <v>69184</v>
      </c>
      <c r="AK74" s="173" t="n">
        <f aca="false">VLOOKUP($A74,[2]Data!$A$1:$AH$15000,23,0)</f>
        <v>47243</v>
      </c>
      <c r="AL74" s="173" t="n">
        <f aca="false">VLOOKUP($A74,[2]Data!$A$1:$AH$15000,24,0)</f>
        <v>844847</v>
      </c>
      <c r="AM74" s="173" t="n">
        <f aca="false">VLOOKUP($A74,[4]Data!$A$1:$R$15000,9,0)</f>
        <v>117568</v>
      </c>
      <c r="BA74" s="173" t="n">
        <f aca="false">VLOOKUP($A74,[2]Data!$A$1:$AH$15000,2,0)</f>
        <v>81697</v>
      </c>
      <c r="BC74" s="173" t="n">
        <f aca="false">VLOOKUP($A74,[1]Data!$A$1:$AH$15000,20,0)</f>
        <v>0</v>
      </c>
      <c r="BD74" s="173" t="n">
        <f aca="false">VLOOKUP($A74,[1]Data!$A$1:$AH$15000,21,0)</f>
        <v>35780</v>
      </c>
      <c r="BE74" s="173" t="n">
        <f aca="false">VLOOKUP($A74,[1]Data!$A$1:$AH$15000,22,0)</f>
        <v>0</v>
      </c>
      <c r="BF74" s="173" t="n">
        <f aca="false">VLOOKUP($A74,[1]Data!$A$1:$AH$15000,19,0)</f>
        <v>0</v>
      </c>
      <c r="BH74" s="173" t="n">
        <f aca="false">VLOOKUP($A74,[2]Data!$A$1:$AH$15000,3,0)</f>
        <v>452239</v>
      </c>
      <c r="BI74" s="173" t="n">
        <f aca="false">VLOOKUP($A74,[2]Data!$A$1:$AH$15000,7,0)</f>
        <v>1176805</v>
      </c>
      <c r="BJ74" s="173" t="n">
        <f aca="false">VLOOKUP($A74,[2]Data!$A$1:$AH$15000,8,0)</f>
        <v>0</v>
      </c>
      <c r="BR74" s="173" t="n">
        <f aca="false">VLOOKUP($A74,[2]Data!$A$1:$AH$15000,13,0)</f>
        <v>55980</v>
      </c>
      <c r="BS74" s="173" t="n">
        <f aca="false">VLOOKUP($A74,[2]Data!$A$1:$AH$15000,14,0)</f>
        <v>29889</v>
      </c>
      <c r="BT74" s="173" t="n">
        <f aca="false">VLOOKUP($A74,[2]Data!$A$1:$AH$15000,15,0)</f>
        <v>19782</v>
      </c>
      <c r="BU74" s="173" t="n">
        <f aca="false">VLOOKUP($A74,[2]Data!$A$1:$AH$15000,16,0)</f>
        <v>87431</v>
      </c>
      <c r="BW74" s="173" t="n">
        <f aca="false">VLOOKUP($A74,[1]Data!$A$1:$AH$15000,26,0)</f>
        <v>22117</v>
      </c>
      <c r="BX74" s="173" t="n">
        <f aca="false">VLOOKUP($A74,[1]Data!$A$1:$AH$15000,28,0)</f>
        <v>0</v>
      </c>
      <c r="BY74" s="173" t="n">
        <f aca="false">VLOOKUP($A74,[1]Data!$A$1:$AH$15000,24,0)</f>
        <v>0</v>
      </c>
      <c r="BZ74" s="173" t="n">
        <f aca="false">VLOOKUP($A74,[1]Data!$A$1:$AH$15000,25,0)</f>
        <v>10000</v>
      </c>
      <c r="CA74" s="173" t="n">
        <f aca="false">VLOOKUP($A74,[1]Data!$A$1:$AH$15000,30,0)</f>
        <v>24057</v>
      </c>
      <c r="CB74" s="173" t="n">
        <f aca="false">VLOOKUP($A74,[1]Data!$A$1:$AH$15000,29,0)</f>
        <v>27698</v>
      </c>
      <c r="CD74" s="129" t="n">
        <f aca="false">VLOOKUP($A74,[4]Data!$A$1:$R$15000,2,0)</f>
        <v>804615</v>
      </c>
      <c r="CE74" s="173" t="n">
        <f aca="false">VLOOKUP($A74,[3]Data!$A$1:$K$15000,3,0)*$A$2</f>
        <v>2557100</v>
      </c>
      <c r="CF74" s="173" t="n">
        <f aca="false">VLOOKUP($A74,[3]Data!$A$1:$K$15000,7,0)*$A$2</f>
        <v>19700</v>
      </c>
      <c r="CG74" s="173" t="n">
        <f aca="false">VLOOKUP($A74,[3]Data!$A$1:$K$15000,8,0)*$A$2</f>
        <v>83300</v>
      </c>
      <c r="CH74" s="173" t="n">
        <f aca="false">VLOOKUP($A74,[3]Data!$A$1:$K$15000,2,0)*$A$2</f>
        <v>40300</v>
      </c>
      <c r="CJ74" s="173" t="n">
        <f aca="false">VLOOKUP($A74,[4]Data!$A$1:$R$15000,18,0)</f>
        <v>59495</v>
      </c>
      <c r="CK74" s="173" t="n">
        <f aca="false">VLOOKUP($A74,[4]Data!$A$1:$R$15000,3,0)</f>
        <v>321339</v>
      </c>
      <c r="CL74" s="173" t="n">
        <f aca="false">VLOOKUP($A74,[4]Data!$A$1:$R$15000,4,0)</f>
        <v>20900</v>
      </c>
      <c r="CM74" s="173" t="n">
        <f aca="false">VLOOKUP($A74,[3]Data!$A$1:$K$15000,10,0)*$A$2</f>
        <v>298500</v>
      </c>
      <c r="CN74" s="129" t="n">
        <f aca="false">VLOOKUP($A74,[2]Data!$A$1:$AN$15000,34,0)</f>
        <v>127648</v>
      </c>
      <c r="CO74" s="129" t="n">
        <f aca="false">VLOOKUP($A74,[2]Data!$A$1:$AN$15000,35,0)</f>
        <v>522574</v>
      </c>
      <c r="CP74" s="129" t="n">
        <f aca="false">VLOOKUP($A74,[2]Data!$A$1:$AN$15000,36,0)</f>
        <v>660000</v>
      </c>
      <c r="CQ74" s="129" t="n">
        <f aca="false">VLOOKUP($A74,[2]Data!$A$1:$AN$15000,37,0)</f>
        <v>200174</v>
      </c>
      <c r="CR74" s="129" t="n">
        <f aca="false">VLOOKUP($A74,[2]Data!$A$1:$AN$15000,38,0)</f>
        <v>48978</v>
      </c>
      <c r="CS74" s="129" t="n">
        <f aca="false">VLOOKUP($A74,[2]Data!$A$1:$AN$15000,39,0)</f>
        <v>25201</v>
      </c>
      <c r="CT74" s="129" t="n">
        <f aca="false">VLOOKUP($A74,[2]Data!$A$1:$AN$15000,40,0)</f>
        <v>192929</v>
      </c>
      <c r="CU74" s="129" t="n">
        <f aca="false">VLOOKUP($A74,[2]Data!$A$1:$BA$15000,41,0)</f>
        <v>0</v>
      </c>
      <c r="CV74" s="129" t="n">
        <f aca="false">VLOOKUP($A74,[2]Data!$A$1:$BA$15000,42,0)</f>
        <v>0</v>
      </c>
      <c r="CW74" s="129" t="n">
        <f aca="false">VLOOKUP($A74,[2]Data!$A$1:$BA$15000,43,0)</f>
        <v>1041</v>
      </c>
      <c r="CX74" s="129" t="n">
        <f aca="false">VLOOKUP($A74,[2]Data!$A$1:$BA$15000,44,0)</f>
        <v>35654</v>
      </c>
      <c r="CY74" s="129" t="n">
        <f aca="false">VLOOKUP($A74,[2]Data!$A$1:$BA$15000,45,0)</f>
        <v>53141</v>
      </c>
      <c r="CZ74" s="129" t="n">
        <f aca="false">VLOOKUP($A74,[2]Data!$A$1:$BA$15000,46,0)</f>
        <v>5352</v>
      </c>
      <c r="DA74" s="129" t="n">
        <f aca="false">VLOOKUP($A74,[2]Data!$A$1:$BA$15000,47,0)</f>
        <v>0</v>
      </c>
      <c r="DB74" s="129" t="n">
        <f aca="false">VLOOKUP($A74,[2]Data!$A$1:$BA$15000,48,0)</f>
        <v>48636</v>
      </c>
      <c r="DC74" s="129" t="n">
        <f aca="false">VLOOKUP($A74,[2]Data!$A$1:$BA$15000,53,0)</f>
        <v>-38969</v>
      </c>
      <c r="DD74" s="129" t="n">
        <f aca="false">VLOOKUP($A74,[4]Data!$A$1:$Z$15000,20,0)</f>
        <v>20244</v>
      </c>
      <c r="DE74" s="129" t="n">
        <f aca="false">VLOOKUP($A74,[4]Data!$A$1:$Z$15000,25,0)</f>
        <v>4253</v>
      </c>
      <c r="DF74" s="129" t="n">
        <f aca="false">VLOOKUP($A74,[4]Data!$A$1:$Z$15000,26,0)</f>
        <v>0</v>
      </c>
      <c r="DG74" s="129" t="n">
        <f aca="false">VLOOKUP($A74,[4]Data!$A$1:$Z$15000,21,0)</f>
        <v>0</v>
      </c>
      <c r="DH74" s="129" t="n">
        <f aca="false">VLOOKUP($A74,[4]Data!$A$1:$Z$15000,24,0)</f>
        <v>157129</v>
      </c>
      <c r="DI74" s="129" t="n">
        <f aca="false">VLOOKUP($A74,[5]Data!$A$1:$M$15000,4,0)</f>
        <v>482775</v>
      </c>
      <c r="DJ74" s="129" t="n">
        <f aca="false">VLOOKUP($A74,[5]Data!$A$1:$M$15000,12,0)</f>
        <v>49164</v>
      </c>
      <c r="DK74" s="129" t="n">
        <f aca="false">VLOOKUP($A74,[5]Data!$A$1:$M$15000,11,0)</f>
        <v>145504</v>
      </c>
      <c r="DL74" s="129" t="n">
        <f aca="false">VLOOKUP($A74,[5]Data!$A$1:$M$15000,5,0)</f>
        <v>131840</v>
      </c>
      <c r="DM74" s="129" t="n">
        <f aca="false">VLOOKUP($A74,[5]Data!$A$1:$M$15000,8,0)</f>
        <v>167919</v>
      </c>
      <c r="DN74" s="129" t="n">
        <f aca="false">VLOOKUP($A74,[5]Data!$A$1:$M$15000,6,0)</f>
        <v>7177</v>
      </c>
      <c r="DO74" s="129" t="n">
        <f aca="false">VLOOKUP($A74,[5]Data!$A$1:$M$15000,7,0)</f>
        <v>53826</v>
      </c>
      <c r="DP74" s="129" t="n">
        <f aca="false">VLOOKUP($A74,[5]Data!$A$1:$M$15000,9,0)</f>
        <v>10414</v>
      </c>
      <c r="DQ74" s="129" t="n">
        <f aca="false">VLOOKUP($A74,[5]Data!$A$1:$M$15000,3,0)</f>
        <v>0</v>
      </c>
      <c r="DR74" s="129" t="n">
        <f aca="false">VLOOKUP($A74,[5]Data!$A$1:$M$15000,10,0)</f>
        <v>194198</v>
      </c>
      <c r="DS74" s="129" t="n">
        <f aca="false">VLOOKUP($A74,[5]Data!$A$1:$M$15000,2,0)</f>
        <v>21032</v>
      </c>
      <c r="DT74" s="129" t="str">
        <f aca="false">VLOOKUP($A74,[5]Data!$A$1:$M$15000,13,0)</f>
        <v/>
      </c>
      <c r="DU74" s="129" t="n">
        <f aca="false">VLOOKUP($A74,[6]data!$A$1:$M$15000,2,0)</f>
        <v>131100</v>
      </c>
      <c r="DV74" s="129" t="n">
        <f aca="false">VLOOKUP($A74,[6]data!$A$1:$M$15000,3,0)</f>
        <v>131362</v>
      </c>
      <c r="DW74" s="129" t="n">
        <f aca="false">VLOOKUP($A74,[6]data!$A$1:$M$15000,4,0)</f>
        <v>176225</v>
      </c>
      <c r="DX74" s="129" t="n">
        <f aca="false">VLOOKUP($A74,[6]data!$A$1:$M$15000,5,0)</f>
        <v>20098</v>
      </c>
      <c r="DY74" s="129" t="n">
        <f aca="false">VLOOKUP($A74,[6]data!$A$1:$M$15000,6,0)</f>
        <v>84832</v>
      </c>
      <c r="DZ74" s="129" t="n">
        <f aca="false">VLOOKUP($A74,[6]data!$A$1:$M$15000,7,0)</f>
        <v>114701</v>
      </c>
      <c r="EA74" s="129" t="n">
        <f aca="false">VLOOKUP($A74,[6]data!$A$1:$M$15000,8,0)</f>
        <v>78166</v>
      </c>
      <c r="EB74" s="129" t="n">
        <f aca="false">VLOOKUP($A74,[6]data!$A$1:$M$15000,9,0)</f>
        <v>407803</v>
      </c>
      <c r="EC74" s="129" t="n">
        <f aca="false">VLOOKUP($A74,[6]data!$A$1:$M$15000,10,0)</f>
        <v>58684</v>
      </c>
      <c r="ED74" s="129" t="n">
        <f aca="false">VLOOKUP($A74,[6]data!$A$1:$Q$15000,11,0)</f>
        <v>6336</v>
      </c>
      <c r="EE74" s="129" t="n">
        <f aca="false">VLOOKUP($A74,[6]data!$A$1:$Q$15000,12,0)</f>
        <v>223289</v>
      </c>
      <c r="EF74" s="129" t="n">
        <f aca="false">VLOOKUP($A74,[6]data!$A$1:$Q$15000,13,0)</f>
        <v>140000</v>
      </c>
      <c r="EG74" s="129" t="n">
        <f aca="false">VLOOKUP($A74,[6]data!$A$1:$Q$15000,14,0)</f>
        <v>23500</v>
      </c>
      <c r="EH74" s="129" t="n">
        <f aca="false">VLOOKUP($A74,[6]data!$A$1:$Q$15000,15,0)</f>
        <v>107000</v>
      </c>
      <c r="EI74" s="129" t="n">
        <f aca="false">VLOOKUP($A74,[6]data!$A$1:$Q$15000,17,0)</f>
        <v>20814</v>
      </c>
      <c r="EJ74" s="129" t="n">
        <f aca="false">VLOOKUP($A74,[6]data!$A$1:$Q$15000,16,0)</f>
        <v>132486</v>
      </c>
      <c r="EK74" s="129" t="n">
        <f aca="false">VLOOKUP($A74,[7]data!$A$1:$Q$15000,3,0)</f>
        <v>270000</v>
      </c>
      <c r="EL74" s="129" t="n">
        <f aca="false">VLOOKUP($A74,[7]data!$A$1:$Q$15000,4,0)</f>
        <v>58000</v>
      </c>
      <c r="EM74" s="129" t="n">
        <f aca="false">VLOOKUP($A74,[7]data!$A$1:$Q$15000,2,0)</f>
        <v>23000</v>
      </c>
      <c r="EN74" s="129" t="n">
        <f aca="false">VLOOKUP($A74,[7]data!$A$1:$Q$15000,11,0)</f>
        <v>46000</v>
      </c>
      <c r="EO74" s="129" t="n">
        <f aca="false">VLOOKUP($A74,[7]data!$A$1:$Q$15000,12,0)</f>
        <v>13000</v>
      </c>
      <c r="ES74" s="129" t="n">
        <f aca="false">VLOOKUP($A74,[7]data!$A$1:$Q$15000,14,0)</f>
        <v>41000</v>
      </c>
      <c r="ET74" s="129" t="n">
        <f aca="false">VLOOKUP($A74,[7]data!$A$1:$Q$15000,13,0)</f>
        <v>6000</v>
      </c>
      <c r="EU74" s="130" t="n">
        <f aca="false">VLOOKUP($A74,[4]Data!$A$1:$I$15000,8,0)</f>
        <v>128284</v>
      </c>
      <c r="EV74" s="128" t="n">
        <f aca="false">VLOOKUP($A74,[2]Data!$A$1:$BG$15000,59,0)</f>
        <v>178293</v>
      </c>
    </row>
    <row r="75" customFormat="false" ht="11.25" hidden="false" customHeight="false" outlineLevel="0" collapsed="false">
      <c r="A75" s="172" t="n">
        <v>36536</v>
      </c>
      <c r="B75" s="173" t="n">
        <f aca="false">VLOOKUP($A75,[2]Data!$A$1:$AG$15000,9,0)</f>
        <v>158874</v>
      </c>
      <c r="C75" s="173" t="n">
        <f aca="false">VLOOKUP($A75,[2]Data!$A$1:$AG$15000,10,0)</f>
        <v>339210</v>
      </c>
      <c r="D75" s="173" t="n">
        <f aca="false">VLOOKUP($A75,[2]Data!$A$1:$AG$15000,11,0)</f>
        <v>1170029</v>
      </c>
      <c r="E75" s="173" t="n">
        <f aca="false">VLOOKUP($A75,[2]Data!$A$1:$AG$15000,12,0)</f>
        <v>539999</v>
      </c>
      <c r="F75" s="173" t="n">
        <f aca="false">VLOOKUP($A75,[1]Data!$A$1:$AF$15000,4,0)</f>
        <v>736327</v>
      </c>
      <c r="G75" s="173" t="n">
        <f aca="false">VLOOKUP($A75,[1]Data!$A$1:$AF$15000,2,0)</f>
        <v>20000</v>
      </c>
      <c r="H75" s="173" t="n">
        <f aca="false">VLOOKUP($A75,[1]Data!$A$1:$AF$15000,3,0)</f>
        <v>180557</v>
      </c>
      <c r="I75" s="173" t="n">
        <f aca="false">VLOOKUP($A75,[1]Data!$A$1:$AF$15000,6,0)</f>
        <v>11572</v>
      </c>
      <c r="J75" s="173" t="n">
        <f aca="false">VLOOKUP($A75,[3]Data!$A$1:$K$15000,4,0)*$A$2</f>
        <v>1740700</v>
      </c>
      <c r="K75" s="173" t="n">
        <f aca="false">VLOOKUP($A75,[3]Data!$A$1:$K$15000,6,0)*$A$2</f>
        <v>92800</v>
      </c>
      <c r="R75" s="173" t="n">
        <f aca="false">VLOOKUP($A75,[2]Data!$A$1:$AH$15000,4,0)</f>
        <v>2637116</v>
      </c>
      <c r="T75" s="173" t="n">
        <f aca="false">VLOOKUP($A75,[1]Data!$A$1:$AH$15000,34,0)</f>
        <v>640084</v>
      </c>
      <c r="V75" s="173" t="n">
        <f aca="false">VLOOKUP($A75,[1]Data!$A$1:$AH$15000,8,0)</f>
        <v>26247</v>
      </c>
      <c r="W75" s="173" t="n">
        <f aca="false">VLOOKUP($A75,[4]Data!$A$1:$AH$15000,19,0)</f>
        <v>55122</v>
      </c>
      <c r="X75" s="173" t="n">
        <f aca="false">VLOOKUP($A75,[1]Data!$A$1:$AH$15000,17,0)</f>
        <v>130988</v>
      </c>
      <c r="Y75" s="173" t="n">
        <f aca="false">VLOOKUP($A75,[2]Data!$A$1:$AH$15000,17,0)</f>
        <v>355652</v>
      </c>
      <c r="Z75" s="173" t="n">
        <f aca="false">VLOOKUP($A75,[1]Data!$A$1:$AH$15000,11,0)</f>
        <v>244462</v>
      </c>
      <c r="AA75" s="173" t="n">
        <f aca="false">VLOOKUP($A75,[2]Data!$A$1:$AH$15000,21,0)</f>
        <v>326043</v>
      </c>
      <c r="AB75" s="173" t="n">
        <f aca="false">VLOOKUP($A75,[1]Data!$A$1:$AH$15000,15,0)</f>
        <v>63651</v>
      </c>
      <c r="AC75" s="173" t="n">
        <f aca="false">VLOOKUP($A75,[2]Data!$A$1:$AH$15000,18,0)</f>
        <v>130450</v>
      </c>
      <c r="AD75" s="173" t="n">
        <f aca="false">VLOOKUP($A75,[1]Data!$A$1:$AH$15000,18,0)</f>
        <v>102444</v>
      </c>
      <c r="AE75" s="173" t="n">
        <f aca="false">VLOOKUP($A75,[2]Data!$A$1:$AH$15000,19,0)</f>
        <v>10147</v>
      </c>
      <c r="AF75" s="173" t="n">
        <f aca="false">VLOOKUP($A75,[1]Data!$A$1:$AH$15000,16,0)</f>
        <v>107594</v>
      </c>
      <c r="AG75" s="173" t="n">
        <f aca="false">VLOOKUP($A75,[2]Data!$A$1:$AH$15000,20,0)</f>
        <v>106046</v>
      </c>
      <c r="AH75" s="173" t="n">
        <f aca="false">VLOOKUP($A75,[1]Data!$A$1:$AH$15000,9,0)</f>
        <v>161205</v>
      </c>
      <c r="AI75" s="173" t="n">
        <f aca="false">VLOOKUP($A75,[2]Data!$A$1:$AH$15000,22,0)</f>
        <v>338511</v>
      </c>
      <c r="AJ75" s="173" t="n">
        <f aca="false">VLOOKUP($A75,[1]Data!$A$1:$AH$15000,10,0)</f>
        <v>69184</v>
      </c>
      <c r="AK75" s="173" t="n">
        <f aca="false">VLOOKUP($A75,[2]Data!$A$1:$AH$15000,23,0)</f>
        <v>45786</v>
      </c>
      <c r="AL75" s="173" t="n">
        <f aca="false">VLOOKUP($A75,[2]Data!$A$1:$AH$15000,24,0)</f>
        <v>844015</v>
      </c>
      <c r="AM75" s="173" t="n">
        <f aca="false">VLOOKUP($A75,[4]Data!$A$1:$R$15000,9,0)</f>
        <v>121747</v>
      </c>
      <c r="BA75" s="173" t="n">
        <f aca="false">VLOOKUP($A75,[2]Data!$A$1:$AH$15000,2,0)</f>
        <v>100357</v>
      </c>
      <c r="BC75" s="173" t="n">
        <f aca="false">VLOOKUP($A75,[1]Data!$A$1:$AH$15000,20,0)</f>
        <v>0</v>
      </c>
      <c r="BD75" s="173" t="n">
        <f aca="false">VLOOKUP($A75,[1]Data!$A$1:$AH$15000,21,0)</f>
        <v>35780</v>
      </c>
      <c r="BE75" s="173" t="n">
        <f aca="false">VLOOKUP($A75,[1]Data!$A$1:$AH$15000,22,0)</f>
        <v>0</v>
      </c>
      <c r="BF75" s="173" t="n">
        <f aca="false">VLOOKUP($A75,[1]Data!$A$1:$AH$15000,19,0)</f>
        <v>0</v>
      </c>
      <c r="BH75" s="173" t="n">
        <f aca="false">VLOOKUP($A75,[2]Data!$A$1:$AH$15000,3,0)</f>
        <v>324998</v>
      </c>
      <c r="BI75" s="173" t="n">
        <f aca="false">VLOOKUP($A75,[2]Data!$A$1:$AH$15000,7,0)</f>
        <v>1199337</v>
      </c>
      <c r="BJ75" s="173" t="n">
        <f aca="false">VLOOKUP($A75,[2]Data!$A$1:$AH$15000,8,0)</f>
        <v>0</v>
      </c>
      <c r="BR75" s="173" t="n">
        <f aca="false">VLOOKUP($A75,[2]Data!$A$1:$AH$15000,13,0)</f>
        <v>29773</v>
      </c>
      <c r="BS75" s="173" t="n">
        <f aca="false">VLOOKUP($A75,[2]Data!$A$1:$AH$15000,14,0)</f>
        <v>28909</v>
      </c>
      <c r="BT75" s="173" t="n">
        <f aca="false">VLOOKUP($A75,[2]Data!$A$1:$AH$15000,15,0)</f>
        <v>17918</v>
      </c>
      <c r="BU75" s="173" t="n">
        <f aca="false">VLOOKUP($A75,[2]Data!$A$1:$AH$15000,16,0)</f>
        <v>81438</v>
      </c>
      <c r="BW75" s="173" t="n">
        <f aca="false">VLOOKUP($A75,[1]Data!$A$1:$AH$15000,26,0)</f>
        <v>0</v>
      </c>
      <c r="BX75" s="173" t="n">
        <f aca="false">VLOOKUP($A75,[1]Data!$A$1:$AH$15000,28,0)</f>
        <v>0</v>
      </c>
      <c r="BY75" s="173" t="n">
        <f aca="false">VLOOKUP($A75,[1]Data!$A$1:$AH$15000,24,0)</f>
        <v>0</v>
      </c>
      <c r="BZ75" s="173" t="n">
        <f aca="false">VLOOKUP($A75,[1]Data!$A$1:$AH$15000,25,0)</f>
        <v>25000</v>
      </c>
      <c r="CA75" s="173" t="n">
        <f aca="false">VLOOKUP($A75,[1]Data!$A$1:$AH$15000,30,0)</f>
        <v>27215</v>
      </c>
      <c r="CB75" s="173" t="n">
        <f aca="false">VLOOKUP($A75,[1]Data!$A$1:$AH$15000,29,0)</f>
        <v>15315</v>
      </c>
      <c r="CD75" s="129" t="n">
        <f aca="false">VLOOKUP($A75,[4]Data!$A$1:$R$15000,2,0)</f>
        <v>819714</v>
      </c>
      <c r="CE75" s="173" t="n">
        <f aca="false">VLOOKUP($A75,[3]Data!$A$1:$K$15000,3,0)*$A$2</f>
        <v>2555800</v>
      </c>
      <c r="CF75" s="173" t="n">
        <f aca="false">VLOOKUP($A75,[3]Data!$A$1:$K$15000,7,0)*$A$2</f>
        <v>9800</v>
      </c>
      <c r="CG75" s="173" t="n">
        <f aca="false">VLOOKUP($A75,[3]Data!$A$1:$K$15000,8,0)*$A$2</f>
        <v>83300</v>
      </c>
      <c r="CH75" s="173" t="n">
        <f aca="false">VLOOKUP($A75,[3]Data!$A$1:$K$15000,2,0)*$A$2</f>
        <v>40300</v>
      </c>
      <c r="CJ75" s="173" t="n">
        <f aca="false">VLOOKUP($A75,[4]Data!$A$1:$R$15000,18,0)</f>
        <v>69411</v>
      </c>
      <c r="CK75" s="173" t="n">
        <f aca="false">VLOOKUP($A75,[4]Data!$A$1:$R$15000,3,0)</f>
        <v>330891</v>
      </c>
      <c r="CL75" s="173" t="n">
        <f aca="false">VLOOKUP($A75,[4]Data!$A$1:$R$15000,4,0)</f>
        <v>38456</v>
      </c>
      <c r="CM75" s="173" t="n">
        <f aca="false">VLOOKUP($A75,[3]Data!$A$1:$K$15000,10,0)*$A$2</f>
        <v>296000</v>
      </c>
      <c r="CN75" s="129" t="n">
        <f aca="false">VLOOKUP($A75,[2]Data!$A$1:$AN$15000,34,0)</f>
        <v>126681</v>
      </c>
      <c r="CO75" s="129" t="n">
        <f aca="false">VLOOKUP($A75,[2]Data!$A$1:$AN$15000,35,0)</f>
        <v>511950</v>
      </c>
      <c r="CP75" s="129" t="n">
        <f aca="false">VLOOKUP($A75,[2]Data!$A$1:$AN$15000,36,0)</f>
        <v>650777</v>
      </c>
      <c r="CQ75" s="129" t="n">
        <f aca="false">VLOOKUP($A75,[2]Data!$A$1:$AN$15000,37,0)</f>
        <v>207575</v>
      </c>
      <c r="CR75" s="129" t="n">
        <f aca="false">VLOOKUP($A75,[2]Data!$A$1:$AN$15000,38,0)</f>
        <v>43108</v>
      </c>
      <c r="CS75" s="129" t="n">
        <f aca="false">VLOOKUP($A75,[2]Data!$A$1:$AN$15000,39,0)</f>
        <v>20928</v>
      </c>
      <c r="CT75" s="129" t="n">
        <f aca="false">VLOOKUP($A75,[2]Data!$A$1:$AN$15000,40,0)</f>
        <v>201485</v>
      </c>
      <c r="CU75" s="129" t="n">
        <f aca="false">VLOOKUP($A75,[2]Data!$A$1:$BA$15000,41,0)</f>
        <v>0</v>
      </c>
      <c r="CV75" s="129" t="n">
        <f aca="false">VLOOKUP($A75,[2]Data!$A$1:$BA$15000,42,0)</f>
        <v>0</v>
      </c>
      <c r="CW75" s="129" t="n">
        <f aca="false">VLOOKUP($A75,[2]Data!$A$1:$BA$15000,43,0)</f>
        <v>10269</v>
      </c>
      <c r="CX75" s="129" t="n">
        <f aca="false">VLOOKUP($A75,[2]Data!$A$1:$BA$15000,44,0)</f>
        <v>36664</v>
      </c>
      <c r="CY75" s="129" t="n">
        <f aca="false">VLOOKUP($A75,[2]Data!$A$1:$BA$15000,45,0)</f>
        <v>53141</v>
      </c>
      <c r="CZ75" s="129" t="n">
        <f aca="false">VLOOKUP($A75,[2]Data!$A$1:$BA$15000,46,0)</f>
        <v>6335</v>
      </c>
      <c r="DA75" s="129" t="n">
        <f aca="false">VLOOKUP($A75,[2]Data!$A$1:$BA$15000,47,0)</f>
        <v>0</v>
      </c>
      <c r="DB75" s="129" t="n">
        <f aca="false">VLOOKUP($A75,[2]Data!$A$1:$BA$15000,48,0)</f>
        <v>43395</v>
      </c>
      <c r="DC75" s="129" t="n">
        <f aca="false">VLOOKUP($A75,[2]Data!$A$1:$BA$15000,53,0)</f>
        <v>-31908</v>
      </c>
      <c r="DD75" s="129" t="n">
        <f aca="false">VLOOKUP($A75,[4]Data!$A$1:$Z$15000,20,0)</f>
        <v>17895</v>
      </c>
      <c r="DE75" s="129" t="n">
        <f aca="false">VLOOKUP($A75,[4]Data!$A$1:$Z$15000,25,0)</f>
        <v>9900</v>
      </c>
      <c r="DF75" s="129" t="n">
        <f aca="false">VLOOKUP($A75,[4]Data!$A$1:$Z$15000,26,0)</f>
        <v>0</v>
      </c>
      <c r="DG75" s="129" t="n">
        <f aca="false">VLOOKUP($A75,[4]Data!$A$1:$Z$15000,21,0)</f>
        <v>0</v>
      </c>
      <c r="DH75" s="129" t="n">
        <f aca="false">VLOOKUP($A75,[4]Data!$A$1:$Z$15000,24,0)</f>
        <v>156753</v>
      </c>
      <c r="DI75" s="129" t="n">
        <f aca="false">VLOOKUP($A75,[5]Data!$A$1:$M$15000,4,0)</f>
        <v>471357</v>
      </c>
      <c r="DJ75" s="129" t="n">
        <f aca="false">VLOOKUP($A75,[5]Data!$A$1:$M$15000,12,0)</f>
        <v>19627</v>
      </c>
      <c r="DK75" s="129" t="n">
        <f aca="false">VLOOKUP($A75,[5]Data!$A$1:$M$15000,11,0)</f>
        <v>154130</v>
      </c>
      <c r="DL75" s="129" t="n">
        <f aca="false">VLOOKUP($A75,[5]Data!$A$1:$M$15000,5,0)</f>
        <v>131600</v>
      </c>
      <c r="DM75" s="129" t="n">
        <f aca="false">VLOOKUP($A75,[5]Data!$A$1:$M$15000,8,0)</f>
        <v>142833</v>
      </c>
      <c r="DN75" s="129" t="n">
        <f aca="false">VLOOKUP($A75,[5]Data!$A$1:$M$15000,6,0)</f>
        <v>7163</v>
      </c>
      <c r="DO75" s="129" t="n">
        <f aca="false">VLOOKUP($A75,[5]Data!$A$1:$M$15000,7,0)</f>
        <v>55467</v>
      </c>
      <c r="DP75" s="129" t="n">
        <f aca="false">VLOOKUP($A75,[5]Data!$A$1:$M$15000,9,0)</f>
        <v>10764</v>
      </c>
      <c r="DQ75" s="129" t="n">
        <f aca="false">VLOOKUP($A75,[5]Data!$A$1:$M$15000,3,0)</f>
        <v>0</v>
      </c>
      <c r="DR75" s="129" t="n">
        <f aca="false">VLOOKUP($A75,[5]Data!$A$1:$M$15000,10,0)</f>
        <v>197648</v>
      </c>
      <c r="DS75" s="129" t="n">
        <f aca="false">VLOOKUP($A75,[5]Data!$A$1:$M$15000,2,0)</f>
        <v>20992</v>
      </c>
      <c r="DT75" s="129" t="str">
        <f aca="false">VLOOKUP($A75,[5]Data!$A$1:$M$15000,13,0)</f>
        <v/>
      </c>
      <c r="DU75" s="129" t="n">
        <f aca="false">VLOOKUP($A75,[6]data!$A$1:$M$15000,2,0)</f>
        <v>131100</v>
      </c>
      <c r="DV75" s="129" t="n">
        <f aca="false">VLOOKUP($A75,[6]data!$A$1:$M$15000,3,0)</f>
        <v>146713</v>
      </c>
      <c r="DW75" s="129" t="n">
        <f aca="false">VLOOKUP($A75,[6]data!$A$1:$M$15000,4,0)</f>
        <v>151678</v>
      </c>
      <c r="DX75" s="129" t="n">
        <f aca="false">VLOOKUP($A75,[6]data!$A$1:$M$15000,5,0)</f>
        <v>20098</v>
      </c>
      <c r="DY75" s="129" t="n">
        <f aca="false">VLOOKUP($A75,[6]data!$A$1:$M$15000,6,0)</f>
        <v>83297</v>
      </c>
      <c r="DZ75" s="129" t="n">
        <f aca="false">VLOOKUP($A75,[6]data!$A$1:$M$15000,7,0)</f>
        <v>100950</v>
      </c>
      <c r="EA75" s="129" t="n">
        <f aca="false">VLOOKUP($A75,[6]data!$A$1:$M$15000,8,0)</f>
        <v>78166</v>
      </c>
      <c r="EB75" s="129" t="n">
        <f aca="false">VLOOKUP($A75,[6]data!$A$1:$M$15000,9,0)</f>
        <v>407846</v>
      </c>
      <c r="EC75" s="129" t="n">
        <f aca="false">VLOOKUP($A75,[6]data!$A$1:$M$15000,10,0)</f>
        <v>57175</v>
      </c>
      <c r="ED75" s="129" t="n">
        <f aca="false">VLOOKUP($A75,[6]data!$A$1:$Q$15000,11,0)</f>
        <v>6336</v>
      </c>
      <c r="EE75" s="129" t="n">
        <f aca="false">VLOOKUP($A75,[6]data!$A$1:$Q$15000,12,0)</f>
        <v>211770</v>
      </c>
      <c r="EF75" s="129" t="n">
        <f aca="false">VLOOKUP($A75,[6]data!$A$1:$Q$15000,13,0)</f>
        <v>140000</v>
      </c>
      <c r="EG75" s="129" t="n">
        <f aca="false">VLOOKUP($A75,[6]data!$A$1:$Q$15000,14,0)</f>
        <v>23700</v>
      </c>
      <c r="EH75" s="129" t="n">
        <f aca="false">VLOOKUP($A75,[6]data!$A$1:$Q$15000,15,0)</f>
        <v>107000</v>
      </c>
      <c r="EI75" s="129" t="n">
        <f aca="false">VLOOKUP($A75,[6]data!$A$1:$Q$15000,17,0)</f>
        <v>19691</v>
      </c>
      <c r="EJ75" s="129" t="n">
        <f aca="false">VLOOKUP($A75,[6]data!$A$1:$Q$15000,16,0)</f>
        <v>131545</v>
      </c>
      <c r="EK75" s="129" t="n">
        <f aca="false">VLOOKUP($A75,[7]data!$A$1:$Q$15000,3,0)</f>
        <v>270000</v>
      </c>
      <c r="EL75" s="129" t="n">
        <f aca="false">VLOOKUP($A75,[7]data!$A$1:$Q$15000,4,0)</f>
        <v>58000</v>
      </c>
      <c r="EM75" s="129" t="n">
        <f aca="false">VLOOKUP($A75,[7]data!$A$1:$Q$15000,2,0)</f>
        <v>13000</v>
      </c>
      <c r="EN75" s="129" t="n">
        <f aca="false">VLOOKUP($A75,[7]data!$A$1:$Q$15000,11,0)</f>
        <v>31000</v>
      </c>
      <c r="EO75" s="129" t="n">
        <f aca="false">VLOOKUP($A75,[7]data!$A$1:$Q$15000,12,0)</f>
        <v>13000</v>
      </c>
      <c r="ES75" s="129" t="n">
        <f aca="false">VLOOKUP($A75,[7]data!$A$1:$Q$15000,14,0)</f>
        <v>31000</v>
      </c>
      <c r="ET75" s="129" t="n">
        <f aca="false">VLOOKUP($A75,[7]data!$A$1:$Q$15000,13,0)</f>
        <v>0</v>
      </c>
      <c r="EU75" s="130" t="n">
        <f aca="false">VLOOKUP($A75,[4]Data!$A$1:$I$15000,8,0)</f>
        <v>161017</v>
      </c>
      <c r="EV75" s="128" t="n">
        <f aca="false">VLOOKUP($A75,[2]Data!$A$1:$BG$15000,59,0)</f>
        <v>217140</v>
      </c>
    </row>
    <row r="76" customFormat="false" ht="11.25" hidden="false" customHeight="false" outlineLevel="0" collapsed="false">
      <c r="A76" s="172" t="n">
        <v>36537</v>
      </c>
      <c r="B76" s="173" t="n">
        <f aca="false">VLOOKUP($A76,[2]Data!$A$1:$AG$15000,9,0)</f>
        <v>164329</v>
      </c>
      <c r="C76" s="173" t="n">
        <f aca="false">VLOOKUP($A76,[2]Data!$A$1:$AG$15000,10,0)</f>
        <v>316462</v>
      </c>
      <c r="D76" s="173" t="n">
        <f aca="false">VLOOKUP($A76,[2]Data!$A$1:$AG$15000,11,0)</f>
        <v>1001158</v>
      </c>
      <c r="E76" s="173" t="n">
        <f aca="false">VLOOKUP($A76,[2]Data!$A$1:$AG$15000,12,0)</f>
        <v>539463</v>
      </c>
      <c r="F76" s="173" t="n">
        <f aca="false">VLOOKUP($A76,[1]Data!$A$1:$AF$15000,4,0)</f>
        <v>765027</v>
      </c>
      <c r="G76" s="173" t="n">
        <f aca="false">VLOOKUP($A76,[1]Data!$A$1:$AF$15000,2,0)</f>
        <v>64529</v>
      </c>
      <c r="H76" s="173" t="n">
        <f aca="false">VLOOKUP($A76,[1]Data!$A$1:$AF$15000,3,0)</f>
        <v>149085</v>
      </c>
      <c r="I76" s="173" t="n">
        <f aca="false">VLOOKUP($A76,[1]Data!$A$1:$AF$15000,6,0)</f>
        <v>11572</v>
      </c>
      <c r="J76" s="173" t="n">
        <f aca="false">VLOOKUP($A76,[3]Data!$A$1:$K$15000,4,0)*$A$2</f>
        <v>1720600</v>
      </c>
      <c r="K76" s="173" t="n">
        <f aca="false">VLOOKUP($A76,[3]Data!$A$1:$K$15000,6,0)*$A$2</f>
        <v>103900</v>
      </c>
      <c r="R76" s="173" t="n">
        <f aca="false">VLOOKUP($A76,[2]Data!$A$1:$AH$15000,4,0)</f>
        <v>2664413</v>
      </c>
      <c r="T76" s="173" t="n">
        <f aca="false">VLOOKUP($A76,[1]Data!$A$1:$AH$15000,34,0)</f>
        <v>591014</v>
      </c>
      <c r="V76" s="173" t="n">
        <f aca="false">VLOOKUP($A76,[1]Data!$A$1:$AH$15000,8,0)</f>
        <v>26247</v>
      </c>
      <c r="W76" s="173" t="n">
        <f aca="false">VLOOKUP($A76,[4]Data!$A$1:$AH$15000,19,0)</f>
        <v>60080</v>
      </c>
      <c r="X76" s="173" t="n">
        <f aca="false">VLOOKUP($A76,[1]Data!$A$1:$AH$15000,17,0)</f>
        <v>131523</v>
      </c>
      <c r="Y76" s="173" t="n">
        <f aca="false">VLOOKUP($A76,[2]Data!$A$1:$AH$15000,17,0)</f>
        <v>328981</v>
      </c>
      <c r="Z76" s="173" t="n">
        <f aca="false">VLOOKUP($A76,[1]Data!$A$1:$AH$15000,11,0)</f>
        <v>232906</v>
      </c>
      <c r="AA76" s="173" t="n">
        <f aca="false">VLOOKUP($A76,[2]Data!$A$1:$AH$15000,21,0)</f>
        <v>342506</v>
      </c>
      <c r="AB76" s="173" t="n">
        <f aca="false">VLOOKUP($A76,[1]Data!$A$1:$AH$15000,15,0)</f>
        <v>63651</v>
      </c>
      <c r="AC76" s="173" t="n">
        <f aca="false">VLOOKUP($A76,[2]Data!$A$1:$AH$15000,18,0)</f>
        <v>129203</v>
      </c>
      <c r="AD76" s="173" t="n">
        <f aca="false">VLOOKUP($A76,[1]Data!$A$1:$AH$15000,18,0)</f>
        <v>102314</v>
      </c>
      <c r="AE76" s="173" t="n">
        <f aca="false">VLOOKUP($A76,[2]Data!$A$1:$AH$15000,19,0)</f>
        <v>10147</v>
      </c>
      <c r="AF76" s="173" t="n">
        <f aca="false">VLOOKUP($A76,[1]Data!$A$1:$AH$15000,16,0)</f>
        <v>107264</v>
      </c>
      <c r="AG76" s="173" t="n">
        <f aca="false">VLOOKUP($A76,[2]Data!$A$1:$AH$15000,20,0)</f>
        <v>107802</v>
      </c>
      <c r="AH76" s="173" t="n">
        <f aca="false">VLOOKUP($A76,[1]Data!$A$1:$AH$15000,9,0)</f>
        <v>154026</v>
      </c>
      <c r="AI76" s="173" t="n">
        <f aca="false">VLOOKUP($A76,[2]Data!$A$1:$AH$15000,22,0)</f>
        <v>324578</v>
      </c>
      <c r="AJ76" s="173" t="n">
        <f aca="false">VLOOKUP($A76,[1]Data!$A$1:$AH$15000,10,0)</f>
        <v>69184</v>
      </c>
      <c r="AK76" s="173" t="n">
        <f aca="false">VLOOKUP($A76,[2]Data!$A$1:$AH$15000,23,0)</f>
        <v>46199</v>
      </c>
      <c r="AL76" s="173" t="n">
        <f aca="false">VLOOKUP($A76,[2]Data!$A$1:$AH$15000,24,0)</f>
        <v>873538</v>
      </c>
      <c r="AM76" s="173" t="n">
        <f aca="false">VLOOKUP($A76,[4]Data!$A$1:$R$15000,9,0)</f>
        <v>111158</v>
      </c>
      <c r="BA76" s="173" t="n">
        <f aca="false">VLOOKUP($A76,[2]Data!$A$1:$AH$15000,2,0)</f>
        <v>148348</v>
      </c>
      <c r="BC76" s="173" t="n">
        <f aca="false">VLOOKUP($A76,[1]Data!$A$1:$AH$15000,20,0)</f>
        <v>0</v>
      </c>
      <c r="BD76" s="173" t="n">
        <f aca="false">VLOOKUP($A76,[1]Data!$A$1:$AH$15000,21,0)</f>
        <v>35780</v>
      </c>
      <c r="BE76" s="173" t="n">
        <f aca="false">VLOOKUP($A76,[1]Data!$A$1:$AH$15000,22,0)</f>
        <v>0</v>
      </c>
      <c r="BF76" s="173" t="n">
        <f aca="false">VLOOKUP($A76,[1]Data!$A$1:$AH$15000,19,0)</f>
        <v>0</v>
      </c>
      <c r="BH76" s="173" t="n">
        <f aca="false">VLOOKUP($A76,[2]Data!$A$1:$AH$15000,3,0)</f>
        <v>356657</v>
      </c>
      <c r="BI76" s="173" t="n">
        <f aca="false">VLOOKUP($A76,[2]Data!$A$1:$AH$15000,7,0)</f>
        <v>1081482</v>
      </c>
      <c r="BJ76" s="173" t="n">
        <f aca="false">VLOOKUP($A76,[2]Data!$A$1:$AH$15000,8,0)</f>
        <v>0</v>
      </c>
      <c r="BR76" s="173" t="n">
        <f aca="false">VLOOKUP($A76,[2]Data!$A$1:$AH$15000,13,0)</f>
        <v>39746</v>
      </c>
      <c r="BS76" s="173" t="n">
        <f aca="false">VLOOKUP($A76,[2]Data!$A$1:$AH$15000,14,0)</f>
        <v>42161</v>
      </c>
      <c r="BT76" s="173" t="n">
        <f aca="false">VLOOKUP($A76,[2]Data!$A$1:$AH$15000,15,0)</f>
        <v>19783</v>
      </c>
      <c r="BU76" s="173" t="n">
        <f aca="false">VLOOKUP($A76,[2]Data!$A$1:$AH$15000,16,0)</f>
        <v>88265</v>
      </c>
      <c r="BW76" s="173" t="n">
        <f aca="false">VLOOKUP($A76,[1]Data!$A$1:$AH$15000,26,0)</f>
        <v>5000</v>
      </c>
      <c r="BX76" s="173" t="n">
        <f aca="false">VLOOKUP($A76,[1]Data!$A$1:$AH$15000,28,0)</f>
        <v>0</v>
      </c>
      <c r="BY76" s="173" t="n">
        <f aca="false">VLOOKUP($A76,[1]Data!$A$1:$AH$15000,24,0)</f>
        <v>0</v>
      </c>
      <c r="BZ76" s="173" t="n">
        <f aca="false">VLOOKUP($A76,[1]Data!$A$1:$AH$15000,25,0)</f>
        <v>25102</v>
      </c>
      <c r="CA76" s="173" t="n">
        <f aca="false">VLOOKUP($A76,[1]Data!$A$1:$AH$15000,30,0)</f>
        <v>26708</v>
      </c>
      <c r="CB76" s="173" t="n">
        <f aca="false">VLOOKUP($A76,[1]Data!$A$1:$AH$15000,29,0)</f>
        <v>24660</v>
      </c>
      <c r="CD76" s="129" t="n">
        <f aca="false">VLOOKUP($A76,[4]Data!$A$1:$R$15000,2,0)</f>
        <v>751732</v>
      </c>
      <c r="CE76" s="173" t="n">
        <f aca="false">VLOOKUP($A76,[3]Data!$A$1:$K$15000,3,0)*$A$2</f>
        <v>2547800</v>
      </c>
      <c r="CF76" s="173" t="n">
        <f aca="false">VLOOKUP($A76,[3]Data!$A$1:$K$15000,7,0)*$A$2</f>
        <v>19700</v>
      </c>
      <c r="CG76" s="173" t="n">
        <f aca="false">VLOOKUP($A76,[3]Data!$A$1:$K$15000,8,0)*$A$2</f>
        <v>83300</v>
      </c>
      <c r="CH76" s="173" t="n">
        <f aca="false">VLOOKUP($A76,[3]Data!$A$1:$K$15000,2,0)*$A$2</f>
        <v>40300</v>
      </c>
      <c r="CJ76" s="173" t="n">
        <f aca="false">VLOOKUP($A76,[4]Data!$A$1:$R$15000,18,0)</f>
        <v>69411</v>
      </c>
      <c r="CK76" s="173" t="n">
        <f aca="false">VLOOKUP($A76,[4]Data!$A$1:$R$15000,3,0)</f>
        <v>343368</v>
      </c>
      <c r="CL76" s="173" t="n">
        <f aca="false">VLOOKUP($A76,[4]Data!$A$1:$R$15000,4,0)</f>
        <v>25723</v>
      </c>
      <c r="CM76" s="173" t="n">
        <f aca="false">VLOOKUP($A76,[3]Data!$A$1:$K$15000,10,0)*$A$2</f>
        <v>306800</v>
      </c>
      <c r="CN76" s="129" t="n">
        <f aca="false">VLOOKUP($A76,[2]Data!$A$1:$AN$15000,34,0)</f>
        <v>126678</v>
      </c>
      <c r="CO76" s="129" t="n">
        <f aca="false">VLOOKUP($A76,[2]Data!$A$1:$AN$15000,35,0)</f>
        <v>485177</v>
      </c>
      <c r="CP76" s="129" t="n">
        <f aca="false">VLOOKUP($A76,[2]Data!$A$1:$AN$15000,36,0)</f>
        <v>625810</v>
      </c>
      <c r="CQ76" s="129" t="n">
        <f aca="false">VLOOKUP($A76,[2]Data!$A$1:$AN$15000,37,0)</f>
        <v>208228</v>
      </c>
      <c r="CR76" s="129" t="n">
        <f aca="false">VLOOKUP($A76,[2]Data!$A$1:$AN$15000,38,0)</f>
        <v>13638</v>
      </c>
      <c r="CS76" s="129" t="n">
        <f aca="false">VLOOKUP($A76,[2]Data!$A$1:$AN$15000,39,0)</f>
        <v>3418</v>
      </c>
      <c r="CT76" s="129" t="n">
        <f aca="false">VLOOKUP($A76,[2]Data!$A$1:$AN$15000,40,0)</f>
        <v>198464</v>
      </c>
      <c r="CU76" s="129" t="n">
        <f aca="false">VLOOKUP($A76,[2]Data!$A$1:$BA$15000,41,0)</f>
        <v>0</v>
      </c>
      <c r="CV76" s="129" t="n">
        <f aca="false">VLOOKUP($A76,[2]Data!$A$1:$BA$15000,42,0)</f>
        <v>0</v>
      </c>
      <c r="CW76" s="129" t="n">
        <f aca="false">VLOOKUP($A76,[2]Data!$A$1:$BA$15000,43,0)</f>
        <v>10269</v>
      </c>
      <c r="CX76" s="129" t="n">
        <f aca="false">VLOOKUP($A76,[2]Data!$A$1:$BA$15000,44,0)</f>
        <v>25649</v>
      </c>
      <c r="CY76" s="129" t="n">
        <f aca="false">VLOOKUP($A76,[2]Data!$A$1:$BA$15000,45,0)</f>
        <v>53141</v>
      </c>
      <c r="CZ76" s="129" t="n">
        <f aca="false">VLOOKUP($A76,[2]Data!$A$1:$BA$15000,46,0)</f>
        <v>6335</v>
      </c>
      <c r="DA76" s="129" t="n">
        <f aca="false">VLOOKUP($A76,[2]Data!$A$1:$BA$15000,47,0)</f>
        <v>3431</v>
      </c>
      <c r="DB76" s="129" t="n">
        <f aca="false">VLOOKUP($A76,[2]Data!$A$1:$BA$15000,48,0)</f>
        <v>90249</v>
      </c>
      <c r="DC76" s="129" t="n">
        <f aca="false">VLOOKUP($A76,[2]Data!$A$1:$BA$15000,53,0)</f>
        <v>-24875</v>
      </c>
      <c r="DD76" s="129" t="n">
        <f aca="false">VLOOKUP($A76,[4]Data!$A$1:$Z$15000,20,0)</f>
        <v>17180</v>
      </c>
      <c r="DE76" s="129" t="n">
        <f aca="false">VLOOKUP($A76,[4]Data!$A$1:$Z$15000,25,0)</f>
        <v>8000</v>
      </c>
      <c r="DF76" s="129" t="n">
        <f aca="false">VLOOKUP($A76,[4]Data!$A$1:$Z$15000,26,0)</f>
        <v>0</v>
      </c>
      <c r="DG76" s="129" t="n">
        <f aca="false">VLOOKUP($A76,[4]Data!$A$1:$Z$15000,21,0)</f>
        <v>0</v>
      </c>
      <c r="DH76" s="129" t="n">
        <f aca="false">VLOOKUP($A76,[4]Data!$A$1:$Z$15000,24,0)</f>
        <v>153737</v>
      </c>
      <c r="DI76" s="129" t="n">
        <f aca="false">VLOOKUP($A76,[5]Data!$A$1:$M$15000,4,0)</f>
        <v>466461</v>
      </c>
      <c r="DJ76" s="129" t="n">
        <f aca="false">VLOOKUP($A76,[5]Data!$A$1:$M$15000,12,0)</f>
        <v>19646</v>
      </c>
      <c r="DK76" s="129" t="n">
        <f aca="false">VLOOKUP($A76,[5]Data!$A$1:$M$15000,11,0)</f>
        <v>159241</v>
      </c>
      <c r="DL76" s="129" t="n">
        <f aca="false">VLOOKUP($A76,[5]Data!$A$1:$M$15000,5,0)</f>
        <v>131600</v>
      </c>
      <c r="DM76" s="129" t="n">
        <f aca="false">VLOOKUP($A76,[5]Data!$A$1:$M$15000,8,0)</f>
        <v>130247</v>
      </c>
      <c r="DN76" s="129" t="n">
        <f aca="false">VLOOKUP($A76,[5]Data!$A$1:$M$15000,6,0)</f>
        <v>7163</v>
      </c>
      <c r="DO76" s="129" t="n">
        <f aca="false">VLOOKUP($A76,[5]Data!$A$1:$M$15000,7,0)</f>
        <v>55764</v>
      </c>
      <c r="DP76" s="129" t="n">
        <f aca="false">VLOOKUP($A76,[5]Data!$A$1:$M$15000,9,0)</f>
        <v>10623</v>
      </c>
      <c r="DQ76" s="129" t="n">
        <f aca="false">VLOOKUP($A76,[5]Data!$A$1:$M$15000,3,0)</f>
        <v>0</v>
      </c>
      <c r="DR76" s="129" t="n">
        <f aca="false">VLOOKUP($A76,[5]Data!$A$1:$M$15000,10,0)</f>
        <v>205871</v>
      </c>
      <c r="DS76" s="129" t="n">
        <f aca="false">VLOOKUP($A76,[5]Data!$A$1:$M$15000,2,0)</f>
        <v>20992</v>
      </c>
      <c r="DT76" s="129" t="str">
        <f aca="false">VLOOKUP($A76,[5]Data!$A$1:$M$15000,13,0)</f>
        <v/>
      </c>
      <c r="DU76" s="129" t="n">
        <f aca="false">VLOOKUP($A76,[6]data!$A$1:$M$15000,2,0)</f>
        <v>131100</v>
      </c>
      <c r="DV76" s="129" t="n">
        <f aca="false">VLOOKUP($A76,[6]data!$A$1:$M$15000,3,0)</f>
        <v>141713</v>
      </c>
      <c r="DW76" s="129" t="n">
        <f aca="false">VLOOKUP($A76,[6]data!$A$1:$M$15000,4,0)</f>
        <v>162923</v>
      </c>
      <c r="DX76" s="129" t="n">
        <f aca="false">VLOOKUP($A76,[6]data!$A$1:$M$15000,5,0)</f>
        <v>20100</v>
      </c>
      <c r="DY76" s="129" t="n">
        <f aca="false">VLOOKUP($A76,[6]data!$A$1:$M$15000,6,0)</f>
        <v>87210</v>
      </c>
      <c r="DZ76" s="129" t="n">
        <f aca="false">VLOOKUP($A76,[6]data!$A$1:$M$15000,7,0)</f>
        <v>110293</v>
      </c>
      <c r="EA76" s="129" t="n">
        <f aca="false">VLOOKUP($A76,[6]data!$A$1:$M$15000,8,0)</f>
        <v>78166</v>
      </c>
      <c r="EB76" s="129" t="n">
        <f aca="false">VLOOKUP($A76,[6]data!$A$1:$M$15000,9,0)</f>
        <v>416847</v>
      </c>
      <c r="EC76" s="129" t="n">
        <f aca="false">VLOOKUP($A76,[6]data!$A$1:$M$15000,10,0)</f>
        <v>24300</v>
      </c>
      <c r="ED76" s="129" t="n">
        <f aca="false">VLOOKUP($A76,[6]data!$A$1:$Q$15000,11,0)</f>
        <v>6336</v>
      </c>
      <c r="EE76" s="129" t="n">
        <f aca="false">VLOOKUP($A76,[6]data!$A$1:$Q$15000,12,0)</f>
        <v>212770</v>
      </c>
      <c r="EF76" s="129" t="n">
        <f aca="false">VLOOKUP($A76,[6]data!$A$1:$Q$15000,13,0)</f>
        <v>140000</v>
      </c>
      <c r="EG76" s="129" t="n">
        <f aca="false">VLOOKUP($A76,[6]data!$A$1:$Q$15000,14,0)</f>
        <v>23500</v>
      </c>
      <c r="EH76" s="129" t="n">
        <f aca="false">VLOOKUP($A76,[6]data!$A$1:$Q$15000,15,0)</f>
        <v>107000</v>
      </c>
      <c r="EI76" s="129" t="n">
        <f aca="false">VLOOKUP($A76,[6]data!$A$1:$Q$15000,17,0)</f>
        <v>13393</v>
      </c>
      <c r="EJ76" s="129" t="n">
        <f aca="false">VLOOKUP($A76,[6]data!$A$1:$Q$15000,16,0)</f>
        <v>129574</v>
      </c>
      <c r="EK76" s="129" t="n">
        <f aca="false">VLOOKUP($A76,[7]data!$A$1:$Q$15000,3,0)</f>
        <v>270000</v>
      </c>
      <c r="EL76" s="129" t="n">
        <f aca="false">VLOOKUP($A76,[7]data!$A$1:$Q$15000,4,0)</f>
        <v>43000</v>
      </c>
      <c r="EM76" s="129" t="n">
        <f aca="false">VLOOKUP($A76,[7]data!$A$1:$Q$15000,2,0)</f>
        <v>15000</v>
      </c>
      <c r="EN76" s="129" t="n">
        <f aca="false">VLOOKUP($A76,[7]data!$A$1:$Q$15000,11,0)</f>
        <v>32000</v>
      </c>
      <c r="EO76" s="129" t="n">
        <f aca="false">VLOOKUP($A76,[7]data!$A$1:$Q$15000,12,0)</f>
        <v>5000</v>
      </c>
      <c r="ES76" s="129" t="n">
        <f aca="false">VLOOKUP($A76,[7]data!$A$1:$Q$15000,14,0)</f>
        <v>35000</v>
      </c>
      <c r="ET76" s="129" t="n">
        <f aca="false">VLOOKUP($A76,[7]data!$A$1:$Q$15000,13,0)</f>
        <v>17000</v>
      </c>
      <c r="EU76" s="130" t="n">
        <f aca="false">VLOOKUP($A76,[4]Data!$A$1:$I$15000,8,0)</f>
        <v>162588</v>
      </c>
      <c r="EV76" s="128" t="n">
        <f aca="false">VLOOKUP($A76,[2]Data!$A$1:$BG$15000,59,0)</f>
        <v>134577</v>
      </c>
    </row>
    <row r="77" customFormat="false" ht="11.25" hidden="false" customHeight="false" outlineLevel="0" collapsed="false">
      <c r="A77" s="172" t="n">
        <v>36538</v>
      </c>
      <c r="B77" s="173" t="n">
        <f aca="false">VLOOKUP($A77,[2]Data!$A$1:$AG$15000,9,0)</f>
        <v>155691</v>
      </c>
      <c r="C77" s="173" t="n">
        <f aca="false">VLOOKUP($A77,[2]Data!$A$1:$AG$15000,10,0)</f>
        <v>323447</v>
      </c>
      <c r="D77" s="173" t="n">
        <f aca="false">VLOOKUP($A77,[2]Data!$A$1:$AG$15000,11,0)</f>
        <v>997884</v>
      </c>
      <c r="E77" s="173" t="n">
        <f aca="false">VLOOKUP($A77,[2]Data!$A$1:$AG$15000,12,0)</f>
        <v>541073</v>
      </c>
      <c r="F77" s="173" t="n">
        <f aca="false">VLOOKUP($A77,[1]Data!$A$1:$AF$15000,4,0)</f>
        <v>734414</v>
      </c>
      <c r="G77" s="173" t="n">
        <f aca="false">VLOOKUP($A77,[1]Data!$A$1:$AF$15000,2,0)</f>
        <v>64000</v>
      </c>
      <c r="H77" s="173" t="n">
        <f aca="false">VLOOKUP($A77,[1]Data!$A$1:$AF$15000,3,0)</f>
        <v>205557</v>
      </c>
      <c r="I77" s="173" t="n">
        <f aca="false">VLOOKUP($A77,[1]Data!$A$1:$AF$15000,6,0)</f>
        <v>13119</v>
      </c>
      <c r="J77" s="173" t="n">
        <f aca="false">VLOOKUP($A77,[3]Data!$A$1:$K$15000,4,0)*$A$2</f>
        <v>1723300</v>
      </c>
      <c r="K77" s="173" t="n">
        <f aca="false">VLOOKUP($A77,[3]Data!$A$1:$K$15000,6,0)*$A$2</f>
        <v>81300</v>
      </c>
      <c r="R77" s="173" t="n">
        <f aca="false">VLOOKUP($A77,[2]Data!$A$1:$AH$15000,4,0)</f>
        <v>2695892</v>
      </c>
      <c r="T77" s="173" t="n">
        <f aca="false">VLOOKUP($A77,[1]Data!$A$1:$AH$15000,34,0)</f>
        <v>570884</v>
      </c>
      <c r="V77" s="173" t="n">
        <f aca="false">VLOOKUP($A77,[1]Data!$A$1:$AH$15000,8,0)</f>
        <v>26247</v>
      </c>
      <c r="W77" s="173" t="n">
        <f aca="false">VLOOKUP($A77,[4]Data!$A$1:$AH$15000,19,0)</f>
        <v>61779</v>
      </c>
      <c r="X77" s="173" t="n">
        <f aca="false">VLOOKUP($A77,[1]Data!$A$1:$AH$15000,17,0)</f>
        <v>121268</v>
      </c>
      <c r="Y77" s="173" t="n">
        <f aca="false">VLOOKUP($A77,[2]Data!$A$1:$AH$15000,17,0)</f>
        <v>349419</v>
      </c>
      <c r="Z77" s="173" t="n">
        <f aca="false">VLOOKUP($A77,[1]Data!$A$1:$AH$15000,11,0)</f>
        <v>234822</v>
      </c>
      <c r="AA77" s="173" t="n">
        <f aca="false">VLOOKUP($A77,[2]Data!$A$1:$AH$15000,21,0)</f>
        <v>343506</v>
      </c>
      <c r="AB77" s="173" t="n">
        <f aca="false">VLOOKUP($A77,[1]Data!$A$1:$AH$15000,15,0)</f>
        <v>63651</v>
      </c>
      <c r="AC77" s="173" t="n">
        <f aca="false">VLOOKUP($A77,[2]Data!$A$1:$AH$15000,18,0)</f>
        <v>128001</v>
      </c>
      <c r="AD77" s="173" t="n">
        <f aca="false">VLOOKUP($A77,[1]Data!$A$1:$AH$15000,18,0)</f>
        <v>101728</v>
      </c>
      <c r="AE77" s="173" t="n">
        <f aca="false">VLOOKUP($A77,[2]Data!$A$1:$AH$15000,19,0)</f>
        <v>4879</v>
      </c>
      <c r="AF77" s="173" t="n">
        <f aca="false">VLOOKUP($A77,[1]Data!$A$1:$AH$15000,16,0)</f>
        <v>107594</v>
      </c>
      <c r="AG77" s="173" t="n">
        <f aca="false">VLOOKUP($A77,[2]Data!$A$1:$AH$15000,20,0)</f>
        <v>103015</v>
      </c>
      <c r="AH77" s="173" t="n">
        <f aca="false">VLOOKUP($A77,[1]Data!$A$1:$AH$15000,9,0)</f>
        <v>151285</v>
      </c>
      <c r="AI77" s="173" t="n">
        <f aca="false">VLOOKUP($A77,[2]Data!$A$1:$AH$15000,22,0)</f>
        <v>348628</v>
      </c>
      <c r="AJ77" s="173" t="n">
        <f aca="false">VLOOKUP($A77,[1]Data!$A$1:$AH$15000,10,0)</f>
        <v>69184</v>
      </c>
      <c r="AK77" s="173" t="n">
        <f aca="false">VLOOKUP($A77,[2]Data!$A$1:$AH$15000,23,0)</f>
        <v>43450</v>
      </c>
      <c r="AL77" s="173" t="n">
        <f aca="false">VLOOKUP($A77,[2]Data!$A$1:$AH$15000,24,0)</f>
        <v>889439</v>
      </c>
      <c r="AM77" s="173" t="n">
        <f aca="false">VLOOKUP($A77,[4]Data!$A$1:$R$15000,9,0)</f>
        <v>95352</v>
      </c>
      <c r="BA77" s="173" t="n">
        <f aca="false">VLOOKUP($A77,[2]Data!$A$1:$AH$15000,2,0)</f>
        <v>177385</v>
      </c>
      <c r="BC77" s="173" t="n">
        <f aca="false">VLOOKUP($A77,[1]Data!$A$1:$AH$15000,20,0)</f>
        <v>0</v>
      </c>
      <c r="BD77" s="173" t="n">
        <f aca="false">VLOOKUP($A77,[1]Data!$A$1:$AH$15000,21,0)</f>
        <v>35780</v>
      </c>
      <c r="BE77" s="173" t="n">
        <f aca="false">VLOOKUP($A77,[1]Data!$A$1:$AH$15000,22,0)</f>
        <v>0</v>
      </c>
      <c r="BF77" s="173" t="n">
        <f aca="false">VLOOKUP($A77,[1]Data!$A$1:$AH$15000,19,0)</f>
        <v>0</v>
      </c>
      <c r="BH77" s="173" t="n">
        <f aca="false">VLOOKUP($A77,[2]Data!$A$1:$AH$15000,3,0)</f>
        <v>401270</v>
      </c>
      <c r="BI77" s="173" t="n">
        <f aca="false">VLOOKUP($A77,[2]Data!$A$1:$AH$15000,7,0)</f>
        <v>1059984</v>
      </c>
      <c r="BJ77" s="173" t="n">
        <f aca="false">VLOOKUP($A77,[2]Data!$A$1:$AH$15000,8,0)</f>
        <v>0</v>
      </c>
      <c r="BR77" s="173" t="n">
        <f aca="false">VLOOKUP($A77,[2]Data!$A$1:$AH$15000,13,0)</f>
        <v>65720</v>
      </c>
      <c r="BS77" s="173" t="n">
        <f aca="false">VLOOKUP($A77,[2]Data!$A$1:$AH$15000,14,0)</f>
        <v>86110</v>
      </c>
      <c r="BT77" s="173" t="n">
        <f aca="false">VLOOKUP($A77,[2]Data!$A$1:$AH$15000,15,0)</f>
        <v>19782</v>
      </c>
      <c r="BU77" s="173" t="n">
        <f aca="false">VLOOKUP($A77,[2]Data!$A$1:$AH$15000,16,0)</f>
        <v>83223</v>
      </c>
      <c r="BW77" s="173" t="n">
        <f aca="false">VLOOKUP($A77,[1]Data!$A$1:$AH$15000,26,0)</f>
        <v>5000</v>
      </c>
      <c r="BX77" s="173" t="n">
        <f aca="false">VLOOKUP($A77,[1]Data!$A$1:$AH$15000,28,0)</f>
        <v>0</v>
      </c>
      <c r="BY77" s="173" t="n">
        <f aca="false">VLOOKUP($A77,[1]Data!$A$1:$AH$15000,24,0)</f>
        <v>0</v>
      </c>
      <c r="BZ77" s="173" t="n">
        <f aca="false">VLOOKUP($A77,[1]Data!$A$1:$AH$15000,25,0)</f>
        <v>15000</v>
      </c>
      <c r="CA77" s="173" t="n">
        <f aca="false">VLOOKUP($A77,[1]Data!$A$1:$AH$15000,30,0)</f>
        <v>29057</v>
      </c>
      <c r="CB77" s="173" t="n">
        <f aca="false">VLOOKUP($A77,[1]Data!$A$1:$AH$15000,29,0)</f>
        <v>24815</v>
      </c>
      <c r="CD77" s="129" t="n">
        <f aca="false">VLOOKUP($A77,[4]Data!$A$1:$R$15000,2,0)</f>
        <v>709544</v>
      </c>
      <c r="CE77" s="173" t="n">
        <f aca="false">VLOOKUP($A77,[3]Data!$A$1:$K$15000,3,0)*$A$2</f>
        <v>2557400</v>
      </c>
      <c r="CF77" s="173" t="n">
        <f aca="false">VLOOKUP($A77,[3]Data!$A$1:$K$15000,7,0)*$A$2</f>
        <v>19000</v>
      </c>
      <c r="CG77" s="173" t="n">
        <f aca="false">VLOOKUP($A77,[3]Data!$A$1:$K$15000,8,0)*$A$2</f>
        <v>83300</v>
      </c>
      <c r="CH77" s="173" t="n">
        <f aca="false">VLOOKUP($A77,[3]Data!$A$1:$K$15000,2,0)*$A$2</f>
        <v>40300</v>
      </c>
      <c r="CJ77" s="173" t="n">
        <f aca="false">VLOOKUP($A77,[4]Data!$A$1:$R$15000,18,0)</f>
        <v>69408</v>
      </c>
      <c r="CK77" s="173" t="n">
        <f aca="false">VLOOKUP($A77,[4]Data!$A$1:$R$15000,3,0)</f>
        <v>358095</v>
      </c>
      <c r="CL77" s="173" t="n">
        <f aca="false">VLOOKUP($A77,[4]Data!$A$1:$R$15000,4,0)</f>
        <v>31161</v>
      </c>
      <c r="CM77" s="173" t="n">
        <f aca="false">VLOOKUP($A77,[3]Data!$A$1:$K$15000,10,0)*$A$2</f>
        <v>330900</v>
      </c>
      <c r="CN77" s="129" t="n">
        <f aca="false">VLOOKUP($A77,[2]Data!$A$1:$AN$15000,34,0)</f>
        <v>112878</v>
      </c>
      <c r="CO77" s="129" t="n">
        <f aca="false">VLOOKUP($A77,[2]Data!$A$1:$AN$15000,35,0)</f>
        <v>505072</v>
      </c>
      <c r="CP77" s="129" t="n">
        <f aca="false">VLOOKUP($A77,[2]Data!$A$1:$AN$15000,36,0)</f>
        <v>635951</v>
      </c>
      <c r="CQ77" s="129" t="n">
        <f aca="false">VLOOKUP($A77,[2]Data!$A$1:$AN$15000,37,0)</f>
        <v>213399</v>
      </c>
      <c r="CR77" s="129" t="n">
        <f aca="false">VLOOKUP($A77,[2]Data!$A$1:$AN$15000,38,0)</f>
        <v>1964</v>
      </c>
      <c r="CS77" s="129" t="n">
        <f aca="false">VLOOKUP($A77,[2]Data!$A$1:$AN$15000,39,0)</f>
        <v>2929</v>
      </c>
      <c r="CT77" s="129" t="n">
        <f aca="false">VLOOKUP($A77,[2]Data!$A$1:$AN$15000,40,0)</f>
        <v>186818</v>
      </c>
      <c r="CU77" s="129" t="n">
        <f aca="false">VLOOKUP($A77,[2]Data!$A$1:$BA$15000,41,0)</f>
        <v>0</v>
      </c>
      <c r="CV77" s="129" t="n">
        <f aca="false">VLOOKUP($A77,[2]Data!$A$1:$BA$15000,42,0)</f>
        <v>0</v>
      </c>
      <c r="CW77" s="129" t="n">
        <f aca="false">VLOOKUP($A77,[2]Data!$A$1:$BA$15000,43,0)</f>
        <v>16168</v>
      </c>
      <c r="CX77" s="129" t="n">
        <f aca="false">VLOOKUP($A77,[2]Data!$A$1:$BA$15000,44,0)</f>
        <v>27738</v>
      </c>
      <c r="CY77" s="129" t="n">
        <f aca="false">VLOOKUP($A77,[2]Data!$A$1:$BA$15000,45,0)</f>
        <v>53141</v>
      </c>
      <c r="CZ77" s="129" t="n">
        <f aca="false">VLOOKUP($A77,[2]Data!$A$1:$BA$15000,46,0)</f>
        <v>6335</v>
      </c>
      <c r="DA77" s="129" t="n">
        <f aca="false">VLOOKUP($A77,[2]Data!$A$1:$BA$15000,47,0)</f>
        <v>37155</v>
      </c>
      <c r="DB77" s="129" t="n">
        <f aca="false">VLOOKUP($A77,[2]Data!$A$1:$BA$15000,48,0)</f>
        <v>124769</v>
      </c>
      <c r="DC77" s="129" t="n">
        <f aca="false">VLOOKUP($A77,[2]Data!$A$1:$BA$15000,53,0)</f>
        <v>-24875</v>
      </c>
      <c r="DD77" s="129" t="n">
        <f aca="false">VLOOKUP($A77,[4]Data!$A$1:$Z$15000,20,0)</f>
        <v>16448</v>
      </c>
      <c r="DE77" s="129" t="n">
        <f aca="false">VLOOKUP($A77,[4]Data!$A$1:$Z$15000,25,0)</f>
        <v>1000</v>
      </c>
      <c r="DF77" s="129" t="n">
        <f aca="false">VLOOKUP($A77,[4]Data!$A$1:$Z$15000,26,0)</f>
        <v>0</v>
      </c>
      <c r="DG77" s="129" t="n">
        <f aca="false">VLOOKUP($A77,[4]Data!$A$1:$Z$15000,21,0)</f>
        <v>0</v>
      </c>
      <c r="DH77" s="129" t="n">
        <f aca="false">VLOOKUP($A77,[4]Data!$A$1:$Z$15000,24,0)</f>
        <v>151680</v>
      </c>
      <c r="DI77" s="129" t="n">
        <f aca="false">VLOOKUP($A77,[5]Data!$A$1:$M$15000,4,0)</f>
        <v>459748</v>
      </c>
      <c r="DJ77" s="129" t="n">
        <f aca="false">VLOOKUP($A77,[5]Data!$A$1:$M$15000,12,0)</f>
        <v>62683</v>
      </c>
      <c r="DK77" s="129" t="n">
        <f aca="false">VLOOKUP($A77,[5]Data!$A$1:$M$15000,11,0)</f>
        <v>150892</v>
      </c>
      <c r="DL77" s="129" t="n">
        <f aca="false">VLOOKUP($A77,[5]Data!$A$1:$M$15000,5,0)</f>
        <v>131720</v>
      </c>
      <c r="DM77" s="129" t="n">
        <f aca="false">VLOOKUP($A77,[5]Data!$A$1:$M$15000,8,0)</f>
        <v>150688</v>
      </c>
      <c r="DN77" s="129" t="n">
        <f aca="false">VLOOKUP($A77,[5]Data!$A$1:$M$15000,6,0)</f>
        <v>7156</v>
      </c>
      <c r="DO77" s="129" t="n">
        <f aca="false">VLOOKUP($A77,[5]Data!$A$1:$M$15000,7,0)</f>
        <v>55365</v>
      </c>
      <c r="DP77" s="129" t="n">
        <f aca="false">VLOOKUP($A77,[5]Data!$A$1:$M$15000,9,0)</f>
        <v>10851</v>
      </c>
      <c r="DQ77" s="129" t="n">
        <f aca="false">VLOOKUP($A77,[5]Data!$A$1:$M$15000,3,0)</f>
        <v>0</v>
      </c>
      <c r="DR77" s="129" t="n">
        <f aca="false">VLOOKUP($A77,[5]Data!$A$1:$M$15000,10,0)</f>
        <v>200387</v>
      </c>
      <c r="DS77" s="129" t="n">
        <f aca="false">VLOOKUP($A77,[5]Data!$A$1:$M$15000,2,0)</f>
        <v>20972</v>
      </c>
      <c r="DT77" s="129" t="str">
        <f aca="false">VLOOKUP($A77,[5]Data!$A$1:$M$15000,13,0)</f>
        <v/>
      </c>
      <c r="DU77" s="129" t="n">
        <f aca="false">VLOOKUP($A77,[6]data!$A$1:$M$15000,2,0)</f>
        <v>131100</v>
      </c>
      <c r="DV77" s="129" t="n">
        <f aca="false">VLOOKUP($A77,[6]data!$A$1:$M$15000,3,0)</f>
        <v>146713</v>
      </c>
      <c r="DW77" s="129" t="n">
        <f aca="false">VLOOKUP($A77,[6]data!$A$1:$M$15000,4,0)</f>
        <v>161927</v>
      </c>
      <c r="DX77" s="129" t="n">
        <f aca="false">VLOOKUP($A77,[6]data!$A$1:$M$15000,5,0)</f>
        <v>20098</v>
      </c>
      <c r="DY77" s="129" t="n">
        <f aca="false">VLOOKUP($A77,[6]data!$A$1:$M$15000,6,0)</f>
        <v>87210</v>
      </c>
      <c r="DZ77" s="129" t="n">
        <f aca="false">VLOOKUP($A77,[6]data!$A$1:$M$15000,7,0)</f>
        <v>112409</v>
      </c>
      <c r="EA77" s="129" t="n">
        <f aca="false">VLOOKUP($A77,[6]data!$A$1:$M$15000,8,0)</f>
        <v>79566</v>
      </c>
      <c r="EB77" s="129" t="n">
        <f aca="false">VLOOKUP($A77,[6]data!$A$1:$M$15000,9,0)</f>
        <v>420923</v>
      </c>
      <c r="EC77" s="129" t="n">
        <f aca="false">VLOOKUP($A77,[6]data!$A$1:$M$15000,10,0)</f>
        <v>14020</v>
      </c>
      <c r="ED77" s="129" t="n">
        <f aca="false">VLOOKUP($A77,[6]data!$A$1:$Q$15000,11,0)</f>
        <v>6336</v>
      </c>
      <c r="EE77" s="129" t="n">
        <f aca="false">VLOOKUP($A77,[6]data!$A$1:$Q$15000,12,0)</f>
        <v>217770</v>
      </c>
      <c r="EF77" s="129" t="n">
        <f aca="false">VLOOKUP($A77,[6]data!$A$1:$Q$15000,13,0)</f>
        <v>140000</v>
      </c>
      <c r="EG77" s="129" t="n">
        <f aca="false">VLOOKUP($A77,[6]data!$A$1:$Q$15000,14,0)</f>
        <v>23500</v>
      </c>
      <c r="EH77" s="129" t="n">
        <f aca="false">VLOOKUP($A77,[6]data!$A$1:$Q$15000,15,0)</f>
        <v>107000</v>
      </c>
      <c r="EI77" s="129" t="n">
        <f aca="false">VLOOKUP($A77,[6]data!$A$1:$Q$15000,17,0)</f>
        <v>10416</v>
      </c>
      <c r="EJ77" s="129" t="n">
        <f aca="false">VLOOKUP($A77,[6]data!$A$1:$Q$15000,16,0)</f>
        <v>118801</v>
      </c>
      <c r="EK77" s="129" t="n">
        <f aca="false">VLOOKUP($A77,[7]data!$A$1:$Q$15000,3,0)</f>
        <v>270000</v>
      </c>
      <c r="EL77" s="129" t="n">
        <f aca="false">VLOOKUP($A77,[7]data!$A$1:$Q$15000,4,0)</f>
        <v>58000</v>
      </c>
      <c r="EM77" s="129" t="n">
        <f aca="false">VLOOKUP($A77,[7]data!$A$1:$Q$15000,2,0)</f>
        <v>16000</v>
      </c>
      <c r="EN77" s="129" t="n">
        <f aca="false">VLOOKUP($A77,[7]data!$A$1:$Q$15000,11,0)</f>
        <v>43000</v>
      </c>
      <c r="EO77" s="129" t="n">
        <f aca="false">VLOOKUP($A77,[7]data!$A$1:$Q$15000,12,0)</f>
        <v>19000</v>
      </c>
      <c r="ES77" s="129" t="n">
        <f aca="false">VLOOKUP($A77,[7]data!$A$1:$Q$15000,14,0)</f>
        <v>25000</v>
      </c>
      <c r="ET77" s="129" t="n">
        <f aca="false">VLOOKUP($A77,[7]data!$A$1:$Q$15000,13,0)</f>
        <v>0</v>
      </c>
      <c r="EU77" s="130" t="n">
        <f aca="false">VLOOKUP($A77,[4]Data!$A$1:$I$15000,8,0)</f>
        <v>148503</v>
      </c>
      <c r="EV77" s="128" t="n">
        <f aca="false">VLOOKUP($A77,[2]Data!$A$1:$BG$15000,59,0)</f>
        <v>54935</v>
      </c>
    </row>
    <row r="78" customFormat="false" ht="11.25" hidden="false" customHeight="false" outlineLevel="0" collapsed="false">
      <c r="A78" s="172" t="n">
        <v>36539</v>
      </c>
      <c r="B78" s="173" t="n">
        <f aca="false">VLOOKUP($A78,[2]Data!$A$1:$AG$15000,9,0)</f>
        <v>157971</v>
      </c>
      <c r="C78" s="173" t="n">
        <f aca="false">VLOOKUP($A78,[2]Data!$A$1:$AG$15000,10,0)</f>
        <v>326171</v>
      </c>
      <c r="D78" s="173" t="n">
        <f aca="false">VLOOKUP($A78,[2]Data!$A$1:$AG$15000,11,0)</f>
        <v>977249</v>
      </c>
      <c r="E78" s="173" t="n">
        <f aca="false">VLOOKUP($A78,[2]Data!$A$1:$AG$15000,12,0)</f>
        <v>541073</v>
      </c>
      <c r="F78" s="173" t="n">
        <f aca="false">VLOOKUP($A78,[1]Data!$A$1:$AF$15000,4,0)</f>
        <v>765024</v>
      </c>
      <c r="G78" s="173" t="n">
        <f aca="false">VLOOKUP($A78,[1]Data!$A$1:$AF$15000,2,0)</f>
        <v>20000</v>
      </c>
      <c r="H78" s="173" t="n">
        <f aca="false">VLOOKUP($A78,[1]Data!$A$1:$AF$15000,3,0)</f>
        <v>129880</v>
      </c>
      <c r="I78" s="173" t="n">
        <f aca="false">VLOOKUP($A78,[1]Data!$A$1:$AF$15000,6,0)</f>
        <v>13119</v>
      </c>
      <c r="J78" s="173" t="n">
        <f aca="false">VLOOKUP($A78,[3]Data!$A$1:$K$15000,4,0)*$A$2</f>
        <v>1677800</v>
      </c>
      <c r="K78" s="173" t="n">
        <f aca="false">VLOOKUP($A78,[3]Data!$A$1:$K$15000,6,0)*$A$2</f>
        <v>87500</v>
      </c>
      <c r="R78" s="173" t="n">
        <f aca="false">VLOOKUP($A78,[2]Data!$A$1:$AH$15000,4,0)</f>
        <v>2679876</v>
      </c>
      <c r="T78" s="173" t="n">
        <f aca="false">VLOOKUP($A78,[1]Data!$A$1:$AH$15000,34,0)</f>
        <v>603035</v>
      </c>
      <c r="V78" s="173" t="n">
        <f aca="false">VLOOKUP($A78,[1]Data!$A$1:$AH$15000,8,0)</f>
        <v>26247</v>
      </c>
      <c r="W78" s="173" t="n">
        <f aca="false">VLOOKUP($A78,[4]Data!$A$1:$AH$15000,19,0)</f>
        <v>22028</v>
      </c>
      <c r="X78" s="173" t="n">
        <f aca="false">VLOOKUP($A78,[1]Data!$A$1:$AH$15000,17,0)</f>
        <v>125381</v>
      </c>
      <c r="Y78" s="173" t="n">
        <f aca="false">VLOOKUP($A78,[2]Data!$A$1:$AH$15000,17,0)</f>
        <v>342261</v>
      </c>
      <c r="Z78" s="173" t="n">
        <f aca="false">VLOOKUP($A78,[1]Data!$A$1:$AH$15000,11,0)</f>
        <v>253298</v>
      </c>
      <c r="AA78" s="173" t="n">
        <f aca="false">VLOOKUP($A78,[2]Data!$A$1:$AH$15000,21,0)</f>
        <v>331939</v>
      </c>
      <c r="AB78" s="173" t="n">
        <f aca="false">VLOOKUP($A78,[1]Data!$A$1:$AH$15000,15,0)</f>
        <v>63651</v>
      </c>
      <c r="AC78" s="173" t="n">
        <f aca="false">VLOOKUP($A78,[2]Data!$A$1:$AH$15000,18,0)</f>
        <v>127342</v>
      </c>
      <c r="AD78" s="173" t="n">
        <f aca="false">VLOOKUP($A78,[1]Data!$A$1:$AH$15000,18,0)</f>
        <v>102442</v>
      </c>
      <c r="AE78" s="173" t="n">
        <f aca="false">VLOOKUP($A78,[2]Data!$A$1:$AH$15000,19,0)</f>
        <v>11738</v>
      </c>
      <c r="AF78" s="173" t="n">
        <f aca="false">VLOOKUP($A78,[1]Data!$A$1:$AH$15000,16,0)</f>
        <v>107128</v>
      </c>
      <c r="AG78" s="173" t="n">
        <f aca="false">VLOOKUP($A78,[2]Data!$A$1:$AH$15000,20,0)</f>
        <v>99425</v>
      </c>
      <c r="AH78" s="173" t="n">
        <f aca="false">VLOOKUP($A78,[1]Data!$A$1:$AH$15000,9,0)</f>
        <v>165837</v>
      </c>
      <c r="AI78" s="173" t="n">
        <f aca="false">VLOOKUP($A78,[2]Data!$A$1:$AH$15000,22,0)</f>
        <v>328242</v>
      </c>
      <c r="AJ78" s="173" t="n">
        <f aca="false">VLOOKUP($A78,[1]Data!$A$1:$AH$15000,10,0)</f>
        <v>70552</v>
      </c>
      <c r="AK78" s="173" t="n">
        <f aca="false">VLOOKUP($A78,[2]Data!$A$1:$AH$15000,23,0)</f>
        <v>43730</v>
      </c>
      <c r="AL78" s="173" t="n">
        <f aca="false">VLOOKUP($A78,[2]Data!$A$1:$AH$15000,24,0)</f>
        <v>923507</v>
      </c>
      <c r="AM78" s="173" t="n">
        <f aca="false">VLOOKUP($A78,[4]Data!$A$1:$R$15000,9,0)</f>
        <v>88617</v>
      </c>
      <c r="BA78" s="173" t="n">
        <f aca="false">VLOOKUP($A78,[2]Data!$A$1:$AH$15000,2,0)</f>
        <v>193743</v>
      </c>
      <c r="BC78" s="173" t="n">
        <f aca="false">VLOOKUP($A78,[1]Data!$A$1:$AH$15000,20,0)</f>
        <v>0</v>
      </c>
      <c r="BD78" s="173" t="n">
        <f aca="false">VLOOKUP($A78,[1]Data!$A$1:$AH$15000,21,0)</f>
        <v>35602</v>
      </c>
      <c r="BE78" s="173" t="n">
        <f aca="false">VLOOKUP($A78,[1]Data!$A$1:$AH$15000,22,0)</f>
        <v>0</v>
      </c>
      <c r="BF78" s="173" t="n">
        <f aca="false">VLOOKUP($A78,[1]Data!$A$1:$AH$15000,19,0)</f>
        <v>0</v>
      </c>
      <c r="BH78" s="173" t="n">
        <f aca="false">VLOOKUP($A78,[2]Data!$A$1:$AH$15000,3,0)</f>
        <v>387680</v>
      </c>
      <c r="BI78" s="173" t="n">
        <f aca="false">VLOOKUP($A78,[2]Data!$A$1:$AH$15000,7,0)</f>
        <v>1008537</v>
      </c>
      <c r="BJ78" s="173" t="n">
        <f aca="false">VLOOKUP($A78,[2]Data!$A$1:$AH$15000,8,0)</f>
        <v>0</v>
      </c>
      <c r="BR78" s="173" t="n">
        <f aca="false">VLOOKUP($A78,[2]Data!$A$1:$AH$15000,13,0)</f>
        <v>91722</v>
      </c>
      <c r="BS78" s="173" t="n">
        <f aca="false">VLOOKUP($A78,[2]Data!$A$1:$AH$15000,14,0)</f>
        <v>55407</v>
      </c>
      <c r="BT78" s="173" t="n">
        <f aca="false">VLOOKUP($A78,[2]Data!$A$1:$AH$15000,15,0)</f>
        <v>22750</v>
      </c>
      <c r="BU78" s="173" t="n">
        <f aca="false">VLOOKUP($A78,[2]Data!$A$1:$AH$15000,16,0)</f>
        <v>95425</v>
      </c>
      <c r="BW78" s="173" t="n">
        <f aca="false">VLOOKUP($A78,[1]Data!$A$1:$AH$15000,26,0)</f>
        <v>44940</v>
      </c>
      <c r="BX78" s="173" t="n">
        <f aca="false">VLOOKUP($A78,[1]Data!$A$1:$AH$15000,28,0)</f>
        <v>0</v>
      </c>
      <c r="BY78" s="173" t="n">
        <f aca="false">VLOOKUP($A78,[1]Data!$A$1:$AH$15000,24,0)</f>
        <v>0</v>
      </c>
      <c r="BZ78" s="173" t="n">
        <f aca="false">VLOOKUP($A78,[1]Data!$A$1:$AH$15000,25,0)</f>
        <v>60000</v>
      </c>
      <c r="CA78" s="173" t="n">
        <f aca="false">VLOOKUP($A78,[1]Data!$A$1:$AH$15000,30,0)</f>
        <v>27780</v>
      </c>
      <c r="CB78" s="173" t="n">
        <f aca="false">VLOOKUP($A78,[1]Data!$A$1:$AH$15000,29,0)</f>
        <v>24815</v>
      </c>
      <c r="CD78" s="129" t="n">
        <f aca="false">VLOOKUP($A78,[4]Data!$A$1:$R$15000,2,0)</f>
        <v>689064</v>
      </c>
      <c r="CE78" s="173" t="n">
        <f aca="false">VLOOKUP($A78,[3]Data!$A$1:$K$15000,3,0)*$A$2</f>
        <v>2539800</v>
      </c>
      <c r="CF78" s="173" t="n">
        <f aca="false">VLOOKUP($A78,[3]Data!$A$1:$K$15000,7,0)*$A$2</f>
        <v>19000</v>
      </c>
      <c r="CG78" s="173" t="n">
        <f aca="false">VLOOKUP($A78,[3]Data!$A$1:$K$15000,8,0)*$A$2</f>
        <v>83300</v>
      </c>
      <c r="CH78" s="173" t="n">
        <f aca="false">VLOOKUP($A78,[3]Data!$A$1:$K$15000,2,0)*$A$2</f>
        <v>40300</v>
      </c>
      <c r="CJ78" s="173" t="n">
        <f aca="false">VLOOKUP($A78,[4]Data!$A$1:$R$15000,18,0)</f>
        <v>69412</v>
      </c>
      <c r="CK78" s="173" t="n">
        <f aca="false">VLOOKUP($A78,[4]Data!$A$1:$R$15000,3,0)</f>
        <v>369213</v>
      </c>
      <c r="CL78" s="173" t="n">
        <f aca="false">VLOOKUP($A78,[4]Data!$A$1:$R$15000,4,0)</f>
        <v>11217</v>
      </c>
      <c r="CM78" s="173" t="n">
        <f aca="false">VLOOKUP($A78,[3]Data!$A$1:$K$15000,10,0)*$A$2</f>
        <v>359500</v>
      </c>
      <c r="CN78" s="129" t="n">
        <f aca="false">VLOOKUP($A78,[2]Data!$A$1:$AN$15000,34,0)</f>
        <v>122168</v>
      </c>
      <c r="CO78" s="129" t="n">
        <f aca="false">VLOOKUP($A78,[2]Data!$A$1:$AN$15000,35,0)</f>
        <v>497677</v>
      </c>
      <c r="CP78" s="129" t="n">
        <f aca="false">VLOOKUP($A78,[2]Data!$A$1:$AN$15000,36,0)</f>
        <v>631730</v>
      </c>
      <c r="CQ78" s="129" t="n">
        <f aca="false">VLOOKUP($A78,[2]Data!$A$1:$AN$15000,37,0)</f>
        <v>213136</v>
      </c>
      <c r="CR78" s="129" t="n">
        <f aca="false">VLOOKUP($A78,[2]Data!$A$1:$AN$15000,38,0)</f>
        <v>1964</v>
      </c>
      <c r="CS78" s="129" t="n">
        <f aca="false">VLOOKUP($A78,[2]Data!$A$1:$AN$15000,39,0)</f>
        <v>2929</v>
      </c>
      <c r="CT78" s="129" t="n">
        <f aca="false">VLOOKUP($A78,[2]Data!$A$1:$AN$15000,40,0)</f>
        <v>189677</v>
      </c>
      <c r="CU78" s="129" t="n">
        <f aca="false">VLOOKUP($A78,[2]Data!$A$1:$BA$15000,41,0)</f>
        <v>0</v>
      </c>
      <c r="CV78" s="129" t="n">
        <f aca="false">VLOOKUP($A78,[2]Data!$A$1:$BA$15000,42,0)</f>
        <v>0</v>
      </c>
      <c r="CW78" s="129" t="n">
        <f aca="false">VLOOKUP($A78,[2]Data!$A$1:$BA$15000,43,0)</f>
        <v>17076</v>
      </c>
      <c r="CX78" s="129" t="n">
        <f aca="false">VLOOKUP($A78,[2]Data!$A$1:$BA$15000,44,0)</f>
        <v>26125</v>
      </c>
      <c r="CY78" s="129" t="n">
        <f aca="false">VLOOKUP($A78,[2]Data!$A$1:$BA$15000,45,0)</f>
        <v>53141</v>
      </c>
      <c r="CZ78" s="129" t="n">
        <f aca="false">VLOOKUP($A78,[2]Data!$A$1:$BA$15000,46,0)</f>
        <v>6335</v>
      </c>
      <c r="DA78" s="129" t="n">
        <f aca="false">VLOOKUP($A78,[2]Data!$A$1:$BA$15000,47,0)</f>
        <v>52095</v>
      </c>
      <c r="DB78" s="129" t="n">
        <f aca="false">VLOOKUP($A78,[2]Data!$A$1:$BA$15000,48,0)</f>
        <v>141712</v>
      </c>
      <c r="DC78" s="129" t="n">
        <f aca="false">VLOOKUP($A78,[2]Data!$A$1:$BA$15000,53,0)</f>
        <v>-34922</v>
      </c>
      <c r="DD78" s="129" t="n">
        <f aca="false">VLOOKUP($A78,[4]Data!$A$1:$Z$15000,20,0)</f>
        <v>75810</v>
      </c>
      <c r="DE78" s="129" t="n">
        <f aca="false">VLOOKUP($A78,[4]Data!$A$1:$Z$15000,25,0)</f>
        <v>10255</v>
      </c>
      <c r="DF78" s="129" t="n">
        <f aca="false">VLOOKUP($A78,[4]Data!$A$1:$Z$15000,26,0)</f>
        <v>0</v>
      </c>
      <c r="DG78" s="129" t="n">
        <f aca="false">VLOOKUP($A78,[4]Data!$A$1:$Z$15000,21,0)</f>
        <v>0</v>
      </c>
      <c r="DH78" s="129" t="n">
        <f aca="false">VLOOKUP($A78,[4]Data!$A$1:$Z$15000,24,0)</f>
        <v>147006</v>
      </c>
      <c r="DI78" s="129" t="n">
        <f aca="false">VLOOKUP($A78,[5]Data!$A$1:$M$15000,4,0)</f>
        <v>477407</v>
      </c>
      <c r="DJ78" s="129" t="n">
        <f aca="false">VLOOKUP($A78,[5]Data!$A$1:$M$15000,12,0)</f>
        <v>19627</v>
      </c>
      <c r="DK78" s="129" t="n">
        <f aca="false">VLOOKUP($A78,[5]Data!$A$1:$M$15000,11,0)</f>
        <v>153101</v>
      </c>
      <c r="DL78" s="129" t="n">
        <f aca="false">VLOOKUP($A78,[5]Data!$A$1:$M$15000,5,0)</f>
        <v>136457</v>
      </c>
      <c r="DM78" s="129" t="n">
        <f aca="false">VLOOKUP($A78,[5]Data!$A$1:$M$15000,8,0)</f>
        <v>190616</v>
      </c>
      <c r="DN78" s="129" t="n">
        <f aca="false">VLOOKUP($A78,[5]Data!$A$1:$M$15000,6,0)</f>
        <v>7170</v>
      </c>
      <c r="DO78" s="129" t="n">
        <f aca="false">VLOOKUP($A78,[5]Data!$A$1:$M$15000,7,0)</f>
        <v>55276</v>
      </c>
      <c r="DP78" s="129" t="n">
        <f aca="false">VLOOKUP($A78,[5]Data!$A$1:$M$15000,9,0)</f>
        <v>10808</v>
      </c>
      <c r="DQ78" s="129" t="n">
        <f aca="false">VLOOKUP($A78,[5]Data!$A$1:$M$15000,3,0)</f>
        <v>0</v>
      </c>
      <c r="DR78" s="129" t="n">
        <f aca="false">VLOOKUP($A78,[5]Data!$A$1:$M$15000,10,0)</f>
        <v>198777</v>
      </c>
      <c r="DS78" s="129" t="n">
        <f aca="false">VLOOKUP($A78,[5]Data!$A$1:$M$15000,2,0)</f>
        <v>21012</v>
      </c>
      <c r="DT78" s="129" t="str">
        <f aca="false">VLOOKUP($A78,[5]Data!$A$1:$M$15000,13,0)</f>
        <v/>
      </c>
      <c r="DU78" s="129" t="n">
        <f aca="false">VLOOKUP($A78,[6]data!$A$1:$M$15000,2,0)</f>
        <v>131100</v>
      </c>
      <c r="DV78" s="129" t="n">
        <f aca="false">VLOOKUP($A78,[6]data!$A$1:$M$15000,3,0)</f>
        <v>146713</v>
      </c>
      <c r="DW78" s="129" t="n">
        <f aca="false">VLOOKUP($A78,[6]data!$A$1:$M$15000,4,0)</f>
        <v>171923</v>
      </c>
      <c r="DX78" s="129" t="n">
        <f aca="false">VLOOKUP($A78,[6]data!$A$1:$M$15000,5,0)</f>
        <v>7633</v>
      </c>
      <c r="DY78" s="129" t="n">
        <f aca="false">VLOOKUP($A78,[6]data!$A$1:$M$15000,6,0)</f>
        <v>100058</v>
      </c>
      <c r="DZ78" s="129" t="n">
        <f aca="false">VLOOKUP($A78,[6]data!$A$1:$M$15000,7,0)</f>
        <v>128501</v>
      </c>
      <c r="EA78" s="129" t="n">
        <f aca="false">VLOOKUP($A78,[6]data!$A$1:$M$15000,8,0)</f>
        <v>80966</v>
      </c>
      <c r="EB78" s="129" t="n">
        <f aca="false">VLOOKUP($A78,[6]data!$A$1:$M$15000,9,0)</f>
        <v>417348</v>
      </c>
      <c r="EC78" s="129" t="n">
        <f aca="false">VLOOKUP($A78,[6]data!$A$1:$M$15000,10,0)</f>
        <v>0</v>
      </c>
      <c r="ED78" s="129" t="n">
        <f aca="false">VLOOKUP($A78,[6]data!$A$1:$Q$15000,11,0)</f>
        <v>6336</v>
      </c>
      <c r="EE78" s="129" t="n">
        <f aca="false">VLOOKUP($A78,[6]data!$A$1:$Q$15000,12,0)</f>
        <v>217770</v>
      </c>
      <c r="EF78" s="129" t="n">
        <f aca="false">VLOOKUP($A78,[6]data!$A$1:$Q$15000,13,0)</f>
        <v>140000</v>
      </c>
      <c r="EG78" s="129" t="n">
        <f aca="false">VLOOKUP($A78,[6]data!$A$1:$Q$15000,14,0)</f>
        <v>23500</v>
      </c>
      <c r="EH78" s="129" t="n">
        <f aca="false">VLOOKUP($A78,[6]data!$A$1:$Q$15000,15,0)</f>
        <v>107000</v>
      </c>
      <c r="EI78" s="129" t="n">
        <f aca="false">VLOOKUP($A78,[6]data!$A$1:$Q$15000,17,0)</f>
        <v>19691</v>
      </c>
      <c r="EJ78" s="129" t="n">
        <f aca="false">VLOOKUP($A78,[6]data!$A$1:$Q$15000,16,0)</f>
        <v>126545</v>
      </c>
      <c r="EK78" s="129" t="n">
        <f aca="false">VLOOKUP($A78,[7]data!$A$1:$Q$15000,3,0)</f>
        <v>270000</v>
      </c>
      <c r="EL78" s="129" t="n">
        <f aca="false">VLOOKUP($A78,[7]data!$A$1:$Q$15000,4,0)</f>
        <v>58000</v>
      </c>
      <c r="EM78" s="129" t="n">
        <f aca="false">VLOOKUP($A78,[7]data!$A$1:$Q$15000,2,0)</f>
        <v>12000</v>
      </c>
      <c r="EN78" s="129" t="n">
        <f aca="false">VLOOKUP($A78,[7]data!$A$1:$Q$15000,11,0)</f>
        <v>42000</v>
      </c>
      <c r="EO78" s="129" t="n">
        <f aca="false">VLOOKUP($A78,[7]data!$A$1:$Q$15000,12,0)</f>
        <v>7000</v>
      </c>
      <c r="ES78" s="129" t="n">
        <f aca="false">VLOOKUP($A78,[7]data!$A$1:$Q$15000,14,0)</f>
        <v>52000</v>
      </c>
      <c r="ET78" s="129" t="n">
        <f aca="false">VLOOKUP($A78,[7]data!$A$1:$Q$15000,13,0)</f>
        <v>5000</v>
      </c>
      <c r="EU78" s="130" t="n">
        <f aca="false">VLOOKUP($A78,[4]Data!$A$1:$I$15000,8,0)</f>
        <v>132886</v>
      </c>
      <c r="EV78" s="128" t="n">
        <f aca="false">VLOOKUP($A78,[2]Data!$A$1:$BG$15000,59,0)</f>
        <v>23672</v>
      </c>
    </row>
    <row r="79" customFormat="false" ht="11.25" hidden="false" customHeight="false" outlineLevel="0" collapsed="false">
      <c r="A79" s="172" t="n">
        <v>36540</v>
      </c>
      <c r="B79" s="173" t="n">
        <f aca="false">VLOOKUP($A79,[2]Data!$A$1:$AG$15000,9,0)</f>
        <v>171381</v>
      </c>
      <c r="C79" s="173" t="n">
        <f aca="false">VLOOKUP($A79,[2]Data!$A$1:$AG$15000,10,0)</f>
        <v>373162</v>
      </c>
      <c r="D79" s="173" t="n">
        <f aca="false">VLOOKUP($A79,[2]Data!$A$1:$AG$15000,11,0)</f>
        <v>947889</v>
      </c>
      <c r="E79" s="173" t="n">
        <f aca="false">VLOOKUP($A79,[2]Data!$A$1:$AG$15000,12,0)</f>
        <v>530831</v>
      </c>
      <c r="F79" s="173" t="n">
        <f aca="false">VLOOKUP($A79,[1]Data!$A$1:$AF$15000,4,0)</f>
        <v>733662</v>
      </c>
      <c r="G79" s="173" t="n">
        <f aca="false">VLOOKUP($A79,[1]Data!$A$1:$AF$15000,2,0)</f>
        <v>30000</v>
      </c>
      <c r="H79" s="173" t="n">
        <f aca="false">VLOOKUP($A79,[1]Data!$A$1:$AF$15000,3,0)</f>
        <v>188709</v>
      </c>
      <c r="I79" s="173" t="n">
        <f aca="false">VLOOKUP($A79,[1]Data!$A$1:$AF$15000,6,0)</f>
        <v>11359</v>
      </c>
      <c r="J79" s="173" t="n">
        <f aca="false">VLOOKUP($A79,[3]Data!$A$1:$K$15000,4,0)*$A$2</f>
        <v>1655200</v>
      </c>
      <c r="K79" s="173" t="n">
        <f aca="false">VLOOKUP($A79,[3]Data!$A$1:$K$15000,6,0)*$A$2</f>
        <v>68900</v>
      </c>
      <c r="R79" s="173" t="n">
        <f aca="false">VLOOKUP($A79,[2]Data!$A$1:$AH$15000,4,0)</f>
        <v>2715117</v>
      </c>
      <c r="T79" s="173" t="n">
        <f aca="false">VLOOKUP($A79,[1]Data!$A$1:$AH$15000,34,0)</f>
        <v>635528</v>
      </c>
      <c r="V79" s="173" t="n">
        <f aca="false">VLOOKUP($A79,[1]Data!$A$1:$AH$15000,8,0)</f>
        <v>26247</v>
      </c>
      <c r="W79" s="173" t="n">
        <f aca="false">VLOOKUP($A79,[4]Data!$A$1:$AH$15000,19,0)</f>
        <v>62747</v>
      </c>
      <c r="X79" s="173" t="n">
        <f aca="false">VLOOKUP($A79,[1]Data!$A$1:$AH$15000,17,0)</f>
        <v>144018</v>
      </c>
      <c r="Y79" s="173" t="n">
        <f aca="false">VLOOKUP($A79,[2]Data!$A$1:$AH$15000,17,0)</f>
        <v>357812</v>
      </c>
      <c r="Z79" s="173" t="n">
        <f aca="false">VLOOKUP($A79,[1]Data!$A$1:$AH$15000,11,0)</f>
        <v>256819</v>
      </c>
      <c r="AA79" s="173" t="n">
        <f aca="false">VLOOKUP($A79,[2]Data!$A$1:$AH$15000,21,0)</f>
        <v>349295</v>
      </c>
      <c r="AB79" s="173" t="n">
        <f aca="false">VLOOKUP($A79,[1]Data!$A$1:$AH$15000,15,0)</f>
        <v>63651</v>
      </c>
      <c r="AC79" s="173" t="n">
        <f aca="false">VLOOKUP($A79,[2]Data!$A$1:$AH$15000,18,0)</f>
        <v>150145</v>
      </c>
      <c r="AD79" s="173" t="n">
        <f aca="false">VLOOKUP($A79,[1]Data!$A$1:$AH$15000,18,0)</f>
        <v>102444</v>
      </c>
      <c r="AE79" s="173" t="n">
        <f aca="false">VLOOKUP($A79,[2]Data!$A$1:$AH$15000,19,0)</f>
        <v>11738</v>
      </c>
      <c r="AF79" s="173" t="n">
        <f aca="false">VLOOKUP($A79,[1]Data!$A$1:$AH$15000,16,0)</f>
        <v>107360</v>
      </c>
      <c r="AG79" s="173" t="n">
        <f aca="false">VLOOKUP($A79,[2]Data!$A$1:$AH$15000,20,0)</f>
        <v>100932</v>
      </c>
      <c r="AH79" s="173" t="n">
        <f aca="false">VLOOKUP($A79,[1]Data!$A$1:$AH$15000,9,0)</f>
        <v>190564</v>
      </c>
      <c r="AI79" s="173" t="n">
        <f aca="false">VLOOKUP($A79,[2]Data!$A$1:$AH$15000,22,0)</f>
        <v>317309</v>
      </c>
      <c r="AJ79" s="173" t="n">
        <f aca="false">VLOOKUP($A79,[1]Data!$A$1:$AH$15000,10,0)</f>
        <v>73184</v>
      </c>
      <c r="AK79" s="173" t="n">
        <f aca="false">VLOOKUP($A79,[2]Data!$A$1:$AH$15000,23,0)</f>
        <v>53794</v>
      </c>
      <c r="AL79" s="173" t="n">
        <f aca="false">VLOOKUP($A79,[2]Data!$A$1:$AH$15000,24,0)</f>
        <v>909975</v>
      </c>
      <c r="AM79" s="173" t="n">
        <f aca="false">VLOOKUP($A79,[4]Data!$A$1:$R$15000,9,0)</f>
        <v>71409</v>
      </c>
      <c r="BA79" s="173" t="n">
        <f aca="false">VLOOKUP($A79,[2]Data!$A$1:$AH$15000,2,0)</f>
        <v>217361</v>
      </c>
      <c r="BC79" s="173" t="n">
        <f aca="false">VLOOKUP($A79,[1]Data!$A$1:$AH$15000,20,0)</f>
        <v>0</v>
      </c>
      <c r="BD79" s="173" t="n">
        <f aca="false">VLOOKUP($A79,[1]Data!$A$1:$AH$15000,21,0)</f>
        <v>35602</v>
      </c>
      <c r="BE79" s="173" t="n">
        <f aca="false">VLOOKUP($A79,[1]Data!$A$1:$AH$15000,22,0)</f>
        <v>0</v>
      </c>
      <c r="BF79" s="173" t="n">
        <f aca="false">VLOOKUP($A79,[1]Data!$A$1:$AH$15000,19,0)</f>
        <v>0</v>
      </c>
      <c r="BH79" s="173" t="n">
        <f aca="false">VLOOKUP($A79,[2]Data!$A$1:$AH$15000,3,0)</f>
        <v>336916</v>
      </c>
      <c r="BI79" s="173" t="n">
        <f aca="false">VLOOKUP($A79,[2]Data!$A$1:$AH$15000,7,0)</f>
        <v>925614</v>
      </c>
      <c r="BJ79" s="173" t="n">
        <f aca="false">VLOOKUP($A79,[2]Data!$A$1:$AH$15000,8,0)</f>
        <v>0</v>
      </c>
      <c r="BR79" s="173" t="n">
        <f aca="false">VLOOKUP($A79,[2]Data!$A$1:$AH$15000,13,0)</f>
        <v>83914</v>
      </c>
      <c r="BS79" s="173" t="n">
        <f aca="false">VLOOKUP($A79,[2]Data!$A$1:$AH$15000,14,0)</f>
        <v>72369</v>
      </c>
      <c r="BT79" s="173" t="n">
        <f aca="false">VLOOKUP($A79,[2]Data!$A$1:$AH$15000,15,0)</f>
        <v>75664</v>
      </c>
      <c r="BU79" s="173" t="n">
        <f aca="false">VLOOKUP($A79,[2]Data!$A$1:$AH$15000,16,0)</f>
        <v>84127</v>
      </c>
      <c r="BW79" s="173" t="n">
        <f aca="false">VLOOKUP($A79,[1]Data!$A$1:$AH$15000,26,0)</f>
        <v>44940</v>
      </c>
      <c r="BX79" s="173" t="n">
        <f aca="false">VLOOKUP($A79,[1]Data!$A$1:$AH$15000,28,0)</f>
        <v>0</v>
      </c>
      <c r="BY79" s="173" t="n">
        <f aca="false">VLOOKUP($A79,[1]Data!$A$1:$AH$15000,24,0)</f>
        <v>0</v>
      </c>
      <c r="BZ79" s="173" t="n">
        <f aca="false">VLOOKUP($A79,[1]Data!$A$1:$AH$15000,25,0)</f>
        <v>40322</v>
      </c>
      <c r="CA79" s="173" t="n">
        <f aca="false">VLOOKUP($A79,[1]Data!$A$1:$AH$15000,30,0)</f>
        <v>29107</v>
      </c>
      <c r="CB79" s="173" t="n">
        <f aca="false">VLOOKUP($A79,[1]Data!$A$1:$AH$15000,29,0)</f>
        <v>44518</v>
      </c>
      <c r="CD79" s="129" t="n">
        <f aca="false">VLOOKUP($A79,[4]Data!$A$1:$R$15000,2,0)</f>
        <v>814749</v>
      </c>
      <c r="CE79" s="173" t="n">
        <f aca="false">VLOOKUP($A79,[3]Data!$A$1:$K$15000,3,0)*$A$2</f>
        <v>2500300</v>
      </c>
      <c r="CF79" s="173" t="n">
        <f aca="false">VLOOKUP($A79,[3]Data!$A$1:$K$15000,7,0)*$A$2</f>
        <v>4900</v>
      </c>
      <c r="CG79" s="173" t="n">
        <f aca="false">VLOOKUP($A79,[3]Data!$A$1:$K$15000,8,0)*$A$2</f>
        <v>83300</v>
      </c>
      <c r="CH79" s="173" t="n">
        <f aca="false">VLOOKUP($A79,[3]Data!$A$1:$K$15000,2,0)*$A$2</f>
        <v>40300</v>
      </c>
      <c r="CJ79" s="173" t="n">
        <f aca="false">VLOOKUP($A79,[4]Data!$A$1:$R$15000,18,0)</f>
        <v>49850</v>
      </c>
      <c r="CK79" s="173" t="n">
        <f aca="false">VLOOKUP($A79,[4]Data!$A$1:$R$15000,3,0)</f>
        <v>374401</v>
      </c>
      <c r="CL79" s="173" t="n">
        <f aca="false">VLOOKUP($A79,[4]Data!$A$1:$R$15000,4,0)</f>
        <v>14134</v>
      </c>
      <c r="CM79" s="173" t="n">
        <f aca="false">VLOOKUP($A79,[3]Data!$A$1:$K$15000,10,0)*$A$2</f>
        <v>358100</v>
      </c>
      <c r="CN79" s="129" t="n">
        <f aca="false">VLOOKUP($A79,[2]Data!$A$1:$AN$15000,34,0)</f>
        <v>122106</v>
      </c>
      <c r="CO79" s="129" t="n">
        <f aca="false">VLOOKUP($A79,[2]Data!$A$1:$AN$15000,35,0)</f>
        <v>531834</v>
      </c>
      <c r="CP79" s="129" t="n">
        <f aca="false">VLOOKUP($A79,[2]Data!$A$1:$AN$15000,36,0)</f>
        <v>667351</v>
      </c>
      <c r="CQ79" s="129" t="n">
        <f aca="false">VLOOKUP($A79,[2]Data!$A$1:$AN$15000,37,0)</f>
        <v>186056</v>
      </c>
      <c r="CR79" s="129" t="n">
        <f aca="false">VLOOKUP($A79,[2]Data!$A$1:$AN$15000,38,0)</f>
        <v>1964</v>
      </c>
      <c r="CS79" s="129" t="n">
        <f aca="false">VLOOKUP($A79,[2]Data!$A$1:$AN$15000,39,0)</f>
        <v>2929</v>
      </c>
      <c r="CT79" s="129" t="n">
        <f aca="false">VLOOKUP($A79,[2]Data!$A$1:$AN$15000,40,0)</f>
        <v>199476</v>
      </c>
      <c r="CU79" s="129" t="n">
        <f aca="false">VLOOKUP($A79,[2]Data!$A$1:$BA$15000,41,0)</f>
        <v>0</v>
      </c>
      <c r="CV79" s="129" t="n">
        <f aca="false">VLOOKUP($A79,[2]Data!$A$1:$BA$15000,42,0)</f>
        <v>0</v>
      </c>
      <c r="CW79" s="129" t="n">
        <f aca="false">VLOOKUP($A79,[2]Data!$A$1:$BA$15000,43,0)</f>
        <v>25224</v>
      </c>
      <c r="CX79" s="129" t="n">
        <f aca="false">VLOOKUP($A79,[2]Data!$A$1:$BA$15000,44,0)</f>
        <v>27068</v>
      </c>
      <c r="CY79" s="129" t="n">
        <f aca="false">VLOOKUP($A79,[2]Data!$A$1:$BA$15000,45,0)</f>
        <v>53141</v>
      </c>
      <c r="CZ79" s="129" t="n">
        <f aca="false">VLOOKUP($A79,[2]Data!$A$1:$BA$15000,46,0)</f>
        <v>6335</v>
      </c>
      <c r="DA79" s="129" t="n">
        <f aca="false">VLOOKUP($A79,[2]Data!$A$1:$BA$15000,47,0)</f>
        <v>72260</v>
      </c>
      <c r="DB79" s="129" t="n">
        <f aca="false">VLOOKUP($A79,[2]Data!$A$1:$BA$15000,48,0)</f>
        <v>163641</v>
      </c>
      <c r="DC79" s="129" t="n">
        <f aca="false">VLOOKUP($A79,[2]Data!$A$1:$BA$15000,53,0)</f>
        <v>-24875</v>
      </c>
      <c r="DD79" s="129" t="n">
        <f aca="false">VLOOKUP($A79,[4]Data!$A$1:$Z$15000,20,0)</f>
        <v>15000</v>
      </c>
      <c r="DE79" s="129" t="n">
        <f aca="false">VLOOKUP($A79,[4]Data!$A$1:$Z$15000,25,0)</f>
        <v>251</v>
      </c>
      <c r="DF79" s="129" t="n">
        <f aca="false">VLOOKUP($A79,[4]Data!$A$1:$Z$15000,26,0)</f>
        <v>0</v>
      </c>
      <c r="DG79" s="129" t="n">
        <f aca="false">VLOOKUP($A79,[4]Data!$A$1:$Z$15000,21,0)</f>
        <v>11941</v>
      </c>
      <c r="DH79" s="129" t="n">
        <f aca="false">VLOOKUP($A79,[4]Data!$A$1:$Z$15000,24,0)</f>
        <v>144038</v>
      </c>
      <c r="DI79" s="129" t="str">
        <f aca="false">VLOOKUP($A79,[5]Data!$A$1:$M$15000,4,0)</f>
        <v/>
      </c>
      <c r="DJ79" s="129" t="str">
        <f aca="false">VLOOKUP($A79,[5]Data!$A$1:$M$15000,12,0)</f>
        <v/>
      </c>
      <c r="DK79" s="129" t="str">
        <f aca="false">VLOOKUP($A79,[5]Data!$A$1:$M$15000,11,0)</f>
        <v/>
      </c>
      <c r="DL79" s="129" t="str">
        <f aca="false">VLOOKUP($A79,[5]Data!$A$1:$M$15000,5,0)</f>
        <v/>
      </c>
      <c r="DM79" s="129" t="str">
        <f aca="false">VLOOKUP($A79,[5]Data!$A$1:$M$15000,8,0)</f>
        <v/>
      </c>
      <c r="DN79" s="129" t="str">
        <f aca="false">VLOOKUP($A79,[5]Data!$A$1:$M$15000,6,0)</f>
        <v/>
      </c>
      <c r="DO79" s="129" t="str">
        <f aca="false">VLOOKUP($A79,[5]Data!$A$1:$M$15000,7,0)</f>
        <v/>
      </c>
      <c r="DP79" s="129" t="str">
        <f aca="false">VLOOKUP($A79,[5]Data!$A$1:$M$15000,9,0)</f>
        <v/>
      </c>
      <c r="DQ79" s="129" t="str">
        <f aca="false">VLOOKUP($A79,[5]Data!$A$1:$M$15000,3,0)</f>
        <v/>
      </c>
      <c r="DR79" s="129" t="str">
        <f aca="false">VLOOKUP($A79,[5]Data!$A$1:$M$15000,10,0)</f>
        <v/>
      </c>
      <c r="DS79" s="129" t="str">
        <f aca="false">VLOOKUP($A79,[5]Data!$A$1:$M$15000,2,0)</f>
        <v/>
      </c>
      <c r="DT79" s="129" t="str">
        <f aca="false">VLOOKUP($A79,[5]Data!$A$1:$M$15000,13,0)</f>
        <v/>
      </c>
      <c r="DU79" s="129" t="n">
        <f aca="false">VLOOKUP($A79,[6]data!$A$1:$M$15000,2,0)</f>
        <v>131100</v>
      </c>
      <c r="DV79" s="129" t="n">
        <f aca="false">VLOOKUP($A79,[6]data!$A$1:$M$15000,3,0)</f>
        <v>146713</v>
      </c>
      <c r="DW79" s="129" t="n">
        <f aca="false">VLOOKUP($A79,[6]data!$A$1:$M$15000,4,0)</f>
        <v>174315</v>
      </c>
      <c r="DX79" s="129" t="n">
        <f aca="false">VLOOKUP($A79,[6]data!$A$1:$M$15000,5,0)</f>
        <v>5173</v>
      </c>
      <c r="DY79" s="129" t="n">
        <f aca="false">VLOOKUP($A79,[6]data!$A$1:$M$15000,6,0)</f>
        <v>102257</v>
      </c>
      <c r="DZ79" s="129" t="n">
        <f aca="false">VLOOKUP($A79,[6]data!$A$1:$M$15000,7,0)</f>
        <v>121809</v>
      </c>
      <c r="EA79" s="129" t="n">
        <f aca="false">VLOOKUP($A79,[6]data!$A$1:$M$15000,8,0)</f>
        <v>81666</v>
      </c>
      <c r="EB79" s="129" t="n">
        <f aca="false">VLOOKUP($A79,[6]data!$A$1:$M$15000,9,0)</f>
        <v>417265</v>
      </c>
      <c r="EC79" s="129" t="n">
        <f aca="false">VLOOKUP($A79,[6]data!$A$1:$M$15000,10,0)</f>
        <v>0</v>
      </c>
      <c r="ED79" s="129" t="n">
        <f aca="false">VLOOKUP($A79,[6]data!$A$1:$Q$15000,11,0)</f>
        <v>6336</v>
      </c>
      <c r="EE79" s="129" t="n">
        <f aca="false">VLOOKUP($A79,[6]data!$A$1:$Q$15000,12,0)</f>
        <v>207316</v>
      </c>
      <c r="EF79" s="129" t="n">
        <f aca="false">VLOOKUP($A79,[6]data!$A$1:$Q$15000,13,0)</f>
        <v>140000</v>
      </c>
      <c r="EG79" s="129" t="n">
        <f aca="false">VLOOKUP($A79,[6]data!$A$1:$Q$15000,14,0)</f>
        <v>23700</v>
      </c>
      <c r="EH79" s="129" t="n">
        <f aca="false">VLOOKUP($A79,[6]data!$A$1:$Q$15000,15,0)</f>
        <v>107000</v>
      </c>
      <c r="EI79" s="129" t="n">
        <f aca="false">VLOOKUP($A79,[6]data!$A$1:$Q$15000,17,0)</f>
        <v>23591</v>
      </c>
      <c r="EJ79" s="129" t="n">
        <f aca="false">VLOOKUP($A79,[6]data!$A$1:$Q$15000,16,0)</f>
        <v>129970</v>
      </c>
      <c r="EK79" s="129" t="n">
        <f aca="false">VLOOKUP($A79,[7]data!$A$1:$Q$15000,3,0)</f>
        <v>270000</v>
      </c>
      <c r="EL79" s="129" t="n">
        <f aca="false">VLOOKUP($A79,[7]data!$A$1:$Q$15000,4,0)</f>
        <v>58000</v>
      </c>
      <c r="EM79" s="129" t="n">
        <f aca="false">VLOOKUP($A79,[7]data!$A$1:$Q$15000,2,0)</f>
        <v>12000</v>
      </c>
      <c r="EN79" s="129" t="n">
        <f aca="false">VLOOKUP($A79,[7]data!$A$1:$Q$15000,11,0)</f>
        <v>42000</v>
      </c>
      <c r="EO79" s="129" t="n">
        <f aca="false">VLOOKUP($A79,[7]data!$A$1:$Q$15000,12,0)</f>
        <v>12000</v>
      </c>
      <c r="ES79" s="129" t="n">
        <f aca="false">VLOOKUP($A79,[7]data!$A$1:$Q$15000,14,0)</f>
        <v>46000</v>
      </c>
      <c r="ET79" s="129" t="n">
        <f aca="false">VLOOKUP($A79,[7]data!$A$1:$Q$15000,13,0)</f>
        <v>4000</v>
      </c>
      <c r="EU79" s="130" t="n">
        <f aca="false">VLOOKUP($A79,[4]Data!$A$1:$I$15000,8,0)</f>
        <v>129538</v>
      </c>
      <c r="EV79" s="128" t="n">
        <f aca="false">VLOOKUP($A79,[2]Data!$A$1:$BG$15000,59,0)</f>
        <v>2109</v>
      </c>
    </row>
    <row r="80" customFormat="false" ht="11.25" hidden="false" customHeight="false" outlineLevel="0" collapsed="false">
      <c r="A80" s="172" t="n">
        <v>36541</v>
      </c>
      <c r="B80" s="173" t="n">
        <f aca="false">VLOOKUP($A80,[2]Data!$A$1:$AG$15000,9,0)</f>
        <v>205639</v>
      </c>
      <c r="C80" s="173" t="n">
        <f aca="false">VLOOKUP($A80,[2]Data!$A$1:$AG$15000,10,0)</f>
        <v>333156</v>
      </c>
      <c r="D80" s="173" t="n">
        <f aca="false">VLOOKUP($A80,[2]Data!$A$1:$AG$15000,11,0)</f>
        <v>930744</v>
      </c>
      <c r="E80" s="173" t="n">
        <f aca="false">VLOOKUP($A80,[2]Data!$A$1:$AG$15000,12,0)</f>
        <v>539999</v>
      </c>
      <c r="F80" s="173" t="n">
        <f aca="false">VLOOKUP($A80,[1]Data!$A$1:$AF$15000,4,0)</f>
        <v>741594</v>
      </c>
      <c r="G80" s="173" t="n">
        <f aca="false">VLOOKUP($A80,[1]Data!$A$1:$AF$15000,2,0)</f>
        <v>30000</v>
      </c>
      <c r="H80" s="173" t="n">
        <f aca="false">VLOOKUP($A80,[1]Data!$A$1:$AF$15000,3,0)</f>
        <v>180113</v>
      </c>
      <c r="I80" s="173" t="n">
        <f aca="false">VLOOKUP($A80,[1]Data!$A$1:$AF$15000,6,0)</f>
        <v>14086</v>
      </c>
      <c r="J80" s="173" t="n">
        <f aca="false">VLOOKUP($A80,[3]Data!$A$1:$K$15000,4,0)*$A$2</f>
        <v>1654300</v>
      </c>
      <c r="K80" s="173" t="n">
        <f aca="false">VLOOKUP($A80,[3]Data!$A$1:$K$15000,6,0)*$A$2</f>
        <v>68000</v>
      </c>
      <c r="R80" s="173" t="n">
        <f aca="false">VLOOKUP($A80,[2]Data!$A$1:$AH$15000,4,0)</f>
        <v>2686880</v>
      </c>
      <c r="T80" s="173" t="n">
        <f aca="false">VLOOKUP($A80,[1]Data!$A$1:$AH$15000,34,0)</f>
        <v>631692</v>
      </c>
      <c r="V80" s="173" t="n">
        <f aca="false">VLOOKUP($A80,[1]Data!$A$1:$AH$15000,8,0)</f>
        <v>26247</v>
      </c>
      <c r="W80" s="173" t="n">
        <f aca="false">VLOOKUP($A80,[4]Data!$A$1:$AH$15000,19,0)</f>
        <v>65094</v>
      </c>
      <c r="X80" s="173" t="n">
        <f aca="false">VLOOKUP($A80,[1]Data!$A$1:$AH$15000,17,0)</f>
        <v>140784</v>
      </c>
      <c r="Y80" s="173" t="n">
        <f aca="false">VLOOKUP($A80,[2]Data!$A$1:$AH$15000,17,0)</f>
        <v>356407</v>
      </c>
      <c r="Z80" s="173" t="n">
        <f aca="false">VLOOKUP($A80,[1]Data!$A$1:$AH$15000,11,0)</f>
        <v>252820</v>
      </c>
      <c r="AA80" s="173" t="n">
        <f aca="false">VLOOKUP($A80,[2]Data!$A$1:$AH$15000,21,0)</f>
        <v>341168</v>
      </c>
      <c r="AB80" s="173" t="n">
        <f aca="false">VLOOKUP($A80,[1]Data!$A$1:$AH$15000,15,0)</f>
        <v>63651</v>
      </c>
      <c r="AC80" s="173" t="n">
        <f aca="false">VLOOKUP($A80,[2]Data!$A$1:$AH$15000,18,0)</f>
        <v>150613</v>
      </c>
      <c r="AD80" s="173" t="n">
        <f aca="false">VLOOKUP($A80,[1]Data!$A$1:$AH$15000,18,0)</f>
        <v>102444</v>
      </c>
      <c r="AE80" s="173" t="n">
        <f aca="false">VLOOKUP($A80,[2]Data!$A$1:$AH$15000,19,0)</f>
        <v>11738</v>
      </c>
      <c r="AF80" s="173" t="n">
        <f aca="false">VLOOKUP($A80,[1]Data!$A$1:$AH$15000,16,0)</f>
        <v>107360</v>
      </c>
      <c r="AG80" s="173" t="n">
        <f aca="false">VLOOKUP($A80,[2]Data!$A$1:$AH$15000,20,0)</f>
        <v>100986</v>
      </c>
      <c r="AH80" s="173" t="n">
        <f aca="false">VLOOKUP($A80,[1]Data!$A$1:$AH$15000,9,0)</f>
        <v>190565</v>
      </c>
      <c r="AI80" s="173" t="n">
        <f aca="false">VLOOKUP($A80,[2]Data!$A$1:$AH$15000,22,0)</f>
        <v>310586</v>
      </c>
      <c r="AJ80" s="173" t="n">
        <f aca="false">VLOOKUP($A80,[1]Data!$A$1:$AH$15000,10,0)</f>
        <v>73184</v>
      </c>
      <c r="AK80" s="173" t="n">
        <f aca="false">VLOOKUP($A80,[2]Data!$A$1:$AH$15000,23,0)</f>
        <v>52925</v>
      </c>
      <c r="AL80" s="173" t="n">
        <f aca="false">VLOOKUP($A80,[2]Data!$A$1:$AH$15000,24,0)</f>
        <v>900000</v>
      </c>
      <c r="AM80" s="173" t="n">
        <f aca="false">VLOOKUP($A80,[4]Data!$A$1:$R$15000,9,0)</f>
        <v>74795</v>
      </c>
      <c r="BA80" s="173" t="n">
        <f aca="false">VLOOKUP($A80,[2]Data!$A$1:$AH$15000,2,0)</f>
        <v>217026</v>
      </c>
      <c r="BC80" s="173" t="n">
        <f aca="false">VLOOKUP($A80,[1]Data!$A$1:$AH$15000,20,0)</f>
        <v>0</v>
      </c>
      <c r="BD80" s="173" t="n">
        <f aca="false">VLOOKUP($A80,[1]Data!$A$1:$AH$15000,21,0)</f>
        <v>35602</v>
      </c>
      <c r="BE80" s="173" t="n">
        <f aca="false">VLOOKUP($A80,[1]Data!$A$1:$AH$15000,22,0)</f>
        <v>0</v>
      </c>
      <c r="BF80" s="173" t="n">
        <f aca="false">VLOOKUP($A80,[1]Data!$A$1:$AH$15000,19,0)</f>
        <v>0</v>
      </c>
      <c r="BH80" s="173" t="n">
        <f aca="false">VLOOKUP($A80,[2]Data!$A$1:$AH$15000,3,0)</f>
        <v>312296</v>
      </c>
      <c r="BI80" s="173" t="n">
        <f aca="false">VLOOKUP($A80,[2]Data!$A$1:$AH$15000,7,0)</f>
        <v>893934</v>
      </c>
      <c r="BJ80" s="173" t="n">
        <f aca="false">VLOOKUP($A80,[2]Data!$A$1:$AH$15000,8,0)</f>
        <v>0</v>
      </c>
      <c r="BR80" s="173" t="n">
        <f aca="false">VLOOKUP($A80,[2]Data!$A$1:$AH$15000,13,0)</f>
        <v>83909</v>
      </c>
      <c r="BS80" s="173" t="n">
        <f aca="false">VLOOKUP($A80,[2]Data!$A$1:$AH$15000,14,0)</f>
        <v>72369</v>
      </c>
      <c r="BT80" s="173" t="n">
        <f aca="false">VLOOKUP($A80,[2]Data!$A$1:$AH$15000,15,0)</f>
        <v>75664</v>
      </c>
      <c r="BU80" s="173" t="n">
        <f aca="false">VLOOKUP($A80,[2]Data!$A$1:$AH$15000,16,0)</f>
        <v>84173</v>
      </c>
      <c r="BW80" s="173" t="n">
        <f aca="false">VLOOKUP($A80,[1]Data!$A$1:$AH$15000,26,0)</f>
        <v>44940</v>
      </c>
      <c r="BX80" s="173" t="n">
        <f aca="false">VLOOKUP($A80,[1]Data!$A$1:$AH$15000,28,0)</f>
        <v>0</v>
      </c>
      <c r="BY80" s="173" t="n">
        <f aca="false">VLOOKUP($A80,[1]Data!$A$1:$AH$15000,24,0)</f>
        <v>0</v>
      </c>
      <c r="BZ80" s="173" t="n">
        <f aca="false">VLOOKUP($A80,[1]Data!$A$1:$AH$15000,25,0)</f>
        <v>40322</v>
      </c>
      <c r="CA80" s="173" t="n">
        <f aca="false">VLOOKUP($A80,[1]Data!$A$1:$AH$15000,30,0)</f>
        <v>29107</v>
      </c>
      <c r="CB80" s="173" t="n">
        <f aca="false">VLOOKUP($A80,[1]Data!$A$1:$AH$15000,29,0)</f>
        <v>44518</v>
      </c>
      <c r="CD80" s="129" t="n">
        <f aca="false">VLOOKUP($A80,[4]Data!$A$1:$R$15000,2,0)</f>
        <v>803527</v>
      </c>
      <c r="CE80" s="173" t="n">
        <f aca="false">VLOOKUP($A80,[3]Data!$A$1:$K$15000,3,0)*$A$2</f>
        <v>2528400</v>
      </c>
      <c r="CF80" s="173" t="n">
        <f aca="false">VLOOKUP($A80,[3]Data!$A$1:$K$15000,7,0)*$A$2</f>
        <v>10200</v>
      </c>
      <c r="CG80" s="173" t="n">
        <f aca="false">VLOOKUP($A80,[3]Data!$A$1:$K$15000,8,0)*$A$2</f>
        <v>83300</v>
      </c>
      <c r="CH80" s="173" t="n">
        <f aca="false">VLOOKUP($A80,[3]Data!$A$1:$K$15000,2,0)*$A$2</f>
        <v>40300</v>
      </c>
      <c r="CJ80" s="173" t="n">
        <f aca="false">VLOOKUP($A80,[4]Data!$A$1:$R$15000,18,0)</f>
        <v>49580</v>
      </c>
      <c r="CK80" s="173" t="n">
        <f aca="false">VLOOKUP($A80,[4]Data!$A$1:$R$15000,3,0)</f>
        <v>371257</v>
      </c>
      <c r="CL80" s="173" t="n">
        <f aca="false">VLOOKUP($A80,[4]Data!$A$1:$R$15000,4,0)</f>
        <v>14275</v>
      </c>
      <c r="CM80" s="173" t="n">
        <f aca="false">VLOOKUP($A80,[3]Data!$A$1:$K$15000,10,0)*$A$2</f>
        <v>354800</v>
      </c>
      <c r="CN80" s="129" t="n">
        <f aca="false">VLOOKUP($A80,[2]Data!$A$1:$AN$15000,34,0)</f>
        <v>122106</v>
      </c>
      <c r="CO80" s="129" t="n">
        <f aca="false">VLOOKUP($A80,[2]Data!$A$1:$AN$15000,35,0)</f>
        <v>531671</v>
      </c>
      <c r="CP80" s="129" t="n">
        <f aca="false">VLOOKUP($A80,[2]Data!$A$1:$AN$15000,36,0)</f>
        <v>667212</v>
      </c>
      <c r="CQ80" s="129" t="n">
        <f aca="false">VLOOKUP($A80,[2]Data!$A$1:$AN$15000,37,0)</f>
        <v>185638</v>
      </c>
      <c r="CR80" s="129" t="n">
        <f aca="false">VLOOKUP($A80,[2]Data!$A$1:$AN$15000,38,0)</f>
        <v>1960</v>
      </c>
      <c r="CS80" s="129" t="n">
        <f aca="false">VLOOKUP($A80,[2]Data!$A$1:$AN$15000,39,0)</f>
        <v>2929</v>
      </c>
      <c r="CT80" s="129" t="n">
        <f aca="false">VLOOKUP($A80,[2]Data!$A$1:$AN$15000,40,0)</f>
        <v>198849</v>
      </c>
      <c r="CU80" s="129" t="n">
        <f aca="false">VLOOKUP($A80,[2]Data!$A$1:$BA$15000,41,0)</f>
        <v>0</v>
      </c>
      <c r="CV80" s="129" t="n">
        <f aca="false">VLOOKUP($A80,[2]Data!$A$1:$BA$15000,42,0)</f>
        <v>0</v>
      </c>
      <c r="CW80" s="129" t="n">
        <f aca="false">VLOOKUP($A80,[2]Data!$A$1:$BA$15000,43,0)</f>
        <v>25224</v>
      </c>
      <c r="CX80" s="129" t="n">
        <f aca="false">VLOOKUP($A80,[2]Data!$A$1:$BA$15000,44,0)</f>
        <v>27068</v>
      </c>
      <c r="CY80" s="129" t="n">
        <f aca="false">VLOOKUP($A80,[2]Data!$A$1:$BA$15000,45,0)</f>
        <v>53141</v>
      </c>
      <c r="CZ80" s="129" t="n">
        <f aca="false">VLOOKUP($A80,[2]Data!$A$1:$BA$15000,46,0)</f>
        <v>6335</v>
      </c>
      <c r="DA80" s="129" t="n">
        <f aca="false">VLOOKUP($A80,[2]Data!$A$1:$BA$15000,47,0)</f>
        <v>72260</v>
      </c>
      <c r="DB80" s="129" t="n">
        <f aca="false">VLOOKUP($A80,[2]Data!$A$1:$BA$15000,48,0)</f>
        <v>163433</v>
      </c>
      <c r="DC80" s="129" t="n">
        <f aca="false">VLOOKUP($A80,[2]Data!$A$1:$BA$15000,53,0)</f>
        <v>-24875</v>
      </c>
      <c r="DD80" s="129" t="n">
        <f aca="false">VLOOKUP($A80,[4]Data!$A$1:$Z$15000,20,0)</f>
        <v>15000</v>
      </c>
      <c r="DE80" s="129" t="n">
        <f aca="false">VLOOKUP($A80,[4]Data!$A$1:$Z$15000,25,0)</f>
        <v>255</v>
      </c>
      <c r="DF80" s="129" t="n">
        <f aca="false">VLOOKUP($A80,[4]Data!$A$1:$Z$15000,26,0)</f>
        <v>0</v>
      </c>
      <c r="DG80" s="129" t="n">
        <f aca="false">VLOOKUP($A80,[4]Data!$A$1:$Z$15000,21,0)</f>
        <v>5000</v>
      </c>
      <c r="DH80" s="129" t="n">
        <f aca="false">VLOOKUP($A80,[4]Data!$A$1:$Z$15000,24,0)</f>
        <v>144038</v>
      </c>
      <c r="DI80" s="129" t="str">
        <f aca="false">VLOOKUP($A80,[5]Data!$A$1:$M$15000,4,0)</f>
        <v/>
      </c>
      <c r="DJ80" s="129" t="str">
        <f aca="false">VLOOKUP($A80,[5]Data!$A$1:$M$15000,12,0)</f>
        <v/>
      </c>
      <c r="DK80" s="129" t="str">
        <f aca="false">VLOOKUP($A80,[5]Data!$A$1:$M$15000,11,0)</f>
        <v/>
      </c>
      <c r="DL80" s="129" t="str">
        <f aca="false">VLOOKUP($A80,[5]Data!$A$1:$M$15000,5,0)</f>
        <v/>
      </c>
      <c r="DM80" s="129" t="str">
        <f aca="false">VLOOKUP($A80,[5]Data!$A$1:$M$15000,8,0)</f>
        <v/>
      </c>
      <c r="DN80" s="129" t="str">
        <f aca="false">VLOOKUP($A80,[5]Data!$A$1:$M$15000,6,0)</f>
        <v/>
      </c>
      <c r="DO80" s="129" t="str">
        <f aca="false">VLOOKUP($A80,[5]Data!$A$1:$M$15000,7,0)</f>
        <v/>
      </c>
      <c r="DP80" s="129" t="str">
        <f aca="false">VLOOKUP($A80,[5]Data!$A$1:$M$15000,9,0)</f>
        <v/>
      </c>
      <c r="DQ80" s="129" t="str">
        <f aca="false">VLOOKUP($A80,[5]Data!$A$1:$M$15000,3,0)</f>
        <v/>
      </c>
      <c r="DR80" s="129" t="str">
        <f aca="false">VLOOKUP($A80,[5]Data!$A$1:$M$15000,10,0)</f>
        <v/>
      </c>
      <c r="DS80" s="129" t="str">
        <f aca="false">VLOOKUP($A80,[5]Data!$A$1:$M$15000,2,0)</f>
        <v/>
      </c>
      <c r="DT80" s="129" t="str">
        <f aca="false">VLOOKUP($A80,[5]Data!$A$1:$M$15000,13,0)</f>
        <v/>
      </c>
      <c r="DU80" s="129" t="n">
        <f aca="false">VLOOKUP($A80,[6]data!$A$1:$M$15000,2,0)</f>
        <v>131100</v>
      </c>
      <c r="DV80" s="129" t="n">
        <f aca="false">VLOOKUP($A80,[6]data!$A$1:$M$15000,3,0)</f>
        <v>146713</v>
      </c>
      <c r="DW80" s="129" t="n">
        <f aca="false">VLOOKUP($A80,[6]data!$A$1:$M$15000,4,0)</f>
        <v>172993</v>
      </c>
      <c r="DX80" s="129" t="n">
        <f aca="false">VLOOKUP($A80,[6]data!$A$1:$M$15000,5,0)</f>
        <v>3219</v>
      </c>
      <c r="DY80" s="129" t="n">
        <f aca="false">VLOOKUP($A80,[6]data!$A$1:$M$15000,6,0)</f>
        <v>102257</v>
      </c>
      <c r="DZ80" s="129" t="n">
        <f aca="false">VLOOKUP($A80,[6]data!$A$1:$M$15000,7,0)</f>
        <v>123809</v>
      </c>
      <c r="EA80" s="129" t="n">
        <f aca="false">VLOOKUP($A80,[6]data!$A$1:$M$15000,8,0)</f>
        <v>81666</v>
      </c>
      <c r="EB80" s="129" t="n">
        <f aca="false">VLOOKUP($A80,[6]data!$A$1:$M$15000,9,0)</f>
        <v>418423</v>
      </c>
      <c r="EC80" s="129" t="n">
        <f aca="false">VLOOKUP($A80,[6]data!$A$1:$M$15000,10,0)</f>
        <v>0</v>
      </c>
      <c r="ED80" s="129" t="n">
        <f aca="false">VLOOKUP($A80,[6]data!$A$1:$Q$15000,11,0)</f>
        <v>6336</v>
      </c>
      <c r="EE80" s="129" t="n">
        <f aca="false">VLOOKUP($A80,[6]data!$A$1:$Q$15000,12,0)</f>
        <v>207316</v>
      </c>
      <c r="EF80" s="129" t="n">
        <f aca="false">VLOOKUP($A80,[6]data!$A$1:$Q$15000,13,0)</f>
        <v>140000</v>
      </c>
      <c r="EG80" s="129" t="n">
        <f aca="false">VLOOKUP($A80,[6]data!$A$1:$Q$15000,14,0)</f>
        <v>23700</v>
      </c>
      <c r="EH80" s="129" t="n">
        <f aca="false">VLOOKUP($A80,[6]data!$A$1:$Q$15000,15,0)</f>
        <v>107000</v>
      </c>
      <c r="EI80" s="129" t="n">
        <f aca="false">VLOOKUP($A80,[6]data!$A$1:$Q$15000,17,0)</f>
        <v>23591</v>
      </c>
      <c r="EJ80" s="129" t="n">
        <f aca="false">VLOOKUP($A80,[6]data!$A$1:$Q$15000,16,0)</f>
        <v>129970</v>
      </c>
      <c r="EK80" s="129" t="n">
        <f aca="false">VLOOKUP($A80,[7]data!$A$1:$Q$15000,3,0)</f>
        <v>270000</v>
      </c>
      <c r="EL80" s="129" t="n">
        <f aca="false">VLOOKUP($A80,[7]data!$A$1:$Q$15000,4,0)</f>
        <v>58000</v>
      </c>
      <c r="EM80" s="129" t="n">
        <f aca="false">VLOOKUP($A80,[7]data!$A$1:$Q$15000,2,0)</f>
        <v>20000</v>
      </c>
      <c r="EN80" s="129" t="n">
        <f aca="false">VLOOKUP($A80,[7]data!$A$1:$Q$15000,11,0)</f>
        <v>42000</v>
      </c>
      <c r="EO80" s="129" t="n">
        <f aca="false">VLOOKUP($A80,[7]data!$A$1:$Q$15000,12,0)</f>
        <v>12000</v>
      </c>
      <c r="ES80" s="129" t="n">
        <f aca="false">VLOOKUP($A80,[7]data!$A$1:$Q$15000,14,0)</f>
        <v>57000</v>
      </c>
      <c r="ET80" s="129" t="n">
        <f aca="false">VLOOKUP($A80,[7]data!$A$1:$Q$15000,13,0)</f>
        <v>4000</v>
      </c>
      <c r="EU80" s="130" t="n">
        <f aca="false">VLOOKUP($A80,[4]Data!$A$1:$I$15000,8,0)</f>
        <v>124462</v>
      </c>
      <c r="EV80" s="128" t="n">
        <f aca="false">VLOOKUP($A80,[2]Data!$A$1:$BG$15000,59,0)</f>
        <v>0</v>
      </c>
    </row>
    <row r="81" customFormat="false" ht="11.25" hidden="false" customHeight="false" outlineLevel="0" collapsed="false">
      <c r="A81" s="172" t="n">
        <v>36542</v>
      </c>
      <c r="B81" s="173" t="n">
        <f aca="false">VLOOKUP($A81,[2]Data!$A$1:$AG$15000,9,0)</f>
        <v>203462</v>
      </c>
      <c r="C81" s="173" t="n">
        <f aca="false">VLOOKUP($A81,[2]Data!$A$1:$AG$15000,10,0)</f>
        <v>352407</v>
      </c>
      <c r="D81" s="173" t="n">
        <f aca="false">VLOOKUP($A81,[2]Data!$A$1:$AG$15000,11,0)</f>
        <v>929495</v>
      </c>
      <c r="E81" s="173" t="n">
        <f aca="false">VLOOKUP($A81,[2]Data!$A$1:$AG$15000,12,0)</f>
        <v>539999</v>
      </c>
      <c r="F81" s="173" t="n">
        <f aca="false">VLOOKUP($A81,[1]Data!$A$1:$AF$15000,4,0)</f>
        <v>734424</v>
      </c>
      <c r="G81" s="173" t="n">
        <f aca="false">VLOOKUP($A81,[1]Data!$A$1:$AF$15000,2,0)</f>
        <v>30000</v>
      </c>
      <c r="H81" s="173" t="n">
        <f aca="false">VLOOKUP($A81,[1]Data!$A$1:$AF$15000,3,0)</f>
        <v>189498</v>
      </c>
      <c r="I81" s="173" t="n">
        <f aca="false">VLOOKUP($A81,[1]Data!$A$1:$AF$15000,6,0)</f>
        <v>14011</v>
      </c>
      <c r="J81" s="173" t="n">
        <f aca="false">VLOOKUP($A81,[3]Data!$A$1:$K$15000,4,0)*$A$2</f>
        <v>1668300</v>
      </c>
      <c r="K81" s="173" t="n">
        <f aca="false">VLOOKUP($A81,[3]Data!$A$1:$K$15000,6,0)*$A$2</f>
        <v>74800</v>
      </c>
      <c r="R81" s="173" t="n">
        <f aca="false">VLOOKUP($A81,[2]Data!$A$1:$AH$15000,4,0)</f>
        <v>2717255</v>
      </c>
      <c r="T81" s="173" t="n">
        <f aca="false">VLOOKUP($A81,[1]Data!$A$1:$AH$15000,34,0)</f>
        <v>636513</v>
      </c>
      <c r="V81" s="173" t="n">
        <f aca="false">VLOOKUP($A81,[1]Data!$A$1:$AH$15000,8,0)</f>
        <v>26247</v>
      </c>
      <c r="W81" s="173" t="n">
        <f aca="false">VLOOKUP($A81,[4]Data!$A$1:$AH$15000,19,0)</f>
        <v>63061</v>
      </c>
      <c r="X81" s="173" t="n">
        <f aca="false">VLOOKUP($A81,[1]Data!$A$1:$AH$15000,17,0)</f>
        <v>136268</v>
      </c>
      <c r="Y81" s="173" t="n">
        <f aca="false">VLOOKUP($A81,[2]Data!$A$1:$AH$15000,17,0)</f>
        <v>355247</v>
      </c>
      <c r="Z81" s="173" t="n">
        <f aca="false">VLOOKUP($A81,[1]Data!$A$1:$AH$15000,11,0)</f>
        <v>252820</v>
      </c>
      <c r="AA81" s="173" t="n">
        <f aca="false">VLOOKUP($A81,[2]Data!$A$1:$AH$15000,21,0)</f>
        <v>343003</v>
      </c>
      <c r="AB81" s="173" t="n">
        <f aca="false">VLOOKUP($A81,[1]Data!$A$1:$AH$15000,15,0)</f>
        <v>63651</v>
      </c>
      <c r="AC81" s="173" t="n">
        <f aca="false">VLOOKUP($A81,[2]Data!$A$1:$AH$15000,18,0)</f>
        <v>145527</v>
      </c>
      <c r="AD81" s="173" t="n">
        <f aca="false">VLOOKUP($A81,[1]Data!$A$1:$AH$15000,18,0)</f>
        <v>102444</v>
      </c>
      <c r="AE81" s="173" t="n">
        <f aca="false">VLOOKUP($A81,[2]Data!$A$1:$AH$15000,19,0)</f>
        <v>11738</v>
      </c>
      <c r="AF81" s="173" t="n">
        <f aca="false">VLOOKUP($A81,[1]Data!$A$1:$AH$15000,16,0)</f>
        <v>107594</v>
      </c>
      <c r="AG81" s="173" t="n">
        <f aca="false">VLOOKUP($A81,[2]Data!$A$1:$AH$15000,20,0)</f>
        <v>100880</v>
      </c>
      <c r="AH81" s="173" t="n">
        <f aca="false">VLOOKUP($A81,[1]Data!$A$1:$AH$15000,9,0)</f>
        <v>194332</v>
      </c>
      <c r="AI81" s="173" t="n">
        <f aca="false">VLOOKUP($A81,[2]Data!$A$1:$AH$15000,22,0)</f>
        <v>302742</v>
      </c>
      <c r="AJ81" s="173" t="n">
        <f aca="false">VLOOKUP($A81,[1]Data!$A$1:$AH$15000,10,0)</f>
        <v>73184</v>
      </c>
      <c r="AK81" s="173" t="n">
        <f aca="false">VLOOKUP($A81,[2]Data!$A$1:$AH$15000,23,0)</f>
        <v>54759</v>
      </c>
      <c r="AL81" s="173" t="n">
        <f aca="false">VLOOKUP($A81,[2]Data!$A$1:$AH$15000,24,0)</f>
        <v>945995</v>
      </c>
      <c r="AM81" s="173" t="n">
        <f aca="false">VLOOKUP($A81,[4]Data!$A$1:$R$15000,9,0)</f>
        <v>76405</v>
      </c>
      <c r="BA81" s="173" t="n">
        <f aca="false">VLOOKUP($A81,[2]Data!$A$1:$AH$15000,2,0)</f>
        <v>217884</v>
      </c>
      <c r="BC81" s="173" t="n">
        <f aca="false">VLOOKUP($A81,[1]Data!$A$1:$AH$15000,20,0)</f>
        <v>0</v>
      </c>
      <c r="BD81" s="173" t="n">
        <f aca="false">VLOOKUP($A81,[1]Data!$A$1:$AH$15000,21,0)</f>
        <v>35602</v>
      </c>
      <c r="BE81" s="173" t="n">
        <f aca="false">VLOOKUP($A81,[1]Data!$A$1:$AH$15000,22,0)</f>
        <v>0</v>
      </c>
      <c r="BF81" s="173" t="n">
        <f aca="false">VLOOKUP($A81,[1]Data!$A$1:$AH$15000,19,0)</f>
        <v>0</v>
      </c>
      <c r="BH81" s="173" t="n">
        <f aca="false">VLOOKUP($A81,[2]Data!$A$1:$AH$15000,3,0)</f>
        <v>338289</v>
      </c>
      <c r="BI81" s="173" t="n">
        <f aca="false">VLOOKUP($A81,[2]Data!$A$1:$AH$15000,7,0)</f>
        <v>925974</v>
      </c>
      <c r="BJ81" s="173" t="n">
        <f aca="false">VLOOKUP($A81,[2]Data!$A$1:$AH$15000,8,0)</f>
        <v>0</v>
      </c>
      <c r="BR81" s="173" t="n">
        <f aca="false">VLOOKUP($A81,[2]Data!$A$1:$AH$15000,13,0)</f>
        <v>79345</v>
      </c>
      <c r="BS81" s="173" t="n">
        <f aca="false">VLOOKUP($A81,[2]Data!$A$1:$AH$15000,14,0)</f>
        <v>72369</v>
      </c>
      <c r="BT81" s="173" t="n">
        <f aca="false">VLOOKUP($A81,[2]Data!$A$1:$AH$15000,15,0)</f>
        <v>73867</v>
      </c>
      <c r="BU81" s="173" t="n">
        <f aca="false">VLOOKUP($A81,[2]Data!$A$1:$AH$15000,16,0)</f>
        <v>79746</v>
      </c>
      <c r="BW81" s="173" t="n">
        <f aca="false">VLOOKUP($A81,[1]Data!$A$1:$AH$15000,26,0)</f>
        <v>44940</v>
      </c>
      <c r="BX81" s="173" t="n">
        <f aca="false">VLOOKUP($A81,[1]Data!$A$1:$AH$15000,28,0)</f>
        <v>0</v>
      </c>
      <c r="BY81" s="173" t="n">
        <f aca="false">VLOOKUP($A81,[1]Data!$A$1:$AH$15000,24,0)</f>
        <v>0</v>
      </c>
      <c r="BZ81" s="173" t="n">
        <f aca="false">VLOOKUP($A81,[1]Data!$A$1:$AH$15000,25,0)</f>
        <v>43960</v>
      </c>
      <c r="CA81" s="173" t="n">
        <f aca="false">VLOOKUP($A81,[1]Data!$A$1:$AH$15000,30,0)</f>
        <v>9107</v>
      </c>
      <c r="CB81" s="173" t="n">
        <f aca="false">VLOOKUP($A81,[1]Data!$A$1:$AH$15000,29,0)</f>
        <v>44518</v>
      </c>
      <c r="CD81" s="129" t="n">
        <f aca="false">VLOOKUP($A81,[4]Data!$A$1:$R$15000,2,0)</f>
        <v>772864</v>
      </c>
      <c r="CE81" s="173" t="n">
        <f aca="false">VLOOKUP($A81,[3]Data!$A$1:$K$15000,3,0)*$A$2</f>
        <v>2527800</v>
      </c>
      <c r="CF81" s="173" t="n">
        <f aca="false">VLOOKUP($A81,[3]Data!$A$1:$K$15000,7,0)*$A$2</f>
        <v>10100</v>
      </c>
      <c r="CG81" s="173" t="n">
        <f aca="false">VLOOKUP($A81,[3]Data!$A$1:$K$15000,8,0)*$A$2</f>
        <v>83300</v>
      </c>
      <c r="CH81" s="173" t="n">
        <f aca="false">VLOOKUP($A81,[3]Data!$A$1:$K$15000,2,0)*$A$2</f>
        <v>40300</v>
      </c>
      <c r="CJ81" s="173" t="n">
        <f aca="false">VLOOKUP($A81,[4]Data!$A$1:$R$15000,18,0)</f>
        <v>69412</v>
      </c>
      <c r="CK81" s="173" t="n">
        <f aca="false">VLOOKUP($A81,[4]Data!$A$1:$R$15000,3,0)</f>
        <v>369654</v>
      </c>
      <c r="CL81" s="173" t="n">
        <f aca="false">VLOOKUP($A81,[4]Data!$A$1:$R$15000,4,0)</f>
        <v>14134</v>
      </c>
      <c r="CM81" s="173" t="n">
        <f aca="false">VLOOKUP($A81,[3]Data!$A$1:$K$15000,10,0)*$A$2</f>
        <v>353300</v>
      </c>
      <c r="CN81" s="129" t="n">
        <f aca="false">VLOOKUP($A81,[2]Data!$A$1:$AN$15000,34,0)</f>
        <v>122106</v>
      </c>
      <c r="CO81" s="129" t="n">
        <f aca="false">VLOOKUP($A81,[2]Data!$A$1:$AN$15000,35,0)</f>
        <v>527147</v>
      </c>
      <c r="CP81" s="129" t="n">
        <f aca="false">VLOOKUP($A81,[2]Data!$A$1:$AN$15000,36,0)</f>
        <v>662647</v>
      </c>
      <c r="CQ81" s="129" t="n">
        <f aca="false">VLOOKUP($A81,[2]Data!$A$1:$AN$15000,37,0)</f>
        <v>195712</v>
      </c>
      <c r="CR81" s="129" t="n">
        <f aca="false">VLOOKUP($A81,[2]Data!$A$1:$AN$15000,38,0)</f>
        <v>1952</v>
      </c>
      <c r="CS81" s="129" t="n">
        <f aca="false">VLOOKUP($A81,[2]Data!$A$1:$AN$15000,39,0)</f>
        <v>2929</v>
      </c>
      <c r="CT81" s="129" t="n">
        <f aca="false">VLOOKUP($A81,[2]Data!$A$1:$AN$15000,40,0)</f>
        <v>198741</v>
      </c>
      <c r="CU81" s="129" t="n">
        <f aca="false">VLOOKUP($A81,[2]Data!$A$1:$BA$15000,41,0)</f>
        <v>0</v>
      </c>
      <c r="CV81" s="129" t="n">
        <f aca="false">VLOOKUP($A81,[2]Data!$A$1:$BA$15000,42,0)</f>
        <v>0</v>
      </c>
      <c r="CW81" s="129" t="n">
        <f aca="false">VLOOKUP($A81,[2]Data!$A$1:$BA$15000,43,0)</f>
        <v>25224</v>
      </c>
      <c r="CX81" s="129" t="n">
        <f aca="false">VLOOKUP($A81,[2]Data!$A$1:$BA$15000,44,0)</f>
        <v>27024</v>
      </c>
      <c r="CY81" s="129" t="n">
        <f aca="false">VLOOKUP($A81,[2]Data!$A$1:$BA$15000,45,0)</f>
        <v>53141</v>
      </c>
      <c r="CZ81" s="129" t="n">
        <f aca="false">VLOOKUP($A81,[2]Data!$A$1:$BA$15000,46,0)</f>
        <v>6335</v>
      </c>
      <c r="DA81" s="129" t="n">
        <f aca="false">VLOOKUP($A81,[2]Data!$A$1:$BA$15000,47,0)</f>
        <v>72260</v>
      </c>
      <c r="DB81" s="129" t="n">
        <f aca="false">VLOOKUP($A81,[2]Data!$A$1:$BA$15000,48,0)</f>
        <v>164503</v>
      </c>
      <c r="DC81" s="129" t="n">
        <f aca="false">VLOOKUP($A81,[2]Data!$A$1:$BA$15000,53,0)</f>
        <v>-24875</v>
      </c>
      <c r="DD81" s="129" t="n">
        <f aca="false">VLOOKUP($A81,[4]Data!$A$1:$Z$15000,20,0)</f>
        <v>15000</v>
      </c>
      <c r="DE81" s="129" t="n">
        <f aca="false">VLOOKUP($A81,[4]Data!$A$1:$Z$15000,25,0)</f>
        <v>255</v>
      </c>
      <c r="DF81" s="129" t="n">
        <f aca="false">VLOOKUP($A81,[4]Data!$A$1:$Z$15000,26,0)</f>
        <v>0</v>
      </c>
      <c r="DG81" s="129" t="n">
        <f aca="false">VLOOKUP($A81,[4]Data!$A$1:$Z$15000,21,0)</f>
        <v>5000</v>
      </c>
      <c r="DH81" s="129" t="n">
        <f aca="false">VLOOKUP($A81,[4]Data!$A$1:$Z$15000,24,0)</f>
        <v>144038</v>
      </c>
      <c r="DI81" s="129" t="n">
        <f aca="false">VLOOKUP($A81,[5]Data!$A$1:$M$15000,4,0)</f>
        <v>471001</v>
      </c>
      <c r="DJ81" s="129" t="n">
        <f aca="false">VLOOKUP($A81,[5]Data!$A$1:$M$15000,12,0)</f>
        <v>29469</v>
      </c>
      <c r="DK81" s="129" t="n">
        <f aca="false">VLOOKUP($A81,[5]Data!$A$1:$M$15000,11,0)</f>
        <v>197962</v>
      </c>
      <c r="DL81" s="129" t="n">
        <f aca="false">VLOOKUP($A81,[5]Data!$A$1:$M$15000,5,0)</f>
        <v>136333</v>
      </c>
      <c r="DM81" s="129" t="n">
        <f aca="false">VLOOKUP($A81,[5]Data!$A$1:$M$15000,8,0)</f>
        <v>200626</v>
      </c>
      <c r="DN81" s="129" t="n">
        <f aca="false">VLOOKUP($A81,[5]Data!$A$1:$M$15000,6,0)</f>
        <v>15434</v>
      </c>
      <c r="DO81" s="129" t="n">
        <f aca="false">VLOOKUP($A81,[5]Data!$A$1:$M$15000,7,0)</f>
        <v>50740</v>
      </c>
      <c r="DP81" s="129" t="n">
        <f aca="false">VLOOKUP($A81,[5]Data!$A$1:$M$15000,9,0)</f>
        <v>10842</v>
      </c>
      <c r="DQ81" s="129" t="n">
        <f aca="false">VLOOKUP($A81,[5]Data!$A$1:$M$15000,3,0)</f>
        <v>0</v>
      </c>
      <c r="DR81" s="129" t="n">
        <f aca="false">VLOOKUP($A81,[5]Data!$A$1:$M$15000,10,0)</f>
        <v>199470</v>
      </c>
      <c r="DS81" s="129" t="n">
        <f aca="false">VLOOKUP($A81,[5]Data!$A$1:$M$15000,2,0)</f>
        <v>20992</v>
      </c>
      <c r="DT81" s="129" t="str">
        <f aca="false">VLOOKUP($A81,[5]Data!$A$1:$M$15000,13,0)</f>
        <v/>
      </c>
      <c r="DU81" s="129" t="n">
        <f aca="false">VLOOKUP($A81,[6]data!$A$1:$M$15000,2,0)</f>
        <v>131100</v>
      </c>
      <c r="DV81" s="129" t="n">
        <f aca="false">VLOOKUP($A81,[6]data!$A$1:$M$15000,3,0)</f>
        <v>146713</v>
      </c>
      <c r="DW81" s="129" t="n">
        <f aca="false">VLOOKUP($A81,[6]data!$A$1:$M$15000,4,0)</f>
        <v>172993</v>
      </c>
      <c r="DX81" s="129" t="n">
        <f aca="false">VLOOKUP($A81,[6]data!$A$1:$M$15000,5,0)</f>
        <v>3219</v>
      </c>
      <c r="DY81" s="129" t="n">
        <f aca="false">VLOOKUP($A81,[6]data!$A$1:$M$15000,6,0)</f>
        <v>102257</v>
      </c>
      <c r="DZ81" s="129" t="n">
        <f aca="false">VLOOKUP($A81,[6]data!$A$1:$M$15000,7,0)</f>
        <v>123809</v>
      </c>
      <c r="EA81" s="129" t="n">
        <f aca="false">VLOOKUP($A81,[6]data!$A$1:$M$15000,8,0)</f>
        <v>81666</v>
      </c>
      <c r="EB81" s="129" t="n">
        <f aca="false">VLOOKUP($A81,[6]data!$A$1:$M$15000,9,0)</f>
        <v>418424</v>
      </c>
      <c r="EC81" s="129" t="n">
        <f aca="false">VLOOKUP($A81,[6]data!$A$1:$M$15000,10,0)</f>
        <v>0</v>
      </c>
      <c r="ED81" s="129" t="n">
        <f aca="false">VLOOKUP($A81,[6]data!$A$1:$Q$15000,11,0)</f>
        <v>6336</v>
      </c>
      <c r="EE81" s="129" t="n">
        <f aca="false">VLOOKUP($A81,[6]data!$A$1:$Q$15000,12,0)</f>
        <v>207316</v>
      </c>
      <c r="EF81" s="129" t="n">
        <f aca="false">VLOOKUP($A81,[6]data!$A$1:$Q$15000,13,0)</f>
        <v>140000</v>
      </c>
      <c r="EG81" s="129" t="n">
        <f aca="false">VLOOKUP($A81,[6]data!$A$1:$Q$15000,14,0)</f>
        <v>23700</v>
      </c>
      <c r="EH81" s="129" t="n">
        <f aca="false">VLOOKUP($A81,[6]data!$A$1:$Q$15000,15,0)</f>
        <v>107000</v>
      </c>
      <c r="EI81" s="129" t="n">
        <f aca="false">VLOOKUP($A81,[6]data!$A$1:$Q$15000,17,0)</f>
        <v>19691</v>
      </c>
      <c r="EJ81" s="129" t="n">
        <f aca="false">VLOOKUP($A81,[6]data!$A$1:$Q$15000,16,0)</f>
        <v>129616</v>
      </c>
      <c r="EK81" s="129" t="n">
        <f aca="false">VLOOKUP($A81,[7]data!$A$1:$Q$15000,3,0)</f>
        <v>270000</v>
      </c>
      <c r="EL81" s="129" t="n">
        <f aca="false">VLOOKUP($A81,[7]data!$A$1:$Q$15000,4,0)</f>
        <v>58000</v>
      </c>
      <c r="EM81" s="129" t="n">
        <f aca="false">VLOOKUP($A81,[7]data!$A$1:$Q$15000,2,0)</f>
        <v>20000</v>
      </c>
      <c r="EN81" s="129" t="n">
        <f aca="false">VLOOKUP($A81,[7]data!$A$1:$Q$15000,11,0)</f>
        <v>42000</v>
      </c>
      <c r="EO81" s="129" t="n">
        <f aca="false">VLOOKUP($A81,[7]data!$A$1:$Q$15000,12,0)</f>
        <v>12000</v>
      </c>
      <c r="ES81" s="129" t="n">
        <f aca="false">VLOOKUP($A81,[7]data!$A$1:$Q$15000,14,0)</f>
        <v>62000</v>
      </c>
      <c r="ET81" s="129" t="n">
        <f aca="false">VLOOKUP($A81,[7]data!$A$1:$Q$15000,13,0)</f>
        <v>4000</v>
      </c>
      <c r="EU81" s="130" t="n">
        <f aca="false">VLOOKUP($A81,[4]Data!$A$1:$I$15000,8,0)</f>
        <v>129851</v>
      </c>
      <c r="EV81" s="128" t="n">
        <f aca="false">VLOOKUP($A81,[2]Data!$A$1:$BG$15000,59,0)</f>
        <v>7749</v>
      </c>
    </row>
    <row r="82" customFormat="false" ht="11.25" hidden="false" customHeight="false" outlineLevel="0" collapsed="false">
      <c r="A82" s="172" t="n">
        <v>36543</v>
      </c>
      <c r="B82" s="173" t="n">
        <f aca="false">VLOOKUP($A82,[2]Data!$A$1:$AG$15000,9,0)</f>
        <v>170759</v>
      </c>
      <c r="C82" s="173" t="n">
        <f aca="false">VLOOKUP($A82,[2]Data!$A$1:$AG$15000,10,0)</f>
        <v>367492</v>
      </c>
      <c r="D82" s="173" t="n">
        <f aca="false">VLOOKUP($A82,[2]Data!$A$1:$AG$15000,11,0)</f>
        <v>906946</v>
      </c>
      <c r="E82" s="173" t="n">
        <f aca="false">VLOOKUP($A82,[2]Data!$A$1:$AG$15000,12,0)</f>
        <v>539463</v>
      </c>
      <c r="F82" s="173" t="n">
        <f aca="false">VLOOKUP($A82,[1]Data!$A$1:$AF$15000,4,0)</f>
        <v>746898</v>
      </c>
      <c r="G82" s="173" t="n">
        <f aca="false">VLOOKUP($A82,[1]Data!$A$1:$AF$15000,2,0)</f>
        <v>30000</v>
      </c>
      <c r="H82" s="173" t="n">
        <f aca="false">VLOOKUP($A82,[1]Data!$A$1:$AF$15000,3,0)</f>
        <v>189557</v>
      </c>
      <c r="I82" s="173" t="n">
        <f aca="false">VLOOKUP($A82,[1]Data!$A$1:$AF$15000,6,0)</f>
        <v>14086</v>
      </c>
      <c r="J82" s="173" t="n">
        <f aca="false">VLOOKUP($A82,[3]Data!$A$1:$K$15000,4,0)*$A$2</f>
        <v>1683600</v>
      </c>
      <c r="K82" s="173" t="n">
        <f aca="false">VLOOKUP($A82,[3]Data!$A$1:$K$15000,6,0)*$A$2</f>
        <v>73100</v>
      </c>
      <c r="R82" s="173" t="n">
        <f aca="false">VLOOKUP($A82,[2]Data!$A$1:$AH$15000,4,0)</f>
        <v>2630175</v>
      </c>
      <c r="T82" s="173" t="n">
        <f aca="false">VLOOKUP($A82,[1]Data!$A$1:$AH$15000,34,0)</f>
        <v>662173</v>
      </c>
      <c r="V82" s="173" t="n">
        <f aca="false">VLOOKUP($A82,[1]Data!$A$1:$AH$15000,8,0)</f>
        <v>26247</v>
      </c>
      <c r="W82" s="173" t="n">
        <f aca="false">VLOOKUP($A82,[4]Data!$A$1:$AH$15000,19,0)</f>
        <v>62723</v>
      </c>
      <c r="X82" s="173" t="n">
        <f aca="false">VLOOKUP($A82,[1]Data!$A$1:$AH$15000,17,0)</f>
        <v>146407</v>
      </c>
      <c r="Y82" s="173" t="n">
        <f aca="false">VLOOKUP($A82,[2]Data!$A$1:$AH$15000,17,0)</f>
        <v>360133</v>
      </c>
      <c r="Z82" s="173" t="n">
        <f aca="false">VLOOKUP($A82,[1]Data!$A$1:$AH$15000,11,0)</f>
        <v>258903</v>
      </c>
      <c r="AA82" s="173" t="n">
        <f aca="false">VLOOKUP($A82,[2]Data!$A$1:$AH$15000,21,0)</f>
        <v>203540</v>
      </c>
      <c r="AB82" s="173" t="n">
        <f aca="false">VLOOKUP($A82,[1]Data!$A$1:$AH$15000,15,0)</f>
        <v>63651</v>
      </c>
      <c r="AC82" s="173" t="n">
        <f aca="false">VLOOKUP($A82,[2]Data!$A$1:$AH$15000,18,0)</f>
        <v>149796</v>
      </c>
      <c r="AD82" s="173" t="n">
        <f aca="false">VLOOKUP($A82,[1]Data!$A$1:$AH$15000,18,0)</f>
        <v>74024</v>
      </c>
      <c r="AE82" s="173" t="n">
        <f aca="false">VLOOKUP($A82,[2]Data!$A$1:$AH$15000,19,0)</f>
        <v>38900</v>
      </c>
      <c r="AF82" s="173" t="n">
        <f aca="false">VLOOKUP($A82,[1]Data!$A$1:$AH$15000,16,0)</f>
        <v>107360</v>
      </c>
      <c r="AG82" s="173" t="n">
        <f aca="false">VLOOKUP($A82,[2]Data!$A$1:$AH$15000,20,0)</f>
        <v>75309</v>
      </c>
      <c r="AH82" s="173" t="n">
        <f aca="false">VLOOKUP($A82,[1]Data!$A$1:$AH$15000,9,0)</f>
        <v>203893</v>
      </c>
      <c r="AI82" s="173" t="n">
        <f aca="false">VLOOKUP($A82,[2]Data!$A$1:$AH$15000,22,0)</f>
        <v>327797</v>
      </c>
      <c r="AJ82" s="173" t="n">
        <f aca="false">VLOOKUP($A82,[1]Data!$A$1:$AH$15000,10,0)</f>
        <v>73184</v>
      </c>
      <c r="AK82" s="173" t="n">
        <f aca="false">VLOOKUP($A82,[2]Data!$A$1:$AH$15000,23,0)</f>
        <v>54111</v>
      </c>
      <c r="AL82" s="173" t="n">
        <f aca="false">VLOOKUP($A82,[2]Data!$A$1:$AH$15000,24,0)</f>
        <v>973858</v>
      </c>
      <c r="AM82" s="173" t="n">
        <f aca="false">VLOOKUP($A82,[4]Data!$A$1:$R$15000,9,0)</f>
        <v>85097</v>
      </c>
      <c r="BA82" s="173" t="n">
        <f aca="false">VLOOKUP($A82,[2]Data!$A$1:$AH$15000,2,0)</f>
        <v>204088</v>
      </c>
      <c r="BC82" s="173" t="n">
        <f aca="false">VLOOKUP($A82,[1]Data!$A$1:$AH$15000,20,0)</f>
        <v>0</v>
      </c>
      <c r="BD82" s="173" t="n">
        <f aca="false">VLOOKUP($A82,[1]Data!$A$1:$AH$15000,21,0)</f>
        <v>35602</v>
      </c>
      <c r="BE82" s="173" t="n">
        <f aca="false">VLOOKUP($A82,[1]Data!$A$1:$AH$15000,22,0)</f>
        <v>0</v>
      </c>
      <c r="BF82" s="173" t="n">
        <f aca="false">VLOOKUP($A82,[1]Data!$A$1:$AH$15000,19,0)</f>
        <v>0</v>
      </c>
      <c r="BH82" s="173" t="n">
        <f aca="false">VLOOKUP($A82,[2]Data!$A$1:$AH$15000,3,0)</f>
        <v>299860</v>
      </c>
      <c r="BI82" s="173" t="n">
        <f aca="false">VLOOKUP($A82,[2]Data!$A$1:$AH$15000,7,0)</f>
        <v>885960</v>
      </c>
      <c r="BJ82" s="173" t="n">
        <f aca="false">VLOOKUP($A82,[2]Data!$A$1:$AH$15000,8,0)</f>
        <v>0</v>
      </c>
      <c r="BR82" s="173" t="n">
        <f aca="false">VLOOKUP($A82,[2]Data!$A$1:$AH$15000,13,0)</f>
        <v>80793</v>
      </c>
      <c r="BS82" s="173" t="n">
        <f aca="false">VLOOKUP($A82,[2]Data!$A$1:$AH$15000,14,0)</f>
        <v>72369</v>
      </c>
      <c r="BT82" s="173" t="n">
        <f aca="false">VLOOKUP($A82,[2]Data!$A$1:$AH$15000,15,0)</f>
        <v>75662</v>
      </c>
      <c r="BU82" s="173" t="n">
        <f aca="false">VLOOKUP($A82,[2]Data!$A$1:$AH$15000,16,0)</f>
        <v>97099</v>
      </c>
      <c r="BW82" s="173" t="n">
        <f aca="false">VLOOKUP($A82,[1]Data!$A$1:$AH$15000,26,0)</f>
        <v>44940</v>
      </c>
      <c r="BX82" s="173" t="n">
        <f aca="false">VLOOKUP($A82,[1]Data!$A$1:$AH$15000,28,0)</f>
        <v>0</v>
      </c>
      <c r="BY82" s="173" t="n">
        <f aca="false">VLOOKUP($A82,[1]Data!$A$1:$AH$15000,24,0)</f>
        <v>0</v>
      </c>
      <c r="BZ82" s="173" t="n">
        <f aca="false">VLOOKUP($A82,[1]Data!$A$1:$AH$15000,25,0)</f>
        <v>23676</v>
      </c>
      <c r="CA82" s="173" t="n">
        <f aca="false">VLOOKUP($A82,[1]Data!$A$1:$AH$15000,30,0)</f>
        <v>29107</v>
      </c>
      <c r="CB82" s="173" t="n">
        <f aca="false">VLOOKUP($A82,[1]Data!$A$1:$AH$15000,29,0)</f>
        <v>38859</v>
      </c>
      <c r="CD82" s="129" t="n">
        <f aca="false">VLOOKUP($A82,[4]Data!$A$1:$R$15000,2,0)</f>
        <v>712013</v>
      </c>
      <c r="CE82" s="173" t="n">
        <f aca="false">VLOOKUP($A82,[3]Data!$A$1:$K$15000,3,0)*$A$2</f>
        <v>2523900</v>
      </c>
      <c r="CF82" s="173" t="n">
        <f aca="false">VLOOKUP($A82,[3]Data!$A$1:$K$15000,7,0)*$A$2</f>
        <v>19700</v>
      </c>
      <c r="CG82" s="173" t="n">
        <f aca="false">VLOOKUP($A82,[3]Data!$A$1:$K$15000,8,0)*$A$2</f>
        <v>83300</v>
      </c>
      <c r="CH82" s="173" t="n">
        <f aca="false">VLOOKUP($A82,[3]Data!$A$1:$K$15000,2,0)*$A$2</f>
        <v>40300</v>
      </c>
      <c r="CJ82" s="173" t="n">
        <f aca="false">VLOOKUP($A82,[4]Data!$A$1:$R$15000,18,0)</f>
        <v>69412</v>
      </c>
      <c r="CK82" s="173" t="n">
        <f aca="false">VLOOKUP($A82,[4]Data!$A$1:$R$15000,3,0)</f>
        <v>369815</v>
      </c>
      <c r="CL82" s="173" t="n">
        <f aca="false">VLOOKUP($A82,[4]Data!$A$1:$R$15000,4,0)</f>
        <v>14134</v>
      </c>
      <c r="CM82" s="173" t="n">
        <f aca="false">VLOOKUP($A82,[3]Data!$A$1:$K$15000,10,0)*$A$2</f>
        <v>353900</v>
      </c>
      <c r="CN82" s="129" t="n">
        <f aca="false">VLOOKUP($A82,[2]Data!$A$1:$AN$15000,34,0)</f>
        <v>122106</v>
      </c>
      <c r="CO82" s="129" t="n">
        <f aca="false">VLOOKUP($A82,[2]Data!$A$1:$AN$15000,35,0)</f>
        <v>537720</v>
      </c>
      <c r="CP82" s="129" t="n">
        <f aca="false">VLOOKUP($A82,[2]Data!$A$1:$AN$15000,36,0)</f>
        <v>675009</v>
      </c>
      <c r="CQ82" s="129" t="n">
        <f aca="false">VLOOKUP($A82,[2]Data!$A$1:$AN$15000,37,0)</f>
        <v>185985</v>
      </c>
      <c r="CR82" s="129" t="n">
        <f aca="false">VLOOKUP($A82,[2]Data!$A$1:$AN$15000,38,0)</f>
        <v>1954</v>
      </c>
      <c r="CS82" s="129" t="n">
        <f aca="false">VLOOKUP($A82,[2]Data!$A$1:$AN$15000,39,0)</f>
        <v>2929</v>
      </c>
      <c r="CT82" s="129" t="n">
        <f aca="false">VLOOKUP($A82,[2]Data!$A$1:$AN$15000,40,0)</f>
        <v>201171</v>
      </c>
      <c r="CU82" s="129" t="n">
        <f aca="false">VLOOKUP($A82,[2]Data!$A$1:$BA$15000,41,0)</f>
        <v>0</v>
      </c>
      <c r="CV82" s="129" t="n">
        <f aca="false">VLOOKUP($A82,[2]Data!$A$1:$BA$15000,42,0)</f>
        <v>6170</v>
      </c>
      <c r="CW82" s="129" t="n">
        <f aca="false">VLOOKUP($A82,[2]Data!$A$1:$BA$15000,43,0)</f>
        <v>25224</v>
      </c>
      <c r="CX82" s="129" t="n">
        <f aca="false">VLOOKUP($A82,[2]Data!$A$1:$BA$15000,44,0)</f>
        <v>20140</v>
      </c>
      <c r="CY82" s="129" t="n">
        <f aca="false">VLOOKUP($A82,[2]Data!$A$1:$BA$15000,45,0)</f>
        <v>53141</v>
      </c>
      <c r="CZ82" s="129" t="n">
        <f aca="false">VLOOKUP($A82,[2]Data!$A$1:$BA$15000,46,0)</f>
        <v>6335</v>
      </c>
      <c r="DA82" s="129" t="n">
        <f aca="false">VLOOKUP($A82,[2]Data!$A$1:$BA$15000,47,0)</f>
        <v>72130</v>
      </c>
      <c r="DB82" s="129" t="n">
        <f aca="false">VLOOKUP($A82,[2]Data!$A$1:$BA$15000,48,0)</f>
        <v>151408</v>
      </c>
      <c r="DC82" s="129" t="n">
        <f aca="false">VLOOKUP($A82,[2]Data!$A$1:$BA$15000,53,0)</f>
        <v>-24875</v>
      </c>
      <c r="DD82" s="129" t="n">
        <f aca="false">VLOOKUP($A82,[4]Data!$A$1:$Z$15000,20,0)</f>
        <v>17507</v>
      </c>
      <c r="DE82" s="129" t="n">
        <f aca="false">VLOOKUP($A82,[4]Data!$A$1:$Z$15000,25,0)</f>
        <v>255</v>
      </c>
      <c r="DF82" s="129" t="n">
        <f aca="false">VLOOKUP($A82,[4]Data!$A$1:$Z$15000,26,0)</f>
        <v>0</v>
      </c>
      <c r="DG82" s="129" t="n">
        <f aca="false">VLOOKUP($A82,[4]Data!$A$1:$Z$15000,21,0)</f>
        <v>3283</v>
      </c>
      <c r="DH82" s="129" t="n">
        <f aca="false">VLOOKUP($A82,[4]Data!$A$1:$Z$15000,24,0)</f>
        <v>144038</v>
      </c>
      <c r="DI82" s="129" t="n">
        <f aca="false">VLOOKUP($A82,[5]Data!$A$1:$M$15000,4,0)</f>
        <v>469429</v>
      </c>
      <c r="DJ82" s="129" t="n">
        <f aca="false">VLOOKUP($A82,[5]Data!$A$1:$M$15000,12,0)</f>
        <v>29382</v>
      </c>
      <c r="DK82" s="129" t="n">
        <f aca="false">VLOOKUP($A82,[5]Data!$A$1:$M$15000,11,0)</f>
        <v>165658</v>
      </c>
      <c r="DL82" s="129" t="n">
        <f aca="false">VLOOKUP($A82,[5]Data!$A$1:$M$15000,5,0)</f>
        <v>136457</v>
      </c>
      <c r="DM82" s="129" t="n">
        <f aca="false">VLOOKUP($A82,[5]Data!$A$1:$M$15000,8,0)</f>
        <v>173945</v>
      </c>
      <c r="DN82" s="129" t="n">
        <f aca="false">VLOOKUP($A82,[5]Data!$A$1:$M$15000,6,0)</f>
        <v>7170</v>
      </c>
      <c r="DO82" s="129" t="n">
        <f aca="false">VLOOKUP($A82,[5]Data!$A$1:$M$15000,7,0)</f>
        <v>57268</v>
      </c>
      <c r="DP82" s="129" t="n">
        <f aca="false">VLOOKUP($A82,[5]Data!$A$1:$M$15000,9,0)</f>
        <v>10721</v>
      </c>
      <c r="DQ82" s="129" t="n">
        <f aca="false">VLOOKUP($A82,[5]Data!$A$1:$M$15000,3,0)</f>
        <v>0</v>
      </c>
      <c r="DR82" s="129" t="n">
        <f aca="false">VLOOKUP($A82,[5]Data!$A$1:$M$15000,10,0)</f>
        <v>198319</v>
      </c>
      <c r="DS82" s="129" t="n">
        <f aca="false">VLOOKUP($A82,[5]Data!$A$1:$M$15000,2,0)</f>
        <v>21012</v>
      </c>
      <c r="DT82" s="129" t="str">
        <f aca="false">VLOOKUP($A82,[5]Data!$A$1:$M$15000,13,0)</f>
        <v/>
      </c>
      <c r="DU82" s="129" t="n">
        <f aca="false">VLOOKUP($A82,[6]data!$A$1:$M$15000,2,0)</f>
        <v>131100</v>
      </c>
      <c r="DV82" s="129" t="n">
        <f aca="false">VLOOKUP($A82,[6]data!$A$1:$M$15000,3,0)</f>
        <v>138214</v>
      </c>
      <c r="DW82" s="129" t="n">
        <f aca="false">VLOOKUP($A82,[6]data!$A$1:$M$15000,4,0)</f>
        <v>176458</v>
      </c>
      <c r="DX82" s="129" t="n">
        <f aca="false">VLOOKUP($A82,[6]data!$A$1:$M$15000,5,0)</f>
        <v>3096</v>
      </c>
      <c r="DY82" s="129" t="n">
        <f aca="false">VLOOKUP($A82,[6]data!$A$1:$M$15000,6,0)</f>
        <v>102257</v>
      </c>
      <c r="DZ82" s="129" t="n">
        <f aca="false">VLOOKUP($A82,[6]data!$A$1:$M$15000,7,0)</f>
        <v>123809</v>
      </c>
      <c r="EA82" s="129" t="n">
        <f aca="false">VLOOKUP($A82,[6]data!$A$1:$M$15000,8,0)</f>
        <v>81666</v>
      </c>
      <c r="EB82" s="129" t="n">
        <f aca="false">VLOOKUP($A82,[6]data!$A$1:$M$15000,9,0)</f>
        <v>420923</v>
      </c>
      <c r="EC82" s="129" t="n">
        <f aca="false">VLOOKUP($A82,[6]data!$A$1:$M$15000,10,0)</f>
        <v>3088</v>
      </c>
      <c r="ED82" s="129" t="n">
        <f aca="false">VLOOKUP($A82,[6]data!$A$1:$Q$15000,11,0)</f>
        <v>6336</v>
      </c>
      <c r="EE82" s="129" t="n">
        <f aca="false">VLOOKUP($A82,[6]data!$A$1:$Q$15000,12,0)</f>
        <v>209199</v>
      </c>
      <c r="EF82" s="129" t="n">
        <f aca="false">VLOOKUP($A82,[6]data!$A$1:$Q$15000,13,0)</f>
        <v>140000</v>
      </c>
      <c r="EG82" s="129" t="n">
        <f aca="false">VLOOKUP($A82,[6]data!$A$1:$Q$15000,14,0)</f>
        <v>23700</v>
      </c>
      <c r="EH82" s="129" t="n">
        <f aca="false">VLOOKUP($A82,[6]data!$A$1:$Q$15000,15,0)</f>
        <v>107000</v>
      </c>
      <c r="EI82" s="129" t="n">
        <f aca="false">VLOOKUP($A82,[6]data!$A$1:$Q$15000,17,0)</f>
        <v>18901</v>
      </c>
      <c r="EJ82" s="129" t="n">
        <f aca="false">VLOOKUP($A82,[6]data!$A$1:$Q$15000,16,0)</f>
        <v>129970</v>
      </c>
      <c r="EK82" s="129" t="n">
        <f aca="false">VLOOKUP($A82,[7]data!$A$1:$Q$15000,3,0)</f>
        <v>270000</v>
      </c>
      <c r="EL82" s="129" t="n">
        <f aca="false">VLOOKUP($A82,[7]data!$A$1:$Q$15000,4,0)</f>
        <v>58000</v>
      </c>
      <c r="EM82" s="129" t="n">
        <f aca="false">VLOOKUP($A82,[7]data!$A$1:$Q$15000,2,0)</f>
        <v>20000</v>
      </c>
      <c r="EN82" s="129" t="n">
        <f aca="false">VLOOKUP($A82,[7]data!$A$1:$Q$15000,11,0)</f>
        <v>42000</v>
      </c>
      <c r="EO82" s="129" t="n">
        <f aca="false">VLOOKUP($A82,[7]data!$A$1:$Q$15000,12,0)</f>
        <v>12000</v>
      </c>
      <c r="ES82" s="129" t="n">
        <f aca="false">VLOOKUP($A82,[7]data!$A$1:$Q$15000,14,0)</f>
        <v>62000</v>
      </c>
      <c r="ET82" s="129" t="n">
        <f aca="false">VLOOKUP($A82,[7]data!$A$1:$Q$15000,13,0)</f>
        <v>4000</v>
      </c>
      <c r="EU82" s="130" t="n">
        <f aca="false">VLOOKUP($A82,[4]Data!$A$1:$I$15000,8,0)</f>
        <v>126364</v>
      </c>
      <c r="EV82" s="128" t="n">
        <f aca="false">VLOOKUP($A82,[2]Data!$A$1:$BG$15000,59,0)</f>
        <v>0</v>
      </c>
    </row>
    <row r="83" customFormat="false" ht="11.25" hidden="false" customHeight="false" outlineLevel="0" collapsed="false">
      <c r="A83" s="172" t="n">
        <v>36544</v>
      </c>
      <c r="B83" s="173" t="n">
        <f aca="false">VLOOKUP($A83,[2]Data!$A$1:$AG$15000,9,0)</f>
        <v>181411</v>
      </c>
      <c r="C83" s="173" t="n">
        <f aca="false">VLOOKUP($A83,[2]Data!$A$1:$AG$15000,10,0)</f>
        <v>323398</v>
      </c>
      <c r="D83" s="173" t="n">
        <f aca="false">VLOOKUP($A83,[2]Data!$A$1:$AG$15000,11,0)</f>
        <v>917976</v>
      </c>
      <c r="E83" s="173" t="n">
        <f aca="false">VLOOKUP($A83,[2]Data!$A$1:$AG$15000,12,0)</f>
        <v>539463</v>
      </c>
      <c r="F83" s="173" t="n">
        <f aca="false">VLOOKUP($A83,[1]Data!$A$1:$AF$15000,4,0)</f>
        <v>709800</v>
      </c>
      <c r="G83" s="173" t="n">
        <f aca="false">VLOOKUP($A83,[1]Data!$A$1:$AF$15000,2,0)</f>
        <v>20000</v>
      </c>
      <c r="H83" s="173" t="n">
        <f aca="false">VLOOKUP($A83,[1]Data!$A$1:$AF$15000,3,0)</f>
        <v>185984</v>
      </c>
      <c r="I83" s="173" t="n">
        <f aca="false">VLOOKUP($A83,[1]Data!$A$1:$AF$15000,6,0)</f>
        <v>18736</v>
      </c>
      <c r="J83" s="173" t="n">
        <f aca="false">VLOOKUP($A83,[3]Data!$A$1:$K$15000,4,0)*$A$2</f>
        <v>1681700</v>
      </c>
      <c r="K83" s="173" t="n">
        <f aca="false">VLOOKUP($A83,[3]Data!$A$1:$K$15000,6,0)*$A$2</f>
        <v>83300</v>
      </c>
      <c r="R83" s="173" t="n">
        <f aca="false">VLOOKUP($A83,[2]Data!$A$1:$AH$15000,4,0)</f>
        <v>2632163</v>
      </c>
      <c r="T83" s="173" t="n">
        <f aca="false">VLOOKUP($A83,[1]Data!$A$1:$AH$15000,34,0)</f>
        <v>603367</v>
      </c>
      <c r="V83" s="173" t="n">
        <f aca="false">VLOOKUP($A83,[1]Data!$A$1:$AH$15000,8,0)</f>
        <v>26247</v>
      </c>
      <c r="W83" s="173" t="n">
        <f aca="false">VLOOKUP($A83,[4]Data!$A$1:$AH$15000,19,0)</f>
        <v>56390</v>
      </c>
      <c r="X83" s="173" t="n">
        <f aca="false">VLOOKUP($A83,[1]Data!$A$1:$AH$15000,17,0)</f>
        <v>191646</v>
      </c>
      <c r="Y83" s="173" t="n">
        <f aca="false">VLOOKUP($A83,[2]Data!$A$1:$AH$15000,17,0)</f>
        <v>321969</v>
      </c>
      <c r="Z83" s="173" t="n">
        <f aca="false">VLOOKUP($A83,[1]Data!$A$1:$AH$15000,11,0)</f>
        <v>246882</v>
      </c>
      <c r="AA83" s="173" t="n">
        <f aca="false">VLOOKUP($A83,[2]Data!$A$1:$AH$15000,21,0)</f>
        <v>224050</v>
      </c>
      <c r="AB83" s="173" t="n">
        <f aca="false">VLOOKUP($A83,[1]Data!$A$1:$AH$15000,15,0)</f>
        <v>63651</v>
      </c>
      <c r="AC83" s="173" t="n">
        <f aca="false">VLOOKUP($A83,[2]Data!$A$1:$AH$15000,18,0)</f>
        <v>137955</v>
      </c>
      <c r="AD83" s="173" t="n">
        <f aca="false">VLOOKUP($A83,[1]Data!$A$1:$AH$15000,18,0)</f>
        <v>87710</v>
      </c>
      <c r="AE83" s="173" t="n">
        <f aca="false">VLOOKUP($A83,[2]Data!$A$1:$AH$15000,19,0)</f>
        <v>48947</v>
      </c>
      <c r="AF83" s="173" t="n">
        <f aca="false">VLOOKUP($A83,[1]Data!$A$1:$AH$15000,16,0)</f>
        <v>97231</v>
      </c>
      <c r="AG83" s="173" t="n">
        <f aca="false">VLOOKUP($A83,[2]Data!$A$1:$AH$15000,20,0)</f>
        <v>103431</v>
      </c>
      <c r="AH83" s="173" t="n">
        <f aca="false">VLOOKUP($A83,[1]Data!$A$1:$AH$15000,9,0)</f>
        <v>152888</v>
      </c>
      <c r="AI83" s="173" t="n">
        <f aca="false">VLOOKUP($A83,[2]Data!$A$1:$AH$15000,22,0)</f>
        <v>355502</v>
      </c>
      <c r="AJ83" s="173" t="n">
        <f aca="false">VLOOKUP($A83,[1]Data!$A$1:$AH$15000,10,0)</f>
        <v>73184</v>
      </c>
      <c r="AK83" s="173" t="n">
        <f aca="false">VLOOKUP($A83,[2]Data!$A$1:$AH$15000,23,0)</f>
        <v>53737</v>
      </c>
      <c r="AL83" s="173" t="n">
        <f aca="false">VLOOKUP($A83,[2]Data!$A$1:$AH$15000,24,0)</f>
        <v>905082</v>
      </c>
      <c r="AM83" s="173" t="n">
        <f aca="false">VLOOKUP($A83,[4]Data!$A$1:$R$15000,9,0)</f>
        <v>114004</v>
      </c>
      <c r="BA83" s="173" t="n">
        <f aca="false">VLOOKUP($A83,[2]Data!$A$1:$AH$15000,2,0)</f>
        <v>251887</v>
      </c>
      <c r="BC83" s="173" t="n">
        <f aca="false">VLOOKUP($A83,[1]Data!$A$1:$AH$15000,20,0)</f>
        <v>0</v>
      </c>
      <c r="BD83" s="173" t="n">
        <f aca="false">VLOOKUP($A83,[1]Data!$A$1:$AH$15000,21,0)</f>
        <v>35655</v>
      </c>
      <c r="BE83" s="173" t="n">
        <f aca="false">VLOOKUP($A83,[1]Data!$A$1:$AH$15000,22,0)</f>
        <v>0</v>
      </c>
      <c r="BF83" s="173" t="n">
        <f aca="false">VLOOKUP($A83,[1]Data!$A$1:$AH$15000,19,0)</f>
        <v>0</v>
      </c>
      <c r="BH83" s="173" t="n">
        <f aca="false">VLOOKUP($A83,[2]Data!$A$1:$AH$15000,3,0)</f>
        <v>296183</v>
      </c>
      <c r="BI83" s="173" t="n">
        <f aca="false">VLOOKUP($A83,[2]Data!$A$1:$AH$15000,7,0)</f>
        <v>847194</v>
      </c>
      <c r="BJ83" s="173" t="n">
        <f aca="false">VLOOKUP($A83,[2]Data!$A$1:$AH$15000,8,0)</f>
        <v>0</v>
      </c>
      <c r="BR83" s="173" t="n">
        <f aca="false">VLOOKUP($A83,[2]Data!$A$1:$AH$15000,13,0)</f>
        <v>82279</v>
      </c>
      <c r="BS83" s="173" t="n">
        <f aca="false">VLOOKUP($A83,[2]Data!$A$1:$AH$15000,14,0)</f>
        <v>113482</v>
      </c>
      <c r="BT83" s="173" t="n">
        <f aca="false">VLOOKUP($A83,[2]Data!$A$1:$AH$15000,15,0)</f>
        <v>32641</v>
      </c>
      <c r="BU83" s="173" t="n">
        <f aca="false">VLOOKUP($A83,[2]Data!$A$1:$AH$15000,16,0)</f>
        <v>65846</v>
      </c>
      <c r="BW83" s="173" t="n">
        <f aca="false">VLOOKUP($A83,[1]Data!$A$1:$AH$15000,26,0)</f>
        <v>29000</v>
      </c>
      <c r="BX83" s="173" t="n">
        <f aca="false">VLOOKUP($A83,[1]Data!$A$1:$AH$15000,28,0)</f>
        <v>0</v>
      </c>
      <c r="BY83" s="173" t="n">
        <f aca="false">VLOOKUP($A83,[1]Data!$A$1:$AH$15000,24,0)</f>
        <v>0</v>
      </c>
      <c r="BZ83" s="173" t="n">
        <f aca="false">VLOOKUP($A83,[1]Data!$A$1:$AH$15000,25,0)</f>
        <v>60000</v>
      </c>
      <c r="CA83" s="173" t="n">
        <f aca="false">VLOOKUP($A83,[1]Data!$A$1:$AH$15000,30,0)</f>
        <v>32054</v>
      </c>
      <c r="CB83" s="173" t="n">
        <f aca="false">VLOOKUP($A83,[1]Data!$A$1:$AH$15000,29,0)</f>
        <v>52393</v>
      </c>
      <c r="CD83" s="129" t="n">
        <f aca="false">VLOOKUP($A83,[4]Data!$A$1:$R$15000,2,0)</f>
        <v>687929</v>
      </c>
      <c r="CE83" s="173" t="n">
        <f aca="false">VLOOKUP($A83,[3]Data!$A$1:$K$15000,3,0)*$A$2</f>
        <v>2514400</v>
      </c>
      <c r="CF83" s="173" t="n">
        <f aca="false">VLOOKUP($A83,[3]Data!$A$1:$K$15000,7,0)*$A$2</f>
        <v>19700</v>
      </c>
      <c r="CG83" s="173" t="n">
        <f aca="false">VLOOKUP($A83,[3]Data!$A$1:$K$15000,8,0)*$A$2</f>
        <v>83300</v>
      </c>
      <c r="CH83" s="173" t="n">
        <f aca="false">VLOOKUP($A83,[3]Data!$A$1:$K$15000,2,0)*$A$2</f>
        <v>40300</v>
      </c>
      <c r="CJ83" s="173" t="n">
        <f aca="false">VLOOKUP($A83,[4]Data!$A$1:$R$15000,18,0)</f>
        <v>69113</v>
      </c>
      <c r="CK83" s="173" t="n">
        <f aca="false">VLOOKUP($A83,[4]Data!$A$1:$R$15000,3,0)</f>
        <v>366680</v>
      </c>
      <c r="CL83" s="173" t="n">
        <f aca="false">VLOOKUP($A83,[4]Data!$A$1:$R$15000,4,0)</f>
        <v>14807</v>
      </c>
      <c r="CM83" s="173" t="n">
        <f aca="false">VLOOKUP($A83,[3]Data!$A$1:$K$15000,10,0)*$A$2</f>
        <v>354900</v>
      </c>
      <c r="CN83" s="129" t="n">
        <f aca="false">VLOOKUP($A83,[2]Data!$A$1:$AN$15000,34,0)</f>
        <v>117258</v>
      </c>
      <c r="CO83" s="129" t="n">
        <f aca="false">VLOOKUP($A83,[2]Data!$A$1:$AN$15000,35,0)</f>
        <v>500113</v>
      </c>
      <c r="CP83" s="129" t="n">
        <f aca="false">VLOOKUP($A83,[2]Data!$A$1:$AN$15000,36,0)</f>
        <v>675009</v>
      </c>
      <c r="CQ83" s="129" t="n">
        <f aca="false">VLOOKUP($A83,[2]Data!$A$1:$AN$15000,37,0)</f>
        <v>195578</v>
      </c>
      <c r="CR83" s="129" t="n">
        <f aca="false">VLOOKUP($A83,[2]Data!$A$1:$AN$15000,38,0)</f>
        <v>2501</v>
      </c>
      <c r="CS83" s="129" t="n">
        <f aca="false">VLOOKUP($A83,[2]Data!$A$1:$AN$15000,39,0)</f>
        <v>0</v>
      </c>
      <c r="CT83" s="129" t="n">
        <f aca="false">VLOOKUP($A83,[2]Data!$A$1:$AN$15000,40,0)</f>
        <v>208727</v>
      </c>
      <c r="CU83" s="129" t="n">
        <f aca="false">VLOOKUP($A83,[2]Data!$A$1:$BA$15000,41,0)</f>
        <v>3748</v>
      </c>
      <c r="CV83" s="129" t="n">
        <f aca="false">VLOOKUP($A83,[2]Data!$A$1:$BA$15000,42,0)</f>
        <v>4195</v>
      </c>
      <c r="CW83" s="129" t="n">
        <f aca="false">VLOOKUP($A83,[2]Data!$A$1:$BA$15000,43,0)</f>
        <v>46659</v>
      </c>
      <c r="CX83" s="129" t="n">
        <f aca="false">VLOOKUP($A83,[2]Data!$A$1:$BA$15000,44,0)</f>
        <v>19757</v>
      </c>
      <c r="CY83" s="129" t="n">
        <f aca="false">VLOOKUP($A83,[2]Data!$A$1:$BA$15000,45,0)</f>
        <v>53141</v>
      </c>
      <c r="CZ83" s="129" t="n">
        <f aca="false">VLOOKUP($A83,[2]Data!$A$1:$BA$15000,46,0)</f>
        <v>7810</v>
      </c>
      <c r="DA83" s="129" t="n">
        <f aca="false">VLOOKUP($A83,[2]Data!$A$1:$BA$15000,47,0)</f>
        <v>80385</v>
      </c>
      <c r="DB83" s="129" t="n">
        <f aca="false">VLOOKUP($A83,[2]Data!$A$1:$BA$15000,48,0)</f>
        <v>168877</v>
      </c>
      <c r="DC83" s="129" t="n">
        <f aca="false">VLOOKUP($A83,[2]Data!$A$1:$BA$15000,53,0)</f>
        <v>-24748</v>
      </c>
      <c r="DD83" s="129" t="n">
        <f aca="false">VLOOKUP($A83,[4]Data!$A$1:$Z$15000,20,0)</f>
        <v>34437</v>
      </c>
      <c r="DE83" s="129" t="n">
        <f aca="false">VLOOKUP($A83,[4]Data!$A$1:$Z$15000,25,0)</f>
        <v>5255</v>
      </c>
      <c r="DF83" s="129" t="n">
        <f aca="false">VLOOKUP($A83,[4]Data!$A$1:$Z$15000,26,0)</f>
        <v>0</v>
      </c>
      <c r="DG83" s="129" t="n">
        <f aca="false">VLOOKUP($A83,[4]Data!$A$1:$Z$15000,21,0)</f>
        <v>100</v>
      </c>
      <c r="DH83" s="129" t="n">
        <f aca="false">VLOOKUP($A83,[4]Data!$A$1:$Z$15000,24,0)</f>
        <v>145663</v>
      </c>
      <c r="DI83" s="129" t="n">
        <f aca="false">VLOOKUP($A83,[5]Data!$A$1:$M$15000,4,0)</f>
        <v>495020</v>
      </c>
      <c r="DJ83" s="129" t="n">
        <f aca="false">VLOOKUP($A83,[5]Data!$A$1:$M$15000,12,0)</f>
        <v>19685</v>
      </c>
      <c r="DK83" s="129" t="n">
        <f aca="false">VLOOKUP($A83,[5]Data!$A$1:$M$15000,11,0)</f>
        <v>175994</v>
      </c>
      <c r="DL83" s="129" t="n">
        <f aca="false">VLOOKUP($A83,[5]Data!$A$1:$M$15000,5,0)</f>
        <v>136566</v>
      </c>
      <c r="DM83" s="129" t="n">
        <f aca="false">VLOOKUP($A83,[5]Data!$A$1:$M$15000,8,0)</f>
        <v>203405</v>
      </c>
      <c r="DN83" s="129" t="n">
        <f aca="false">VLOOKUP($A83,[5]Data!$A$1:$M$15000,6,0)</f>
        <v>7170</v>
      </c>
      <c r="DO83" s="129" t="n">
        <f aca="false">VLOOKUP($A83,[5]Data!$A$1:$M$15000,7,0)</f>
        <v>54390</v>
      </c>
      <c r="DP83" s="129" t="n">
        <f aca="false">VLOOKUP($A83,[5]Data!$A$1:$M$15000,9,0)</f>
        <v>10611</v>
      </c>
      <c r="DQ83" s="129" t="n">
        <f aca="false">VLOOKUP($A83,[5]Data!$A$1:$M$15000,3,0)</f>
        <v>0</v>
      </c>
      <c r="DR83" s="129" t="n">
        <f aca="false">VLOOKUP($A83,[5]Data!$A$1:$M$15000,10,0)</f>
        <v>193240</v>
      </c>
      <c r="DS83" s="129" t="n">
        <f aca="false">VLOOKUP($A83,[5]Data!$A$1:$M$15000,2,0)</f>
        <v>21012</v>
      </c>
      <c r="DT83" s="129" t="str">
        <f aca="false">VLOOKUP($A83,[5]Data!$A$1:$M$15000,13,0)</f>
        <v/>
      </c>
      <c r="DU83" s="129" t="n">
        <f aca="false">VLOOKUP($A83,[6]data!$A$1:$M$15000,2,0)</f>
        <v>131100</v>
      </c>
      <c r="DV83" s="129" t="n">
        <f aca="false">VLOOKUP($A83,[6]data!$A$1:$M$15000,3,0)</f>
        <v>143213</v>
      </c>
      <c r="DW83" s="129" t="n">
        <f aca="false">VLOOKUP($A83,[6]data!$A$1:$M$15000,4,0)</f>
        <v>177223</v>
      </c>
      <c r="DX83" s="129" t="n">
        <f aca="false">VLOOKUP($A83,[6]data!$A$1:$M$15000,5,0)</f>
        <v>5535</v>
      </c>
      <c r="DY83" s="129" t="n">
        <f aca="false">VLOOKUP($A83,[6]data!$A$1:$M$15000,6,0)</f>
        <v>102257</v>
      </c>
      <c r="DZ83" s="129" t="n">
        <f aca="false">VLOOKUP($A83,[6]data!$A$1:$M$15000,7,0)</f>
        <v>119604</v>
      </c>
      <c r="EA83" s="129" t="n">
        <f aca="false">VLOOKUP($A83,[6]data!$A$1:$M$15000,8,0)</f>
        <v>81666</v>
      </c>
      <c r="EB83" s="129" t="n">
        <f aca="false">VLOOKUP($A83,[6]data!$A$1:$M$15000,9,0)</f>
        <v>414671</v>
      </c>
      <c r="EC83" s="129" t="n">
        <f aca="false">VLOOKUP($A83,[6]data!$A$1:$M$15000,10,0)</f>
        <v>2641</v>
      </c>
      <c r="ED83" s="129" t="n">
        <f aca="false">VLOOKUP($A83,[6]data!$A$1:$Q$15000,11,0)</f>
        <v>6336</v>
      </c>
      <c r="EE83" s="129" t="n">
        <f aca="false">VLOOKUP($A83,[6]data!$A$1:$Q$15000,12,0)</f>
        <v>243616</v>
      </c>
      <c r="EF83" s="129" t="n">
        <f aca="false">VLOOKUP($A83,[6]data!$A$1:$Q$15000,13,0)</f>
        <v>135000</v>
      </c>
      <c r="EG83" s="129" t="n">
        <f aca="false">VLOOKUP($A83,[6]data!$A$1:$Q$15000,14,0)</f>
        <v>23700</v>
      </c>
      <c r="EH83" s="129" t="n">
        <f aca="false">VLOOKUP($A83,[6]data!$A$1:$Q$15000,15,0)</f>
        <v>107000</v>
      </c>
      <c r="EI83" s="129" t="n">
        <f aca="false">VLOOKUP($A83,[6]data!$A$1:$Q$15000,17,0)</f>
        <v>16867</v>
      </c>
      <c r="EJ83" s="129" t="n">
        <f aca="false">VLOOKUP($A83,[6]data!$A$1:$Q$15000,16,0)</f>
        <v>121105</v>
      </c>
      <c r="EK83" s="129" t="n">
        <f aca="false">VLOOKUP($A83,[7]data!$A$1:$Q$15000,3,0)</f>
        <v>270000</v>
      </c>
      <c r="EL83" s="129" t="n">
        <f aca="false">VLOOKUP($A83,[7]data!$A$1:$Q$15000,4,0)</f>
        <v>58000</v>
      </c>
      <c r="EM83" s="129" t="n">
        <f aca="false">VLOOKUP($A83,[7]data!$A$1:$Q$15000,2,0)</f>
        <v>20000</v>
      </c>
      <c r="EN83" s="129" t="n">
        <f aca="false">VLOOKUP($A83,[7]data!$A$1:$Q$15000,11,0)</f>
        <v>42000</v>
      </c>
      <c r="EO83" s="129" t="n">
        <f aca="false">VLOOKUP($A83,[7]data!$A$1:$Q$15000,12,0)</f>
        <v>12000</v>
      </c>
      <c r="ES83" s="129" t="n">
        <f aca="false">VLOOKUP($A83,[7]data!$A$1:$Q$15000,14,0)</f>
        <v>66000</v>
      </c>
      <c r="ET83" s="129" t="n">
        <f aca="false">VLOOKUP($A83,[7]data!$A$1:$Q$15000,13,0)</f>
        <v>4000</v>
      </c>
      <c r="EU83" s="130" t="n">
        <f aca="false">VLOOKUP($A83,[4]Data!$A$1:$I$15000,8,0)</f>
        <v>119375</v>
      </c>
      <c r="EV83" s="128" t="n">
        <f aca="false">VLOOKUP($A83,[2]Data!$A$1:$BG$15000,59,0)</f>
        <v>24773</v>
      </c>
    </row>
    <row r="84" customFormat="false" ht="11.25" hidden="false" customHeight="false" outlineLevel="0" collapsed="false">
      <c r="A84" s="172" t="n">
        <v>36545</v>
      </c>
      <c r="B84" s="173" t="n">
        <f aca="false">VLOOKUP($A84,[2]Data!$A$1:$AG$15000,9,0)</f>
        <v>222451</v>
      </c>
      <c r="C84" s="173" t="n">
        <f aca="false">VLOOKUP($A84,[2]Data!$A$1:$AG$15000,10,0)</f>
        <v>301546</v>
      </c>
      <c r="D84" s="173" t="n">
        <f aca="false">VLOOKUP($A84,[2]Data!$A$1:$AG$15000,11,0)</f>
        <v>897707</v>
      </c>
      <c r="E84" s="173" t="n">
        <f aca="false">VLOOKUP($A84,[2]Data!$A$1:$AG$15000,12,0)</f>
        <v>541073</v>
      </c>
      <c r="F84" s="173" t="n">
        <f aca="false">VLOOKUP($A84,[1]Data!$A$1:$AF$15000,4,0)</f>
        <v>762000</v>
      </c>
      <c r="G84" s="173" t="n">
        <f aca="false">VLOOKUP($A84,[1]Data!$A$1:$AF$15000,2,0)</f>
        <v>29500</v>
      </c>
      <c r="H84" s="173" t="n">
        <f aca="false">VLOOKUP($A84,[1]Data!$A$1:$AF$15000,3,0)</f>
        <v>82569</v>
      </c>
      <c r="I84" s="173" t="n">
        <f aca="false">VLOOKUP($A84,[1]Data!$A$1:$AF$15000,6,0)</f>
        <v>15072</v>
      </c>
      <c r="J84" s="173" t="n">
        <f aca="false">VLOOKUP($A84,[3]Data!$A$1:$K$15000,4,0)*$A$2</f>
        <v>1681200</v>
      </c>
      <c r="K84" s="173" t="n">
        <f aca="false">VLOOKUP($A84,[3]Data!$A$1:$K$15000,6,0)*$A$2</f>
        <v>82800</v>
      </c>
      <c r="R84" s="173" t="n">
        <f aca="false">VLOOKUP($A84,[2]Data!$A$1:$AH$15000,4,0)</f>
        <v>2655647</v>
      </c>
      <c r="T84" s="173" t="n">
        <f aca="false">VLOOKUP($A84,[1]Data!$A$1:$AH$15000,34,0)</f>
        <v>637848</v>
      </c>
      <c r="V84" s="173" t="n">
        <f aca="false">VLOOKUP($A84,[1]Data!$A$1:$AH$15000,8,0)</f>
        <v>26247</v>
      </c>
      <c r="W84" s="173" t="n">
        <f aca="false">VLOOKUP($A84,[4]Data!$A$1:$AH$15000,19,0)</f>
        <v>55122</v>
      </c>
      <c r="X84" s="173" t="n">
        <f aca="false">VLOOKUP($A84,[1]Data!$A$1:$AH$15000,17,0)</f>
        <v>185785</v>
      </c>
      <c r="Y84" s="173" t="n">
        <f aca="false">VLOOKUP($A84,[2]Data!$A$1:$AH$15000,17,0)</f>
        <v>311764</v>
      </c>
      <c r="Z84" s="173" t="n">
        <f aca="false">VLOOKUP($A84,[1]Data!$A$1:$AH$15000,11,0)</f>
        <v>233054</v>
      </c>
      <c r="AA84" s="173" t="n">
        <f aca="false">VLOOKUP($A84,[2]Data!$A$1:$AH$15000,21,0)</f>
        <v>242395</v>
      </c>
      <c r="AB84" s="173" t="n">
        <f aca="false">VLOOKUP($A84,[1]Data!$A$1:$AH$15000,15,0)</f>
        <v>63651</v>
      </c>
      <c r="AC84" s="173" t="n">
        <f aca="false">VLOOKUP($A84,[2]Data!$A$1:$AH$15000,18,0)</f>
        <v>139315</v>
      </c>
      <c r="AD84" s="173" t="n">
        <f aca="false">VLOOKUP($A84,[1]Data!$A$1:$AH$15000,18,0)</f>
        <v>85146</v>
      </c>
      <c r="AE84" s="173" t="n">
        <f aca="false">VLOOKUP($A84,[2]Data!$A$1:$AH$15000,19,0)</f>
        <v>55734</v>
      </c>
      <c r="AF84" s="173" t="n">
        <f aca="false">VLOOKUP($A84,[1]Data!$A$1:$AH$15000,16,0)</f>
        <v>107360</v>
      </c>
      <c r="AG84" s="173" t="n">
        <f aca="false">VLOOKUP($A84,[2]Data!$A$1:$AH$15000,20,0)</f>
        <v>92837</v>
      </c>
      <c r="AH84" s="173" t="n">
        <f aca="false">VLOOKUP($A84,[1]Data!$A$1:$AH$15000,9,0)</f>
        <v>212697</v>
      </c>
      <c r="AI84" s="173" t="n">
        <f aca="false">VLOOKUP($A84,[2]Data!$A$1:$AH$15000,22,0)</f>
        <v>329163</v>
      </c>
      <c r="AJ84" s="173" t="n">
        <f aca="false">VLOOKUP($A84,[1]Data!$A$1:$AH$15000,10,0)</f>
        <v>73184</v>
      </c>
      <c r="AK84" s="173" t="n">
        <f aca="false">VLOOKUP($A84,[2]Data!$A$1:$AH$15000,23,0)</f>
        <v>54429</v>
      </c>
      <c r="AL84" s="173" t="n">
        <f aca="false">VLOOKUP($A84,[2]Data!$A$1:$AH$15000,24,0)</f>
        <v>899241</v>
      </c>
      <c r="AM84" s="173" t="n">
        <f aca="false">VLOOKUP($A84,[4]Data!$A$1:$R$15000,9,0)</f>
        <v>129440</v>
      </c>
      <c r="BA84" s="173" t="n">
        <f aca="false">VLOOKUP($A84,[2]Data!$A$1:$AH$15000,2,0)</f>
        <v>293378</v>
      </c>
      <c r="BC84" s="173" t="n">
        <f aca="false">VLOOKUP($A84,[1]Data!$A$1:$AH$15000,20,0)</f>
        <v>2000</v>
      </c>
      <c r="BD84" s="173" t="n">
        <f aca="false">VLOOKUP($A84,[1]Data!$A$1:$AH$15000,21,0)</f>
        <v>35655</v>
      </c>
      <c r="BE84" s="173" t="n">
        <f aca="false">VLOOKUP($A84,[1]Data!$A$1:$AH$15000,22,0)</f>
        <v>0</v>
      </c>
      <c r="BF84" s="173" t="n">
        <f aca="false">VLOOKUP($A84,[1]Data!$A$1:$AH$15000,19,0)</f>
        <v>0</v>
      </c>
      <c r="BH84" s="173" t="n">
        <f aca="false">VLOOKUP($A84,[2]Data!$A$1:$AH$15000,3,0)</f>
        <v>238417</v>
      </c>
      <c r="BI84" s="173" t="n">
        <f aca="false">VLOOKUP($A84,[2]Data!$A$1:$AH$15000,7,0)</f>
        <v>750756</v>
      </c>
      <c r="BJ84" s="173" t="n">
        <f aca="false">VLOOKUP($A84,[2]Data!$A$1:$AH$15000,8,0)</f>
        <v>0</v>
      </c>
      <c r="BR84" s="173" t="n">
        <f aca="false">VLOOKUP($A84,[2]Data!$A$1:$AH$15000,13,0)</f>
        <v>50285</v>
      </c>
      <c r="BS84" s="173" t="n">
        <f aca="false">VLOOKUP($A84,[2]Data!$A$1:$AH$15000,14,0)</f>
        <v>50285</v>
      </c>
      <c r="BT84" s="173" t="n">
        <f aca="false">VLOOKUP($A84,[2]Data!$A$1:$AH$15000,15,0)</f>
        <v>53211</v>
      </c>
      <c r="BU84" s="173" t="n">
        <f aca="false">VLOOKUP($A84,[2]Data!$A$1:$AH$15000,16,0)</f>
        <v>89428</v>
      </c>
      <c r="BW84" s="173" t="n">
        <f aca="false">VLOOKUP($A84,[1]Data!$A$1:$AH$15000,26,0)</f>
        <v>51117</v>
      </c>
      <c r="BX84" s="173" t="n">
        <f aca="false">VLOOKUP($A84,[1]Data!$A$1:$AH$15000,28,0)</f>
        <v>0</v>
      </c>
      <c r="BY84" s="173" t="n">
        <f aca="false">VLOOKUP($A84,[1]Data!$A$1:$AH$15000,24,0)</f>
        <v>0</v>
      </c>
      <c r="BZ84" s="173" t="n">
        <f aca="false">VLOOKUP($A84,[1]Data!$A$1:$AH$15000,25,0)</f>
        <v>78432</v>
      </c>
      <c r="CA84" s="173" t="n">
        <f aca="false">VLOOKUP($A84,[1]Data!$A$1:$AH$15000,30,0)</f>
        <v>36869</v>
      </c>
      <c r="CB84" s="173" t="n">
        <f aca="false">VLOOKUP($A84,[1]Data!$A$1:$AH$15000,29,0)</f>
        <v>55933</v>
      </c>
      <c r="CD84" s="129" t="n">
        <f aca="false">VLOOKUP($A84,[4]Data!$A$1:$R$15000,2,0)</f>
        <v>745271</v>
      </c>
      <c r="CE84" s="173" t="n">
        <f aca="false">VLOOKUP($A84,[3]Data!$A$1:$K$15000,3,0)*$A$2</f>
        <v>2518300</v>
      </c>
      <c r="CF84" s="173" t="n">
        <f aca="false">VLOOKUP($A84,[3]Data!$A$1:$K$15000,7,0)*$A$2</f>
        <v>19700</v>
      </c>
      <c r="CG84" s="173" t="n">
        <f aca="false">VLOOKUP($A84,[3]Data!$A$1:$K$15000,8,0)*$A$2</f>
        <v>83300</v>
      </c>
      <c r="CH84" s="173" t="n">
        <f aca="false">VLOOKUP($A84,[3]Data!$A$1:$K$15000,2,0)*$A$2</f>
        <v>40300</v>
      </c>
      <c r="CJ84" s="173" t="n">
        <f aca="false">VLOOKUP($A84,[4]Data!$A$1:$R$15000,18,0)</f>
        <v>74361</v>
      </c>
      <c r="CK84" s="173" t="n">
        <f aca="false">VLOOKUP($A84,[4]Data!$A$1:$R$15000,3,0)</f>
        <v>376856</v>
      </c>
      <c r="CL84" s="173" t="n">
        <f aca="false">VLOOKUP($A84,[4]Data!$A$1:$R$15000,4,0)</f>
        <v>18636</v>
      </c>
      <c r="CM84" s="173" t="n">
        <f aca="false">VLOOKUP($A84,[3]Data!$A$1:$K$15000,10,0)*$A$2</f>
        <v>356100</v>
      </c>
      <c r="CN84" s="129" t="n">
        <f aca="false">VLOOKUP($A84,[2]Data!$A$1:$AN$15000,34,0)</f>
        <v>126629</v>
      </c>
      <c r="CO84" s="129" t="n">
        <f aca="false">VLOOKUP($A84,[2]Data!$A$1:$AN$15000,35,0)</f>
        <v>503779</v>
      </c>
      <c r="CP84" s="129" t="n">
        <f aca="false">VLOOKUP($A84,[2]Data!$A$1:$AN$15000,36,0)</f>
        <v>675009</v>
      </c>
      <c r="CQ84" s="129" t="n">
        <f aca="false">VLOOKUP($A84,[2]Data!$A$1:$AN$15000,37,0)</f>
        <v>196079</v>
      </c>
      <c r="CR84" s="129" t="n">
        <f aca="false">VLOOKUP($A84,[2]Data!$A$1:$AN$15000,38,0)</f>
        <v>6876</v>
      </c>
      <c r="CS84" s="129" t="n">
        <f aca="false">VLOOKUP($A84,[2]Data!$A$1:$AN$15000,39,0)</f>
        <v>0</v>
      </c>
      <c r="CT84" s="129" t="n">
        <f aca="false">VLOOKUP($A84,[2]Data!$A$1:$AN$15000,40,0)</f>
        <v>205008</v>
      </c>
      <c r="CU84" s="129" t="n">
        <f aca="false">VLOOKUP($A84,[2]Data!$A$1:$BA$15000,41,0)</f>
        <v>4462</v>
      </c>
      <c r="CV84" s="129" t="n">
        <f aca="false">VLOOKUP($A84,[2]Data!$A$1:$BA$15000,42,0)</f>
        <v>0</v>
      </c>
      <c r="CW84" s="129" t="n">
        <f aca="false">VLOOKUP($A84,[2]Data!$A$1:$BA$15000,43,0)</f>
        <v>58125</v>
      </c>
      <c r="CX84" s="129" t="n">
        <f aca="false">VLOOKUP($A84,[2]Data!$A$1:$BA$15000,44,0)</f>
        <v>24533</v>
      </c>
      <c r="CY84" s="129" t="n">
        <f aca="false">VLOOKUP($A84,[2]Data!$A$1:$BA$15000,45,0)</f>
        <v>53141</v>
      </c>
      <c r="CZ84" s="129" t="n">
        <f aca="false">VLOOKUP($A84,[2]Data!$A$1:$BA$15000,46,0)</f>
        <v>7810</v>
      </c>
      <c r="DA84" s="129" t="n">
        <f aca="false">VLOOKUP($A84,[2]Data!$A$1:$BA$15000,47,0)</f>
        <v>99991</v>
      </c>
      <c r="DB84" s="129" t="n">
        <f aca="false">VLOOKUP($A84,[2]Data!$A$1:$BA$15000,48,0)</f>
        <v>200008</v>
      </c>
      <c r="DC84" s="129" t="n">
        <f aca="false">VLOOKUP($A84,[2]Data!$A$1:$BA$15000,53,0)</f>
        <v>-67902</v>
      </c>
      <c r="DD84" s="129" t="n">
        <f aca="false">VLOOKUP($A84,[4]Data!$A$1:$Z$15000,20,0)</f>
        <v>56449</v>
      </c>
      <c r="DE84" s="129" t="n">
        <f aca="false">VLOOKUP($A84,[4]Data!$A$1:$Z$15000,25,0)</f>
        <v>5255</v>
      </c>
      <c r="DF84" s="129" t="n">
        <f aca="false">VLOOKUP($A84,[4]Data!$A$1:$Z$15000,26,0)</f>
        <v>0</v>
      </c>
      <c r="DG84" s="129" t="n">
        <f aca="false">VLOOKUP($A84,[4]Data!$A$1:$Z$15000,21,0)</f>
        <v>0</v>
      </c>
      <c r="DH84" s="129" t="n">
        <f aca="false">VLOOKUP($A84,[4]Data!$A$1:$Z$15000,24,0)</f>
        <v>145663</v>
      </c>
      <c r="DI84" s="129" t="n">
        <f aca="false">VLOOKUP($A84,[5]Data!$A$1:$M$15000,4,0)</f>
        <v>495020</v>
      </c>
      <c r="DJ84" s="129" t="n">
        <f aca="false">VLOOKUP($A84,[5]Data!$A$1:$M$15000,12,0)</f>
        <v>19685</v>
      </c>
      <c r="DK84" s="129" t="n">
        <f aca="false">VLOOKUP($A84,[5]Data!$A$1:$M$15000,11,0)</f>
        <v>175994</v>
      </c>
      <c r="DL84" s="129" t="n">
        <f aca="false">VLOOKUP($A84,[5]Data!$A$1:$M$15000,5,0)</f>
        <v>136566</v>
      </c>
      <c r="DM84" s="129" t="n">
        <f aca="false">VLOOKUP($A84,[5]Data!$A$1:$M$15000,8,0)</f>
        <v>203405</v>
      </c>
      <c r="DN84" s="129" t="n">
        <f aca="false">VLOOKUP($A84,[5]Data!$A$1:$M$15000,6,0)</f>
        <v>7170</v>
      </c>
      <c r="DO84" s="129" t="n">
        <f aca="false">VLOOKUP($A84,[5]Data!$A$1:$M$15000,7,0)</f>
        <v>54390</v>
      </c>
      <c r="DP84" s="129" t="n">
        <f aca="false">VLOOKUP($A84,[5]Data!$A$1:$M$15000,9,0)</f>
        <v>10611</v>
      </c>
      <c r="DQ84" s="129" t="n">
        <f aca="false">VLOOKUP($A84,[5]Data!$A$1:$M$15000,3,0)</f>
        <v>0</v>
      </c>
      <c r="DR84" s="129" t="n">
        <f aca="false">VLOOKUP($A84,[5]Data!$A$1:$M$15000,10,0)</f>
        <v>193240</v>
      </c>
      <c r="DS84" s="129" t="n">
        <f aca="false">VLOOKUP($A84,[5]Data!$A$1:$M$15000,2,0)</f>
        <v>21012</v>
      </c>
      <c r="DT84" s="129" t="str">
        <f aca="false">VLOOKUP($A84,[5]Data!$A$1:$M$15000,13,0)</f>
        <v/>
      </c>
      <c r="DU84" s="129" t="n">
        <f aca="false">VLOOKUP($A84,[6]data!$A$1:$M$15000,2,0)</f>
        <v>131100</v>
      </c>
      <c r="DV84" s="129" t="n">
        <f aca="false">VLOOKUP($A84,[6]data!$A$1:$M$15000,3,0)</f>
        <v>143213</v>
      </c>
      <c r="DW84" s="129" t="n">
        <f aca="false">VLOOKUP($A84,[6]data!$A$1:$M$15000,4,0)</f>
        <v>162862</v>
      </c>
      <c r="DX84" s="129" t="n">
        <f aca="false">VLOOKUP($A84,[6]data!$A$1:$M$15000,5,0)</f>
        <v>2160</v>
      </c>
      <c r="DY84" s="129" t="n">
        <f aca="false">VLOOKUP($A84,[6]data!$A$1:$M$15000,6,0)</f>
        <v>103041</v>
      </c>
      <c r="DZ84" s="129" t="n">
        <f aca="false">VLOOKUP($A84,[6]data!$A$1:$M$15000,7,0)</f>
        <v>126635</v>
      </c>
      <c r="EA84" s="129" t="n">
        <f aca="false">VLOOKUP($A84,[6]data!$A$1:$M$15000,8,0)</f>
        <v>81666</v>
      </c>
      <c r="EB84" s="129" t="n">
        <f aca="false">VLOOKUP($A84,[6]data!$A$1:$M$15000,9,0)</f>
        <v>405359</v>
      </c>
      <c r="EC84" s="129" t="n">
        <f aca="false">VLOOKUP($A84,[6]data!$A$1:$M$15000,10,0)</f>
        <v>15634</v>
      </c>
      <c r="ED84" s="129" t="n">
        <f aca="false">VLOOKUP($A84,[6]data!$A$1:$Q$15000,11,0)</f>
        <v>6336</v>
      </c>
      <c r="EE84" s="129" t="n">
        <f aca="false">VLOOKUP($A84,[6]data!$A$1:$Q$15000,12,0)</f>
        <v>237267</v>
      </c>
      <c r="EF84" s="129" t="n">
        <f aca="false">VLOOKUP($A84,[6]data!$A$1:$Q$15000,13,0)</f>
        <v>131300</v>
      </c>
      <c r="EG84" s="129" t="n">
        <f aca="false">VLOOKUP($A84,[6]data!$A$1:$Q$15000,14,0)</f>
        <v>23700</v>
      </c>
      <c r="EH84" s="129" t="n">
        <f aca="false">VLOOKUP($A84,[6]data!$A$1:$Q$15000,15,0)</f>
        <v>107000</v>
      </c>
      <c r="EI84" s="129" t="n">
        <f aca="false">VLOOKUP($A84,[6]data!$A$1:$Q$15000,17,0)</f>
        <v>16867</v>
      </c>
      <c r="EJ84" s="129" t="n">
        <f aca="false">VLOOKUP($A84,[6]data!$A$1:$Q$15000,16,0)</f>
        <v>140152</v>
      </c>
      <c r="EK84" s="129" t="n">
        <f aca="false">VLOOKUP($A84,[7]data!$A$1:$Q$15000,3,0)</f>
        <v>270000</v>
      </c>
      <c r="EL84" s="129" t="n">
        <f aca="false">VLOOKUP($A84,[7]data!$A$1:$Q$15000,4,0)</f>
        <v>54000</v>
      </c>
      <c r="EM84" s="129" t="n">
        <f aca="false">VLOOKUP($A84,[7]data!$A$1:$Q$15000,2,0)</f>
        <v>12000</v>
      </c>
      <c r="EN84" s="129" t="n">
        <f aca="false">VLOOKUP($A84,[7]data!$A$1:$Q$15000,11,0)</f>
        <v>57000</v>
      </c>
      <c r="EO84" s="129" t="n">
        <f aca="false">VLOOKUP($A84,[7]data!$A$1:$Q$15000,12,0)</f>
        <v>8000</v>
      </c>
      <c r="ES84" s="129" t="n">
        <f aca="false">VLOOKUP($A84,[7]data!$A$1:$Q$15000,14,0)</f>
        <v>12000</v>
      </c>
      <c r="ET84" s="129" t="n">
        <f aca="false">VLOOKUP($A84,[7]data!$A$1:$Q$15000,13,0)</f>
        <v>0</v>
      </c>
      <c r="EU84" s="130" t="n">
        <f aca="false">VLOOKUP($A84,[4]Data!$A$1:$I$15000,8,0)</f>
        <v>105118</v>
      </c>
      <c r="EV84" s="128" t="n">
        <f aca="false">VLOOKUP($A84,[2]Data!$A$1:$BG$15000,59,0)</f>
        <v>76627</v>
      </c>
      <c r="EW84" s="173" t="n">
        <f aca="false">+BI84+EV84-BJ84</f>
        <v>827383</v>
      </c>
    </row>
    <row r="85" customFormat="false" ht="11.25" hidden="false" customHeight="false" outlineLevel="0" collapsed="false">
      <c r="A85" s="172" t="n">
        <v>36546</v>
      </c>
      <c r="B85" s="173" t="n">
        <f aca="false">VLOOKUP($A85,[2]Data!$A$1:$AG$15000,9,0)</f>
        <v>191146</v>
      </c>
      <c r="C85" s="173" t="n">
        <f aca="false">VLOOKUP($A85,[2]Data!$A$1:$AG$15000,10,0)</f>
        <v>313748</v>
      </c>
      <c r="D85" s="173" t="n">
        <f aca="false">VLOOKUP($A85,[2]Data!$A$1:$AG$15000,11,0)</f>
        <v>793627</v>
      </c>
      <c r="E85" s="173" t="n">
        <f aca="false">VLOOKUP($A85,[2]Data!$A$1:$AG$15000,12,0)</f>
        <v>540536</v>
      </c>
      <c r="F85" s="173" t="n">
        <f aca="false">VLOOKUP($A85,[1]Data!$A$1:$AF$15000,4,0)</f>
        <v>757003</v>
      </c>
      <c r="G85" s="173" t="n">
        <f aca="false">VLOOKUP($A85,[1]Data!$A$1:$AF$15000,2,0)</f>
        <v>29500</v>
      </c>
      <c r="H85" s="173" t="n">
        <f aca="false">VLOOKUP($A85,[1]Data!$A$1:$AF$15000,3,0)</f>
        <v>29558</v>
      </c>
      <c r="I85" s="173" t="n">
        <f aca="false">VLOOKUP($A85,[1]Data!$A$1:$AF$15000,6,0)</f>
        <v>5238</v>
      </c>
      <c r="J85" s="173" t="n">
        <f aca="false">VLOOKUP($A85,[3]Data!$A$1:$K$15000,4,0)*$A$2</f>
        <v>1635700</v>
      </c>
      <c r="K85" s="173" t="n">
        <f aca="false">VLOOKUP($A85,[3]Data!$A$1:$K$15000,6,0)*$A$2</f>
        <v>83100</v>
      </c>
      <c r="R85" s="173" t="n">
        <f aca="false">VLOOKUP($A85,[2]Data!$A$1:$AH$15000,4,0)</f>
        <v>2638219</v>
      </c>
      <c r="T85" s="173" t="n">
        <f aca="false">VLOOKUP($A85,[1]Data!$A$1:$AH$15000,34,0)</f>
        <v>673408</v>
      </c>
      <c r="V85" s="173" t="n">
        <f aca="false">VLOOKUP($A85,[1]Data!$A$1:$AH$15000,8,0)</f>
        <v>26247</v>
      </c>
      <c r="W85" s="173" t="n">
        <f aca="false">VLOOKUP($A85,[4]Data!$A$1:$AH$15000,19,0)</f>
        <v>65037</v>
      </c>
      <c r="X85" s="173" t="n">
        <f aca="false">VLOOKUP($A85,[1]Data!$A$1:$AH$15000,17,0)</f>
        <v>166201</v>
      </c>
      <c r="Y85" s="173" t="n">
        <f aca="false">VLOOKUP($A85,[2]Data!$A$1:$AH$15000,17,0)</f>
        <v>337539</v>
      </c>
      <c r="Z85" s="173" t="n">
        <f aca="false">VLOOKUP($A85,[1]Data!$A$1:$AH$15000,11,0)</f>
        <v>256627</v>
      </c>
      <c r="AA85" s="173" t="n">
        <f aca="false">VLOOKUP($A85,[2]Data!$A$1:$AH$15000,21,0)</f>
        <v>235680</v>
      </c>
      <c r="AB85" s="173" t="n">
        <f aca="false">VLOOKUP($A85,[1]Data!$A$1:$AH$15000,15,0)</f>
        <v>71984</v>
      </c>
      <c r="AC85" s="173" t="n">
        <f aca="false">VLOOKUP($A85,[2]Data!$A$1:$AH$15000,18,0)</f>
        <v>144104</v>
      </c>
      <c r="AD85" s="173" t="n">
        <f aca="false">VLOOKUP($A85,[1]Data!$A$1:$AH$15000,18,0)</f>
        <v>93731</v>
      </c>
      <c r="AE85" s="173" t="n">
        <f aca="false">VLOOKUP($A85,[2]Data!$A$1:$AH$15000,19,0)</f>
        <v>45699</v>
      </c>
      <c r="AF85" s="173" t="n">
        <f aca="false">VLOOKUP($A85,[1]Data!$A$1:$AH$15000,16,0)</f>
        <v>111375</v>
      </c>
      <c r="AG85" s="173" t="n">
        <f aca="false">VLOOKUP($A85,[2]Data!$A$1:$AH$15000,20,0)</f>
        <v>86054</v>
      </c>
      <c r="AH85" s="173" t="n">
        <f aca="false">VLOOKUP($A85,[1]Data!$A$1:$AH$15000,9,0)</f>
        <v>207900</v>
      </c>
      <c r="AI85" s="173" t="n">
        <f aca="false">VLOOKUP($A85,[2]Data!$A$1:$AH$15000,22,0)</f>
        <v>315889</v>
      </c>
      <c r="AJ85" s="173" t="n">
        <f aca="false">VLOOKUP($A85,[1]Data!$A$1:$AH$15000,10,0)</f>
        <v>73184</v>
      </c>
      <c r="AK85" s="173" t="n">
        <f aca="false">VLOOKUP($A85,[2]Data!$A$1:$AH$15000,23,0)</f>
        <v>48607</v>
      </c>
      <c r="AL85" s="173" t="n">
        <f aca="false">VLOOKUP($A85,[2]Data!$A$1:$AH$15000,24,0)</f>
        <v>916476</v>
      </c>
      <c r="AM85" s="173" t="n">
        <f aca="false">VLOOKUP($A85,[4]Data!$A$1:$R$15000,9,0)</f>
        <v>98061</v>
      </c>
      <c r="BA85" s="173" t="n">
        <f aca="false">VLOOKUP($A85,[2]Data!$A$1:$AH$15000,2,0)</f>
        <v>274853</v>
      </c>
      <c r="BC85" s="173" t="n">
        <f aca="false">VLOOKUP($A85,[1]Data!$A$1:$AH$15000,20,0)</f>
        <v>0</v>
      </c>
      <c r="BD85" s="173" t="n">
        <f aca="false">VLOOKUP($A85,[1]Data!$A$1:$AH$15000,21,0)</f>
        <v>35669</v>
      </c>
      <c r="BE85" s="173" t="n">
        <f aca="false">VLOOKUP($A85,[1]Data!$A$1:$AH$15000,22,0)</f>
        <v>0</v>
      </c>
      <c r="BF85" s="173" t="n">
        <f aca="false">VLOOKUP($A85,[1]Data!$A$1:$AH$15000,19,0)</f>
        <v>15000</v>
      </c>
      <c r="BH85" s="173" t="n">
        <f aca="false">VLOOKUP($A85,[2]Data!$A$1:$AH$15000,3,0)</f>
        <v>265122</v>
      </c>
      <c r="BI85" s="173" t="n">
        <f aca="false">VLOOKUP($A85,[2]Data!$A$1:$AH$15000,7,0)</f>
        <v>741682</v>
      </c>
      <c r="BJ85" s="173" t="n">
        <f aca="false">VLOOKUP($A85,[2]Data!$A$1:$AH$15000,8,0)</f>
        <v>0</v>
      </c>
      <c r="BR85" s="173" t="n">
        <f aca="false">VLOOKUP($A85,[2]Data!$A$1:$AH$15000,13,0)</f>
        <v>110089</v>
      </c>
      <c r="BS85" s="173" t="n">
        <f aca="false">VLOOKUP($A85,[2]Data!$A$1:$AH$15000,14,0)</f>
        <v>83213</v>
      </c>
      <c r="BT85" s="173" t="n">
        <f aca="false">VLOOKUP($A85,[2]Data!$A$1:$AH$15000,15,0)</f>
        <v>71213</v>
      </c>
      <c r="BU85" s="173" t="n">
        <f aca="false">VLOOKUP($A85,[2]Data!$A$1:$AH$15000,16,0)</f>
        <v>150647</v>
      </c>
      <c r="BW85" s="173" t="n">
        <f aca="false">VLOOKUP($A85,[1]Data!$A$1:$AH$15000,26,0)</f>
        <v>84325</v>
      </c>
      <c r="BX85" s="173" t="n">
        <f aca="false">VLOOKUP($A85,[1]Data!$A$1:$AH$15000,28,0)</f>
        <v>0</v>
      </c>
      <c r="BY85" s="173" t="n">
        <f aca="false">VLOOKUP($A85,[1]Data!$A$1:$AH$15000,24,0)</f>
        <v>0</v>
      </c>
      <c r="BZ85" s="173" t="n">
        <f aca="false">VLOOKUP($A85,[1]Data!$A$1:$AH$15000,25,0)</f>
        <v>55798</v>
      </c>
      <c r="CA85" s="173" t="n">
        <f aca="false">VLOOKUP($A85,[1]Data!$A$1:$AH$15000,30,0)</f>
        <v>65107</v>
      </c>
      <c r="CB85" s="173" t="n">
        <f aca="false">VLOOKUP($A85,[1]Data!$A$1:$AH$15000,29,0)</f>
        <v>70268</v>
      </c>
      <c r="CD85" s="129" t="n">
        <f aca="false">VLOOKUP($A85,[4]Data!$A$1:$R$15000,2,0)</f>
        <v>681388</v>
      </c>
      <c r="CE85" s="173" t="n">
        <f aca="false">VLOOKUP($A85,[3]Data!$A$1:$K$15000,3,0)*$A$2</f>
        <v>2514900</v>
      </c>
      <c r="CF85" s="173" t="n">
        <f aca="false">VLOOKUP($A85,[3]Data!$A$1:$K$15000,7,0)*$A$2</f>
        <v>4900</v>
      </c>
      <c r="CG85" s="173" t="n">
        <f aca="false">VLOOKUP($A85,[3]Data!$A$1:$K$15000,8,0)*$A$2</f>
        <v>83300</v>
      </c>
      <c r="CH85" s="173" t="n">
        <f aca="false">VLOOKUP($A85,[3]Data!$A$1:$K$15000,2,0)*$A$2</f>
        <v>40300</v>
      </c>
      <c r="CJ85" s="173" t="n">
        <f aca="false">VLOOKUP($A85,[4]Data!$A$1:$R$15000,18,0)</f>
        <v>44622</v>
      </c>
      <c r="CK85" s="173" t="n">
        <f aca="false">VLOOKUP($A85,[4]Data!$A$1:$R$15000,3,0)</f>
        <v>381902</v>
      </c>
      <c r="CL85" s="173" t="n">
        <f aca="false">VLOOKUP($A85,[4]Data!$A$1:$R$15000,4,0)</f>
        <v>10190</v>
      </c>
      <c r="CM85" s="173" t="n">
        <f aca="false">VLOOKUP($A85,[3]Data!$A$1:$K$15000,10,0)*$A$2</f>
        <v>366800</v>
      </c>
      <c r="CN85" s="129" t="n">
        <f aca="false">VLOOKUP($A85,[2]Data!$A$1:$AN$15000,34,0)</f>
        <v>131361</v>
      </c>
      <c r="CO85" s="129" t="n">
        <f aca="false">VLOOKUP($A85,[2]Data!$A$1:$AN$15000,35,0)</f>
        <v>520211</v>
      </c>
      <c r="CP85" s="129" t="n">
        <f aca="false">VLOOKUP($A85,[2]Data!$A$1:$AN$15000,36,0)</f>
        <v>675009</v>
      </c>
      <c r="CQ85" s="129" t="n">
        <f aca="false">VLOOKUP($A85,[2]Data!$A$1:$AN$15000,37,0)</f>
        <v>195749</v>
      </c>
      <c r="CR85" s="129" t="n">
        <f aca="false">VLOOKUP($A85,[2]Data!$A$1:$AN$15000,38,0)</f>
        <v>2594</v>
      </c>
      <c r="CS85" s="129" t="n">
        <f aca="false">VLOOKUP($A85,[2]Data!$A$1:$AN$15000,39,0)</f>
        <v>0</v>
      </c>
      <c r="CT85" s="129" t="n">
        <f aca="false">VLOOKUP($A85,[2]Data!$A$1:$AN$15000,40,0)</f>
        <v>209403</v>
      </c>
      <c r="CU85" s="129" t="n">
        <f aca="false">VLOOKUP($A85,[2]Data!$A$1:$BA$15000,41,0)</f>
        <v>4846</v>
      </c>
      <c r="CV85" s="129" t="n">
        <f aca="false">VLOOKUP($A85,[2]Data!$A$1:$BA$15000,42,0)</f>
        <v>1700</v>
      </c>
      <c r="CW85" s="129" t="n">
        <f aca="false">VLOOKUP($A85,[2]Data!$A$1:$BA$15000,43,0)</f>
        <v>60378</v>
      </c>
      <c r="CX85" s="129" t="n">
        <f aca="false">VLOOKUP($A85,[2]Data!$A$1:$BA$15000,44,0)</f>
        <v>28425</v>
      </c>
      <c r="CY85" s="129" t="n">
        <f aca="false">VLOOKUP($A85,[2]Data!$A$1:$BA$15000,45,0)</f>
        <v>53141</v>
      </c>
      <c r="CZ85" s="129" t="n">
        <f aca="false">VLOOKUP($A85,[2]Data!$A$1:$BA$15000,46,0)</f>
        <v>7810</v>
      </c>
      <c r="DA85" s="129" t="n">
        <f aca="false">VLOOKUP($A85,[2]Data!$A$1:$BA$15000,47,0)</f>
        <v>76847</v>
      </c>
      <c r="DB85" s="129" t="n">
        <f aca="false">VLOOKUP($A85,[2]Data!$A$1:$BA$15000,48,0)</f>
        <v>172749</v>
      </c>
      <c r="DC85" s="129" t="n">
        <f aca="false">VLOOKUP($A85,[2]Data!$A$1:$BA$15000,53,0)</f>
        <v>-64000</v>
      </c>
      <c r="DD85" s="129" t="n">
        <f aca="false">VLOOKUP($A85,[4]Data!$A$1:$Z$15000,20,0)</f>
        <v>27857</v>
      </c>
      <c r="DE85" s="129" t="n">
        <f aca="false">VLOOKUP($A85,[4]Data!$A$1:$Z$15000,25,0)</f>
        <v>5255</v>
      </c>
      <c r="DF85" s="129" t="n">
        <f aca="false">VLOOKUP($A85,[4]Data!$A$1:$Z$15000,26,0)</f>
        <v>0</v>
      </c>
      <c r="DG85" s="129" t="n">
        <f aca="false">VLOOKUP($A85,[4]Data!$A$1:$Z$15000,21,0)</f>
        <v>0</v>
      </c>
      <c r="DH85" s="129" t="n">
        <f aca="false">VLOOKUP($A85,[4]Data!$A$1:$Z$15000,24,0)</f>
        <v>144859</v>
      </c>
      <c r="DI85" s="129" t="n">
        <f aca="false">VLOOKUP($A85,[5]Data!$A$1:$M$15000,4,0)</f>
        <v>511778</v>
      </c>
      <c r="DJ85" s="129" t="n">
        <f aca="false">VLOOKUP($A85,[5]Data!$A$1:$M$15000,12,0)</f>
        <v>29035</v>
      </c>
      <c r="DK85" s="129" t="n">
        <f aca="false">VLOOKUP($A85,[5]Data!$A$1:$M$15000,11,0)</f>
        <v>185438</v>
      </c>
      <c r="DL85" s="129" t="n">
        <f aca="false">VLOOKUP($A85,[5]Data!$A$1:$M$15000,5,0)</f>
        <v>136707</v>
      </c>
      <c r="DM85" s="129" t="n">
        <f aca="false">VLOOKUP($A85,[5]Data!$A$1:$M$15000,8,0)</f>
        <v>250035</v>
      </c>
      <c r="DN85" s="129" t="n">
        <f aca="false">VLOOKUP($A85,[5]Data!$A$1:$M$15000,6,0)</f>
        <v>7170</v>
      </c>
      <c r="DO85" s="129" t="n">
        <f aca="false">VLOOKUP($A85,[5]Data!$A$1:$M$15000,7,0)</f>
        <v>54592</v>
      </c>
      <c r="DP85" s="129" t="n">
        <f aca="false">VLOOKUP($A85,[5]Data!$A$1:$M$15000,9,0)</f>
        <v>10698</v>
      </c>
      <c r="DQ85" s="129" t="n">
        <f aca="false">VLOOKUP($A85,[5]Data!$A$1:$M$15000,3,0)</f>
        <v>0</v>
      </c>
      <c r="DR85" s="129" t="n">
        <f aca="false">VLOOKUP($A85,[5]Data!$A$1:$M$15000,10,0)</f>
        <v>180819</v>
      </c>
      <c r="DS85" s="129" t="n">
        <f aca="false">VLOOKUP($A85,[5]Data!$A$1:$M$15000,2,0)</f>
        <v>21012</v>
      </c>
      <c r="DT85" s="129" t="str">
        <f aca="false">VLOOKUP($A85,[5]Data!$A$1:$M$15000,13,0)</f>
        <v/>
      </c>
      <c r="DU85" s="129" t="n">
        <f aca="false">VLOOKUP($A85,[6]data!$A$1:$M$15000,2,0)</f>
        <v>131100</v>
      </c>
      <c r="DV85" s="129" t="n">
        <f aca="false">VLOOKUP($A85,[6]data!$A$1:$M$15000,3,0)</f>
        <v>143213</v>
      </c>
      <c r="DW85" s="129" t="n">
        <f aca="false">VLOOKUP($A85,[6]data!$A$1:$M$15000,4,0)</f>
        <v>172361</v>
      </c>
      <c r="DX85" s="129" t="n">
        <f aca="false">VLOOKUP($A85,[6]data!$A$1:$M$15000,5,0)</f>
        <v>1694</v>
      </c>
      <c r="DY85" s="129" t="n">
        <f aca="false">VLOOKUP($A85,[6]data!$A$1:$M$15000,6,0)</f>
        <v>103041</v>
      </c>
      <c r="DZ85" s="129" t="n">
        <f aca="false">VLOOKUP($A85,[6]data!$A$1:$M$15000,7,0)</f>
        <v>116551</v>
      </c>
      <c r="EA85" s="129" t="n">
        <f aca="false">VLOOKUP($A85,[6]data!$A$1:$M$15000,8,0)</f>
        <v>81666</v>
      </c>
      <c r="EB85" s="129" t="n">
        <f aca="false">VLOOKUP($A85,[6]data!$A$1:$M$15000,9,0)</f>
        <v>409335</v>
      </c>
      <c r="EC85" s="129" t="n">
        <f aca="false">VLOOKUP($A85,[6]data!$A$1:$M$15000,10,0)</f>
        <v>19462</v>
      </c>
      <c r="ED85" s="129" t="n">
        <f aca="false">VLOOKUP($A85,[6]data!$A$1:$Q$15000,11,0)</f>
        <v>6336</v>
      </c>
      <c r="EE85" s="129" t="n">
        <f aca="false">VLOOKUP($A85,[6]data!$A$1:$Q$15000,12,0)</f>
        <v>252316</v>
      </c>
      <c r="EF85" s="129" t="n">
        <f aca="false">VLOOKUP($A85,[6]data!$A$1:$Q$15000,13,0)</f>
        <v>137300</v>
      </c>
      <c r="EG85" s="129" t="n">
        <f aca="false">VLOOKUP($A85,[6]data!$A$1:$Q$15000,14,0)</f>
        <v>23700</v>
      </c>
      <c r="EH85" s="129" t="n">
        <f aca="false">VLOOKUP($A85,[6]data!$A$1:$Q$15000,15,0)</f>
        <v>107000</v>
      </c>
      <c r="EI85" s="129" t="n">
        <f aca="false">VLOOKUP($A85,[6]data!$A$1:$Q$15000,17,0)</f>
        <v>16868</v>
      </c>
      <c r="EJ85" s="129" t="n">
        <f aca="false">VLOOKUP($A85,[6]data!$A$1:$Q$15000,16,0)</f>
        <v>128738</v>
      </c>
      <c r="EK85" s="129" t="n">
        <f aca="false">VLOOKUP($A85,[7]data!$A$1:$Q$15000,3,0)</f>
        <v>270000</v>
      </c>
      <c r="EL85" s="129" t="n">
        <f aca="false">VLOOKUP($A85,[7]data!$A$1:$Q$15000,4,0)</f>
        <v>58000</v>
      </c>
      <c r="EM85" s="129" t="n">
        <f aca="false">VLOOKUP($A85,[7]data!$A$1:$Q$15000,2,0)</f>
        <v>15000</v>
      </c>
      <c r="EN85" s="129" t="n">
        <f aca="false">VLOOKUP($A85,[7]data!$A$1:$Q$15000,11,0)</f>
        <v>52000</v>
      </c>
      <c r="EO85" s="129" t="n">
        <f aca="false">VLOOKUP($A85,[7]data!$A$1:$Q$15000,12,0)</f>
        <v>33000</v>
      </c>
      <c r="ES85" s="129" t="n">
        <f aca="false">VLOOKUP($A85,[7]data!$A$1:$Q$15000,14,0)</f>
        <v>54000</v>
      </c>
      <c r="ET85" s="129" t="n">
        <f aca="false">VLOOKUP($A85,[7]data!$A$1:$Q$15000,13,0)</f>
        <v>10000</v>
      </c>
      <c r="EU85" s="130" t="n">
        <f aca="false">VLOOKUP($A85,[4]Data!$A$1:$I$15000,8,0)</f>
        <v>122048</v>
      </c>
      <c r="EV85" s="128" t="n">
        <f aca="false">VLOOKUP($A85,[2]Data!$A$1:$BG$15000,59,0)</f>
        <v>0</v>
      </c>
      <c r="EW85" s="173" t="n">
        <f aca="false">+BI85+EV85-BJ85</f>
        <v>741682</v>
      </c>
    </row>
    <row r="86" customFormat="false" ht="11.25" hidden="false" customHeight="false" outlineLevel="0" collapsed="false">
      <c r="A86" s="172" t="n">
        <v>36547</v>
      </c>
      <c r="B86" s="173" t="n">
        <f aca="false">VLOOKUP($A86,[2]Data!$A$1:$AG$15000,9,0)</f>
        <v>215216</v>
      </c>
      <c r="C86" s="173" t="n">
        <f aca="false">VLOOKUP($A86,[2]Data!$A$1:$AG$15000,10,0)</f>
        <v>297504</v>
      </c>
      <c r="D86" s="173" t="n">
        <f aca="false">VLOOKUP($A86,[2]Data!$A$1:$AG$15000,11,0)</f>
        <v>825799</v>
      </c>
      <c r="E86" s="173" t="n">
        <f aca="false">VLOOKUP($A86,[2]Data!$A$1:$AG$15000,12,0)</f>
        <v>539999</v>
      </c>
      <c r="F86" s="173" t="n">
        <f aca="false">VLOOKUP($A86,[1]Data!$A$1:$AF$15000,4,0)</f>
        <v>757003</v>
      </c>
      <c r="G86" s="173" t="n">
        <f aca="false">VLOOKUP($A86,[1]Data!$A$1:$AF$15000,2,0)</f>
        <v>29500</v>
      </c>
      <c r="H86" s="173" t="n">
        <f aca="false">VLOOKUP($A86,[1]Data!$A$1:$AF$15000,3,0)</f>
        <v>29558</v>
      </c>
      <c r="I86" s="173" t="n">
        <f aca="false">VLOOKUP($A86,[1]Data!$A$1:$AF$15000,6,0)</f>
        <v>5238</v>
      </c>
      <c r="J86" s="173" t="n">
        <f aca="false">VLOOKUP($A86,[3]Data!$A$1:$K$15000,4,0)*$A$2</f>
        <v>1641000</v>
      </c>
      <c r="K86" s="173" t="n">
        <f aca="false">VLOOKUP($A86,[3]Data!$A$1:$K$15000,6,0)*$A$2</f>
        <v>82400</v>
      </c>
      <c r="R86" s="173" t="n">
        <f aca="false">VLOOKUP($A86,[2]Data!$A$1:$AH$15000,4,0)</f>
        <v>2670503</v>
      </c>
      <c r="T86" s="173" t="n">
        <f aca="false">VLOOKUP($A86,[1]Data!$A$1:$AH$15000,34,0)</f>
        <v>673408</v>
      </c>
      <c r="V86" s="173" t="n">
        <f aca="false">VLOOKUP($A86,[1]Data!$A$1:$AH$15000,8,0)</f>
        <v>26247</v>
      </c>
      <c r="W86" s="173" t="n">
        <f aca="false">VLOOKUP($A86,[4]Data!$A$1:$AH$15000,19,0)</f>
        <v>93463</v>
      </c>
      <c r="X86" s="173" t="n">
        <f aca="false">VLOOKUP($A86,[1]Data!$A$1:$AH$15000,17,0)</f>
        <v>166201</v>
      </c>
      <c r="Y86" s="173" t="n">
        <f aca="false">VLOOKUP($A86,[2]Data!$A$1:$AH$15000,17,0)</f>
        <v>311620</v>
      </c>
      <c r="Z86" s="173" t="n">
        <f aca="false">VLOOKUP($A86,[1]Data!$A$1:$AH$15000,11,0)</f>
        <v>256627</v>
      </c>
      <c r="AA86" s="173" t="n">
        <f aca="false">VLOOKUP($A86,[2]Data!$A$1:$AH$15000,21,0)</f>
        <v>236842</v>
      </c>
      <c r="AB86" s="173" t="n">
        <f aca="false">VLOOKUP($A86,[1]Data!$A$1:$AH$15000,15,0)</f>
        <v>71984</v>
      </c>
      <c r="AC86" s="173" t="n">
        <f aca="false">VLOOKUP($A86,[2]Data!$A$1:$AH$15000,18,0)</f>
        <v>162337</v>
      </c>
      <c r="AD86" s="173" t="n">
        <f aca="false">VLOOKUP($A86,[1]Data!$A$1:$AH$15000,18,0)</f>
        <v>93731</v>
      </c>
      <c r="AE86" s="173" t="n">
        <f aca="false">VLOOKUP($A86,[2]Data!$A$1:$AH$15000,19,0)</f>
        <v>47933</v>
      </c>
      <c r="AF86" s="173" t="n">
        <f aca="false">VLOOKUP($A86,[1]Data!$A$1:$AH$15000,16,0)</f>
        <v>111375</v>
      </c>
      <c r="AG86" s="173" t="n">
        <f aca="false">VLOOKUP($A86,[2]Data!$A$1:$AH$15000,20,0)</f>
        <v>90763</v>
      </c>
      <c r="AH86" s="173" t="n">
        <f aca="false">VLOOKUP($A86,[1]Data!$A$1:$AH$15000,9,0)</f>
        <v>207900</v>
      </c>
      <c r="AI86" s="173" t="n">
        <f aca="false">VLOOKUP($A86,[2]Data!$A$1:$AH$15000,22,0)</f>
        <v>336502</v>
      </c>
      <c r="AJ86" s="173" t="n">
        <f aca="false">VLOOKUP($A86,[1]Data!$A$1:$AH$15000,10,0)</f>
        <v>73184</v>
      </c>
      <c r="AK86" s="173" t="n">
        <f aca="false">VLOOKUP($A86,[2]Data!$A$1:$AH$15000,23,0)</f>
        <v>51630</v>
      </c>
      <c r="AL86" s="173" t="n">
        <f aca="false">VLOOKUP($A86,[2]Data!$A$1:$AH$15000,24,0)</f>
        <v>934998</v>
      </c>
      <c r="AM86" s="173" t="n">
        <f aca="false">VLOOKUP($A86,[4]Data!$A$1:$R$15000,9,0)</f>
        <v>75144</v>
      </c>
      <c r="BA86" s="173" t="n">
        <f aca="false">VLOOKUP($A86,[2]Data!$A$1:$AH$15000,2,0)</f>
        <v>244182</v>
      </c>
      <c r="BC86" s="173" t="n">
        <f aca="false">VLOOKUP($A86,[1]Data!$A$1:$AH$15000,20,0)</f>
        <v>0</v>
      </c>
      <c r="BD86" s="173" t="n">
        <f aca="false">VLOOKUP($A86,[1]Data!$A$1:$AH$15000,21,0)</f>
        <v>35669</v>
      </c>
      <c r="BE86" s="173" t="n">
        <f aca="false">VLOOKUP($A86,[1]Data!$A$1:$AH$15000,22,0)</f>
        <v>0</v>
      </c>
      <c r="BF86" s="173" t="n">
        <f aca="false">VLOOKUP($A86,[1]Data!$A$1:$AH$15000,19,0)</f>
        <v>15000</v>
      </c>
      <c r="BH86" s="173" t="n">
        <f aca="false">VLOOKUP($A86,[2]Data!$A$1:$AH$15000,3,0)</f>
        <v>219992</v>
      </c>
      <c r="BI86" s="173" t="n">
        <f aca="false">VLOOKUP($A86,[2]Data!$A$1:$AH$15000,7,0)</f>
        <v>757721</v>
      </c>
      <c r="BJ86" s="173" t="n">
        <f aca="false">VLOOKUP($A86,[2]Data!$A$1:$AH$15000,8,0)</f>
        <v>0</v>
      </c>
      <c r="BR86" s="173" t="n">
        <f aca="false">VLOOKUP($A86,[2]Data!$A$1:$AH$15000,13,0)</f>
        <v>109257</v>
      </c>
      <c r="BS86" s="173" t="n">
        <f aca="false">VLOOKUP($A86,[2]Data!$A$1:$AH$15000,14,0)</f>
        <v>82773</v>
      </c>
      <c r="BT86" s="173" t="n">
        <f aca="false">VLOOKUP($A86,[2]Data!$A$1:$AH$15000,15,0)</f>
        <v>80031</v>
      </c>
      <c r="BU86" s="173" t="n">
        <f aca="false">VLOOKUP($A86,[2]Data!$A$1:$AH$15000,16,0)</f>
        <v>83243</v>
      </c>
      <c r="BW86" s="173" t="n">
        <f aca="false">VLOOKUP($A86,[1]Data!$A$1:$AH$15000,26,0)</f>
        <v>84325</v>
      </c>
      <c r="BX86" s="173" t="n">
        <f aca="false">VLOOKUP($A86,[1]Data!$A$1:$AH$15000,28,0)</f>
        <v>0</v>
      </c>
      <c r="BY86" s="173" t="n">
        <f aca="false">VLOOKUP($A86,[1]Data!$A$1:$AH$15000,24,0)</f>
        <v>0</v>
      </c>
      <c r="BZ86" s="173" t="n">
        <f aca="false">VLOOKUP($A86,[1]Data!$A$1:$AH$15000,25,0)</f>
        <v>55798</v>
      </c>
      <c r="CA86" s="173" t="n">
        <f aca="false">VLOOKUP($A86,[1]Data!$A$1:$AH$15000,30,0)</f>
        <v>65107</v>
      </c>
      <c r="CB86" s="173" t="n">
        <f aca="false">VLOOKUP($A86,[1]Data!$A$1:$AH$15000,29,0)</f>
        <v>70268</v>
      </c>
      <c r="CD86" s="129" t="n">
        <f aca="false">VLOOKUP($A86,[4]Data!$A$1:$R$15000,2,0)</f>
        <v>721486</v>
      </c>
      <c r="CE86" s="173" t="n">
        <f aca="false">VLOOKUP($A86,[3]Data!$A$1:$K$15000,3,0)*$A$2</f>
        <v>2522400</v>
      </c>
      <c r="CF86" s="173" t="n">
        <f aca="false">VLOOKUP($A86,[3]Data!$A$1:$K$15000,7,0)*$A$2</f>
        <v>4900</v>
      </c>
      <c r="CG86" s="173" t="n">
        <f aca="false">VLOOKUP($A86,[3]Data!$A$1:$K$15000,8,0)*$A$2</f>
        <v>83300</v>
      </c>
      <c r="CH86" s="173" t="n">
        <f aca="false">VLOOKUP($A86,[3]Data!$A$1:$K$15000,2,0)*$A$2</f>
        <v>40300</v>
      </c>
      <c r="CJ86" s="173" t="n">
        <f aca="false">VLOOKUP($A86,[4]Data!$A$1:$R$15000,18,0)</f>
        <v>1277</v>
      </c>
      <c r="CK86" s="173" t="n">
        <f aca="false">VLOOKUP($A86,[4]Data!$A$1:$R$15000,3,0)</f>
        <v>391470</v>
      </c>
      <c r="CL86" s="173" t="n">
        <f aca="false">VLOOKUP($A86,[4]Data!$A$1:$R$15000,4,0)</f>
        <v>5398</v>
      </c>
      <c r="CM86" s="173" t="n">
        <f aca="false">VLOOKUP($A86,[3]Data!$A$1:$K$15000,10,0)*$A$2</f>
        <v>385500</v>
      </c>
      <c r="CN86" s="129" t="n">
        <f aca="false">VLOOKUP($A86,[2]Data!$A$1:$AN$15000,34,0)</f>
        <v>134855</v>
      </c>
      <c r="CO86" s="129" t="n">
        <f aca="false">VLOOKUP($A86,[2]Data!$A$1:$AN$15000,35,0)</f>
        <v>513625</v>
      </c>
      <c r="CP86" s="129" t="n">
        <f aca="false">VLOOKUP($A86,[2]Data!$A$1:$AN$15000,36,0)</f>
        <v>675029</v>
      </c>
      <c r="CQ86" s="129" t="n">
        <f aca="false">VLOOKUP($A86,[2]Data!$A$1:$AN$15000,37,0)</f>
        <v>195312</v>
      </c>
      <c r="CR86" s="129" t="n">
        <f aca="false">VLOOKUP($A86,[2]Data!$A$1:$AN$15000,38,0)</f>
        <v>14561</v>
      </c>
      <c r="CS86" s="129" t="n">
        <f aca="false">VLOOKUP($A86,[2]Data!$A$1:$AN$15000,39,0)</f>
        <v>0</v>
      </c>
      <c r="CT86" s="129" t="n">
        <f aca="false">VLOOKUP($A86,[2]Data!$A$1:$AN$15000,40,0)</f>
        <v>209403</v>
      </c>
      <c r="CU86" s="129" t="n">
        <f aca="false">VLOOKUP($A86,[2]Data!$A$1:$BA$15000,41,0)</f>
        <v>1394</v>
      </c>
      <c r="CV86" s="129" t="n">
        <f aca="false">VLOOKUP($A86,[2]Data!$A$1:$BA$15000,42,0)</f>
        <v>15618</v>
      </c>
      <c r="CW86" s="129" t="n">
        <f aca="false">VLOOKUP($A86,[2]Data!$A$1:$BA$15000,43,0)</f>
        <v>39183</v>
      </c>
      <c r="CX86" s="129" t="n">
        <f aca="false">VLOOKUP($A86,[2]Data!$A$1:$BA$15000,44,0)</f>
        <v>28458</v>
      </c>
      <c r="CY86" s="129" t="n">
        <f aca="false">VLOOKUP($A86,[2]Data!$A$1:$BA$15000,45,0)</f>
        <v>53141</v>
      </c>
      <c r="CZ86" s="129" t="n">
        <f aca="false">VLOOKUP($A86,[2]Data!$A$1:$BA$15000,46,0)</f>
        <v>7810</v>
      </c>
      <c r="DA86" s="129" t="n">
        <f aca="false">VLOOKUP($A86,[2]Data!$A$1:$BA$15000,47,0)</f>
        <v>80684</v>
      </c>
      <c r="DB86" s="129" t="n">
        <f aca="false">VLOOKUP($A86,[2]Data!$A$1:$BA$15000,48,0)</f>
        <v>166544</v>
      </c>
      <c r="DC86" s="129" t="n">
        <f aca="false">VLOOKUP($A86,[2]Data!$A$1:$BA$15000,53,0)</f>
        <v>-59107</v>
      </c>
      <c r="DD86" s="129" t="n">
        <f aca="false">VLOOKUP($A86,[4]Data!$A$1:$Z$15000,20,0)</f>
        <v>34267</v>
      </c>
      <c r="DE86" s="129" t="n">
        <f aca="false">VLOOKUP($A86,[4]Data!$A$1:$Z$15000,25,0)</f>
        <v>5255</v>
      </c>
      <c r="DF86" s="129" t="n">
        <f aca="false">VLOOKUP($A86,[4]Data!$A$1:$Z$15000,26,0)</f>
        <v>0</v>
      </c>
      <c r="DG86" s="129" t="n">
        <f aca="false">VLOOKUP($A86,[4]Data!$A$1:$Z$15000,21,0)</f>
        <v>0</v>
      </c>
      <c r="DH86" s="129" t="n">
        <f aca="false">VLOOKUP($A86,[4]Data!$A$1:$Z$15000,24,0)</f>
        <v>143947</v>
      </c>
      <c r="DI86" s="129" t="n">
        <f aca="false">VLOOKUP($A86,[5]Data!$A$1:$M$15000,4,0)</f>
        <v>462313</v>
      </c>
      <c r="DJ86" s="129" t="n">
        <f aca="false">VLOOKUP($A86,[5]Data!$A$1:$M$15000,12,0)</f>
        <v>24630</v>
      </c>
      <c r="DK86" s="129" t="n">
        <f aca="false">VLOOKUP($A86,[5]Data!$A$1:$M$15000,11,0)</f>
        <v>207426</v>
      </c>
      <c r="DL86" s="129" t="n">
        <f aca="false">VLOOKUP($A86,[5]Data!$A$1:$M$15000,5,0)</f>
        <v>136708</v>
      </c>
      <c r="DM86" s="129" t="n">
        <f aca="false">VLOOKUP($A86,[5]Data!$A$1:$M$15000,8,0)</f>
        <v>289756</v>
      </c>
      <c r="DN86" s="129" t="n">
        <f aca="false">VLOOKUP($A86,[5]Data!$A$1:$M$15000,6,0)</f>
        <v>7149</v>
      </c>
      <c r="DO86" s="129" t="n">
        <f aca="false">VLOOKUP($A86,[5]Data!$A$1:$M$15000,7,0)</f>
        <v>59990</v>
      </c>
      <c r="DP86" s="129" t="n">
        <f aca="false">VLOOKUP($A86,[5]Data!$A$1:$M$15000,9,0)</f>
        <v>10844</v>
      </c>
      <c r="DQ86" s="129" t="n">
        <f aca="false">VLOOKUP($A86,[5]Data!$A$1:$M$15000,3,0)</f>
        <v>0</v>
      </c>
      <c r="DR86" s="129" t="n">
        <f aca="false">VLOOKUP($A86,[5]Data!$A$1:$M$15000,10,0)</f>
        <v>182336</v>
      </c>
      <c r="DS86" s="129" t="n">
        <f aca="false">VLOOKUP($A86,[5]Data!$A$1:$M$15000,2,0)</f>
        <v>20952</v>
      </c>
      <c r="DT86" s="129" t="str">
        <f aca="false">VLOOKUP($A86,[5]Data!$A$1:$M$15000,13,0)</f>
        <v/>
      </c>
      <c r="DU86" s="129" t="n">
        <f aca="false">VLOOKUP($A86,[6]data!$A$1:$M$15000,2,0)</f>
        <v>131100</v>
      </c>
      <c r="DV86" s="129" t="n">
        <f aca="false">VLOOKUP($A86,[6]data!$A$1:$M$15000,3,0)</f>
        <v>143213</v>
      </c>
      <c r="DW86" s="129" t="n">
        <f aca="false">VLOOKUP($A86,[6]data!$A$1:$M$15000,4,0)</f>
        <v>169263</v>
      </c>
      <c r="DX86" s="129" t="n">
        <f aca="false">VLOOKUP($A86,[6]data!$A$1:$M$15000,5,0)</f>
        <v>3659</v>
      </c>
      <c r="DY86" s="129" t="n">
        <f aca="false">VLOOKUP($A86,[6]data!$A$1:$M$15000,6,0)</f>
        <v>102782</v>
      </c>
      <c r="DZ86" s="129" t="n">
        <f aca="false">VLOOKUP($A86,[6]data!$A$1:$M$15000,7,0)</f>
        <v>106056</v>
      </c>
      <c r="EA86" s="129" t="n">
        <f aca="false">VLOOKUP($A86,[6]data!$A$1:$M$15000,8,0)</f>
        <v>82631</v>
      </c>
      <c r="EB86" s="129" t="n">
        <f aca="false">VLOOKUP($A86,[6]data!$A$1:$M$15000,9,0)</f>
        <v>416874</v>
      </c>
      <c r="EC86" s="129" t="n">
        <f aca="false">VLOOKUP($A86,[6]data!$A$1:$M$15000,10,0)</f>
        <v>46444</v>
      </c>
      <c r="ED86" s="129" t="n">
        <f aca="false">VLOOKUP($A86,[6]data!$A$1:$Q$15000,11,0)</f>
        <v>6336</v>
      </c>
      <c r="EE86" s="129" t="n">
        <f aca="false">VLOOKUP($A86,[6]data!$A$1:$Q$15000,12,0)</f>
        <v>257316</v>
      </c>
      <c r="EF86" s="129" t="n">
        <f aca="false">VLOOKUP($A86,[6]data!$A$1:$Q$15000,13,0)</f>
        <v>140000</v>
      </c>
      <c r="EG86" s="129" t="n">
        <f aca="false">VLOOKUP($A86,[6]data!$A$1:$Q$15000,14,0)</f>
        <v>23700</v>
      </c>
      <c r="EH86" s="129" t="n">
        <f aca="false">VLOOKUP($A86,[6]data!$A$1:$Q$15000,15,0)</f>
        <v>107000</v>
      </c>
      <c r="EI86" s="129" t="n">
        <f aca="false">VLOOKUP($A86,[6]data!$A$1:$Q$15000,17,0)</f>
        <v>23916</v>
      </c>
      <c r="EJ86" s="129" t="n">
        <f aca="false">VLOOKUP($A86,[6]data!$A$1:$Q$15000,16,0)</f>
        <v>144003</v>
      </c>
      <c r="EK86" s="129" t="str">
        <f aca="false">VLOOKUP($A86,[7]data!$A$1:$Q$15000,3,0)</f>
        <v/>
      </c>
      <c r="EL86" s="129" t="str">
        <f aca="false">VLOOKUP($A86,[7]data!$A$1:$Q$15000,4,0)</f>
        <v/>
      </c>
      <c r="EM86" s="129" t="str">
        <f aca="false">VLOOKUP($A86,[7]data!$A$1:$Q$15000,2,0)</f>
        <v/>
      </c>
      <c r="EN86" s="129" t="str">
        <f aca="false">VLOOKUP($A86,[7]data!$A$1:$Q$15000,11,0)</f>
        <v/>
      </c>
      <c r="EO86" s="129" t="str">
        <f aca="false">VLOOKUP($A86,[7]data!$A$1:$Q$15000,12,0)</f>
        <v/>
      </c>
      <c r="ES86" s="129" t="str">
        <f aca="false">VLOOKUP($A86,[7]data!$A$1:$Q$15000,14,0)</f>
        <v/>
      </c>
      <c r="ET86" s="129" t="str">
        <f aca="false">VLOOKUP($A86,[7]data!$A$1:$Q$15000,13,0)</f>
        <v/>
      </c>
      <c r="EU86" s="130" t="n">
        <f aca="false">VLOOKUP($A86,[4]Data!$A$1:$I$15000,8,0)</f>
        <v>155041</v>
      </c>
      <c r="EV86" s="128" t="n">
        <f aca="false">VLOOKUP($A86,[2]Data!$A$1:$BG$15000,59,0)</f>
        <v>0</v>
      </c>
      <c r="EW86" s="173" t="n">
        <f aca="false">+BI86+EV86-BJ86</f>
        <v>757721</v>
      </c>
    </row>
    <row r="87" customFormat="false" ht="11.25" hidden="false" customHeight="false" outlineLevel="0" collapsed="false">
      <c r="A87" s="172" t="n">
        <v>36548</v>
      </c>
      <c r="B87" s="173" t="n">
        <f aca="false">VLOOKUP($A87,[2]Data!$A$1:$AG$15000,9,0)</f>
        <v>226854</v>
      </c>
      <c r="C87" s="173" t="n">
        <f aca="false">VLOOKUP($A87,[2]Data!$A$1:$AG$15000,10,0)</f>
        <v>295153</v>
      </c>
      <c r="D87" s="173" t="n">
        <f aca="false">VLOOKUP($A87,[2]Data!$A$1:$AG$15000,11,0)</f>
        <v>813462</v>
      </c>
      <c r="E87" s="173" t="n">
        <f aca="false">VLOOKUP($A87,[2]Data!$A$1:$AG$15000,12,0)</f>
        <v>525053</v>
      </c>
      <c r="F87" s="173" t="n">
        <f aca="false">VLOOKUP($A87,[1]Data!$A$1:$AF$15000,4,0)</f>
        <v>757003</v>
      </c>
      <c r="G87" s="173" t="n">
        <f aca="false">VLOOKUP($A87,[1]Data!$A$1:$AF$15000,2,0)</f>
        <v>29500</v>
      </c>
      <c r="H87" s="173" t="n">
        <f aca="false">VLOOKUP($A87,[1]Data!$A$1:$AF$15000,3,0)</f>
        <v>29558</v>
      </c>
      <c r="I87" s="173" t="n">
        <f aca="false">VLOOKUP($A87,[1]Data!$A$1:$AF$15000,6,0)</f>
        <v>5238</v>
      </c>
      <c r="J87" s="173" t="n">
        <f aca="false">VLOOKUP($A87,[3]Data!$A$1:$K$15000,4,0)*$A$2</f>
        <v>1639900</v>
      </c>
      <c r="K87" s="173" t="n">
        <f aca="false">VLOOKUP($A87,[3]Data!$A$1:$K$15000,6,0)*$A$2</f>
        <v>74000</v>
      </c>
      <c r="R87" s="173" t="n">
        <f aca="false">VLOOKUP($A87,[2]Data!$A$1:$AH$15000,4,0)</f>
        <v>2643348</v>
      </c>
      <c r="T87" s="173" t="n">
        <f aca="false">VLOOKUP($A87,[1]Data!$A$1:$AH$15000,34,0)</f>
        <v>673408</v>
      </c>
      <c r="V87" s="173" t="n">
        <f aca="false">VLOOKUP($A87,[1]Data!$A$1:$AH$15000,8,0)</f>
        <v>26247</v>
      </c>
      <c r="W87" s="173" t="n">
        <f aca="false">VLOOKUP($A87,[4]Data!$A$1:$AH$15000,19,0)</f>
        <v>93373</v>
      </c>
      <c r="X87" s="173" t="n">
        <f aca="false">VLOOKUP($A87,[1]Data!$A$1:$AH$15000,17,0)</f>
        <v>166201</v>
      </c>
      <c r="Y87" s="173" t="n">
        <f aca="false">VLOOKUP($A87,[2]Data!$A$1:$AH$15000,17,0)</f>
        <v>316061</v>
      </c>
      <c r="Z87" s="173" t="n">
        <f aca="false">VLOOKUP($A87,[1]Data!$A$1:$AH$15000,11,0)</f>
        <v>256627</v>
      </c>
      <c r="AA87" s="173" t="n">
        <f aca="false">VLOOKUP($A87,[2]Data!$A$1:$AH$15000,21,0)</f>
        <v>252480</v>
      </c>
      <c r="AB87" s="173" t="n">
        <f aca="false">VLOOKUP($A87,[1]Data!$A$1:$AH$15000,15,0)</f>
        <v>71984</v>
      </c>
      <c r="AC87" s="173" t="n">
        <f aca="false">VLOOKUP($A87,[2]Data!$A$1:$AH$15000,18,0)</f>
        <v>162741</v>
      </c>
      <c r="AD87" s="173" t="n">
        <f aca="false">VLOOKUP($A87,[1]Data!$A$1:$AH$15000,18,0)</f>
        <v>93731</v>
      </c>
      <c r="AE87" s="173" t="n">
        <f aca="false">VLOOKUP($A87,[2]Data!$A$1:$AH$15000,19,0)</f>
        <v>46020</v>
      </c>
      <c r="AF87" s="173" t="n">
        <f aca="false">VLOOKUP($A87,[1]Data!$A$1:$AH$15000,16,0)</f>
        <v>111375</v>
      </c>
      <c r="AG87" s="173" t="n">
        <f aca="false">VLOOKUP($A87,[2]Data!$A$1:$AH$15000,20,0)</f>
        <v>98762</v>
      </c>
      <c r="AH87" s="173" t="n">
        <f aca="false">VLOOKUP($A87,[1]Data!$A$1:$AH$15000,9,0)</f>
        <v>207900</v>
      </c>
      <c r="AI87" s="173" t="n">
        <f aca="false">VLOOKUP($A87,[2]Data!$A$1:$AH$15000,22,0)</f>
        <v>336142</v>
      </c>
      <c r="AJ87" s="173" t="n">
        <f aca="false">VLOOKUP($A87,[1]Data!$A$1:$AH$15000,10,0)</f>
        <v>73184</v>
      </c>
      <c r="AK87" s="173" t="n">
        <f aca="false">VLOOKUP($A87,[2]Data!$A$1:$AH$15000,23,0)</f>
        <v>52256</v>
      </c>
      <c r="AL87" s="173" t="n">
        <f aca="false">VLOOKUP($A87,[2]Data!$A$1:$AH$15000,24,0)</f>
        <v>905000</v>
      </c>
      <c r="AM87" s="173" t="n">
        <f aca="false">VLOOKUP($A87,[4]Data!$A$1:$R$15000,9,0)</f>
        <v>58966</v>
      </c>
      <c r="BA87" s="173" t="n">
        <f aca="false">VLOOKUP($A87,[2]Data!$A$1:$AH$15000,2,0)</f>
        <v>241818</v>
      </c>
      <c r="BC87" s="173" t="n">
        <f aca="false">VLOOKUP($A87,[1]Data!$A$1:$AH$15000,20,0)</f>
        <v>0</v>
      </c>
      <c r="BD87" s="173" t="n">
        <f aca="false">VLOOKUP($A87,[1]Data!$A$1:$AH$15000,21,0)</f>
        <v>35669</v>
      </c>
      <c r="BE87" s="173" t="n">
        <f aca="false">VLOOKUP($A87,[1]Data!$A$1:$AH$15000,22,0)</f>
        <v>0</v>
      </c>
      <c r="BF87" s="173" t="n">
        <f aca="false">VLOOKUP($A87,[1]Data!$A$1:$AH$15000,19,0)</f>
        <v>15000</v>
      </c>
      <c r="BG87" s="173" t="n">
        <f aca="false">+BC87+BD87+BE87+BF87</f>
        <v>50669</v>
      </c>
      <c r="BH87" s="173" t="n">
        <f aca="false">VLOOKUP($A87,[2]Data!$A$1:$AH$15000,3,0)</f>
        <v>223202</v>
      </c>
      <c r="BI87" s="173" t="n">
        <f aca="false">VLOOKUP($A87,[2]Data!$A$1:$AH$15000,7,0)</f>
        <v>735544</v>
      </c>
      <c r="BJ87" s="173" t="n">
        <f aca="false">VLOOKUP($A87,[2]Data!$A$1:$AH$15000,8,0)</f>
        <v>0</v>
      </c>
      <c r="BR87" s="173" t="n">
        <f aca="false">VLOOKUP($A87,[2]Data!$A$1:$AH$15000,13,0)</f>
        <v>114047</v>
      </c>
      <c r="BS87" s="173" t="n">
        <f aca="false">VLOOKUP($A87,[2]Data!$A$1:$AH$15000,14,0)</f>
        <v>82773</v>
      </c>
      <c r="BT87" s="173" t="n">
        <f aca="false">VLOOKUP($A87,[2]Data!$A$1:$AH$15000,15,0)</f>
        <v>80031</v>
      </c>
      <c r="BU87" s="173" t="n">
        <f aca="false">VLOOKUP($A87,[2]Data!$A$1:$AH$15000,16,0)</f>
        <v>84614</v>
      </c>
      <c r="BW87" s="173" t="n">
        <f aca="false">VLOOKUP($A87,[1]Data!$A$1:$AH$15000,26,0)</f>
        <v>84325</v>
      </c>
      <c r="BX87" s="173" t="n">
        <f aca="false">VLOOKUP($A87,[1]Data!$A$1:$AH$15000,28,0)</f>
        <v>0</v>
      </c>
      <c r="BY87" s="173" t="n">
        <f aca="false">VLOOKUP($A87,[1]Data!$A$1:$AH$15000,24,0)</f>
        <v>0</v>
      </c>
      <c r="BZ87" s="173" t="n">
        <f aca="false">VLOOKUP($A87,[1]Data!$A$1:$AH$15000,25,0)</f>
        <v>55798</v>
      </c>
      <c r="CA87" s="173" t="n">
        <f aca="false">VLOOKUP($A87,[1]Data!$A$1:$AH$15000,30,0)</f>
        <v>65107</v>
      </c>
      <c r="CB87" s="173" t="n">
        <f aca="false">VLOOKUP($A87,[1]Data!$A$1:$AH$15000,29,0)</f>
        <v>70268</v>
      </c>
      <c r="CD87" s="129" t="n">
        <f aca="false">VLOOKUP($A87,[4]Data!$A$1:$R$15000,2,0)</f>
        <v>747001</v>
      </c>
      <c r="CE87" s="173" t="n">
        <f aca="false">VLOOKUP($A87,[3]Data!$A$1:$K$15000,3,0)*$A$2</f>
        <v>2514100</v>
      </c>
      <c r="CF87" s="173" t="n">
        <f aca="false">VLOOKUP($A87,[3]Data!$A$1:$K$15000,7,0)*$A$2</f>
        <v>4900</v>
      </c>
      <c r="CG87" s="173" t="n">
        <f aca="false">VLOOKUP($A87,[3]Data!$A$1:$K$15000,8,0)*$A$2</f>
        <v>83300</v>
      </c>
      <c r="CH87" s="173" t="n">
        <f aca="false">VLOOKUP($A87,[3]Data!$A$1:$K$15000,2,0)*$A$2</f>
        <v>40300</v>
      </c>
      <c r="CJ87" s="173" t="n">
        <f aca="false">VLOOKUP($A87,[4]Data!$A$1:$R$15000,18,0)</f>
        <v>33010</v>
      </c>
      <c r="CK87" s="173" t="n">
        <f aca="false">VLOOKUP($A87,[4]Data!$A$1:$R$15000,3,0)</f>
        <v>388844</v>
      </c>
      <c r="CL87" s="173" t="n">
        <f aca="false">VLOOKUP($A87,[4]Data!$A$1:$R$15000,4,0)</f>
        <v>17010</v>
      </c>
      <c r="CM87" s="173" t="n">
        <f aca="false">VLOOKUP($A87,[3]Data!$A$1:$K$15000,10,0)*$A$2</f>
        <v>371200</v>
      </c>
      <c r="CN87" s="129" t="n">
        <f aca="false">VLOOKUP($A87,[2]Data!$A$1:$AN$15000,34,0)</f>
        <v>134605</v>
      </c>
      <c r="CO87" s="129" t="n">
        <f aca="false">VLOOKUP($A87,[2]Data!$A$1:$AN$15000,35,0)</f>
        <v>507610</v>
      </c>
      <c r="CP87" s="129" t="n">
        <f aca="false">VLOOKUP($A87,[2]Data!$A$1:$AN$15000,36,0)</f>
        <v>675029</v>
      </c>
      <c r="CQ87" s="129" t="n">
        <f aca="false">VLOOKUP($A87,[2]Data!$A$1:$AN$15000,37,0)</f>
        <v>195112</v>
      </c>
      <c r="CR87" s="129" t="n">
        <f aca="false">VLOOKUP($A87,[2]Data!$A$1:$AN$15000,38,0)</f>
        <v>14728</v>
      </c>
      <c r="CS87" s="129" t="n">
        <f aca="false">VLOOKUP($A87,[2]Data!$A$1:$AN$15000,39,0)</f>
        <v>0</v>
      </c>
      <c r="CT87" s="129" t="n">
        <f aca="false">VLOOKUP($A87,[2]Data!$A$1:$AN$15000,40,0)</f>
        <v>209403</v>
      </c>
      <c r="CU87" s="129" t="n">
        <f aca="false">VLOOKUP($A87,[2]Data!$A$1:$BA$15000,41,0)</f>
        <v>1394</v>
      </c>
      <c r="CV87" s="129" t="n">
        <f aca="false">VLOOKUP($A87,[2]Data!$A$1:$BA$15000,42,0)</f>
        <v>14197</v>
      </c>
      <c r="CW87" s="129" t="n">
        <f aca="false">VLOOKUP($A87,[2]Data!$A$1:$BA$15000,43,0)</f>
        <v>39183</v>
      </c>
      <c r="CX87" s="129" t="n">
        <f aca="false">VLOOKUP($A87,[2]Data!$A$1:$BA$15000,44,0)</f>
        <v>28459</v>
      </c>
      <c r="CY87" s="129" t="n">
        <f aca="false">VLOOKUP($A87,[2]Data!$A$1:$BA$15000,45,0)</f>
        <v>53141</v>
      </c>
      <c r="CZ87" s="129" t="n">
        <f aca="false">VLOOKUP($A87,[2]Data!$A$1:$BA$15000,46,0)</f>
        <v>7810</v>
      </c>
      <c r="DA87" s="129" t="n">
        <f aca="false">VLOOKUP($A87,[2]Data!$A$1:$BA$15000,47,0)</f>
        <v>80684</v>
      </c>
      <c r="DB87" s="129" t="n">
        <f aca="false">VLOOKUP($A87,[2]Data!$A$1:$BA$15000,48,0)</f>
        <v>165717</v>
      </c>
      <c r="DC87" s="129" t="n">
        <f aca="false">VLOOKUP($A87,[2]Data!$A$1:$BA$15000,53,0)</f>
        <v>-59017</v>
      </c>
      <c r="DD87" s="129" t="n">
        <f aca="false">VLOOKUP($A87,[4]Data!$A$1:$Z$15000,20,0)</f>
        <v>17908</v>
      </c>
      <c r="DE87" s="129" t="n">
        <f aca="false">VLOOKUP($A87,[4]Data!$A$1:$Z$15000,25,0)</f>
        <v>5255</v>
      </c>
      <c r="DF87" s="129" t="n">
        <f aca="false">VLOOKUP($A87,[4]Data!$A$1:$Z$15000,26,0)</f>
        <v>0</v>
      </c>
      <c r="DG87" s="129" t="n">
        <f aca="false">VLOOKUP($A87,[4]Data!$A$1:$Z$15000,21,0)</f>
        <v>0</v>
      </c>
      <c r="DH87" s="129" t="n">
        <f aca="false">VLOOKUP($A87,[4]Data!$A$1:$Z$15000,24,0)</f>
        <v>144038</v>
      </c>
      <c r="DI87" s="129" t="n">
        <f aca="false">VLOOKUP($A87,[5]Data!$A$1:$M$15000,4,0)</f>
        <v>505756</v>
      </c>
      <c r="DJ87" s="129" t="n">
        <f aca="false">VLOOKUP($A87,[5]Data!$A$1:$M$15000,12,0)</f>
        <v>24606</v>
      </c>
      <c r="DK87" s="129" t="n">
        <f aca="false">VLOOKUP($A87,[5]Data!$A$1:$M$15000,11,0)</f>
        <v>207457</v>
      </c>
      <c r="DL87" s="129" t="n">
        <f aca="false">VLOOKUP($A87,[5]Data!$A$1:$M$15000,5,0)</f>
        <v>136832</v>
      </c>
      <c r="DM87" s="129" t="n">
        <f aca="false">VLOOKUP($A87,[5]Data!$A$1:$M$15000,8,0)</f>
        <v>278119</v>
      </c>
      <c r="DN87" s="129" t="n">
        <f aca="false">VLOOKUP($A87,[5]Data!$A$1:$M$15000,6,0)</f>
        <v>7115</v>
      </c>
      <c r="DO87" s="129" t="n">
        <f aca="false">VLOOKUP($A87,[5]Data!$A$1:$M$15000,7,0)</f>
        <v>57109</v>
      </c>
      <c r="DP87" s="129" t="n">
        <f aca="false">VLOOKUP($A87,[5]Data!$A$1:$M$15000,9,0)</f>
        <v>10809</v>
      </c>
      <c r="DQ87" s="129" t="n">
        <f aca="false">VLOOKUP($A87,[5]Data!$A$1:$M$15000,3,0)</f>
        <v>0</v>
      </c>
      <c r="DR87" s="129" t="n">
        <f aca="false">VLOOKUP($A87,[5]Data!$A$1:$M$15000,10,0)</f>
        <v>189640</v>
      </c>
      <c r="DS87" s="129" t="n">
        <f aca="false">VLOOKUP($A87,[5]Data!$A$1:$M$15000,2,0)</f>
        <v>20851</v>
      </c>
      <c r="DT87" s="129" t="str">
        <f aca="false">VLOOKUP($A87,[5]Data!$A$1:$M$15000,13,0)</f>
        <v/>
      </c>
      <c r="DU87" s="129" t="n">
        <f aca="false">VLOOKUP($A87,[6]data!$A$1:$M$15000,2,0)</f>
        <v>131100</v>
      </c>
      <c r="DV87" s="129" t="n">
        <f aca="false">VLOOKUP($A87,[6]data!$A$1:$M$15000,3,0)</f>
        <v>143213</v>
      </c>
      <c r="DW87" s="129" t="n">
        <f aca="false">VLOOKUP($A87,[6]data!$A$1:$M$15000,4,0)</f>
        <v>169263</v>
      </c>
      <c r="DX87" s="129" t="n">
        <f aca="false">VLOOKUP($A87,[6]data!$A$1:$M$15000,5,0)</f>
        <v>3659</v>
      </c>
      <c r="DY87" s="129" t="n">
        <f aca="false">VLOOKUP($A87,[6]data!$A$1:$M$15000,6,0)</f>
        <v>102782</v>
      </c>
      <c r="DZ87" s="129" t="n">
        <f aca="false">VLOOKUP($A87,[6]data!$A$1:$M$15000,7,0)</f>
        <v>106056</v>
      </c>
      <c r="EA87" s="129" t="n">
        <f aca="false">VLOOKUP($A87,[6]data!$A$1:$M$15000,8,0)</f>
        <v>81666</v>
      </c>
      <c r="EB87" s="129" t="n">
        <f aca="false">VLOOKUP($A87,[6]data!$A$1:$M$15000,9,0)</f>
        <v>416874</v>
      </c>
      <c r="EC87" s="129" t="n">
        <f aca="false">VLOOKUP($A87,[6]data!$A$1:$M$15000,10,0)</f>
        <v>19594</v>
      </c>
      <c r="ED87" s="129" t="n">
        <f aca="false">VLOOKUP($A87,[6]data!$A$1:$Q$15000,11,0)</f>
        <v>6336</v>
      </c>
      <c r="EE87" s="129" t="n">
        <f aca="false">VLOOKUP($A87,[6]data!$A$1:$Q$15000,12,0)</f>
        <v>262316</v>
      </c>
      <c r="EF87" s="129" t="n">
        <f aca="false">VLOOKUP($A87,[6]data!$A$1:$Q$15000,13,0)</f>
        <v>140000</v>
      </c>
      <c r="EG87" s="129" t="n">
        <f aca="false">VLOOKUP($A87,[6]data!$A$1:$Q$15000,14,0)</f>
        <v>23700</v>
      </c>
      <c r="EH87" s="129" t="n">
        <f aca="false">VLOOKUP($A87,[6]data!$A$1:$Q$15000,15,0)</f>
        <v>107000</v>
      </c>
      <c r="EI87" s="129" t="n">
        <f aca="false">VLOOKUP($A87,[6]data!$A$1:$Q$15000,17,0)</f>
        <v>23916</v>
      </c>
      <c r="EJ87" s="129" t="n">
        <f aca="false">VLOOKUP($A87,[6]data!$A$1:$Q$15000,16,0)</f>
        <v>107303</v>
      </c>
      <c r="EK87" s="129" t="n">
        <f aca="false">VLOOKUP($A87,[7]data!$A$1:$Q$15000,3,0)</f>
        <v>270000</v>
      </c>
      <c r="EL87" s="129" t="n">
        <f aca="false">VLOOKUP($A87,[7]data!$A$1:$Q$15000,4,0)</f>
        <v>58000</v>
      </c>
      <c r="EM87" s="129" t="n">
        <f aca="false">VLOOKUP($A87,[7]data!$A$1:$Q$15000,2,0)</f>
        <v>13000</v>
      </c>
      <c r="EN87" s="129" t="n">
        <f aca="false">VLOOKUP($A87,[7]data!$A$1:$Q$15000,11,0)</f>
        <v>63000</v>
      </c>
      <c r="EO87" s="129" t="n">
        <f aca="false">VLOOKUP($A87,[7]data!$A$1:$Q$15000,12,0)</f>
        <v>33000</v>
      </c>
      <c r="ES87" s="129" t="n">
        <f aca="false">VLOOKUP($A87,[7]data!$A$1:$Q$15000,14,0)</f>
        <v>39000</v>
      </c>
      <c r="ET87" s="129" t="n">
        <f aca="false">VLOOKUP($A87,[7]data!$A$1:$Q$15000,13,0)</f>
        <v>7000</v>
      </c>
      <c r="EU87" s="130" t="n">
        <f aca="false">VLOOKUP($A87,[4]Data!$A$1:$I$15000,8,0)</f>
        <v>154993</v>
      </c>
      <c r="EV87" s="128" t="n">
        <f aca="false">VLOOKUP($A87,[2]Data!$A$1:$BG$15000,59,0)</f>
        <v>0</v>
      </c>
      <c r="EW87" s="173" t="n">
        <f aca="false">+BI87+EV87-BJ87</f>
        <v>735544</v>
      </c>
    </row>
    <row r="88" customFormat="false" ht="11.25" hidden="false" customHeight="false" outlineLevel="0" collapsed="false">
      <c r="A88" s="172" t="n">
        <v>36549</v>
      </c>
      <c r="B88" s="173" t="n">
        <f aca="false">VLOOKUP($A88,[2]Data!$A$1:$AG$15000,9,0)</f>
        <v>202042</v>
      </c>
      <c r="C88" s="173" t="n">
        <f aca="false">VLOOKUP($A88,[2]Data!$A$1:$AG$15000,10,0)</f>
        <v>293907</v>
      </c>
      <c r="D88" s="173" t="n">
        <f aca="false">VLOOKUP($A88,[2]Data!$A$1:$AG$15000,11,0)</f>
        <v>808568</v>
      </c>
      <c r="E88" s="173" t="n">
        <f aca="false">VLOOKUP($A88,[2]Data!$A$1:$AG$15000,12,0)</f>
        <v>539463</v>
      </c>
      <c r="F88" s="173" t="n">
        <f aca="false">VLOOKUP($A88,[1]Data!$A$1:$AF$15000,4,0)</f>
        <v>702948</v>
      </c>
      <c r="G88" s="173" t="n">
        <f aca="false">VLOOKUP($A88,[1]Data!$A$1:$AF$15000,2,0)</f>
        <v>25000</v>
      </c>
      <c r="H88" s="173" t="n">
        <f aca="false">VLOOKUP($A88,[1]Data!$A$1:$AF$15000,3,0)</f>
        <v>86342</v>
      </c>
      <c r="I88" s="173" t="n">
        <f aca="false">VLOOKUP($A88,[1]Data!$A$1:$AF$15000,6,0)</f>
        <v>11572</v>
      </c>
      <c r="J88" s="173" t="n">
        <f aca="false">VLOOKUP($A88,[3]Data!$A$1:$K$15000,4,0)*$A$2</f>
        <v>1636300</v>
      </c>
      <c r="K88" s="173" t="n">
        <f aca="false">VLOOKUP($A88,[3]Data!$A$1:$K$15000,6,0)*$A$2</f>
        <v>77500</v>
      </c>
      <c r="R88" s="173" t="n">
        <f aca="false">VLOOKUP($A88,[2]Data!$A$1:$AH$15000,4,0)</f>
        <v>2676438</v>
      </c>
      <c r="T88" s="173" t="n">
        <f aca="false">VLOOKUP($A88,[1]Data!$A$1:$AH$15000,34,0)</f>
        <v>658135</v>
      </c>
      <c r="V88" s="173" t="n">
        <f aca="false">VLOOKUP($A88,[1]Data!$A$1:$AH$15000,8,0)</f>
        <v>26247</v>
      </c>
      <c r="W88" s="173" t="n">
        <f aca="false">VLOOKUP($A88,[4]Data!$A$1:$AH$15000,19,0)</f>
        <v>93477</v>
      </c>
      <c r="X88" s="173" t="n">
        <f aca="false">VLOOKUP($A88,[1]Data!$A$1:$AH$15000,17,0)</f>
        <v>140625</v>
      </c>
      <c r="Y88" s="173" t="n">
        <f aca="false">VLOOKUP($A88,[2]Data!$A$1:$AH$15000,17,0)</f>
        <v>321964</v>
      </c>
      <c r="Z88" s="173" t="n">
        <f aca="false">VLOOKUP($A88,[1]Data!$A$1:$AH$15000,11,0)</f>
        <v>244137</v>
      </c>
      <c r="AA88" s="173" t="n">
        <f aca="false">VLOOKUP($A88,[2]Data!$A$1:$AH$15000,21,0)</f>
        <v>254043</v>
      </c>
      <c r="AB88" s="173" t="n">
        <f aca="false">VLOOKUP($A88,[1]Data!$A$1:$AH$15000,15,0)</f>
        <v>63651</v>
      </c>
      <c r="AC88" s="173" t="n">
        <f aca="false">VLOOKUP($A88,[2]Data!$A$1:$AH$15000,18,0)</f>
        <v>161356</v>
      </c>
      <c r="AD88" s="173" t="n">
        <f aca="false">VLOOKUP($A88,[1]Data!$A$1:$AH$15000,18,0)</f>
        <v>93830</v>
      </c>
      <c r="AE88" s="173" t="n">
        <f aca="false">VLOOKUP($A88,[2]Data!$A$1:$AH$15000,19,0)</f>
        <v>50020</v>
      </c>
      <c r="AF88" s="173" t="n">
        <f aca="false">VLOOKUP($A88,[1]Data!$A$1:$AH$15000,16,0)</f>
        <v>106764</v>
      </c>
      <c r="AG88" s="173" t="n">
        <f aca="false">VLOOKUP($A88,[2]Data!$A$1:$AH$15000,20,0)</f>
        <v>91012</v>
      </c>
      <c r="AH88" s="173" t="n">
        <f aca="false">VLOOKUP($A88,[1]Data!$A$1:$AH$15000,9,0)</f>
        <v>195512</v>
      </c>
      <c r="AI88" s="173" t="n">
        <f aca="false">VLOOKUP($A88,[2]Data!$A$1:$AH$15000,22,0)</f>
        <v>344525</v>
      </c>
      <c r="AJ88" s="173" t="n">
        <f aca="false">VLOOKUP($A88,[1]Data!$A$1:$AH$15000,10,0)</f>
        <v>78789</v>
      </c>
      <c r="AK88" s="173" t="n">
        <f aca="false">VLOOKUP($A88,[2]Data!$A$1:$AH$15000,23,0)</f>
        <v>51425</v>
      </c>
      <c r="AL88" s="173" t="n">
        <f aca="false">VLOOKUP($A88,[2]Data!$A$1:$AH$15000,24,0)</f>
        <v>932906</v>
      </c>
      <c r="AM88" s="173" t="n">
        <f aca="false">VLOOKUP($A88,[4]Data!$A$1:$R$15000,9,0)</f>
        <v>55684</v>
      </c>
      <c r="BA88" s="173" t="n">
        <f aca="false">VLOOKUP($A88,[2]Data!$A$1:$AH$15000,2,0)</f>
        <v>250409</v>
      </c>
      <c r="BC88" s="173" t="n">
        <f aca="false">VLOOKUP($A88,[1]Data!$A$1:$AH$15000,20,0)</f>
        <v>0</v>
      </c>
      <c r="BD88" s="173" t="n">
        <f aca="false">VLOOKUP($A88,[1]Data!$A$1:$AH$15000,21,0)</f>
        <v>35681</v>
      </c>
      <c r="BE88" s="173" t="n">
        <f aca="false">VLOOKUP($A88,[1]Data!$A$1:$AH$15000,22,0)</f>
        <v>0</v>
      </c>
      <c r="BF88" s="173" t="n">
        <f aca="false">VLOOKUP($A88,[1]Data!$A$1:$AH$15000,19,0)</f>
        <v>0</v>
      </c>
      <c r="BG88" s="173" t="n">
        <f aca="false">+BC88+BD88+BE88+BF88</f>
        <v>35681</v>
      </c>
      <c r="BH88" s="173" t="n">
        <f aca="false">VLOOKUP($A88,[2]Data!$A$1:$AH$15000,3,0)</f>
        <v>249499</v>
      </c>
      <c r="BI88" s="173" t="n">
        <f aca="false">VLOOKUP($A88,[2]Data!$A$1:$AH$15000,7,0)</f>
        <v>774007</v>
      </c>
      <c r="BJ88" s="173" t="n">
        <f aca="false">VLOOKUP($A88,[2]Data!$A$1:$AH$15000,8,0)</f>
        <v>0</v>
      </c>
      <c r="BR88" s="173" t="n">
        <f aca="false">VLOOKUP($A88,[2]Data!$A$1:$AH$15000,13,0)</f>
        <v>115974</v>
      </c>
      <c r="BS88" s="173" t="n">
        <f aca="false">VLOOKUP($A88,[2]Data!$A$1:$AH$15000,14,0)</f>
        <v>81334</v>
      </c>
      <c r="BT88" s="173" t="n">
        <f aca="false">VLOOKUP($A88,[2]Data!$A$1:$AH$15000,15,0)</f>
        <v>80031</v>
      </c>
      <c r="BU88" s="173" t="n">
        <f aca="false">VLOOKUP($A88,[2]Data!$A$1:$AH$15000,16,0)</f>
        <v>55292</v>
      </c>
      <c r="BW88" s="173" t="n">
        <f aca="false">VLOOKUP($A88,[1]Data!$A$1:$AH$15000,26,0)</f>
        <v>75000</v>
      </c>
      <c r="BX88" s="173" t="n">
        <f aca="false">VLOOKUP($A88,[1]Data!$A$1:$AH$15000,28,0)</f>
        <v>0</v>
      </c>
      <c r="BY88" s="173" t="n">
        <f aca="false">VLOOKUP($A88,[1]Data!$A$1:$AH$15000,24,0)</f>
        <v>0</v>
      </c>
      <c r="BZ88" s="173" t="n">
        <f aca="false">VLOOKUP($A88,[1]Data!$A$1:$AH$15000,25,0)</f>
        <v>57774</v>
      </c>
      <c r="CA88" s="173" t="n">
        <f aca="false">VLOOKUP($A88,[1]Data!$A$1:$AH$15000,30,0)</f>
        <v>25674</v>
      </c>
      <c r="CB88" s="173" t="n">
        <f aca="false">VLOOKUP($A88,[1]Data!$A$1:$AH$15000,29,0)</f>
        <v>46932</v>
      </c>
      <c r="CD88" s="129" t="n">
        <f aca="false">VLOOKUP($A88,[4]Data!$A$1:$R$15000,2,0)</f>
        <v>747560</v>
      </c>
      <c r="CE88" s="173" t="n">
        <f aca="false">VLOOKUP($A88,[3]Data!$A$1:$K$15000,3,0)*$A$2</f>
        <v>2518600</v>
      </c>
      <c r="CF88" s="173" t="n">
        <f aca="false">VLOOKUP($A88,[3]Data!$A$1:$K$15000,7,0)*$A$2</f>
        <v>1600</v>
      </c>
      <c r="CG88" s="173" t="n">
        <f aca="false">VLOOKUP($A88,[3]Data!$A$1:$K$15000,8,0)*$A$2</f>
        <v>83300</v>
      </c>
      <c r="CH88" s="173" t="n">
        <f aca="false">VLOOKUP($A88,[3]Data!$A$1:$K$15000,2,0)*$A$2</f>
        <v>40300</v>
      </c>
      <c r="CJ88" s="173" t="n">
        <f aca="false">VLOOKUP($A88,[4]Data!$A$1:$R$15000,18,0)</f>
        <v>44622</v>
      </c>
      <c r="CK88" s="173" t="n">
        <f aca="false">VLOOKUP($A88,[4]Data!$A$1:$R$15000,3,0)</f>
        <v>389553</v>
      </c>
      <c r="CL88" s="173" t="n">
        <f aca="false">VLOOKUP($A88,[4]Data!$A$1:$R$15000,4,0)</f>
        <v>2007</v>
      </c>
      <c r="CM88" s="173" t="n">
        <f aca="false">VLOOKUP($A88,[3]Data!$A$1:$K$15000,10,0)*$A$2</f>
        <v>385800</v>
      </c>
      <c r="CN88" s="129" t="n">
        <f aca="false">VLOOKUP($A88,[2]Data!$A$1:$AN$15000,34,0)</f>
        <v>131365</v>
      </c>
      <c r="CO88" s="129" t="n">
        <f aca="false">VLOOKUP($A88,[2]Data!$A$1:$AN$15000,35,0)</f>
        <v>511207</v>
      </c>
      <c r="CP88" s="129" t="n">
        <f aca="false">VLOOKUP($A88,[2]Data!$A$1:$AN$15000,36,0)</f>
        <v>675009</v>
      </c>
      <c r="CQ88" s="129" t="n">
        <f aca="false">VLOOKUP($A88,[2]Data!$A$1:$AN$15000,37,0)</f>
        <v>195109</v>
      </c>
      <c r="CR88" s="129" t="n">
        <f aca="false">VLOOKUP($A88,[2]Data!$A$1:$AN$15000,38,0)</f>
        <v>10344</v>
      </c>
      <c r="CS88" s="129" t="n">
        <f aca="false">VLOOKUP($A88,[2]Data!$A$1:$AN$15000,39,0)</f>
        <v>0</v>
      </c>
      <c r="CT88" s="129" t="n">
        <f aca="false">VLOOKUP($A88,[2]Data!$A$1:$AN$15000,40,0)</f>
        <v>206205</v>
      </c>
      <c r="CU88" s="129" t="n">
        <f aca="false">VLOOKUP($A88,[2]Data!$A$1:$BA$15000,41,0)</f>
        <v>1394</v>
      </c>
      <c r="CV88" s="129" t="n">
        <f aca="false">VLOOKUP($A88,[2]Data!$A$1:$BA$15000,42,0)</f>
        <v>0</v>
      </c>
      <c r="CW88" s="129" t="n">
        <f aca="false">VLOOKUP($A88,[2]Data!$A$1:$BA$15000,43,0)</f>
        <v>39183</v>
      </c>
      <c r="CX88" s="129" t="n">
        <f aca="false">VLOOKUP($A88,[2]Data!$A$1:$BA$15000,44,0)</f>
        <v>28389</v>
      </c>
      <c r="CY88" s="129" t="n">
        <f aca="false">VLOOKUP($A88,[2]Data!$A$1:$BA$15000,45,0)</f>
        <v>53141</v>
      </c>
      <c r="CZ88" s="129" t="n">
        <f aca="false">VLOOKUP($A88,[2]Data!$A$1:$BA$15000,46,0)</f>
        <v>7810</v>
      </c>
      <c r="DA88" s="129" t="n">
        <f aca="false">VLOOKUP($A88,[2]Data!$A$1:$BA$15000,47,0)</f>
        <v>80684</v>
      </c>
      <c r="DB88" s="129" t="n">
        <f aca="false">VLOOKUP($A88,[2]Data!$A$1:$BA$15000,48,0)</f>
        <v>174275</v>
      </c>
      <c r="DC88" s="129" t="n">
        <f aca="false">VLOOKUP($A88,[2]Data!$A$1:$BA$15000,53,0)</f>
        <v>-66050</v>
      </c>
      <c r="DD88" s="129" t="n">
        <f aca="false">VLOOKUP($A88,[4]Data!$A$1:$Z$15000,20,0)</f>
        <v>17610</v>
      </c>
      <c r="DE88" s="129" t="n">
        <f aca="false">VLOOKUP($A88,[4]Data!$A$1:$Z$15000,25,0)</f>
        <v>5255</v>
      </c>
      <c r="DF88" s="129" t="n">
        <f aca="false">VLOOKUP($A88,[4]Data!$A$1:$Z$15000,26,0)</f>
        <v>0</v>
      </c>
      <c r="DG88" s="129" t="n">
        <f aca="false">VLOOKUP($A88,[4]Data!$A$1:$Z$15000,21,0)</f>
        <v>0</v>
      </c>
      <c r="DH88" s="129" t="n">
        <f aca="false">VLOOKUP($A88,[4]Data!$A$1:$Z$15000,24,0)</f>
        <v>144308</v>
      </c>
      <c r="DI88" s="129" t="n">
        <f aca="false">VLOOKUP($A88,[5]Data!$A$1:$M$15000,4,0)</f>
        <v>493170</v>
      </c>
      <c r="DJ88" s="129" t="n">
        <f aca="false">VLOOKUP($A88,[5]Data!$A$1:$M$15000,12,0)</f>
        <v>24606</v>
      </c>
      <c r="DK88" s="129" t="n">
        <f aca="false">VLOOKUP($A88,[5]Data!$A$1:$M$15000,11,0)</f>
        <v>196006</v>
      </c>
      <c r="DL88" s="129" t="n">
        <f aca="false">VLOOKUP($A88,[5]Data!$A$1:$M$15000,5,0)</f>
        <v>136957</v>
      </c>
      <c r="DM88" s="129" t="n">
        <f aca="false">VLOOKUP($A88,[5]Data!$A$1:$M$15000,8,0)</f>
        <v>233409</v>
      </c>
      <c r="DN88" s="129" t="n">
        <f aca="false">VLOOKUP($A88,[5]Data!$A$1:$M$15000,6,0)</f>
        <v>7163</v>
      </c>
      <c r="DO88" s="129" t="n">
        <f aca="false">VLOOKUP($A88,[5]Data!$A$1:$M$15000,7,0)</f>
        <v>57215</v>
      </c>
      <c r="DP88" s="129" t="n">
        <f aca="false">VLOOKUP($A88,[5]Data!$A$1:$M$15000,9,0)</f>
        <v>10688</v>
      </c>
      <c r="DQ88" s="129" t="n">
        <f aca="false">VLOOKUP($A88,[5]Data!$A$1:$M$15000,3,0)</f>
        <v>0</v>
      </c>
      <c r="DR88" s="129" t="n">
        <f aca="false">VLOOKUP($A88,[5]Data!$A$1:$M$15000,10,0)</f>
        <v>180572</v>
      </c>
      <c r="DS88" s="129" t="n">
        <f aca="false">VLOOKUP($A88,[5]Data!$A$1:$M$15000,2,0)</f>
        <v>20992</v>
      </c>
      <c r="DT88" s="129" t="str">
        <f aca="false">VLOOKUP($A88,[5]Data!$A$1:$M$15000,13,0)</f>
        <v/>
      </c>
      <c r="DU88" s="129" t="n">
        <f aca="false">VLOOKUP($A88,[6]data!$A$1:$M$15000,2,0)</f>
        <v>131100</v>
      </c>
      <c r="DV88" s="129" t="n">
        <f aca="false">VLOOKUP($A88,[6]data!$A$1:$M$15000,3,0)</f>
        <v>143213</v>
      </c>
      <c r="DW88" s="129" t="n">
        <f aca="false">VLOOKUP($A88,[6]data!$A$1:$M$15000,4,0)</f>
        <v>169263</v>
      </c>
      <c r="DX88" s="129" t="n">
        <f aca="false">VLOOKUP($A88,[6]data!$A$1:$M$15000,5,0)</f>
        <v>3659</v>
      </c>
      <c r="DY88" s="129" t="n">
        <f aca="false">VLOOKUP($A88,[6]data!$A$1:$M$15000,6,0)</f>
        <v>102782</v>
      </c>
      <c r="DZ88" s="129" t="n">
        <f aca="false">VLOOKUP($A88,[6]data!$A$1:$M$15000,7,0)</f>
        <v>109310</v>
      </c>
      <c r="EA88" s="129" t="n">
        <f aca="false">VLOOKUP($A88,[6]data!$A$1:$M$15000,8,0)</f>
        <v>81666</v>
      </c>
      <c r="EB88" s="129" t="n">
        <f aca="false">VLOOKUP($A88,[6]data!$A$1:$M$15000,9,0)</f>
        <v>418464</v>
      </c>
      <c r="EC88" s="129" t="n">
        <f aca="false">VLOOKUP($A88,[6]data!$A$1:$M$15000,10,0)</f>
        <v>21624</v>
      </c>
      <c r="ED88" s="129" t="n">
        <f aca="false">VLOOKUP($A88,[6]data!$A$1:$Q$15000,11,0)</f>
        <v>6336</v>
      </c>
      <c r="EE88" s="129" t="n">
        <f aca="false">VLOOKUP($A88,[6]data!$A$1:$Q$15000,12,0)</f>
        <v>257316</v>
      </c>
      <c r="EF88" s="129" t="n">
        <f aca="false">VLOOKUP($A88,[6]data!$A$1:$Q$15000,13,0)</f>
        <v>140000</v>
      </c>
      <c r="EG88" s="129" t="n">
        <f aca="false">VLOOKUP($A88,[6]data!$A$1:$Q$15000,14,0)</f>
        <v>23700</v>
      </c>
      <c r="EH88" s="129" t="n">
        <f aca="false">VLOOKUP($A88,[6]data!$A$1:$Q$15000,15,0)</f>
        <v>107000</v>
      </c>
      <c r="EI88" s="129" t="n">
        <f aca="false">VLOOKUP($A88,[6]data!$A$1:$Q$15000,17,0)</f>
        <v>19747</v>
      </c>
      <c r="EJ88" s="129" t="n">
        <f aca="false">VLOOKUP($A88,[6]data!$A$1:$Q$15000,16,0)</f>
        <v>107303</v>
      </c>
      <c r="EK88" s="129" t="n">
        <f aca="false">VLOOKUP($A88,[7]data!$A$1:$Q$15000,3,0)</f>
        <v>270000</v>
      </c>
      <c r="EL88" s="129" t="n">
        <f aca="false">VLOOKUP($A88,[7]data!$A$1:$Q$15000,4,0)</f>
        <v>58000</v>
      </c>
      <c r="EM88" s="129" t="n">
        <f aca="false">VLOOKUP($A88,[7]data!$A$1:$Q$15000,2,0)</f>
        <v>13000</v>
      </c>
      <c r="EN88" s="129" t="n">
        <f aca="false">VLOOKUP($A88,[7]data!$A$1:$Q$15000,11,0)</f>
        <v>63000</v>
      </c>
      <c r="EO88" s="129" t="n">
        <f aca="false">VLOOKUP($A88,[7]data!$A$1:$Q$15000,12,0)</f>
        <v>33000</v>
      </c>
      <c r="ES88" s="129" t="n">
        <f aca="false">VLOOKUP($A88,[7]data!$A$1:$Q$15000,14,0)</f>
        <v>39000</v>
      </c>
      <c r="ET88" s="129" t="n">
        <f aca="false">VLOOKUP($A88,[7]data!$A$1:$Q$15000,13,0)</f>
        <v>7000</v>
      </c>
      <c r="EU88" s="130" t="n">
        <f aca="false">VLOOKUP($A88,[4]Data!$A$1:$I$15000,8,0)</f>
        <v>154994</v>
      </c>
      <c r="EV88" s="128" t="n">
        <f aca="false">VLOOKUP($A88,[2]Data!$A$1:$BG$15000,59,0)</f>
        <v>0</v>
      </c>
      <c r="EW88" s="173" t="n">
        <f aca="false">+BI88+EV88-BJ88</f>
        <v>774007</v>
      </c>
    </row>
    <row r="89" customFormat="false" ht="11.25" hidden="false" customHeight="false" outlineLevel="0" collapsed="false">
      <c r="A89" s="172" t="n">
        <v>36550</v>
      </c>
      <c r="B89" s="173" t="n">
        <f aca="false">VLOOKUP($A89,[2]Data!$A$1:$AG$15000,9,0)</f>
        <v>207478</v>
      </c>
      <c r="C89" s="173" t="n">
        <f aca="false">VLOOKUP($A89,[2]Data!$A$1:$AG$15000,10,0)</f>
        <v>346719</v>
      </c>
      <c r="D89" s="173" t="n">
        <f aca="false">VLOOKUP($A89,[2]Data!$A$1:$AG$15000,11,0)</f>
        <v>797911</v>
      </c>
      <c r="E89" s="173" t="n">
        <f aca="false">VLOOKUP($A89,[2]Data!$A$1:$AG$15000,12,0)</f>
        <v>528420</v>
      </c>
      <c r="F89" s="173" t="n">
        <f aca="false">VLOOKUP($A89,[1]Data!$A$1:$AF$15000,4,0)</f>
        <v>702851</v>
      </c>
      <c r="G89" s="173" t="n">
        <f aca="false">VLOOKUP($A89,[1]Data!$A$1:$AF$15000,2,0)</f>
        <v>34249</v>
      </c>
      <c r="H89" s="173" t="n">
        <f aca="false">VLOOKUP($A89,[1]Data!$A$1:$AF$15000,3,0)</f>
        <v>30507</v>
      </c>
      <c r="I89" s="173" t="n">
        <f aca="false">VLOOKUP($A89,[1]Data!$A$1:$AF$15000,6,0)</f>
        <v>15563</v>
      </c>
      <c r="J89" s="173" t="n">
        <f aca="false">VLOOKUP($A89,[3]Data!$A$1:$K$15000,4,0)*$A$2</f>
        <v>1691200</v>
      </c>
      <c r="K89" s="173" t="n">
        <f aca="false">VLOOKUP($A89,[3]Data!$A$1:$K$15000,6,0)*$A$2</f>
        <v>79400</v>
      </c>
      <c r="R89" s="173" t="n">
        <f aca="false">VLOOKUP($A89,[2]Data!$A$1:$AH$15000,4,0)</f>
        <v>2718978</v>
      </c>
      <c r="T89" s="173" t="n">
        <f aca="false">VLOOKUP($A89,[1]Data!$A$1:$AH$15000,34,0)</f>
        <v>655290</v>
      </c>
      <c r="V89" s="173" t="n">
        <f aca="false">VLOOKUP($A89,[1]Data!$A$1:$AH$15000,8,0)</f>
        <v>26247</v>
      </c>
      <c r="W89" s="173" t="n">
        <f aca="false">VLOOKUP($A89,[4]Data!$A$1:$AH$15000,19,0)</f>
        <v>68761</v>
      </c>
      <c r="X89" s="173" t="n">
        <f aca="false">VLOOKUP($A89,[1]Data!$A$1:$AH$15000,17,0)</f>
        <v>163794</v>
      </c>
      <c r="Y89" s="173" t="n">
        <f aca="false">VLOOKUP($A89,[2]Data!$A$1:$AH$15000,17,0)</f>
        <v>319917</v>
      </c>
      <c r="Z89" s="173" t="n">
        <f aca="false">VLOOKUP($A89,[1]Data!$A$1:$AH$15000,11,0)</f>
        <v>256406</v>
      </c>
      <c r="AA89" s="173" t="n">
        <f aca="false">VLOOKUP($A89,[2]Data!$A$1:$AH$15000,21,0)</f>
        <v>329494</v>
      </c>
      <c r="AB89" s="173" t="n">
        <f aca="false">VLOOKUP($A89,[1]Data!$A$1:$AH$15000,15,0)</f>
        <v>63651</v>
      </c>
      <c r="AC89" s="173" t="n">
        <f aca="false">VLOOKUP($A89,[2]Data!$A$1:$AH$15000,18,0)</f>
        <v>167523</v>
      </c>
      <c r="AD89" s="173" t="n">
        <f aca="false">VLOOKUP($A89,[1]Data!$A$1:$AH$15000,18,0)</f>
        <v>77210</v>
      </c>
      <c r="AE89" s="173" t="n">
        <f aca="false">VLOOKUP($A89,[2]Data!$A$1:$AH$15000,19,0)</f>
        <v>12432</v>
      </c>
      <c r="AF89" s="173" t="n">
        <f aca="false">VLOOKUP($A89,[1]Data!$A$1:$AH$15000,16,0)</f>
        <v>106693</v>
      </c>
      <c r="AG89" s="173" t="n">
        <f aca="false">VLOOKUP($A89,[2]Data!$A$1:$AH$15000,20,0)</f>
        <v>105799</v>
      </c>
      <c r="AH89" s="173" t="n">
        <f aca="false">VLOOKUP($A89,[1]Data!$A$1:$AH$15000,9,0)</f>
        <v>187078</v>
      </c>
      <c r="AI89" s="173" t="n">
        <f aca="false">VLOOKUP($A89,[2]Data!$A$1:$AH$15000,22,0)</f>
        <v>337008</v>
      </c>
      <c r="AJ89" s="173" t="n">
        <f aca="false">VLOOKUP($A89,[1]Data!$A$1:$AH$15000,10,0)</f>
        <v>79866</v>
      </c>
      <c r="AK89" s="173" t="n">
        <f aca="false">VLOOKUP($A89,[2]Data!$A$1:$AH$15000,23,0)</f>
        <v>49214</v>
      </c>
      <c r="AL89" s="173" t="n">
        <f aca="false">VLOOKUP($A89,[2]Data!$A$1:$AH$15000,24,0)</f>
        <v>917211</v>
      </c>
      <c r="AM89" s="173" t="n">
        <f aca="false">VLOOKUP($A89,[4]Data!$A$1:$R$15000,9,0)</f>
        <v>85203</v>
      </c>
      <c r="BA89" s="173" t="n">
        <f aca="false">VLOOKUP($A89,[2]Data!$A$1:$AH$15000,2,0)</f>
        <v>288004</v>
      </c>
      <c r="BC89" s="173" t="n">
        <f aca="false">VLOOKUP($A89,[1]Data!$A$1:$AH$15000,20,0)</f>
        <v>0</v>
      </c>
      <c r="BD89" s="173" t="n">
        <f aca="false">VLOOKUP($A89,[1]Data!$A$1:$AH$15000,21,0)</f>
        <v>52102</v>
      </c>
      <c r="BE89" s="173" t="n">
        <f aca="false">VLOOKUP($A89,[1]Data!$A$1:$AH$15000,22,0)</f>
        <v>0</v>
      </c>
      <c r="BF89" s="173" t="n">
        <f aca="false">VLOOKUP($A89,[1]Data!$A$1:$AH$15000,19,0)</f>
        <v>30000</v>
      </c>
      <c r="BG89" s="173" t="n">
        <f aca="false">+BC89+BD89+BE89+BF89</f>
        <v>82102</v>
      </c>
      <c r="BH89" s="173" t="n">
        <f aca="false">VLOOKUP($A89,[2]Data!$A$1:$AH$15000,3,0)</f>
        <v>238868</v>
      </c>
      <c r="BI89" s="173" t="n">
        <f aca="false">VLOOKUP($A89,[2]Data!$A$1:$AH$15000,7,0)</f>
        <v>694303</v>
      </c>
      <c r="BJ89" s="173" t="n">
        <f aca="false">VLOOKUP($A89,[2]Data!$A$1:$AH$15000,8,0)</f>
        <v>0</v>
      </c>
      <c r="BR89" s="173" t="n">
        <f aca="false">VLOOKUP($A89,[2]Data!$A$1:$AH$15000,13,0)</f>
        <v>100246</v>
      </c>
      <c r="BS89" s="173" t="n">
        <f aca="false">VLOOKUP($A89,[2]Data!$A$1:$AH$15000,14,0)</f>
        <v>137227</v>
      </c>
      <c r="BT89" s="173" t="n">
        <f aca="false">VLOOKUP($A89,[2]Data!$A$1:$AH$15000,15,0)</f>
        <v>71470</v>
      </c>
      <c r="BU89" s="173" t="n">
        <f aca="false">VLOOKUP($A89,[2]Data!$A$1:$AH$15000,16,0)</f>
        <v>90885</v>
      </c>
      <c r="BV89" s="173" t="n">
        <f aca="false">SUM(BR89:BU89)</f>
        <v>399828</v>
      </c>
      <c r="BW89" s="173" t="n">
        <f aca="false">VLOOKUP($A89,[1]Data!$A$1:$AH$15000,26,0)</f>
        <v>74940</v>
      </c>
      <c r="BX89" s="173" t="n">
        <f aca="false">VLOOKUP($A89,[1]Data!$A$1:$AH$15000,28,0)</f>
        <v>0</v>
      </c>
      <c r="BY89" s="173" t="n">
        <f aca="false">VLOOKUP($A89,[1]Data!$A$1:$AH$15000,24,0)</f>
        <v>0</v>
      </c>
      <c r="BZ89" s="173" t="n">
        <f aca="false">VLOOKUP($A89,[1]Data!$A$1:$AH$15000,25,0)</f>
        <v>63965</v>
      </c>
      <c r="CA89" s="173" t="n">
        <f aca="false">VLOOKUP($A89,[1]Data!$A$1:$AH$15000,30,0)</f>
        <v>41789</v>
      </c>
      <c r="CB89" s="173" t="n">
        <f aca="false">VLOOKUP($A89,[1]Data!$A$1:$AH$15000,29,0)</f>
        <v>88485</v>
      </c>
      <c r="CC89" s="173" t="n">
        <f aca="false">SUM(BW89:CB89)</f>
        <v>269179</v>
      </c>
      <c r="CD89" s="129" t="n">
        <f aca="false">VLOOKUP($A89,[4]Data!$A$1:$R$15000,2,0)</f>
        <v>849504</v>
      </c>
      <c r="CE89" s="173" t="n">
        <f aca="false">VLOOKUP($A89,[3]Data!$A$1:$K$15000,3,0)*$A$2</f>
        <v>2516000</v>
      </c>
      <c r="CF89" s="173" t="n">
        <f aca="false">VLOOKUP($A89,[3]Data!$A$1:$K$15000,7,0)*$A$2</f>
        <v>0</v>
      </c>
      <c r="CG89" s="173" t="n">
        <f aca="false">VLOOKUP($A89,[3]Data!$A$1:$K$15000,8,0)*$A$2</f>
        <v>83300</v>
      </c>
      <c r="CH89" s="173" t="n">
        <f aca="false">VLOOKUP($A89,[3]Data!$A$1:$K$15000,2,0)*$A$2</f>
        <v>40300</v>
      </c>
      <c r="CJ89" s="173" t="n">
        <f aca="false">VLOOKUP($A89,[4]Data!$A$1:$R$15000,18,0)</f>
        <v>64453</v>
      </c>
      <c r="CK89" s="173" t="n">
        <f aca="false">VLOOKUP($A89,[4]Data!$A$1:$R$15000,3,0)</f>
        <v>348635</v>
      </c>
      <c r="CL89" s="173" t="n">
        <f aca="false">VLOOKUP($A89,[4]Data!$A$1:$R$15000,4,0)</f>
        <v>18086</v>
      </c>
      <c r="CM89" s="173" t="n">
        <f aca="false">VLOOKUP($A89,[3]Data!$A$1:$K$15000,10,0)*$A$2</f>
        <v>328600</v>
      </c>
      <c r="CN89" s="129" t="n">
        <f aca="false">VLOOKUP($A89,[2]Data!$A$1:$AN$15000,34,0)</f>
        <v>126072</v>
      </c>
      <c r="CO89" s="129" t="n">
        <f aca="false">VLOOKUP($A89,[2]Data!$A$1:$AN$15000,35,0)</f>
        <v>518318</v>
      </c>
      <c r="CP89" s="129" t="n">
        <f aca="false">VLOOKUP($A89,[2]Data!$A$1:$AN$15000,36,0)</f>
        <v>664810</v>
      </c>
      <c r="CQ89" s="129" t="n">
        <f aca="false">VLOOKUP($A89,[2]Data!$A$1:$AN$15000,37,0)</f>
        <v>201589</v>
      </c>
      <c r="CR89" s="129" t="n">
        <f aca="false">VLOOKUP($A89,[2]Data!$A$1:$AN$15000,38,0)</f>
        <v>14695</v>
      </c>
      <c r="CS89" s="129" t="n">
        <f aca="false">VLOOKUP($A89,[2]Data!$A$1:$AN$15000,39,0)</f>
        <v>0</v>
      </c>
      <c r="CT89" s="129" t="n">
        <f aca="false">VLOOKUP($A89,[2]Data!$A$1:$AN$15000,40,0)</f>
        <v>199621</v>
      </c>
      <c r="CU89" s="129" t="n">
        <f aca="false">VLOOKUP($A89,[2]Data!$A$1:$BA$15000,41,0)</f>
        <v>5136</v>
      </c>
      <c r="CV89" s="129" t="n">
        <f aca="false">VLOOKUP($A89,[2]Data!$A$1:$BA$15000,42,0)</f>
        <v>0</v>
      </c>
      <c r="CW89" s="129" t="n">
        <f aca="false">VLOOKUP($A89,[2]Data!$A$1:$BA$15000,43,0)</f>
        <v>60120</v>
      </c>
      <c r="CX89" s="129" t="n">
        <f aca="false">VLOOKUP($A89,[2]Data!$A$1:$BA$15000,44,0)</f>
        <v>36013</v>
      </c>
      <c r="CY89" s="129" t="n">
        <f aca="false">VLOOKUP($A89,[2]Data!$A$1:$BA$15000,45,0)</f>
        <v>53141</v>
      </c>
      <c r="CZ89" s="129" t="n">
        <f aca="false">VLOOKUP($A89,[2]Data!$A$1:$BA$15000,46,0)</f>
        <v>9776</v>
      </c>
      <c r="DA89" s="129" t="n">
        <f aca="false">VLOOKUP($A89,[2]Data!$A$1:$BA$15000,47,0)</f>
        <v>76996</v>
      </c>
      <c r="DB89" s="129" t="n">
        <f aca="false">VLOOKUP($A89,[2]Data!$A$1:$BA$15000,48,0)</f>
        <v>177427</v>
      </c>
      <c r="DC89" s="129" t="n">
        <f aca="false">VLOOKUP($A89,[2]Data!$A$1:$BA$15000,53,0)</f>
        <v>-67981</v>
      </c>
      <c r="DD89" s="129" t="n">
        <f aca="false">VLOOKUP($A89,[4]Data!$A$1:$Z$15000,20,0)</f>
        <v>20871</v>
      </c>
      <c r="DE89" s="129" t="n">
        <f aca="false">VLOOKUP($A89,[4]Data!$A$1:$Z$15000,25,0)</f>
        <v>5255</v>
      </c>
      <c r="DF89" s="129" t="n">
        <f aca="false">VLOOKUP($A89,[4]Data!$A$1:$Z$15000,26,0)</f>
        <v>0</v>
      </c>
      <c r="DG89" s="129" t="n">
        <f aca="false">VLOOKUP($A89,[4]Data!$A$1:$Z$15000,21,0)</f>
        <v>0</v>
      </c>
      <c r="DH89" s="129" t="n">
        <f aca="false">VLOOKUP($A89,[4]Data!$A$1:$Z$15000,24,0)</f>
        <v>144038</v>
      </c>
      <c r="DI89" s="129" t="n">
        <f aca="false">VLOOKUP($A89,[5]Data!$A$1:$M$15000,4,0)</f>
        <v>502943</v>
      </c>
      <c r="DJ89" s="129" t="n">
        <f aca="false">VLOOKUP($A89,[5]Data!$A$1:$M$15000,12,0)</f>
        <v>33909</v>
      </c>
      <c r="DK89" s="129" t="n">
        <f aca="false">VLOOKUP($A89,[5]Data!$A$1:$M$15000,11,0)</f>
        <v>201083</v>
      </c>
      <c r="DL89" s="129" t="n">
        <f aca="false">VLOOKUP($A89,[5]Data!$A$1:$M$15000,5,0)</f>
        <v>137872</v>
      </c>
      <c r="DM89" s="129" t="n">
        <f aca="false">VLOOKUP($A89,[5]Data!$A$1:$M$15000,8,0)</f>
        <v>228065</v>
      </c>
      <c r="DN89" s="129" t="n">
        <f aca="false">VLOOKUP($A89,[5]Data!$A$1:$M$15000,6,0)</f>
        <v>7115</v>
      </c>
      <c r="DO89" s="129" t="n">
        <f aca="false">VLOOKUP($A89,[5]Data!$A$1:$M$15000,7,0)</f>
        <v>60046</v>
      </c>
      <c r="DP89" s="129" t="n">
        <f aca="false">VLOOKUP($A89,[5]Data!$A$1:$M$15000,9,0)</f>
        <v>10854</v>
      </c>
      <c r="DQ89" s="129" t="n">
        <f aca="false">VLOOKUP($A89,[5]Data!$A$1:$M$15000,3,0)</f>
        <v>0</v>
      </c>
      <c r="DR89" s="129" t="n">
        <f aca="false">VLOOKUP($A89,[5]Data!$A$1:$M$15000,10,0)</f>
        <v>191971</v>
      </c>
      <c r="DS89" s="129" t="n">
        <f aca="false">VLOOKUP($A89,[5]Data!$A$1:$M$15000,2,0)</f>
        <v>20851</v>
      </c>
      <c r="DT89" s="129" t="str">
        <f aca="false">VLOOKUP($A89,[5]Data!$A$1:$M$15000,13,0)</f>
        <v/>
      </c>
      <c r="DU89" s="129" t="n">
        <f aca="false">VLOOKUP($A89,[6]data!$A$1:$M$15000,2,0)</f>
        <v>131100</v>
      </c>
      <c r="DV89" s="129" t="n">
        <f aca="false">VLOOKUP($A89,[6]data!$A$1:$M$15000,3,0)</f>
        <v>143213</v>
      </c>
      <c r="DW89" s="129" t="n">
        <f aca="false">VLOOKUP($A89,[6]data!$A$1:$M$15000,4,0)</f>
        <v>176459</v>
      </c>
      <c r="DX89" s="129" t="n">
        <f aca="false">VLOOKUP($A89,[6]data!$A$1:$M$15000,5,0)</f>
        <v>3659</v>
      </c>
      <c r="DY89" s="129" t="n">
        <f aca="false">VLOOKUP($A89,[6]data!$A$1:$M$15000,6,0)</f>
        <v>103041</v>
      </c>
      <c r="DZ89" s="129" t="n">
        <f aca="false">VLOOKUP($A89,[6]data!$A$1:$M$15000,7,0)</f>
        <v>115745</v>
      </c>
      <c r="EA89" s="129" t="n">
        <f aca="false">VLOOKUP($A89,[6]data!$A$1:$M$15000,8,0)</f>
        <v>81666</v>
      </c>
      <c r="EB89" s="129" t="n">
        <f aca="false">VLOOKUP($A89,[6]data!$A$1:$M$15000,9,0)</f>
        <v>409985</v>
      </c>
      <c r="EC89" s="129" t="n">
        <f aca="false">VLOOKUP($A89,[6]data!$A$1:$M$15000,10,0)</f>
        <v>14318</v>
      </c>
      <c r="ED89" s="129" t="n">
        <f aca="false">VLOOKUP($A89,[6]data!$A$1:$Q$15000,11,0)</f>
        <v>6336</v>
      </c>
      <c r="EE89" s="129" t="n">
        <f aca="false">VLOOKUP($A89,[6]data!$A$1:$Q$15000,12,0)</f>
        <v>257316</v>
      </c>
      <c r="EF89" s="129" t="n">
        <f aca="false">VLOOKUP($A89,[6]data!$A$1:$Q$15000,13,0)</f>
        <v>140000</v>
      </c>
      <c r="EG89" s="129" t="n">
        <f aca="false">VLOOKUP($A89,[6]data!$A$1:$Q$15000,14,0)</f>
        <v>23700</v>
      </c>
      <c r="EH89" s="129" t="n">
        <f aca="false">VLOOKUP($A89,[6]data!$A$1:$Q$15000,15,0)</f>
        <v>107000</v>
      </c>
      <c r="EI89" s="129" t="n">
        <f aca="false">VLOOKUP($A89,[6]data!$A$1:$Q$15000,17,0)</f>
        <v>20122</v>
      </c>
      <c r="EJ89" s="129" t="n">
        <f aca="false">VLOOKUP($A89,[6]data!$A$1:$Q$15000,16,0)</f>
        <v>112756</v>
      </c>
      <c r="EK89" s="129" t="n">
        <f aca="false">VLOOKUP($A89,[7]data!$A$1:$Q$15000,3,0)</f>
        <v>270000</v>
      </c>
      <c r="EL89" s="129" t="n">
        <f aca="false">VLOOKUP($A89,[7]data!$A$1:$Q$15000,4,0)</f>
        <v>56000</v>
      </c>
      <c r="EM89" s="129" t="n">
        <f aca="false">VLOOKUP($A89,[7]data!$A$1:$Q$15000,2,0)</f>
        <v>25000</v>
      </c>
      <c r="EN89" s="129" t="n">
        <f aca="false">VLOOKUP($A89,[7]data!$A$1:$Q$15000,11,0)</f>
        <v>51000</v>
      </c>
      <c r="EO89" s="129" t="n">
        <f aca="false">VLOOKUP($A89,[7]data!$A$1:$Q$15000,12,0)</f>
        <v>15000</v>
      </c>
      <c r="ES89" s="129" t="n">
        <f aca="false">VLOOKUP($A89,[7]data!$A$1:$Q$15000,14,0)</f>
        <v>40000</v>
      </c>
      <c r="ET89" s="129" t="n">
        <f aca="false">VLOOKUP($A89,[7]data!$A$1:$Q$15000,13,0)</f>
        <v>0</v>
      </c>
      <c r="EU89" s="130" t="n">
        <f aca="false">VLOOKUP($A89,[4]Data!$A$1:$I$15000,8,0)</f>
        <v>143250</v>
      </c>
      <c r="EV89" s="128" t="n">
        <f aca="false">VLOOKUP($A89,[2]Data!$A$1:$BG$15000,59,0)</f>
        <v>0</v>
      </c>
      <c r="EW89" s="173" t="n">
        <f aca="false">+BI89+EV89-BJ89</f>
        <v>694303</v>
      </c>
    </row>
    <row r="90" customFormat="false" ht="11.25" hidden="false" customHeight="false" outlineLevel="0" collapsed="false">
      <c r="A90" s="172" t="n">
        <v>36551</v>
      </c>
      <c r="B90" s="173" t="n">
        <f aca="false">VLOOKUP($A90,[2]Data!$A$1:$AG$15000,9,0)</f>
        <v>204003</v>
      </c>
      <c r="C90" s="173" t="n">
        <f aca="false">VLOOKUP($A90,[2]Data!$A$1:$AG$15000,10,0)</f>
        <v>317033</v>
      </c>
      <c r="D90" s="173" t="n">
        <f aca="false">VLOOKUP($A90,[2]Data!$A$1:$AG$15000,11,0)</f>
        <v>771094</v>
      </c>
      <c r="E90" s="173" t="n">
        <f aca="false">VLOOKUP($A90,[2]Data!$A$1:$AG$15000,12,0)</f>
        <v>528943</v>
      </c>
      <c r="F90" s="173" t="n">
        <f aca="false">VLOOKUP($A90,[1]Data!$A$1:$AF$15000,4,0)</f>
        <v>558814</v>
      </c>
      <c r="G90" s="173" t="n">
        <f aca="false">VLOOKUP($A90,[1]Data!$A$1:$AF$15000,2,0)</f>
        <v>20949</v>
      </c>
      <c r="H90" s="173" t="n">
        <f aca="false">VLOOKUP($A90,[1]Data!$A$1:$AF$15000,3,0)</f>
        <v>149557</v>
      </c>
      <c r="I90" s="173" t="n">
        <f aca="false">VLOOKUP($A90,[1]Data!$A$1:$AF$15000,6,0)</f>
        <v>7265</v>
      </c>
      <c r="J90" s="173" t="n">
        <f aca="false">VLOOKUP($A90,[3]Data!$A$1:$K$15000,4,0)*$A$2</f>
        <v>1696900</v>
      </c>
      <c r="K90" s="173" t="n">
        <f aca="false">VLOOKUP($A90,[3]Data!$A$1:$K$15000,6,0)*$A$2</f>
        <v>109600</v>
      </c>
      <c r="R90" s="173" t="n">
        <f aca="false">VLOOKUP($A90,[2]Data!$A$1:$AH$15000,4,0)</f>
        <v>2683584</v>
      </c>
      <c r="T90" s="173" t="n">
        <f aca="false">VLOOKUP($A90,[1]Data!$A$1:$AH$15000,34,0)</f>
        <v>823133</v>
      </c>
      <c r="V90" s="173" t="n">
        <f aca="false">VLOOKUP($A90,[1]Data!$A$1:$AH$15000,8,0)</f>
        <v>26247</v>
      </c>
      <c r="W90" s="173" t="n">
        <f aca="false">VLOOKUP($A90,[4]Data!$A$1:$AH$15000,19,0)</f>
        <v>35290</v>
      </c>
      <c r="X90" s="173" t="n">
        <f aca="false">VLOOKUP($A90,[1]Data!$A$1:$AH$15000,17,0)</f>
        <v>149861</v>
      </c>
      <c r="Y90" s="173" t="n">
        <f aca="false">VLOOKUP($A90,[2]Data!$A$1:$AH$15000,17,0)</f>
        <v>336844</v>
      </c>
      <c r="Z90" s="173" t="n">
        <f aca="false">VLOOKUP($A90,[1]Data!$A$1:$AH$15000,11,0)</f>
        <v>286695</v>
      </c>
      <c r="AA90" s="173" t="n">
        <f aca="false">VLOOKUP($A90,[2]Data!$A$1:$AH$15000,21,0)</f>
        <v>308002</v>
      </c>
      <c r="AB90" s="173" t="n">
        <f aca="false">VLOOKUP($A90,[1]Data!$A$1:$AH$15000,15,0)</f>
        <v>63652</v>
      </c>
      <c r="AC90" s="173" t="n">
        <f aca="false">VLOOKUP($A90,[2]Data!$A$1:$AH$15000,18,0)</f>
        <v>161727</v>
      </c>
      <c r="AD90" s="173" t="n">
        <f aca="false">VLOOKUP($A90,[1]Data!$A$1:$AH$15000,18,0)</f>
        <v>91939</v>
      </c>
      <c r="AE90" s="173" t="n">
        <f aca="false">VLOOKUP($A90,[2]Data!$A$1:$AH$15000,19,0)</f>
        <v>12432</v>
      </c>
      <c r="AF90" s="173" t="n">
        <f aca="false">VLOOKUP($A90,[1]Data!$A$1:$AH$15000,16,0)</f>
        <v>107088</v>
      </c>
      <c r="AG90" s="173" t="n">
        <f aca="false">VLOOKUP($A90,[2]Data!$A$1:$AH$15000,20,0)</f>
        <v>108040</v>
      </c>
      <c r="AH90" s="173" t="n">
        <f aca="false">VLOOKUP($A90,[1]Data!$A$1:$AH$15000,9,0)</f>
        <v>200956</v>
      </c>
      <c r="AI90" s="173" t="n">
        <f aca="false">VLOOKUP($A90,[2]Data!$A$1:$AH$15000,22,0)</f>
        <v>314280</v>
      </c>
      <c r="AJ90" s="173" t="n">
        <f aca="false">VLOOKUP($A90,[1]Data!$A$1:$AH$15000,10,0)</f>
        <v>79866</v>
      </c>
      <c r="AK90" s="173" t="n">
        <f aca="false">VLOOKUP($A90,[2]Data!$A$1:$AH$15000,23,0)</f>
        <v>49830</v>
      </c>
      <c r="AL90" s="173" t="n">
        <f aca="false">VLOOKUP($A90,[2]Data!$A$1:$AH$15000,24,0)</f>
        <v>895396</v>
      </c>
      <c r="AM90" s="173" t="n">
        <f aca="false">VLOOKUP($A90,[4]Data!$A$1:$R$15000,9,0)</f>
        <v>145304</v>
      </c>
      <c r="BA90" s="173" t="n">
        <f aca="false">VLOOKUP($A90,[2]Data!$A$1:$AH$15000,2,0)</f>
        <v>287828</v>
      </c>
      <c r="BC90" s="173" t="n">
        <f aca="false">VLOOKUP($A90,[1]Data!$A$1:$AH$15000,20,0)</f>
        <v>0</v>
      </c>
      <c r="BD90" s="173" t="n">
        <f aca="false">VLOOKUP($A90,[1]Data!$A$1:$AH$15000,21,0)</f>
        <v>35723</v>
      </c>
      <c r="BE90" s="173" t="n">
        <f aca="false">VLOOKUP($A90,[1]Data!$A$1:$AH$15000,22,0)</f>
        <v>0</v>
      </c>
      <c r="BF90" s="173" t="n">
        <f aca="false">VLOOKUP($A90,[1]Data!$A$1:$AH$15000,19,0)</f>
        <v>71239</v>
      </c>
      <c r="BG90" s="173" t="n">
        <f aca="false">+BC90+BD90+BE90+BF90</f>
        <v>106962</v>
      </c>
      <c r="BH90" s="173" t="n">
        <f aca="false">VLOOKUP($A90,[2]Data!$A$1:$AH$15000,3,0)</f>
        <v>218767</v>
      </c>
      <c r="BI90" s="173" t="n">
        <f aca="false">VLOOKUP($A90,[2]Data!$A$1:$AH$15000,7,0)</f>
        <v>639689</v>
      </c>
      <c r="BJ90" s="173" t="n">
        <f aca="false">VLOOKUP($A90,[2]Data!$A$1:$AH$15000,8,0)</f>
        <v>0</v>
      </c>
      <c r="BR90" s="173" t="n">
        <f aca="false">VLOOKUP($A90,[2]Data!$A$1:$AH$15000,13,0)</f>
        <v>115404</v>
      </c>
      <c r="BS90" s="173" t="n">
        <f aca="false">VLOOKUP($A90,[2]Data!$A$1:$AH$15000,14,0)</f>
        <v>64425</v>
      </c>
      <c r="BT90" s="173" t="n">
        <f aca="false">VLOOKUP($A90,[2]Data!$A$1:$AH$15000,15,0)</f>
        <v>88180</v>
      </c>
      <c r="BU90" s="173" t="n">
        <f aca="false">VLOOKUP($A90,[2]Data!$A$1:$AH$15000,16,0)</f>
        <v>137031</v>
      </c>
      <c r="BV90" s="173" t="n">
        <f aca="false">SUM(BR90:BU90)</f>
        <v>405040</v>
      </c>
      <c r="BW90" s="173" t="n">
        <f aca="false">VLOOKUP($A90,[1]Data!$A$1:$AH$15000,26,0)</f>
        <v>99940</v>
      </c>
      <c r="BX90" s="173" t="n">
        <f aca="false">VLOOKUP($A90,[1]Data!$A$1:$AH$15000,28,0)</f>
        <v>0</v>
      </c>
      <c r="BY90" s="173" t="n">
        <f aca="false">VLOOKUP($A90,[1]Data!$A$1:$AH$15000,24,0)</f>
        <v>0</v>
      </c>
      <c r="BZ90" s="173" t="n">
        <f aca="false">VLOOKUP($A90,[1]Data!$A$1:$AH$15000,25,0)</f>
        <v>111854</v>
      </c>
      <c r="CA90" s="173" t="n">
        <f aca="false">VLOOKUP($A90,[1]Data!$A$1:$AH$15000,30,0)</f>
        <v>42396</v>
      </c>
      <c r="CB90" s="173" t="n">
        <f aca="false">VLOOKUP($A90,[1]Data!$A$1:$AH$15000,29,0)</f>
        <v>144776</v>
      </c>
      <c r="CC90" s="173" t="n">
        <f aca="false">SUM(BW90:CB90)</f>
        <v>398966</v>
      </c>
      <c r="CD90" s="129" t="n">
        <f aca="false">VLOOKUP($A90,[4]Data!$A$1:$R$15000,2,0)</f>
        <v>913816</v>
      </c>
      <c r="CE90" s="173" t="n">
        <f aca="false">VLOOKUP($A90,[3]Data!$A$1:$K$15000,3,0)*$A$2</f>
        <v>2514300</v>
      </c>
      <c r="CF90" s="173" t="n">
        <f aca="false">VLOOKUP($A90,[3]Data!$A$1:$K$15000,7,0)*$A$2</f>
        <v>0</v>
      </c>
      <c r="CG90" s="173" t="n">
        <f aca="false">VLOOKUP($A90,[3]Data!$A$1:$K$15000,8,0)*$A$2</f>
        <v>90600</v>
      </c>
      <c r="CH90" s="173" t="n">
        <f aca="false">VLOOKUP($A90,[3]Data!$A$1:$K$15000,2,0)*$A$2</f>
        <v>40300</v>
      </c>
      <c r="CJ90" s="173" t="n">
        <f aca="false">VLOOKUP($A90,[4]Data!$A$1:$R$15000,18,0)</f>
        <v>68809</v>
      </c>
      <c r="CK90" s="173" t="n">
        <f aca="false">VLOOKUP($A90,[4]Data!$A$1:$R$15000,3,0)</f>
        <v>324934</v>
      </c>
      <c r="CL90" s="173" t="n">
        <f aca="false">VLOOKUP($A90,[4]Data!$A$1:$R$15000,4,0)</f>
        <v>43157</v>
      </c>
      <c r="CM90" s="173" t="n">
        <f aca="false">VLOOKUP($A90,[3]Data!$A$1:$K$15000,10,0)*$A$2</f>
        <v>289900</v>
      </c>
      <c r="CN90" s="129" t="n">
        <f aca="false">VLOOKUP($A90,[2]Data!$A$1:$AN$15000,34,0)</f>
        <v>122666</v>
      </c>
      <c r="CO90" s="129" t="n">
        <f aca="false">VLOOKUP($A90,[2]Data!$A$1:$AN$15000,35,0)</f>
        <v>530091</v>
      </c>
      <c r="CP90" s="129" t="n">
        <f aca="false">VLOOKUP($A90,[2]Data!$A$1:$AN$15000,36,0)</f>
        <v>675009</v>
      </c>
      <c r="CQ90" s="129" t="n">
        <f aca="false">VLOOKUP($A90,[2]Data!$A$1:$AN$15000,37,0)</f>
        <v>193517</v>
      </c>
      <c r="CR90" s="129" t="n">
        <f aca="false">VLOOKUP($A90,[2]Data!$A$1:$AN$15000,38,0)</f>
        <v>19548</v>
      </c>
      <c r="CS90" s="129" t="n">
        <f aca="false">VLOOKUP($A90,[2]Data!$A$1:$AN$15000,39,0)</f>
        <v>0</v>
      </c>
      <c r="CT90" s="129" t="n">
        <f aca="false">VLOOKUP($A90,[2]Data!$A$1:$AN$15000,40,0)</f>
        <v>202390</v>
      </c>
      <c r="CU90" s="129" t="n">
        <f aca="false">VLOOKUP($A90,[2]Data!$A$1:$BA$15000,41,0)</f>
        <v>7376</v>
      </c>
      <c r="CV90" s="129" t="n">
        <f aca="false">VLOOKUP($A90,[2]Data!$A$1:$BA$15000,42,0)</f>
        <v>17592</v>
      </c>
      <c r="CW90" s="129" t="n">
        <f aca="false">VLOOKUP($A90,[2]Data!$A$1:$BA$15000,43,0)</f>
        <v>55134</v>
      </c>
      <c r="CX90" s="129" t="n">
        <f aca="false">VLOOKUP($A90,[2]Data!$A$1:$BA$15000,44,0)</f>
        <v>32165</v>
      </c>
      <c r="CY90" s="129" t="n">
        <f aca="false">VLOOKUP($A90,[2]Data!$A$1:$BA$15000,45,0)</f>
        <v>53141</v>
      </c>
      <c r="CZ90" s="129" t="n">
        <f aca="false">VLOOKUP($A90,[2]Data!$A$1:$BA$15000,46,0)</f>
        <v>9776</v>
      </c>
      <c r="DA90" s="129" t="n">
        <f aca="false">VLOOKUP($A90,[2]Data!$A$1:$BA$15000,47,0)</f>
        <v>64756</v>
      </c>
      <c r="DB90" s="129" t="n">
        <f aca="false">VLOOKUP($A90,[2]Data!$A$1:$BA$15000,48,0)</f>
        <v>179652</v>
      </c>
      <c r="DC90" s="129" t="n">
        <f aca="false">VLOOKUP($A90,[2]Data!$A$1:$BA$15000,53,0)</f>
        <v>-64359</v>
      </c>
      <c r="DD90" s="129" t="n">
        <f aca="false">VLOOKUP($A90,[4]Data!$A$1:$Z$15000,20,0)</f>
        <v>21245</v>
      </c>
      <c r="DE90" s="129" t="n">
        <f aca="false">VLOOKUP($A90,[4]Data!$A$1:$Z$15000,25,0)</f>
        <v>15255</v>
      </c>
      <c r="DF90" s="129" t="n">
        <f aca="false">VLOOKUP($A90,[4]Data!$A$1:$Z$15000,26,0)</f>
        <v>0</v>
      </c>
      <c r="DG90" s="129" t="n">
        <f aca="false">VLOOKUP($A90,[4]Data!$A$1:$Z$15000,21,0)</f>
        <v>0</v>
      </c>
      <c r="DH90" s="129" t="n">
        <f aca="false">VLOOKUP($A90,[4]Data!$A$1:$Z$15000,24,0)</f>
        <v>149051</v>
      </c>
      <c r="DI90" s="129" t="n">
        <f aca="false">VLOOKUP($A90,[5]Data!$A$1:$M$15000,4,0)</f>
        <v>506786</v>
      </c>
      <c r="DJ90" s="129" t="n">
        <f aca="false">VLOOKUP($A90,[5]Data!$A$1:$M$15000,12,0)</f>
        <v>20803</v>
      </c>
      <c r="DK90" s="129" t="n">
        <f aca="false">VLOOKUP($A90,[5]Data!$A$1:$M$15000,11,0)</f>
        <v>198485</v>
      </c>
      <c r="DL90" s="129" t="n">
        <f aca="false">VLOOKUP($A90,[5]Data!$A$1:$M$15000,5,0)</f>
        <v>137821</v>
      </c>
      <c r="DM90" s="129" t="n">
        <f aca="false">VLOOKUP($A90,[5]Data!$A$1:$M$15000,8,0)</f>
        <v>208992</v>
      </c>
      <c r="DN90" s="129" t="n">
        <f aca="false">VLOOKUP($A90,[5]Data!$A$1:$M$15000,6,0)</f>
        <v>7177</v>
      </c>
      <c r="DO90" s="129" t="n">
        <f aca="false">VLOOKUP($A90,[5]Data!$A$1:$M$15000,7,0)</f>
        <v>59935</v>
      </c>
      <c r="DP90" s="129" t="n">
        <f aca="false">VLOOKUP($A90,[5]Data!$A$1:$M$15000,9,0)</f>
        <v>10787</v>
      </c>
      <c r="DQ90" s="129" t="n">
        <f aca="false">VLOOKUP($A90,[5]Data!$A$1:$M$15000,3,0)</f>
        <v>0</v>
      </c>
      <c r="DR90" s="129" t="n">
        <f aca="false">VLOOKUP($A90,[5]Data!$A$1:$M$15000,10,0)</f>
        <v>196468</v>
      </c>
      <c r="DS90" s="129" t="n">
        <f aca="false">VLOOKUP($A90,[5]Data!$A$1:$M$15000,2,0)</f>
        <v>21032</v>
      </c>
      <c r="DT90" s="129" t="str">
        <f aca="false">VLOOKUP($A90,[5]Data!$A$1:$M$15000,13,0)</f>
        <v/>
      </c>
      <c r="DU90" s="129" t="n">
        <f aca="false">VLOOKUP($A90,[6]data!$A$1:$M$15000,2,0)</f>
        <v>131100</v>
      </c>
      <c r="DV90" s="129" t="n">
        <f aca="false">VLOOKUP($A90,[6]data!$A$1:$M$15000,3,0)</f>
        <v>143213</v>
      </c>
      <c r="DW90" s="129" t="n">
        <f aca="false">VLOOKUP($A90,[6]data!$A$1:$M$15000,4,0)</f>
        <v>184759</v>
      </c>
      <c r="DX90" s="129" t="n">
        <f aca="false">VLOOKUP($A90,[6]data!$A$1:$M$15000,5,0)</f>
        <v>2159</v>
      </c>
      <c r="DY90" s="129" t="n">
        <f aca="false">VLOOKUP($A90,[6]data!$A$1:$M$15000,6,0)</f>
        <v>103041</v>
      </c>
      <c r="DZ90" s="129" t="n">
        <f aca="false">VLOOKUP($A90,[6]data!$A$1:$M$15000,7,0)</f>
        <v>125640</v>
      </c>
      <c r="EA90" s="129" t="n">
        <f aca="false">VLOOKUP($A90,[6]data!$A$1:$M$15000,8,0)</f>
        <v>81666</v>
      </c>
      <c r="EB90" s="129" t="n">
        <f aca="false">VLOOKUP($A90,[6]data!$A$1:$M$15000,9,0)</f>
        <v>374934</v>
      </c>
      <c r="EC90" s="129" t="n">
        <f aca="false">VLOOKUP($A90,[6]data!$A$1:$M$15000,10,0)</f>
        <v>27083</v>
      </c>
      <c r="ED90" s="129" t="n">
        <f aca="false">VLOOKUP($A90,[6]data!$A$1:$Q$15000,11,0)</f>
        <v>6336</v>
      </c>
      <c r="EE90" s="129" t="n">
        <f aca="false">VLOOKUP($A90,[6]data!$A$1:$Q$15000,12,0)</f>
        <v>257316</v>
      </c>
      <c r="EF90" s="129" t="n">
        <f aca="false">VLOOKUP($A90,[6]data!$A$1:$Q$15000,13,0)</f>
        <v>140000</v>
      </c>
      <c r="EG90" s="129" t="n">
        <f aca="false">VLOOKUP($A90,[6]data!$A$1:$Q$15000,14,0)</f>
        <v>23700</v>
      </c>
      <c r="EH90" s="129" t="n">
        <f aca="false">VLOOKUP($A90,[6]data!$A$1:$Q$15000,15,0)</f>
        <v>107000</v>
      </c>
      <c r="EI90" s="129" t="n">
        <f aca="false">VLOOKUP($A90,[6]data!$A$1:$Q$15000,17,0)</f>
        <v>19747</v>
      </c>
      <c r="EJ90" s="129" t="n">
        <f aca="false">VLOOKUP($A90,[6]data!$A$1:$Q$15000,16,0)</f>
        <v>112210</v>
      </c>
      <c r="EK90" s="129" t="n">
        <f aca="false">VLOOKUP($A90,[7]data!$A$1:$Q$15000,3,0)</f>
        <v>270000</v>
      </c>
      <c r="EL90" s="129" t="n">
        <f aca="false">VLOOKUP($A90,[7]data!$A$1:$Q$15000,4,0)</f>
        <v>56000</v>
      </c>
      <c r="EM90" s="129" t="n">
        <f aca="false">VLOOKUP($A90,[7]data!$A$1:$Q$15000,2,0)</f>
        <v>54000</v>
      </c>
      <c r="EN90" s="129" t="n">
        <f aca="false">VLOOKUP($A90,[7]data!$A$1:$Q$15000,11,0)</f>
        <v>83000</v>
      </c>
      <c r="EO90" s="129" t="n">
        <f aca="false">VLOOKUP($A90,[7]data!$A$1:$Q$15000,12,0)</f>
        <v>31000</v>
      </c>
      <c r="ES90" s="129" t="n">
        <f aca="false">VLOOKUP($A90,[7]data!$A$1:$Q$15000,14,0)</f>
        <v>48000</v>
      </c>
      <c r="ET90" s="129" t="n">
        <f aca="false">VLOOKUP($A90,[7]data!$A$1:$Q$15000,13,0)</f>
        <v>2000</v>
      </c>
      <c r="EU90" s="130" t="n">
        <f aca="false">VLOOKUP($A90,[4]Data!$A$1:$I$15000,8,0)</f>
        <v>128483</v>
      </c>
      <c r="EV90" s="128" t="n">
        <f aca="false">VLOOKUP($A90,[2]Data!$A$1:$BG$15000,59,0)</f>
        <v>0</v>
      </c>
      <c r="EW90" s="173" t="n">
        <f aca="false">+BI90+EV90-BJ90</f>
        <v>639689</v>
      </c>
    </row>
    <row r="91" customFormat="false" ht="11.25" hidden="false" customHeight="false" outlineLevel="0" collapsed="false">
      <c r="A91" s="172" t="n">
        <v>36552</v>
      </c>
      <c r="B91" s="173" t="n">
        <f aca="false">VLOOKUP($A91,[2]Data!$A$1:$AG$15000,9,0)</f>
        <v>149861</v>
      </c>
      <c r="C91" s="173" t="n">
        <f aca="false">VLOOKUP($A91,[2]Data!$A$1:$AG$15000,10,0)</f>
        <v>295346</v>
      </c>
      <c r="D91" s="173" t="n">
        <f aca="false">VLOOKUP($A91,[2]Data!$A$1:$AG$15000,11,0)</f>
        <v>641858</v>
      </c>
      <c r="E91" s="173" t="n">
        <f aca="false">VLOOKUP($A91,[2]Data!$A$1:$AG$15000,12,0)</f>
        <v>530528</v>
      </c>
      <c r="F91" s="173" t="n">
        <f aca="false">VLOOKUP($A91,[1]Data!$A$1:$AF$15000,4,0)</f>
        <v>557071</v>
      </c>
      <c r="G91" s="173" t="n">
        <f aca="false">VLOOKUP($A91,[1]Data!$A$1:$AF$15000,2,0)</f>
        <v>20000</v>
      </c>
      <c r="H91" s="173" t="n">
        <f aca="false">VLOOKUP($A91,[1]Data!$A$1:$AF$15000,3,0)</f>
        <v>120982</v>
      </c>
      <c r="I91" s="173" t="n">
        <f aca="false">VLOOKUP($A91,[1]Data!$A$1:$AF$15000,6,0)</f>
        <v>17401</v>
      </c>
      <c r="J91" s="173" t="n">
        <f aca="false">VLOOKUP($A91,[3]Data!$A$1:$K$15000,4,0)*$A$2</f>
        <v>1708400</v>
      </c>
      <c r="K91" s="173" t="n">
        <f aca="false">VLOOKUP($A91,[3]Data!$A$1:$K$15000,6,0)*$A$2</f>
        <v>96300</v>
      </c>
      <c r="R91" s="173" t="n">
        <f aca="false">VLOOKUP($A91,[2]Data!$A$1:$AH$15000,4,0)</f>
        <v>2636641</v>
      </c>
      <c r="T91" s="173" t="n">
        <f aca="false">VLOOKUP($A91,[1]Data!$A$1:$AH$15000,34,0)</f>
        <v>823828</v>
      </c>
      <c r="V91" s="173" t="n">
        <f aca="false">VLOOKUP($A91,[1]Data!$A$1:$AH$15000,8,0)</f>
        <v>26247</v>
      </c>
      <c r="W91" s="173" t="n">
        <f aca="false">VLOOKUP($A91,[4]Data!$A$1:$AH$15000,19,0)</f>
        <v>25374</v>
      </c>
      <c r="X91" s="173" t="n">
        <f aca="false">VLOOKUP($A91,[1]Data!$A$1:$AH$15000,17,0)</f>
        <v>157711</v>
      </c>
      <c r="Y91" s="173" t="n">
        <f aca="false">VLOOKUP($A91,[2]Data!$A$1:$AH$15000,17,0)</f>
        <v>327543</v>
      </c>
      <c r="Z91" s="173" t="n">
        <f aca="false">VLOOKUP($A91,[1]Data!$A$1:$AH$15000,11,0)</f>
        <v>298677</v>
      </c>
      <c r="AA91" s="173" t="n">
        <f aca="false">VLOOKUP($A91,[2]Data!$A$1:$AH$15000,21,0)</f>
        <v>294342</v>
      </c>
      <c r="AB91" s="173" t="n">
        <f aca="false">VLOOKUP($A91,[1]Data!$A$1:$AH$15000,15,0)</f>
        <v>63651</v>
      </c>
      <c r="AC91" s="173" t="n">
        <f aca="false">VLOOKUP($A91,[2]Data!$A$1:$AH$15000,18,0)</f>
        <v>160904</v>
      </c>
      <c r="AD91" s="173" t="n">
        <f aca="false">VLOOKUP($A91,[1]Data!$A$1:$AH$15000,18,0)</f>
        <v>91956</v>
      </c>
      <c r="AE91" s="173" t="n">
        <f aca="false">VLOOKUP($A91,[2]Data!$A$1:$AH$15000,19,0)</f>
        <v>11738</v>
      </c>
      <c r="AF91" s="173" t="n">
        <f aca="false">VLOOKUP($A91,[1]Data!$A$1:$AH$15000,16,0)</f>
        <v>105745</v>
      </c>
      <c r="AG91" s="173" t="n">
        <f aca="false">VLOOKUP($A91,[2]Data!$A$1:$AH$15000,20,0)</f>
        <v>98923</v>
      </c>
      <c r="AH91" s="173" t="n">
        <f aca="false">VLOOKUP($A91,[1]Data!$A$1:$AH$15000,9,0)</f>
        <v>187382</v>
      </c>
      <c r="AI91" s="173" t="n">
        <f aca="false">VLOOKUP($A91,[2]Data!$A$1:$AH$15000,22,0)</f>
        <v>310427</v>
      </c>
      <c r="AJ91" s="173" t="n">
        <f aca="false">VLOOKUP($A91,[1]Data!$A$1:$AH$15000,10,0)</f>
        <v>75751</v>
      </c>
      <c r="AK91" s="173" t="n">
        <f aca="false">VLOOKUP($A91,[2]Data!$A$1:$AH$15000,23,0)</f>
        <v>49080</v>
      </c>
      <c r="AL91" s="173" t="n">
        <f aca="false">VLOOKUP($A91,[2]Data!$A$1:$AH$15000,24,0)</f>
        <v>888523</v>
      </c>
      <c r="AM91" s="173" t="n">
        <f aca="false">VLOOKUP($A91,[4]Data!$A$1:$R$15000,9,0)</f>
        <v>170240</v>
      </c>
      <c r="BA91" s="173" t="n">
        <f aca="false">VLOOKUP($A91,[2]Data!$A$1:$AH$15000,2,0)</f>
        <v>261014</v>
      </c>
      <c r="BC91" s="173" t="n">
        <f aca="false">VLOOKUP($A91,[1]Data!$A$1:$AH$15000,20,0)</f>
        <v>0</v>
      </c>
      <c r="BD91" s="173" t="n">
        <f aca="false">VLOOKUP($A91,[1]Data!$A$1:$AH$15000,21,0)</f>
        <v>35723</v>
      </c>
      <c r="BE91" s="173" t="n">
        <f aca="false">VLOOKUP($A91,[1]Data!$A$1:$AH$15000,22,0)</f>
        <v>0</v>
      </c>
      <c r="BF91" s="173" t="n">
        <f aca="false">VLOOKUP($A91,[1]Data!$A$1:$AH$15000,19,0)</f>
        <v>4387</v>
      </c>
      <c r="BG91" s="173" t="n">
        <f aca="false">+BC91+BD91+BE91+BF91</f>
        <v>40110</v>
      </c>
      <c r="BH91" s="173" t="n">
        <f aca="false">VLOOKUP($A91,[2]Data!$A$1:$AH$15000,3,0)</f>
        <v>251434</v>
      </c>
      <c r="BI91" s="173" t="n">
        <f aca="false">VLOOKUP($A91,[2]Data!$A$1:$AH$15000,7,0)</f>
        <v>660770</v>
      </c>
      <c r="BJ91" s="173" t="n">
        <f aca="false">VLOOKUP($A91,[2]Data!$A$1:$AH$15000,8,0)</f>
        <v>85045</v>
      </c>
      <c r="BR91" s="173" t="n">
        <f aca="false">VLOOKUP($A91,[2]Data!$A$1:$AH$15000,13,0)</f>
        <v>124241</v>
      </c>
      <c r="BS91" s="173" t="n">
        <f aca="false">VLOOKUP($A91,[2]Data!$A$1:$AH$15000,14,0)</f>
        <v>59101</v>
      </c>
      <c r="BT91" s="173" t="n">
        <f aca="false">VLOOKUP($A91,[2]Data!$A$1:$AH$15000,15,0)</f>
        <v>121137</v>
      </c>
      <c r="BU91" s="173" t="n">
        <f aca="false">VLOOKUP($A91,[2]Data!$A$1:$AH$15000,16,0)</f>
        <v>185093</v>
      </c>
      <c r="BV91" s="173" t="n">
        <f aca="false">SUM(BR91:BU91)</f>
        <v>489572</v>
      </c>
      <c r="BW91" s="173" t="n">
        <f aca="false">VLOOKUP($A91,[1]Data!$A$1:$AH$15000,26,0)</f>
        <v>125000</v>
      </c>
      <c r="BX91" s="173" t="n">
        <f aca="false">VLOOKUP($A91,[1]Data!$A$1:$AH$15000,28,0)</f>
        <v>96987</v>
      </c>
      <c r="BY91" s="173" t="n">
        <f aca="false">VLOOKUP($A91,[1]Data!$A$1:$AH$15000,24,0)</f>
        <v>0</v>
      </c>
      <c r="BZ91" s="173" t="n">
        <f aca="false">VLOOKUP($A91,[1]Data!$A$1:$AH$15000,25,0)</f>
        <v>68309</v>
      </c>
      <c r="CA91" s="173" t="n">
        <f aca="false">VLOOKUP($A91,[1]Data!$A$1:$AH$15000,30,0)</f>
        <v>81721</v>
      </c>
      <c r="CB91" s="173" t="n">
        <f aca="false">VLOOKUP($A91,[1]Data!$A$1:$AH$15000,29,0)</f>
        <v>53924</v>
      </c>
      <c r="CC91" s="173" t="n">
        <f aca="false">SUM(BW91:CB91)</f>
        <v>425941</v>
      </c>
      <c r="CD91" s="129" t="n">
        <f aca="false">VLOOKUP($A91,[4]Data!$A$1:$R$15000,2,0)</f>
        <v>867180</v>
      </c>
      <c r="CE91" s="173" t="n">
        <f aca="false">VLOOKUP($A91,[3]Data!$A$1:$K$15000,3,0)*$A$2</f>
        <v>2512700</v>
      </c>
      <c r="CF91" s="173" t="n">
        <f aca="false">VLOOKUP($A91,[3]Data!$A$1:$K$15000,7,0)*$A$2</f>
        <v>0</v>
      </c>
      <c r="CG91" s="173" t="n">
        <f aca="false">VLOOKUP($A91,[3]Data!$A$1:$K$15000,8,0)*$A$2</f>
        <v>82100</v>
      </c>
      <c r="CH91" s="173" t="n">
        <f aca="false">VLOOKUP($A91,[3]Data!$A$1:$K$15000,2,0)*$A$2</f>
        <v>40300</v>
      </c>
      <c r="CJ91" s="173" t="n">
        <f aca="false">VLOOKUP($A91,[4]Data!$A$1:$R$15000,18,0)</f>
        <v>67925</v>
      </c>
      <c r="CK91" s="173" t="n">
        <f aca="false">VLOOKUP($A91,[4]Data!$A$1:$R$15000,3,0)</f>
        <v>333727</v>
      </c>
      <c r="CL91" s="173" t="n">
        <f aca="false">VLOOKUP($A91,[4]Data!$A$1:$R$15000,4,0)</f>
        <v>20089</v>
      </c>
      <c r="CM91" s="173" t="n">
        <f aca="false">VLOOKUP($A91,[3]Data!$A$1:$K$15000,10,0)*$A$2</f>
        <v>311900</v>
      </c>
      <c r="CN91" s="129" t="n">
        <f aca="false">VLOOKUP($A91,[2]Data!$A$1:$AN$15000,34,0)</f>
        <v>123500</v>
      </c>
      <c r="CO91" s="129" t="n">
        <f aca="false">VLOOKUP($A91,[2]Data!$A$1:$AN$15000,35,0)</f>
        <v>541344</v>
      </c>
      <c r="CP91" s="129" t="n">
        <f aca="false">VLOOKUP($A91,[2]Data!$A$1:$AN$15000,36,0)</f>
        <v>675009</v>
      </c>
      <c r="CQ91" s="129" t="n">
        <f aca="false">VLOOKUP($A91,[2]Data!$A$1:$AN$15000,37,0)</f>
        <v>191097</v>
      </c>
      <c r="CR91" s="129" t="n">
        <f aca="false">VLOOKUP($A91,[2]Data!$A$1:$AN$15000,38,0)</f>
        <v>15469</v>
      </c>
      <c r="CS91" s="129" t="n">
        <f aca="false">VLOOKUP($A91,[2]Data!$A$1:$AN$15000,39,0)</f>
        <v>0</v>
      </c>
      <c r="CT91" s="129" t="n">
        <f aca="false">VLOOKUP($A91,[2]Data!$A$1:$AN$15000,40,0)</f>
        <v>181427</v>
      </c>
      <c r="CU91" s="129" t="n">
        <f aca="false">VLOOKUP($A91,[2]Data!$A$1:$BA$15000,41,0)</f>
        <v>0</v>
      </c>
      <c r="CV91" s="129" t="n">
        <f aca="false">VLOOKUP($A91,[2]Data!$A$1:$BA$15000,42,0)</f>
        <v>0</v>
      </c>
      <c r="CW91" s="129" t="n">
        <f aca="false">VLOOKUP($A91,[2]Data!$A$1:$BA$15000,43,0)</f>
        <v>31710</v>
      </c>
      <c r="CX91" s="129" t="n">
        <f aca="false">VLOOKUP($A91,[2]Data!$A$1:$BA$15000,44,0)</f>
        <v>33992</v>
      </c>
      <c r="CY91" s="129" t="n">
        <f aca="false">VLOOKUP($A91,[2]Data!$A$1:$BA$15000,45,0)</f>
        <v>53141</v>
      </c>
      <c r="CZ91" s="129" t="n">
        <f aca="false">VLOOKUP($A91,[2]Data!$A$1:$BA$15000,46,0)</f>
        <v>9776</v>
      </c>
      <c r="DA91" s="129" t="n">
        <f aca="false">VLOOKUP($A91,[2]Data!$A$1:$BA$15000,47,0)</f>
        <v>71190</v>
      </c>
      <c r="DB91" s="129" t="n">
        <f aca="false">VLOOKUP($A91,[2]Data!$A$1:$BA$15000,48,0)</f>
        <v>164334</v>
      </c>
      <c r="DC91" s="129" t="n">
        <f aca="false">VLOOKUP($A91,[2]Data!$A$1:$BA$15000,53,0)</f>
        <v>-55645</v>
      </c>
      <c r="DD91" s="129" t="n">
        <f aca="false">VLOOKUP($A91,[4]Data!$A$1:$Z$15000,20,0)</f>
        <v>44723</v>
      </c>
      <c r="DE91" s="129" t="n">
        <f aca="false">VLOOKUP($A91,[4]Data!$A$1:$Z$15000,25,0)</f>
        <v>8470</v>
      </c>
      <c r="DF91" s="129" t="n">
        <f aca="false">VLOOKUP($A91,[4]Data!$A$1:$Z$15000,26,0)</f>
        <v>0</v>
      </c>
      <c r="DG91" s="129" t="n">
        <f aca="false">VLOOKUP($A91,[4]Data!$A$1:$Z$15000,21,0)</f>
        <v>0</v>
      </c>
      <c r="DH91" s="129" t="n">
        <f aca="false">VLOOKUP($A91,[4]Data!$A$1:$Z$15000,24,0)</f>
        <v>157707</v>
      </c>
      <c r="DI91" s="129" t="n">
        <f aca="false">VLOOKUP($A91,[5]Data!$A$1:$M$15000,4,0)</f>
        <v>537607</v>
      </c>
      <c r="DJ91" s="129" t="n">
        <f aca="false">VLOOKUP($A91,[5]Data!$A$1:$M$15000,12,0)</f>
        <v>19920</v>
      </c>
      <c r="DK91" s="129" t="n">
        <f aca="false">VLOOKUP($A91,[5]Data!$A$1:$M$15000,11,0)</f>
        <v>144810</v>
      </c>
      <c r="DL91" s="129" t="n">
        <f aca="false">VLOOKUP($A91,[5]Data!$A$1:$M$15000,5,0)</f>
        <v>137083</v>
      </c>
      <c r="DM91" s="129" t="n">
        <f aca="false">VLOOKUP($A91,[5]Data!$A$1:$M$15000,8,0)</f>
        <v>172037</v>
      </c>
      <c r="DN91" s="129" t="n">
        <f aca="false">VLOOKUP($A91,[5]Data!$A$1:$M$15000,6,0)</f>
        <v>7177</v>
      </c>
      <c r="DO91" s="129" t="n">
        <f aca="false">VLOOKUP($A91,[5]Data!$A$1:$M$15000,7,0)</f>
        <v>61898</v>
      </c>
      <c r="DP91" s="129" t="n">
        <f aca="false">VLOOKUP($A91,[5]Data!$A$1:$M$15000,9,0)</f>
        <v>10848</v>
      </c>
      <c r="DQ91" s="129" t="n">
        <f aca="false">VLOOKUP($A91,[5]Data!$A$1:$M$15000,3,0)</f>
        <v>0</v>
      </c>
      <c r="DR91" s="129" t="n">
        <f aca="false">VLOOKUP($A91,[5]Data!$A$1:$M$15000,10,0)</f>
        <v>208236</v>
      </c>
      <c r="DS91" s="129" t="n">
        <f aca="false">VLOOKUP($A91,[5]Data!$A$1:$M$15000,2,0)</f>
        <v>21032</v>
      </c>
      <c r="DT91" s="129" t="str">
        <f aca="false">VLOOKUP($A91,[5]Data!$A$1:$M$15000,13,0)</f>
        <v/>
      </c>
      <c r="DU91" s="129" t="n">
        <f aca="false">VLOOKUP($A91,[6]data!$A$1:$M$15000,2,0)</f>
        <v>131100</v>
      </c>
      <c r="DV91" s="129" t="n">
        <f aca="false">VLOOKUP($A91,[6]data!$A$1:$M$15000,3,0)</f>
        <v>143213</v>
      </c>
      <c r="DW91" s="129" t="n">
        <f aca="false">VLOOKUP($A91,[6]data!$A$1:$M$15000,4,0)</f>
        <v>177923</v>
      </c>
      <c r="DX91" s="129" t="n">
        <f aca="false">VLOOKUP($A91,[6]data!$A$1:$M$15000,5,0)</f>
        <v>0</v>
      </c>
      <c r="DY91" s="129" t="n">
        <f aca="false">VLOOKUP($A91,[6]data!$A$1:$M$15000,6,0)</f>
        <v>103041</v>
      </c>
      <c r="DZ91" s="129" t="n">
        <f aca="false">VLOOKUP($A91,[6]data!$A$1:$M$15000,7,0)</f>
        <v>117359</v>
      </c>
      <c r="EA91" s="129" t="n">
        <f aca="false">VLOOKUP($A91,[6]data!$A$1:$M$15000,8,0)</f>
        <v>81666</v>
      </c>
      <c r="EB91" s="129" t="n">
        <f aca="false">VLOOKUP($A91,[6]data!$A$1:$M$15000,9,0)</f>
        <v>401129</v>
      </c>
      <c r="EC91" s="129" t="n">
        <f aca="false">VLOOKUP($A91,[6]data!$A$1:$M$15000,10,0)</f>
        <v>13626</v>
      </c>
      <c r="ED91" s="129" t="n">
        <f aca="false">VLOOKUP($A91,[6]data!$A$1:$Q$15000,11,0)</f>
        <v>6336</v>
      </c>
      <c r="EE91" s="129" t="n">
        <f aca="false">VLOOKUP($A91,[6]data!$A$1:$Q$15000,12,0)</f>
        <v>257316</v>
      </c>
      <c r="EF91" s="129" t="n">
        <f aca="false">VLOOKUP($A91,[6]data!$A$1:$Q$15000,13,0)</f>
        <v>140000</v>
      </c>
      <c r="EG91" s="129" t="n">
        <f aca="false">VLOOKUP($A91,[6]data!$A$1:$Q$15000,14,0)</f>
        <v>23700</v>
      </c>
      <c r="EH91" s="129" t="n">
        <f aca="false">VLOOKUP($A91,[6]data!$A$1:$Q$15000,15,0)</f>
        <v>107000</v>
      </c>
      <c r="EI91" s="129" t="n">
        <f aca="false">VLOOKUP($A91,[6]data!$A$1:$Q$15000,17,0)</f>
        <v>40149</v>
      </c>
      <c r="EJ91" s="129" t="n">
        <f aca="false">VLOOKUP($A91,[6]data!$A$1:$Q$15000,16,0)</f>
        <v>124308</v>
      </c>
      <c r="EK91" s="129" t="n">
        <f aca="false">VLOOKUP($A91,[7]data!$A$1:$Q$15000,3,0)</f>
        <v>270000</v>
      </c>
      <c r="EL91" s="129" t="n">
        <f aca="false">VLOOKUP($A91,[7]data!$A$1:$Q$15000,4,0)</f>
        <v>56000</v>
      </c>
      <c r="EM91" s="129" t="n">
        <f aca="false">VLOOKUP($A91,[7]data!$A$1:$Q$15000,2,0)</f>
        <v>45000</v>
      </c>
      <c r="EN91" s="129" t="n">
        <f aca="false">VLOOKUP($A91,[7]data!$A$1:$Q$15000,11,0)</f>
        <v>96000</v>
      </c>
      <c r="EO91" s="129" t="n">
        <f aca="false">VLOOKUP($A91,[7]data!$A$1:$Q$15000,12,0)</f>
        <v>32000</v>
      </c>
      <c r="ES91" s="129" t="n">
        <f aca="false">VLOOKUP($A91,[7]data!$A$1:$Q$15000,14,0)</f>
        <v>54000</v>
      </c>
      <c r="ET91" s="129" t="n">
        <f aca="false">VLOOKUP($A91,[7]data!$A$1:$Q$15000,13,0)</f>
        <v>0</v>
      </c>
      <c r="EU91" s="130" t="n">
        <f aca="false">VLOOKUP($A91,[4]Data!$A$1:$I$15000,8,0)</f>
        <v>123959</v>
      </c>
      <c r="EV91" s="128" t="n">
        <f aca="false">VLOOKUP($A91,[2]Data!$A$1:$BG$15000,59,0)</f>
        <v>0</v>
      </c>
      <c r="EW91" s="173" t="n">
        <f aca="false">+BI91+EV91-BJ91</f>
        <v>575725</v>
      </c>
    </row>
    <row r="92" customFormat="false" ht="11.25" hidden="false" customHeight="false" outlineLevel="0" collapsed="false">
      <c r="A92" s="172" t="n">
        <v>36553</v>
      </c>
      <c r="B92" s="173" t="n">
        <f aca="false">VLOOKUP($A92,[2]Data!$A$1:$AG$15000,9,0)</f>
        <v>149669</v>
      </c>
      <c r="C92" s="173" t="n">
        <f aca="false">VLOOKUP($A92,[2]Data!$A$1:$AG$15000,10,0)</f>
        <v>264980</v>
      </c>
      <c r="D92" s="173" t="n">
        <f aca="false">VLOOKUP($A92,[2]Data!$A$1:$AG$15000,11,0)</f>
        <v>632910</v>
      </c>
      <c r="E92" s="173" t="n">
        <f aca="false">VLOOKUP($A92,[2]Data!$A$1:$AG$15000,12,0)</f>
        <v>531171</v>
      </c>
      <c r="F92" s="173" t="n">
        <f aca="false">VLOOKUP($A92,[1]Data!$A$1:$AF$15000,4,0)</f>
        <v>548072</v>
      </c>
      <c r="G92" s="173" t="n">
        <f aca="false">VLOOKUP($A92,[1]Data!$A$1:$AF$15000,2,0)</f>
        <v>20000</v>
      </c>
      <c r="H92" s="173" t="n">
        <f aca="false">VLOOKUP($A92,[1]Data!$A$1:$AF$15000,3,0)</f>
        <v>30982</v>
      </c>
      <c r="I92" s="173" t="n">
        <f aca="false">VLOOKUP($A92,[1]Data!$A$1:$AF$15000,6,0)</f>
        <v>14436</v>
      </c>
      <c r="J92" s="173" t="n">
        <f aca="false">VLOOKUP($A92,[3]Data!$A$1:$K$15000,4,0)*$A$2</f>
        <v>1700500</v>
      </c>
      <c r="K92" s="173" t="n">
        <f aca="false">VLOOKUP($A92,[3]Data!$A$1:$K$15000,6,0)*$A$2</f>
        <v>87200</v>
      </c>
      <c r="R92" s="173" t="n">
        <f aca="false">VLOOKUP($A92,[2]Data!$A$1:$AH$15000,4,0)</f>
        <v>2643216</v>
      </c>
      <c r="T92" s="173" t="n">
        <f aca="false">VLOOKUP($A92,[1]Data!$A$1:$AH$15000,34,0)</f>
        <v>810330</v>
      </c>
      <c r="V92" s="173" t="n">
        <f aca="false">VLOOKUP($A92,[1]Data!$A$1:$AH$15000,8,0)</f>
        <v>26247</v>
      </c>
      <c r="W92" s="173" t="n">
        <f aca="false">VLOOKUP($A92,[4]Data!$A$1:$AH$15000,19,0)</f>
        <v>46219</v>
      </c>
      <c r="X92" s="173" t="n">
        <f aca="false">VLOOKUP($A92,[1]Data!$A$1:$AH$15000,17,0)</f>
        <v>128043</v>
      </c>
      <c r="Y92" s="173" t="n">
        <f aca="false">VLOOKUP($A92,[2]Data!$A$1:$AH$15000,17,0)</f>
        <v>334461</v>
      </c>
      <c r="Z92" s="173" t="n">
        <f aca="false">VLOOKUP($A92,[1]Data!$A$1:$AH$15000,11,0)</f>
        <v>307774</v>
      </c>
      <c r="AA92" s="173" t="n">
        <f aca="false">VLOOKUP($A92,[2]Data!$A$1:$AH$15000,21,0)</f>
        <v>287147</v>
      </c>
      <c r="AB92" s="173" t="n">
        <f aca="false">VLOOKUP($A92,[1]Data!$A$1:$AH$15000,15,0)</f>
        <v>62291</v>
      </c>
      <c r="AC92" s="173" t="n">
        <f aca="false">VLOOKUP($A92,[2]Data!$A$1:$AH$15000,18,0)</f>
        <v>161983</v>
      </c>
      <c r="AD92" s="173" t="n">
        <f aca="false">VLOOKUP($A92,[1]Data!$A$1:$AH$15000,18,0)</f>
        <v>86219</v>
      </c>
      <c r="AE92" s="173" t="n">
        <f aca="false">VLOOKUP($A92,[2]Data!$A$1:$AH$15000,19,0)</f>
        <v>11738</v>
      </c>
      <c r="AF92" s="173" t="n">
        <f aca="false">VLOOKUP($A92,[1]Data!$A$1:$AH$15000,16,0)</f>
        <v>107689</v>
      </c>
      <c r="AG92" s="173" t="n">
        <f aca="false">VLOOKUP($A92,[2]Data!$A$1:$AH$15000,20,0)</f>
        <v>103634</v>
      </c>
      <c r="AH92" s="173" t="n">
        <f aca="false">VLOOKUP($A92,[1]Data!$A$1:$AH$15000,9,0)</f>
        <v>186317</v>
      </c>
      <c r="AI92" s="173" t="n">
        <f aca="false">VLOOKUP($A92,[2]Data!$A$1:$AH$15000,22,0)</f>
        <v>313573</v>
      </c>
      <c r="AJ92" s="173" t="n">
        <f aca="false">VLOOKUP($A92,[1]Data!$A$1:$AH$15000,10,0)</f>
        <v>75751</v>
      </c>
      <c r="AK92" s="173" t="n">
        <f aca="false">VLOOKUP($A92,[2]Data!$A$1:$AH$15000,23,0)</f>
        <v>49169</v>
      </c>
      <c r="AL92" s="173" t="n">
        <f aca="false">VLOOKUP($A92,[2]Data!$A$1:$AH$15000,24,0)</f>
        <v>890986</v>
      </c>
      <c r="AM92" s="173" t="n">
        <f aca="false">VLOOKUP($A92,[4]Data!$A$1:$R$15000,9,0)</f>
        <v>156139</v>
      </c>
      <c r="BA92" s="173" t="n">
        <f aca="false">VLOOKUP($A92,[2]Data!$A$1:$AH$15000,2,0)</f>
        <v>225053</v>
      </c>
      <c r="BC92" s="173" t="n">
        <f aca="false">VLOOKUP($A92,[1]Data!$A$1:$AH$15000,20,0)</f>
        <v>0</v>
      </c>
      <c r="BD92" s="173" t="n">
        <f aca="false">VLOOKUP($A92,[1]Data!$A$1:$AH$15000,21,0)</f>
        <v>34923</v>
      </c>
      <c r="BE92" s="173" t="n">
        <f aca="false">VLOOKUP($A92,[1]Data!$A$1:$AH$15000,22,0)</f>
        <v>0</v>
      </c>
      <c r="BF92" s="173" t="n">
        <f aca="false">VLOOKUP($A92,[1]Data!$A$1:$AH$15000,19,0)</f>
        <v>0</v>
      </c>
      <c r="BG92" s="173" t="n">
        <f aca="false">+BC92+BD92+BE92+BF92</f>
        <v>34923</v>
      </c>
      <c r="BH92" s="173" t="n">
        <f aca="false">VLOOKUP($A92,[2]Data!$A$1:$AH$15000,3,0)</f>
        <v>313760</v>
      </c>
      <c r="BI92" s="173" t="n">
        <f aca="false">VLOOKUP($A92,[2]Data!$A$1:$AH$15000,7,0)</f>
        <v>726051</v>
      </c>
      <c r="BJ92" s="173" t="n">
        <f aca="false">VLOOKUP($A92,[2]Data!$A$1:$AH$15000,8,0)</f>
        <v>119073</v>
      </c>
      <c r="BR92" s="173" t="n">
        <f aca="false">VLOOKUP($A92,[2]Data!$A$1:$AH$15000,13,0)</f>
        <v>133521</v>
      </c>
      <c r="BS92" s="173" t="n">
        <f aca="false">VLOOKUP($A92,[2]Data!$A$1:$AH$15000,14,0)</f>
        <v>115536</v>
      </c>
      <c r="BT92" s="173" t="n">
        <f aca="false">VLOOKUP($A92,[2]Data!$A$1:$AH$15000,15,0)</f>
        <v>121342</v>
      </c>
      <c r="BU92" s="173" t="n">
        <f aca="false">VLOOKUP($A92,[2]Data!$A$1:$AH$15000,16,0)</f>
        <v>177126</v>
      </c>
      <c r="BV92" s="173" t="n">
        <f aca="false">SUM(BR92:BU92)</f>
        <v>547525</v>
      </c>
      <c r="BW92" s="173" t="n">
        <f aca="false">VLOOKUP($A92,[1]Data!$A$1:$AH$15000,26,0)</f>
        <v>131949</v>
      </c>
      <c r="BX92" s="173" t="n">
        <f aca="false">VLOOKUP($A92,[1]Data!$A$1:$AH$15000,28,0)</f>
        <v>96987</v>
      </c>
      <c r="BY92" s="173" t="n">
        <f aca="false">VLOOKUP($A92,[1]Data!$A$1:$AH$15000,24,0)</f>
        <v>20204</v>
      </c>
      <c r="BZ92" s="173" t="n">
        <f aca="false">VLOOKUP($A92,[1]Data!$A$1:$AH$15000,25,0)</f>
        <v>51250</v>
      </c>
      <c r="CA92" s="173" t="n">
        <f aca="false">VLOOKUP($A92,[1]Data!$A$1:$AH$15000,30,0)</f>
        <v>114265</v>
      </c>
      <c r="CB92" s="173" t="n">
        <f aca="false">VLOOKUP($A92,[1]Data!$A$1:$AH$15000,29,0)</f>
        <v>85291</v>
      </c>
      <c r="CC92" s="173" t="n">
        <f aca="false">SUM(BW92:CB92)</f>
        <v>499946</v>
      </c>
      <c r="CD92" s="129" t="n">
        <f aca="false">VLOOKUP($A92,[4]Data!$A$1:$R$15000,2,0)</f>
        <v>899195</v>
      </c>
      <c r="CE92" s="173" t="n">
        <f aca="false">VLOOKUP($A92,[3]Data!$A$1:$K$15000,3,0)*$A$2</f>
        <v>2509100</v>
      </c>
      <c r="CF92" s="173" t="n">
        <f aca="false">VLOOKUP($A92,[3]Data!$A$1:$K$15000,7,0)*$A$2</f>
        <v>0</v>
      </c>
      <c r="CG92" s="173" t="n">
        <f aca="false">VLOOKUP($A92,[3]Data!$A$1:$K$15000,8,0)*$A$2</f>
        <v>83300</v>
      </c>
      <c r="CH92" s="173" t="n">
        <f aca="false">VLOOKUP($A92,[3]Data!$A$1:$K$15000,2,0)*$A$2</f>
        <v>40300</v>
      </c>
      <c r="CJ92" s="173" t="n">
        <f aca="false">VLOOKUP($A92,[4]Data!$A$1:$R$15000,18,0)</f>
        <v>44622</v>
      </c>
      <c r="CK92" s="173" t="n">
        <f aca="false">VLOOKUP($A92,[4]Data!$A$1:$R$15000,3,0)</f>
        <v>331183</v>
      </c>
      <c r="CL92" s="173" t="n">
        <f aca="false">VLOOKUP($A92,[4]Data!$A$1:$R$15000,4,0)</f>
        <v>12034</v>
      </c>
      <c r="CM92" s="173" t="n">
        <f aca="false">VLOOKUP($A92,[3]Data!$A$1:$K$15000,10,0)*$A$2</f>
        <v>313500</v>
      </c>
      <c r="CN92" s="129" t="n">
        <f aca="false">VLOOKUP($A92,[2]Data!$A$1:$AN$15000,34,0)</f>
        <v>122856</v>
      </c>
      <c r="CO92" s="129" t="n">
        <f aca="false">VLOOKUP($A92,[2]Data!$A$1:$AN$15000,35,0)</f>
        <v>536629</v>
      </c>
      <c r="CP92" s="129" t="n">
        <f aca="false">VLOOKUP($A92,[2]Data!$A$1:$AN$15000,36,0)</f>
        <v>675009</v>
      </c>
      <c r="CQ92" s="129" t="n">
        <f aca="false">VLOOKUP($A92,[2]Data!$A$1:$AN$15000,37,0)</f>
        <v>193617</v>
      </c>
      <c r="CR92" s="129" t="n">
        <f aca="false">VLOOKUP($A92,[2]Data!$A$1:$AN$15000,38,0)</f>
        <v>21438</v>
      </c>
      <c r="CS92" s="129" t="n">
        <f aca="false">VLOOKUP($A92,[2]Data!$A$1:$AN$15000,39,0)</f>
        <v>0</v>
      </c>
      <c r="CT92" s="129" t="n">
        <f aca="false">VLOOKUP($A92,[2]Data!$A$1:$AN$15000,40,0)</f>
        <v>200134</v>
      </c>
      <c r="CU92" s="129" t="n">
        <f aca="false">VLOOKUP($A92,[2]Data!$A$1:$BA$15000,41,0)</f>
        <v>0</v>
      </c>
      <c r="CV92" s="129" t="n">
        <f aca="false">VLOOKUP($A92,[2]Data!$A$1:$BA$15000,42,0)</f>
        <v>0</v>
      </c>
      <c r="CW92" s="129" t="n">
        <f aca="false">VLOOKUP($A92,[2]Data!$A$1:$BA$15000,43,0)</f>
        <v>24327</v>
      </c>
      <c r="CX92" s="129" t="n">
        <f aca="false">VLOOKUP($A92,[2]Data!$A$1:$BA$15000,44,0)</f>
        <v>35219</v>
      </c>
      <c r="CY92" s="129" t="n">
        <f aca="false">VLOOKUP($A92,[2]Data!$A$1:$BA$15000,45,0)</f>
        <v>53141</v>
      </c>
      <c r="CZ92" s="129" t="n">
        <f aca="false">VLOOKUP($A92,[2]Data!$A$1:$BA$15000,46,0)</f>
        <v>9776</v>
      </c>
      <c r="DA92" s="129" t="n">
        <f aca="false">VLOOKUP($A92,[2]Data!$A$1:$BA$15000,47,0)</f>
        <v>51336</v>
      </c>
      <c r="DB92" s="129" t="n">
        <f aca="false">VLOOKUP($A92,[2]Data!$A$1:$BA$15000,48,0)</f>
        <v>145633</v>
      </c>
      <c r="DC92" s="129" t="n">
        <f aca="false">VLOOKUP($A92,[2]Data!$A$1:$BA$15000,53,0)</f>
        <v>-37831</v>
      </c>
      <c r="DD92" s="129" t="n">
        <f aca="false">VLOOKUP($A92,[4]Data!$A$1:$Z$15000,20,0)</f>
        <v>31501</v>
      </c>
      <c r="DE92" s="129" t="n">
        <f aca="false">VLOOKUP($A92,[4]Data!$A$1:$Z$15000,25,0)</f>
        <v>23811</v>
      </c>
      <c r="DF92" s="129" t="n">
        <f aca="false">VLOOKUP($A92,[4]Data!$A$1:$Z$15000,26,0)</f>
        <v>0</v>
      </c>
      <c r="DG92" s="129" t="n">
        <f aca="false">VLOOKUP($A92,[4]Data!$A$1:$Z$15000,21,0)</f>
        <v>0</v>
      </c>
      <c r="DH92" s="129" t="n">
        <f aca="false">VLOOKUP($A92,[4]Data!$A$1:$Z$15000,24,0)</f>
        <v>152003</v>
      </c>
      <c r="DI92" s="129" t="n">
        <f aca="false">VLOOKUP($A92,[5]Data!$A$1:$M$15000,4,0)</f>
        <v>523899</v>
      </c>
      <c r="DJ92" s="129" t="n">
        <f aca="false">VLOOKUP($A92,[5]Data!$A$1:$M$15000,12,0)</f>
        <v>19880</v>
      </c>
      <c r="DK92" s="129" t="n">
        <f aca="false">VLOOKUP($A92,[5]Data!$A$1:$M$15000,11,0)</f>
        <v>144623</v>
      </c>
      <c r="DL92" s="129" t="n">
        <f aca="false">VLOOKUP($A92,[5]Data!$A$1:$M$15000,5,0)</f>
        <v>139830</v>
      </c>
      <c r="DM92" s="129" t="n">
        <f aca="false">VLOOKUP($A92,[5]Data!$A$1:$M$15000,8,0)</f>
        <v>177072</v>
      </c>
      <c r="DN92" s="129" t="n">
        <f aca="false">VLOOKUP($A92,[5]Data!$A$1:$M$15000,6,0)</f>
        <v>7177</v>
      </c>
      <c r="DO92" s="129" t="n">
        <f aca="false">VLOOKUP($A92,[5]Data!$A$1:$M$15000,7,0)</f>
        <v>60956</v>
      </c>
      <c r="DP92" s="129" t="n">
        <f aca="false">VLOOKUP($A92,[5]Data!$A$1:$M$15000,9,0)</f>
        <v>10834</v>
      </c>
      <c r="DQ92" s="129" t="n">
        <f aca="false">VLOOKUP($A92,[5]Data!$A$1:$M$15000,3,0)</f>
        <v>0</v>
      </c>
      <c r="DR92" s="129" t="n">
        <f aca="false">VLOOKUP($A92,[5]Data!$A$1:$M$15000,10,0)</f>
        <v>196985</v>
      </c>
      <c r="DS92" s="129" t="n">
        <f aca="false">VLOOKUP($A92,[5]Data!$A$1:$M$15000,2,0)</f>
        <v>20069</v>
      </c>
      <c r="DT92" s="129" t="str">
        <f aca="false">VLOOKUP($A92,[5]Data!$A$1:$M$15000,13,0)</f>
        <v/>
      </c>
      <c r="DU92" s="129" t="n">
        <f aca="false">VLOOKUP($A92,[6]data!$A$1:$M$15000,2,0)</f>
        <v>131100</v>
      </c>
      <c r="DV92" s="129" t="n">
        <f aca="false">VLOOKUP($A92,[6]data!$A$1:$M$15000,3,0)</f>
        <v>143213</v>
      </c>
      <c r="DW92" s="129" t="n">
        <f aca="false">VLOOKUP($A92,[6]data!$A$1:$M$15000,4,0)</f>
        <v>177673</v>
      </c>
      <c r="DX92" s="129" t="n">
        <f aca="false">VLOOKUP($A92,[6]data!$A$1:$M$15000,5,0)</f>
        <v>0</v>
      </c>
      <c r="DY92" s="129" t="n">
        <f aca="false">VLOOKUP($A92,[6]data!$A$1:$M$15000,6,0)</f>
        <v>104232</v>
      </c>
      <c r="DZ92" s="129" t="n">
        <f aca="false">VLOOKUP($A92,[6]data!$A$1:$M$15000,7,0)</f>
        <v>136021</v>
      </c>
      <c r="EA92" s="129" t="n">
        <f aca="false">VLOOKUP($A92,[6]data!$A$1:$M$15000,8,0)</f>
        <v>71725</v>
      </c>
      <c r="EB92" s="129" t="n">
        <f aca="false">VLOOKUP($A92,[6]data!$A$1:$M$15000,9,0)</f>
        <v>410529</v>
      </c>
      <c r="EC92" s="129" t="n">
        <f aca="false">VLOOKUP($A92,[6]data!$A$1:$M$15000,10,0)</f>
        <v>71</v>
      </c>
      <c r="ED92" s="129" t="n">
        <f aca="false">VLOOKUP($A92,[6]data!$A$1:$Q$15000,11,0)</f>
        <v>6336</v>
      </c>
      <c r="EE92" s="129" t="n">
        <f aca="false">VLOOKUP($A92,[6]data!$A$1:$Q$15000,12,0)</f>
        <v>262316</v>
      </c>
      <c r="EF92" s="129" t="n">
        <f aca="false">VLOOKUP($A92,[6]data!$A$1:$Q$15000,13,0)</f>
        <v>140000</v>
      </c>
      <c r="EG92" s="129" t="n">
        <f aca="false">VLOOKUP($A92,[6]data!$A$1:$Q$15000,14,0)</f>
        <v>23700</v>
      </c>
      <c r="EH92" s="129" t="n">
        <f aca="false">VLOOKUP($A92,[6]data!$A$1:$Q$15000,15,0)</f>
        <v>107000</v>
      </c>
      <c r="EI92" s="129" t="n">
        <f aca="false">VLOOKUP($A92,[6]data!$A$1:$Q$15000,17,0)</f>
        <v>40149</v>
      </c>
      <c r="EJ92" s="129" t="n">
        <f aca="false">VLOOKUP($A92,[6]data!$A$1:$Q$15000,16,0)</f>
        <v>107557</v>
      </c>
      <c r="EK92" s="129" t="n">
        <f aca="false">VLOOKUP($A92,[7]data!$A$1:$Q$15000,3,0)</f>
        <v>270000</v>
      </c>
      <c r="EL92" s="129" t="n">
        <f aca="false">VLOOKUP($A92,[7]data!$A$1:$Q$15000,4,0)</f>
        <v>56000</v>
      </c>
      <c r="EM92" s="129" t="n">
        <f aca="false">VLOOKUP($A92,[7]data!$A$1:$Q$15000,2,0)</f>
        <v>55000</v>
      </c>
      <c r="EN92" s="129" t="n">
        <f aca="false">VLOOKUP($A92,[7]data!$A$1:$Q$15000,11,0)</f>
        <v>99000</v>
      </c>
      <c r="EO92" s="129" t="n">
        <f aca="false">VLOOKUP($A92,[7]data!$A$1:$Q$15000,12,0)</f>
        <v>26000</v>
      </c>
      <c r="ES92" s="129" t="n">
        <f aca="false">VLOOKUP($A92,[7]data!$A$1:$Q$15000,14,0)</f>
        <v>101000</v>
      </c>
      <c r="ET92" s="129" t="n">
        <f aca="false">VLOOKUP($A92,[7]data!$A$1:$Q$15000,13,0)</f>
        <v>9000</v>
      </c>
      <c r="EU92" s="130" t="n">
        <f aca="false">VLOOKUP($A92,[4]Data!$A$1:$I$15000,8,0)</f>
        <v>106684</v>
      </c>
      <c r="EV92" s="128" t="n">
        <f aca="false">VLOOKUP($A92,[2]Data!$A$1:$BG$15000,59,0)</f>
        <v>0</v>
      </c>
      <c r="EW92" s="173" t="n">
        <f aca="false">+BI92+EV92-BJ92</f>
        <v>606978</v>
      </c>
    </row>
    <row r="93" customFormat="false" ht="11.25" hidden="false" customHeight="false" outlineLevel="0" collapsed="false">
      <c r="A93" s="172" t="n">
        <v>36554</v>
      </c>
      <c r="B93" s="173" t="n">
        <f aca="false">VLOOKUP($A93,[2]Data!$A$1:$AG$15000,9,0)</f>
        <v>150088</v>
      </c>
      <c r="C93" s="173" t="n">
        <f aca="false">VLOOKUP($A93,[2]Data!$A$1:$AG$15000,10,0)</f>
        <v>282831</v>
      </c>
      <c r="D93" s="173" t="n">
        <f aca="false">VLOOKUP($A93,[2]Data!$A$1:$AG$15000,11,0)</f>
        <v>579667</v>
      </c>
      <c r="E93" s="173" t="n">
        <f aca="false">VLOOKUP($A93,[2]Data!$A$1:$AG$15000,12,0)</f>
        <v>524452</v>
      </c>
      <c r="F93" s="173" t="n">
        <f aca="false">VLOOKUP($A93,[1]Data!$A$1:$AF$15000,4,0)</f>
        <v>536278</v>
      </c>
      <c r="G93" s="173" t="n">
        <f aca="false">VLOOKUP($A93,[1]Data!$A$1:$AF$15000,2,0)</f>
        <v>20000</v>
      </c>
      <c r="H93" s="173" t="n">
        <f aca="false">VLOOKUP($A93,[1]Data!$A$1:$AF$15000,3,0)</f>
        <v>35730</v>
      </c>
      <c r="I93" s="173" t="n">
        <f aca="false">VLOOKUP($A93,[1]Data!$A$1:$AF$15000,6,0)</f>
        <v>24105</v>
      </c>
      <c r="J93" s="173" t="n">
        <f aca="false">VLOOKUP($A93,[3]Data!$A$1:$K$15000,4,0)*$A$2</f>
        <v>1685200</v>
      </c>
      <c r="K93" s="173" t="n">
        <f aca="false">VLOOKUP($A93,[3]Data!$A$1:$K$15000,6,0)*$A$2</f>
        <v>84700</v>
      </c>
      <c r="R93" s="173" t="n">
        <f aca="false">VLOOKUP($A93,[2]Data!$A$1:$AH$15000,4,0)</f>
        <v>2651231</v>
      </c>
      <c r="T93" s="173" t="n">
        <f aca="false">VLOOKUP($A93,[1]Data!$A$1:$AH$15000,34,0)</f>
        <v>788861</v>
      </c>
      <c r="V93" s="173" t="n">
        <f aca="false">VLOOKUP($A93,[1]Data!$A$1:$AH$15000,8,0)</f>
        <v>26179</v>
      </c>
      <c r="W93" s="173" t="n">
        <f aca="false">VLOOKUP($A93,[4]Data!$A$1:$AH$15000,19,0)</f>
        <v>45206</v>
      </c>
      <c r="X93" s="173" t="n">
        <f aca="false">VLOOKUP($A93,[1]Data!$A$1:$AH$15000,17,0)</f>
        <v>147685</v>
      </c>
      <c r="Y93" s="173" t="n">
        <f aca="false">VLOOKUP($A93,[2]Data!$A$1:$AH$15000,17,0)</f>
        <v>335328</v>
      </c>
      <c r="Z93" s="173" t="n">
        <f aca="false">VLOOKUP($A93,[1]Data!$A$1:$AH$15000,11,0)</f>
        <v>325679</v>
      </c>
      <c r="AA93" s="173" t="n">
        <f aca="false">VLOOKUP($A93,[2]Data!$A$1:$AH$15000,21,0)</f>
        <v>269341</v>
      </c>
      <c r="AB93" s="173" t="n">
        <f aca="false">VLOOKUP($A93,[1]Data!$A$1:$AH$15000,15,0)</f>
        <v>63482</v>
      </c>
      <c r="AC93" s="173" t="n">
        <f aca="false">VLOOKUP($A93,[2]Data!$A$1:$AH$15000,18,0)</f>
        <v>158231</v>
      </c>
      <c r="AD93" s="173" t="n">
        <f aca="false">VLOOKUP($A93,[1]Data!$A$1:$AH$15000,18,0)</f>
        <v>91976</v>
      </c>
      <c r="AE93" s="173" t="n">
        <f aca="false">VLOOKUP($A93,[2]Data!$A$1:$AH$15000,19,0)</f>
        <v>11738</v>
      </c>
      <c r="AF93" s="173" t="n">
        <f aca="false">VLOOKUP($A93,[1]Data!$A$1:$AH$15000,16,0)</f>
        <v>106409</v>
      </c>
      <c r="AG93" s="173" t="n">
        <f aca="false">VLOOKUP($A93,[2]Data!$A$1:$AH$15000,20,0)</f>
        <v>111451</v>
      </c>
      <c r="AH93" s="173" t="n">
        <f aca="false">VLOOKUP($A93,[1]Data!$A$1:$AH$15000,9,0)</f>
        <v>164854</v>
      </c>
      <c r="AI93" s="173" t="n">
        <f aca="false">VLOOKUP($A93,[2]Data!$A$1:$AH$15000,22,0)</f>
        <v>340439</v>
      </c>
      <c r="AJ93" s="173" t="n">
        <f aca="false">VLOOKUP($A93,[1]Data!$A$1:$AH$15000,10,0)</f>
        <v>75751</v>
      </c>
      <c r="AK93" s="173" t="n">
        <f aca="false">VLOOKUP($A93,[2]Data!$A$1:$AH$15000,23,0)</f>
        <v>51075</v>
      </c>
      <c r="AL93" s="173" t="n">
        <f aca="false">VLOOKUP($A93,[2]Data!$A$1:$AH$15000,24,0)</f>
        <v>874178</v>
      </c>
      <c r="AM93" s="173" t="n">
        <f aca="false">VLOOKUP($A93,[4]Data!$A$1:$R$15000,9,0)</f>
        <v>101862</v>
      </c>
      <c r="BA93" s="173" t="n">
        <f aca="false">VLOOKUP($A93,[2]Data!$A$1:$AH$15000,2,0)</f>
        <v>222723</v>
      </c>
      <c r="BC93" s="173" t="n">
        <f aca="false">VLOOKUP($A93,[1]Data!$A$1:$AH$15000,20,0)</f>
        <v>0</v>
      </c>
      <c r="BD93" s="173" t="n">
        <f aca="false">VLOOKUP($A93,[1]Data!$A$1:$AH$15000,21,0)</f>
        <v>34923</v>
      </c>
      <c r="BE93" s="173" t="n">
        <f aca="false">VLOOKUP($A93,[1]Data!$A$1:$AH$15000,22,0)</f>
        <v>0</v>
      </c>
      <c r="BF93" s="173" t="n">
        <f aca="false">VLOOKUP($A93,[1]Data!$A$1:$AH$15000,19,0)</f>
        <v>387</v>
      </c>
      <c r="BG93" s="173" t="n">
        <f aca="false">+BC93+BD93+BE93+BF93</f>
        <v>35310</v>
      </c>
      <c r="BH93" s="173" t="n">
        <f aca="false">VLOOKUP($A93,[2]Data!$A$1:$AH$15000,3,0)</f>
        <v>295936</v>
      </c>
      <c r="BI93" s="173" t="n">
        <f aca="false">VLOOKUP($A93,[2]Data!$A$1:$AH$15000,7,0)</f>
        <v>676621</v>
      </c>
      <c r="BJ93" s="173" t="n">
        <f aca="false">VLOOKUP($A93,[2]Data!$A$1:$AH$15000,8,0)</f>
        <v>109321</v>
      </c>
      <c r="BR93" s="173" t="n">
        <f aca="false">VLOOKUP($A93,[2]Data!$A$1:$AH$15000,13,0)</f>
        <v>144688</v>
      </c>
      <c r="BS93" s="173" t="n">
        <f aca="false">VLOOKUP($A93,[2]Data!$A$1:$AH$15000,14,0)</f>
        <v>87742</v>
      </c>
      <c r="BT93" s="173" t="n">
        <f aca="false">VLOOKUP($A93,[2]Data!$A$1:$AH$15000,15,0)</f>
        <v>132107</v>
      </c>
      <c r="BU93" s="173" t="n">
        <f aca="false">VLOOKUP($A93,[2]Data!$A$1:$AH$15000,16,0)</f>
        <v>176711</v>
      </c>
      <c r="BV93" s="173" t="n">
        <f aca="false">SUM(BR93:BU93)</f>
        <v>541248</v>
      </c>
      <c r="BW93" s="173" t="n">
        <f aca="false">VLOOKUP($A93,[1]Data!$A$1:$AH$15000,26,0)</f>
        <v>121000</v>
      </c>
      <c r="BX93" s="173" t="n">
        <f aca="false">VLOOKUP($A93,[1]Data!$A$1:$AH$15000,28,0)</f>
        <v>115940</v>
      </c>
      <c r="BY93" s="173" t="n">
        <f aca="false">VLOOKUP($A93,[1]Data!$A$1:$AH$15000,24,0)</f>
        <v>10000</v>
      </c>
      <c r="BZ93" s="173" t="n">
        <f aca="false">VLOOKUP($A93,[1]Data!$A$1:$AH$15000,25,0)</f>
        <v>75338</v>
      </c>
      <c r="CA93" s="173" t="n">
        <f aca="false">VLOOKUP($A93,[1]Data!$A$1:$AH$15000,30,0)</f>
        <v>90710</v>
      </c>
      <c r="CB93" s="173" t="n">
        <f aca="false">VLOOKUP($A93,[1]Data!$A$1:$AH$15000,29,0)</f>
        <v>111932</v>
      </c>
      <c r="CC93" s="173" t="n">
        <f aca="false">SUM(BW93:CB93)</f>
        <v>524920</v>
      </c>
      <c r="CD93" s="129" t="n">
        <f aca="false">VLOOKUP($A93,[4]Data!$A$1:$R$15000,2,0)</f>
        <v>915773</v>
      </c>
      <c r="CE93" s="173" t="n">
        <f aca="false">VLOOKUP($A93,[3]Data!$A$1:$K$15000,3,0)*$A$2</f>
        <v>2517700</v>
      </c>
      <c r="CF93" s="173" t="n">
        <f aca="false">VLOOKUP($A93,[3]Data!$A$1:$K$15000,7,0)*$A$2</f>
        <v>0</v>
      </c>
      <c r="CG93" s="173" t="n">
        <f aca="false">VLOOKUP($A93,[3]Data!$A$1:$K$15000,8,0)*$A$2</f>
        <v>83300</v>
      </c>
      <c r="CH93" s="173" t="n">
        <f aca="false">VLOOKUP($A93,[3]Data!$A$1:$K$15000,2,0)*$A$2</f>
        <v>40300</v>
      </c>
      <c r="CJ93" s="173" t="n">
        <f aca="false">VLOOKUP($A93,[4]Data!$A$1:$R$15000,18,0)</f>
        <v>63726</v>
      </c>
      <c r="CK93" s="173" t="n">
        <f aca="false">VLOOKUP($A93,[4]Data!$A$1:$R$15000,3,0)</f>
        <v>325464</v>
      </c>
      <c r="CL93" s="173" t="n">
        <f aca="false">VLOOKUP($A93,[4]Data!$A$1:$R$15000,4,0)</f>
        <v>6797</v>
      </c>
      <c r="CM93" s="173" t="n">
        <f aca="false">VLOOKUP($A93,[3]Data!$A$1:$K$15000,10,0)*$A$2</f>
        <v>316700</v>
      </c>
      <c r="CN93" s="129" t="n">
        <f aca="false">VLOOKUP($A93,[2]Data!$A$1:$AN$15000,34,0)</f>
        <v>121855</v>
      </c>
      <c r="CO93" s="129" t="n">
        <f aca="false">VLOOKUP($A93,[2]Data!$A$1:$AN$15000,35,0)</f>
        <v>522952</v>
      </c>
      <c r="CP93" s="129" t="n">
        <f aca="false">VLOOKUP($A93,[2]Data!$A$1:$AN$15000,36,0)</f>
        <v>669034</v>
      </c>
      <c r="CQ93" s="129" t="n">
        <f aca="false">VLOOKUP($A93,[2]Data!$A$1:$AN$15000,37,0)</f>
        <v>193294</v>
      </c>
      <c r="CR93" s="129" t="n">
        <f aca="false">VLOOKUP($A93,[2]Data!$A$1:$AN$15000,38,0)</f>
        <v>22397</v>
      </c>
      <c r="CS93" s="129" t="n">
        <f aca="false">VLOOKUP($A93,[2]Data!$A$1:$AN$15000,39,0)</f>
        <v>0</v>
      </c>
      <c r="CT93" s="129" t="n">
        <f aca="false">VLOOKUP($A93,[2]Data!$A$1:$AN$15000,40,0)</f>
        <v>200639</v>
      </c>
      <c r="CU93" s="129" t="n">
        <f aca="false">VLOOKUP($A93,[2]Data!$A$1:$BA$15000,41,0)</f>
        <v>0</v>
      </c>
      <c r="CV93" s="129" t="n">
        <f aca="false">VLOOKUP($A93,[2]Data!$A$1:$BA$15000,42,0)</f>
        <v>0</v>
      </c>
      <c r="CW93" s="129" t="n">
        <f aca="false">VLOOKUP($A93,[2]Data!$A$1:$BA$15000,43,0)</f>
        <v>16347</v>
      </c>
      <c r="CX93" s="129" t="n">
        <f aca="false">VLOOKUP($A93,[2]Data!$A$1:$BA$15000,44,0)</f>
        <v>34207</v>
      </c>
      <c r="CY93" s="129" t="n">
        <f aca="false">VLOOKUP($A93,[2]Data!$A$1:$BA$15000,45,0)</f>
        <v>53141</v>
      </c>
      <c r="CZ93" s="129" t="n">
        <f aca="false">VLOOKUP($A93,[2]Data!$A$1:$BA$15000,46,0)</f>
        <v>9776</v>
      </c>
      <c r="DA93" s="129" t="n">
        <f aca="false">VLOOKUP($A93,[2]Data!$A$1:$BA$15000,47,0)</f>
        <v>67559</v>
      </c>
      <c r="DB93" s="129" t="n">
        <f aca="false">VLOOKUP($A93,[2]Data!$A$1:$BA$15000,48,0)</f>
        <v>160972</v>
      </c>
      <c r="DC93" s="129" t="n">
        <f aca="false">VLOOKUP($A93,[2]Data!$A$1:$BA$15000,53,0)</f>
        <v>-34922</v>
      </c>
      <c r="DD93" s="129" t="n">
        <f aca="false">VLOOKUP($A93,[4]Data!$A$1:$Z$15000,20,0)</f>
        <v>23184</v>
      </c>
      <c r="DE93" s="129" t="n">
        <f aca="false">VLOOKUP($A93,[4]Data!$A$1:$Z$15000,25,0)</f>
        <v>5181</v>
      </c>
      <c r="DF93" s="129" t="n">
        <f aca="false">VLOOKUP($A93,[4]Data!$A$1:$Z$15000,26,0)</f>
        <v>9916</v>
      </c>
      <c r="DG93" s="129" t="n">
        <f aca="false">VLOOKUP($A93,[4]Data!$A$1:$Z$15000,21,0)</f>
        <v>16143</v>
      </c>
      <c r="DH93" s="129" t="n">
        <f aca="false">VLOOKUP($A93,[4]Data!$A$1:$Z$15000,24,0)</f>
        <v>149719</v>
      </c>
      <c r="DI93" s="129" t="n">
        <f aca="false">VLOOKUP($A93,[5]Data!$A$1:$M$15000,4,0)</f>
        <v>480244</v>
      </c>
      <c r="DJ93" s="129" t="n">
        <f aca="false">VLOOKUP($A93,[5]Data!$A$1:$M$15000,12,0)</f>
        <v>19880</v>
      </c>
      <c r="DK93" s="129" t="n">
        <f aca="false">VLOOKUP($A93,[5]Data!$A$1:$M$15000,11,0)</f>
        <v>145173</v>
      </c>
      <c r="DL93" s="129" t="n">
        <f aca="false">VLOOKUP($A93,[5]Data!$A$1:$M$15000,5,0)</f>
        <v>139702</v>
      </c>
      <c r="DM93" s="129" t="n">
        <f aca="false">VLOOKUP($A93,[5]Data!$A$1:$M$15000,8,0)</f>
        <v>168664</v>
      </c>
      <c r="DN93" s="129" t="n">
        <f aca="false">VLOOKUP($A93,[5]Data!$A$1:$M$15000,6,0)</f>
        <v>7191</v>
      </c>
      <c r="DO93" s="129" t="n">
        <f aca="false">VLOOKUP($A93,[5]Data!$A$1:$M$15000,7,0)</f>
        <v>62012</v>
      </c>
      <c r="DP93" s="129" t="n">
        <f aca="false">VLOOKUP($A93,[5]Data!$A$1:$M$15000,9,0)</f>
        <v>10886</v>
      </c>
      <c r="DQ93" s="129" t="n">
        <f aca="false">VLOOKUP($A93,[5]Data!$A$1:$M$15000,3,0)</f>
        <v>0</v>
      </c>
      <c r="DR93" s="129" t="n">
        <f aca="false">VLOOKUP($A93,[5]Data!$A$1:$M$15000,10,0)</f>
        <v>193527</v>
      </c>
      <c r="DS93" s="129" t="n">
        <f aca="false">VLOOKUP($A93,[5]Data!$A$1:$M$15000,2,0)</f>
        <v>20108</v>
      </c>
      <c r="DT93" s="129" t="str">
        <f aca="false">VLOOKUP($A93,[5]Data!$A$1:$M$15000,13,0)</f>
        <v/>
      </c>
      <c r="DU93" s="129" t="n">
        <f aca="false">VLOOKUP($A93,[6]data!$A$1:$M$15000,2,0)</f>
        <v>131100</v>
      </c>
      <c r="DV93" s="129" t="n">
        <f aca="false">VLOOKUP($A93,[6]data!$A$1:$M$15000,3,0)</f>
        <v>143213</v>
      </c>
      <c r="DW93" s="129" t="n">
        <f aca="false">VLOOKUP($A93,[6]data!$A$1:$M$15000,4,0)</f>
        <v>174650</v>
      </c>
      <c r="DX93" s="129" t="n">
        <f aca="false">VLOOKUP($A93,[6]data!$A$1:$M$15000,5,0)</f>
        <v>9880</v>
      </c>
      <c r="DY93" s="129" t="n">
        <f aca="false">VLOOKUP($A93,[6]data!$A$1:$M$15000,6,0)</f>
        <v>103041</v>
      </c>
      <c r="DZ93" s="129" t="n">
        <f aca="false">VLOOKUP($A93,[6]data!$A$1:$M$15000,7,0)</f>
        <v>126954</v>
      </c>
      <c r="EA93" s="129" t="n">
        <f aca="false">VLOOKUP($A93,[6]data!$A$1:$M$15000,8,0)</f>
        <v>73045</v>
      </c>
      <c r="EB93" s="129" t="n">
        <f aca="false">VLOOKUP($A93,[6]data!$A$1:$M$15000,9,0)</f>
        <v>417692</v>
      </c>
      <c r="EC93" s="129" t="n">
        <f aca="false">VLOOKUP($A93,[6]data!$A$1:$M$15000,10,0)</f>
        <v>0</v>
      </c>
      <c r="ED93" s="129" t="n">
        <f aca="false">VLOOKUP($A93,[6]data!$A$1:$Q$15000,11,0)</f>
        <v>6513</v>
      </c>
      <c r="EE93" s="129" t="n">
        <f aca="false">VLOOKUP($A93,[6]data!$A$1:$Q$15000,12,0)</f>
        <v>267316</v>
      </c>
      <c r="EF93" s="129" t="n">
        <f aca="false">VLOOKUP($A93,[6]data!$A$1:$Q$15000,13,0)</f>
        <v>135000</v>
      </c>
      <c r="EG93" s="129" t="n">
        <f aca="false">VLOOKUP($A93,[6]data!$A$1:$Q$15000,14,0)</f>
        <v>23700</v>
      </c>
      <c r="EH93" s="129" t="n">
        <f aca="false">VLOOKUP($A93,[6]data!$A$1:$Q$15000,15,0)</f>
        <v>107000</v>
      </c>
      <c r="EI93" s="129" t="n">
        <f aca="false">VLOOKUP($A93,[6]data!$A$1:$Q$15000,17,0)</f>
        <v>3918</v>
      </c>
      <c r="EJ93" s="129" t="n">
        <f aca="false">VLOOKUP($A93,[6]data!$A$1:$Q$15000,16,0)</f>
        <v>97513</v>
      </c>
      <c r="EK93" s="129" t="n">
        <f aca="false">VLOOKUP($A93,[7]data!$A$1:$Q$15000,3,0)</f>
        <v>270000</v>
      </c>
      <c r="EL93" s="129" t="n">
        <f aca="false">VLOOKUP($A93,[7]data!$A$1:$Q$15000,4,0)</f>
        <v>56000</v>
      </c>
      <c r="EM93" s="129" t="n">
        <f aca="false">VLOOKUP($A93,[7]data!$A$1:$Q$15000,2,0)</f>
        <v>33000</v>
      </c>
      <c r="EN93" s="129" t="n">
        <f aca="false">VLOOKUP($A93,[7]data!$A$1:$Q$15000,11,0)</f>
        <v>133000</v>
      </c>
      <c r="EO93" s="129" t="n">
        <f aca="false">VLOOKUP($A93,[7]data!$A$1:$Q$15000,12,0)</f>
        <v>18000</v>
      </c>
      <c r="ES93" s="129" t="n">
        <f aca="false">VLOOKUP($A93,[7]data!$A$1:$Q$15000,14,0)</f>
        <v>90000</v>
      </c>
      <c r="ET93" s="129" t="n">
        <f aca="false">VLOOKUP($A93,[7]data!$A$1:$Q$15000,13,0)</f>
        <v>0</v>
      </c>
      <c r="EU93" s="130" t="n">
        <f aca="false">VLOOKUP($A93,[4]Data!$A$1:$I$15000,8,0)</f>
        <v>108106</v>
      </c>
      <c r="EV93" s="128" t="n">
        <f aca="false">VLOOKUP($A93,[2]Data!$A$1:$BG$15000,59,0)</f>
        <v>0</v>
      </c>
      <c r="EW93" s="173" t="n">
        <f aca="false">+BI93+EV93-BJ93</f>
        <v>567300</v>
      </c>
    </row>
    <row r="94" customFormat="false" ht="11.25" hidden="false" customHeight="false" outlineLevel="0" collapsed="false">
      <c r="A94" s="172" t="n">
        <v>36555</v>
      </c>
      <c r="B94" s="173" t="n">
        <f aca="false">VLOOKUP($A94,[2]Data!$A$1:$AG$15000,9,0)</f>
        <v>150088</v>
      </c>
      <c r="C94" s="173" t="n">
        <f aca="false">VLOOKUP($A94,[2]Data!$A$1:$AG$15000,10,0)</f>
        <v>289018</v>
      </c>
      <c r="D94" s="173" t="n">
        <f aca="false">VLOOKUP($A94,[2]Data!$A$1:$AG$15000,11,0)</f>
        <v>564174</v>
      </c>
      <c r="E94" s="173" t="n">
        <f aca="false">VLOOKUP($A94,[2]Data!$A$1:$AG$15000,12,0)</f>
        <v>505135</v>
      </c>
      <c r="F94" s="173" t="n">
        <f aca="false">VLOOKUP($A94,[1]Data!$A$1:$AF$15000,4,0)</f>
        <v>536278</v>
      </c>
      <c r="G94" s="173" t="n">
        <f aca="false">VLOOKUP($A94,[1]Data!$A$1:$AF$15000,2,0)</f>
        <v>20000</v>
      </c>
      <c r="H94" s="173" t="n">
        <f aca="false">VLOOKUP($A94,[1]Data!$A$1:$AF$15000,3,0)</f>
        <v>35730</v>
      </c>
      <c r="I94" s="173" t="n">
        <f aca="false">VLOOKUP($A94,[1]Data!$A$1:$AF$15000,6,0)</f>
        <v>23808</v>
      </c>
      <c r="J94" s="173" t="n">
        <f aca="false">VLOOKUP($A94,[3]Data!$A$1:$K$15000,4,0)*$A$2</f>
        <v>1683400</v>
      </c>
      <c r="K94" s="173" t="n">
        <f aca="false">VLOOKUP($A94,[3]Data!$A$1:$K$15000,6,0)*$A$2</f>
        <v>85200</v>
      </c>
      <c r="R94" s="173" t="n">
        <f aca="false">VLOOKUP($A94,[2]Data!$A$1:$AH$15000,4,0)</f>
        <v>2622415</v>
      </c>
      <c r="T94" s="173" t="n">
        <f aca="false">VLOOKUP($A94,[1]Data!$A$1:$AH$15000,34,0)</f>
        <v>787136</v>
      </c>
      <c r="V94" s="173" t="n">
        <f aca="false">VLOOKUP($A94,[1]Data!$A$1:$AH$15000,8,0)</f>
        <v>26179</v>
      </c>
      <c r="W94" s="173" t="n">
        <f aca="false">VLOOKUP($A94,[4]Data!$A$1:$AH$15000,19,0)</f>
        <v>35290</v>
      </c>
      <c r="X94" s="173" t="n">
        <f aca="false">VLOOKUP($A94,[1]Data!$A$1:$AH$15000,17,0)</f>
        <v>153907</v>
      </c>
      <c r="Y94" s="173" t="n">
        <f aca="false">VLOOKUP($A94,[2]Data!$A$1:$AH$15000,17,0)</f>
        <v>337546</v>
      </c>
      <c r="Z94" s="173" t="n">
        <f aca="false">VLOOKUP($A94,[1]Data!$A$1:$AH$15000,11,0)</f>
        <v>322972</v>
      </c>
      <c r="AA94" s="173" t="n">
        <f aca="false">VLOOKUP($A94,[2]Data!$A$1:$AH$15000,21,0)</f>
        <v>269444</v>
      </c>
      <c r="AB94" s="173" t="n">
        <f aca="false">VLOOKUP($A94,[1]Data!$A$1:$AH$15000,15,0)</f>
        <v>63482</v>
      </c>
      <c r="AC94" s="173" t="n">
        <f aca="false">VLOOKUP($A94,[2]Data!$A$1:$AH$15000,18,0)</f>
        <v>157235</v>
      </c>
      <c r="AD94" s="173" t="n">
        <f aca="false">VLOOKUP($A94,[1]Data!$A$1:$AH$15000,18,0)</f>
        <v>91976</v>
      </c>
      <c r="AE94" s="173" t="n">
        <f aca="false">VLOOKUP($A94,[2]Data!$A$1:$AH$15000,19,0)</f>
        <v>11738</v>
      </c>
      <c r="AF94" s="173" t="n">
        <f aca="false">VLOOKUP($A94,[1]Data!$A$1:$AH$15000,16,0)</f>
        <v>106961</v>
      </c>
      <c r="AG94" s="173" t="n">
        <f aca="false">VLOOKUP($A94,[2]Data!$A$1:$AH$15000,20,0)</f>
        <v>100561</v>
      </c>
      <c r="AH94" s="173" t="n">
        <f aca="false">VLOOKUP($A94,[1]Data!$A$1:$AH$15000,9,0)</f>
        <v>176473</v>
      </c>
      <c r="AI94" s="173" t="n">
        <f aca="false">VLOOKUP($A94,[2]Data!$A$1:$AH$15000,22,0)</f>
        <v>322563</v>
      </c>
      <c r="AJ94" s="173" t="n">
        <f aca="false">VLOOKUP($A94,[1]Data!$A$1:$AH$15000,10,0)</f>
        <v>75751</v>
      </c>
      <c r="AK94" s="173" t="n">
        <f aca="false">VLOOKUP($A94,[2]Data!$A$1:$AH$15000,23,0)</f>
        <v>52586</v>
      </c>
      <c r="AL94" s="173" t="n">
        <f aca="false">VLOOKUP($A94,[2]Data!$A$1:$AH$15000,24,0)</f>
        <v>865872</v>
      </c>
      <c r="AM94" s="173" t="n">
        <f aca="false">VLOOKUP($A94,[4]Data!$A$1:$R$15000,9,0)</f>
        <v>117669</v>
      </c>
      <c r="BA94" s="173" t="n">
        <f aca="false">VLOOKUP($A94,[2]Data!$A$1:$AH$15000,2,0)</f>
        <v>223460</v>
      </c>
      <c r="BC94" s="173" t="n">
        <f aca="false">VLOOKUP($A94,[1]Data!$A$1:$AH$15000,20,0)</f>
        <v>0</v>
      </c>
      <c r="BD94" s="173" t="n">
        <f aca="false">VLOOKUP($A94,[1]Data!$A$1:$AH$15000,21,0)</f>
        <v>34923</v>
      </c>
      <c r="BE94" s="173" t="n">
        <f aca="false">VLOOKUP($A94,[1]Data!$A$1:$AH$15000,22,0)</f>
        <v>0</v>
      </c>
      <c r="BF94" s="173" t="n">
        <f aca="false">VLOOKUP($A94,[1]Data!$A$1:$AH$15000,19,0)</f>
        <v>387</v>
      </c>
      <c r="BG94" s="173" t="n">
        <f aca="false">+BC94+BD94+BE94+BF94</f>
        <v>35310</v>
      </c>
      <c r="BH94" s="173" t="n">
        <f aca="false">VLOOKUP($A94,[2]Data!$A$1:$AH$15000,3,0)</f>
        <v>304728</v>
      </c>
      <c r="BI94" s="173" t="n">
        <f aca="false">VLOOKUP($A94,[2]Data!$A$1:$AH$15000,7,0)</f>
        <v>693628</v>
      </c>
      <c r="BJ94" s="173" t="n">
        <f aca="false">VLOOKUP($A94,[2]Data!$A$1:$AH$15000,8,0)</f>
        <v>89178</v>
      </c>
      <c r="BR94" s="173" t="n">
        <f aca="false">VLOOKUP($A94,[2]Data!$A$1:$AH$15000,13,0)</f>
        <v>144900</v>
      </c>
      <c r="BS94" s="173" t="n">
        <f aca="false">VLOOKUP($A94,[2]Data!$A$1:$AH$15000,14,0)</f>
        <v>87742</v>
      </c>
      <c r="BT94" s="173" t="n">
        <f aca="false">VLOOKUP($A94,[2]Data!$A$1:$AH$15000,15,0)</f>
        <v>115028</v>
      </c>
      <c r="BU94" s="173" t="n">
        <f aca="false">VLOOKUP($A94,[2]Data!$A$1:$AH$15000,16,0)</f>
        <v>173228</v>
      </c>
      <c r="BV94" s="173" t="n">
        <f aca="false">SUM(BR94:BU94)</f>
        <v>520898</v>
      </c>
      <c r="BW94" s="173" t="n">
        <f aca="false">VLOOKUP($A94,[1]Data!$A$1:$AH$15000,26,0)</f>
        <v>121000</v>
      </c>
      <c r="BX94" s="173" t="n">
        <f aca="false">VLOOKUP($A94,[1]Data!$A$1:$AH$15000,28,0)</f>
        <v>115940</v>
      </c>
      <c r="BY94" s="173" t="n">
        <f aca="false">VLOOKUP($A94,[1]Data!$A$1:$AH$15000,24,0)</f>
        <v>10000</v>
      </c>
      <c r="BZ94" s="173" t="n">
        <f aca="false">VLOOKUP($A94,[1]Data!$A$1:$AH$15000,25,0)</f>
        <v>75338</v>
      </c>
      <c r="CA94" s="173" t="n">
        <f aca="false">VLOOKUP($A94,[1]Data!$A$1:$AH$15000,30,0)</f>
        <v>90710</v>
      </c>
      <c r="CB94" s="173" t="n">
        <f aca="false">VLOOKUP($A94,[1]Data!$A$1:$AH$15000,29,0)</f>
        <v>111932</v>
      </c>
      <c r="CC94" s="173" t="n">
        <f aca="false">SUM(BW94:CB94)</f>
        <v>524920</v>
      </c>
      <c r="CD94" s="129" t="n">
        <f aca="false">VLOOKUP($A94,[4]Data!$A$1:$R$15000,2,0)</f>
        <v>920957</v>
      </c>
      <c r="CE94" s="173" t="n">
        <f aca="false">VLOOKUP($A94,[3]Data!$A$1:$K$15000,3,0)*$A$2</f>
        <v>2517300</v>
      </c>
      <c r="CF94" s="173" t="n">
        <f aca="false">VLOOKUP($A94,[3]Data!$A$1:$K$15000,7,0)*$A$2</f>
        <v>14800</v>
      </c>
      <c r="CG94" s="173" t="n">
        <f aca="false">VLOOKUP($A94,[3]Data!$A$1:$K$15000,8,0)*$A$2</f>
        <v>83300</v>
      </c>
      <c r="CH94" s="173" t="n">
        <f aca="false">VLOOKUP($A94,[3]Data!$A$1:$K$15000,2,0)*$A$2</f>
        <v>37400</v>
      </c>
      <c r="CJ94" s="173" t="n">
        <f aca="false">VLOOKUP($A94,[4]Data!$A$1:$R$15000,18,0)</f>
        <v>63726</v>
      </c>
      <c r="CK94" s="173" t="n">
        <f aca="false">VLOOKUP($A94,[4]Data!$A$1:$R$15000,3,0)</f>
        <v>381300</v>
      </c>
      <c r="CL94" s="173" t="n">
        <f aca="false">VLOOKUP($A94,[4]Data!$A$1:$R$15000,4,0)</f>
        <v>6797</v>
      </c>
      <c r="CM94" s="173" t="n">
        <f aca="false">VLOOKUP($A94,[3]Data!$A$1:$K$15000,10,0)*$A$2</f>
        <v>321200</v>
      </c>
      <c r="CN94" s="129" t="n">
        <f aca="false">VLOOKUP($A94,[2]Data!$A$1:$AN$15000,34,0)</f>
        <v>122589</v>
      </c>
      <c r="CO94" s="129" t="n">
        <f aca="false">VLOOKUP($A94,[2]Data!$A$1:$AN$15000,35,0)</f>
        <v>527866</v>
      </c>
      <c r="CP94" s="129" t="n">
        <f aca="false">VLOOKUP($A94,[2]Data!$A$1:$AN$15000,36,0)</f>
        <v>663329</v>
      </c>
      <c r="CQ94" s="129" t="n">
        <f aca="false">VLOOKUP($A94,[2]Data!$A$1:$AN$15000,37,0)</f>
        <v>193458</v>
      </c>
      <c r="CR94" s="129" t="n">
        <f aca="false">VLOOKUP($A94,[2]Data!$A$1:$AN$15000,38,0)</f>
        <v>22580</v>
      </c>
      <c r="CS94" s="129" t="n">
        <f aca="false">VLOOKUP($A94,[2]Data!$A$1:$AN$15000,39,0)</f>
        <v>0</v>
      </c>
      <c r="CT94" s="129" t="n">
        <f aca="false">VLOOKUP($A94,[2]Data!$A$1:$AN$15000,40,0)</f>
        <v>200342</v>
      </c>
      <c r="CU94" s="129" t="n">
        <f aca="false">VLOOKUP($A94,[2]Data!$A$1:$BA$15000,41,0)</f>
        <v>0</v>
      </c>
      <c r="CV94" s="129" t="n">
        <f aca="false">VLOOKUP($A94,[2]Data!$A$1:$BA$15000,42,0)</f>
        <v>0</v>
      </c>
      <c r="CW94" s="129" t="n">
        <f aca="false">VLOOKUP($A94,[2]Data!$A$1:$BA$15000,43,0)</f>
        <v>16347</v>
      </c>
      <c r="CX94" s="129" t="n">
        <f aca="false">VLOOKUP($A94,[2]Data!$A$1:$BA$15000,44,0)</f>
        <v>34190</v>
      </c>
      <c r="CY94" s="129" t="n">
        <f aca="false">VLOOKUP($A94,[2]Data!$A$1:$BA$15000,45,0)</f>
        <v>53141</v>
      </c>
      <c r="CZ94" s="129" t="n">
        <f aca="false">VLOOKUP($A94,[2]Data!$A$1:$BA$15000,46,0)</f>
        <v>9776</v>
      </c>
      <c r="DA94" s="129" t="n">
        <f aca="false">VLOOKUP($A94,[2]Data!$A$1:$BA$15000,47,0)</f>
        <v>67559</v>
      </c>
      <c r="DB94" s="129" t="n">
        <f aca="false">VLOOKUP($A94,[2]Data!$A$1:$BA$15000,48,0)</f>
        <v>161700</v>
      </c>
      <c r="DC94" s="129" t="n">
        <f aca="false">VLOOKUP($A94,[2]Data!$A$1:$BA$15000,53,0)</f>
        <v>-34922</v>
      </c>
      <c r="DD94" s="129" t="n">
        <f aca="false">VLOOKUP($A94,[4]Data!$A$1:$Z$15000,20,0)</f>
        <v>28732</v>
      </c>
      <c r="DE94" s="129" t="n">
        <f aca="false">VLOOKUP($A94,[4]Data!$A$1:$Z$15000,25,0)</f>
        <v>5255</v>
      </c>
      <c r="DF94" s="129" t="n">
        <f aca="false">VLOOKUP($A94,[4]Data!$A$1:$Z$15000,26,0)</f>
        <v>0</v>
      </c>
      <c r="DG94" s="129" t="n">
        <f aca="false">VLOOKUP($A94,[4]Data!$A$1:$Z$15000,21,0)</f>
        <v>14614</v>
      </c>
      <c r="DH94" s="129" t="n">
        <f aca="false">VLOOKUP($A94,[4]Data!$A$1:$Z$15000,24,0)</f>
        <v>148955</v>
      </c>
      <c r="DI94" s="129" t="n">
        <f aca="false">VLOOKUP($A94,[5]Data!$A$1:$M$15000,4,0)</f>
        <v>496897</v>
      </c>
      <c r="DJ94" s="129" t="n">
        <f aca="false">VLOOKUP($A94,[5]Data!$A$1:$M$15000,12,0)</f>
        <v>19880</v>
      </c>
      <c r="DK94" s="129" t="n">
        <f aca="false">VLOOKUP($A94,[5]Data!$A$1:$M$15000,11,0)</f>
        <v>145173</v>
      </c>
      <c r="DL94" s="129" t="n">
        <f aca="false">VLOOKUP($A94,[5]Data!$A$1:$M$15000,5,0)</f>
        <v>139447</v>
      </c>
      <c r="DM94" s="129" t="n">
        <f aca="false">VLOOKUP($A94,[5]Data!$A$1:$M$15000,8,0)</f>
        <v>197912</v>
      </c>
      <c r="DN94" s="129" t="n">
        <f aca="false">VLOOKUP($A94,[5]Data!$A$1:$M$15000,6,0)</f>
        <v>7170</v>
      </c>
      <c r="DO94" s="129" t="n">
        <f aca="false">VLOOKUP($A94,[5]Data!$A$1:$M$15000,7,0)</f>
        <v>61840</v>
      </c>
      <c r="DP94" s="129" t="n">
        <f aca="false">VLOOKUP($A94,[5]Data!$A$1:$M$15000,9,0)</f>
        <v>10896</v>
      </c>
      <c r="DQ94" s="129" t="n">
        <f aca="false">VLOOKUP($A94,[5]Data!$A$1:$M$15000,3,0)</f>
        <v>0</v>
      </c>
      <c r="DR94" s="129" t="n">
        <f aca="false">VLOOKUP($A94,[5]Data!$A$1:$M$15000,10,0)</f>
        <v>195855</v>
      </c>
      <c r="DS94" s="129" t="n">
        <f aca="false">VLOOKUP($A94,[5]Data!$A$1:$M$15000,2,0)</f>
        <v>20050</v>
      </c>
      <c r="DT94" s="129" t="str">
        <f aca="false">VLOOKUP($A94,[5]Data!$A$1:$M$15000,13,0)</f>
        <v/>
      </c>
      <c r="DU94" s="129" t="n">
        <f aca="false">VLOOKUP($A94,[6]data!$A$1:$M$15000,2,0)</f>
        <v>131100</v>
      </c>
      <c r="DV94" s="129" t="n">
        <f aca="false">VLOOKUP($A94,[6]data!$A$1:$M$15000,3,0)</f>
        <v>143213</v>
      </c>
      <c r="DW94" s="129" t="n">
        <f aca="false">VLOOKUP($A94,[6]data!$A$1:$M$15000,4,0)</f>
        <v>174900</v>
      </c>
      <c r="DX94" s="129" t="n">
        <f aca="false">VLOOKUP($A94,[6]data!$A$1:$M$15000,5,0)</f>
        <v>9880</v>
      </c>
      <c r="DY94" s="129" t="n">
        <f aca="false">VLOOKUP($A94,[6]data!$A$1:$M$15000,6,0)</f>
        <v>103041</v>
      </c>
      <c r="DZ94" s="129" t="n">
        <f aca="false">VLOOKUP($A94,[6]data!$A$1:$M$15000,7,0)</f>
        <v>126228</v>
      </c>
      <c r="EA94" s="129" t="n">
        <f aca="false">VLOOKUP($A94,[6]data!$A$1:$M$15000,8,0)</f>
        <v>73045</v>
      </c>
      <c r="EB94" s="129" t="n">
        <f aca="false">VLOOKUP($A94,[6]data!$A$1:$M$15000,9,0)</f>
        <v>415917</v>
      </c>
      <c r="EC94" s="129" t="n">
        <f aca="false">VLOOKUP($A94,[6]data!$A$1:$M$15000,10,0)</f>
        <v>0</v>
      </c>
      <c r="ED94" s="129" t="n">
        <f aca="false">VLOOKUP($A94,[6]data!$A$1:$Q$15000,11,0)</f>
        <v>6513</v>
      </c>
      <c r="EE94" s="129" t="n">
        <f aca="false">VLOOKUP($A94,[6]data!$A$1:$Q$15000,12,0)</f>
        <v>267316</v>
      </c>
      <c r="EF94" s="129" t="n">
        <f aca="false">VLOOKUP($A94,[6]data!$A$1:$Q$15000,13,0)</f>
        <v>135000</v>
      </c>
      <c r="EG94" s="129" t="n">
        <f aca="false">VLOOKUP($A94,[6]data!$A$1:$Q$15000,14,0)</f>
        <v>23700</v>
      </c>
      <c r="EH94" s="129" t="n">
        <f aca="false">VLOOKUP($A94,[6]data!$A$1:$Q$15000,15,0)</f>
        <v>107000</v>
      </c>
      <c r="EI94" s="129" t="n">
        <f aca="false">VLOOKUP($A94,[6]data!$A$1:$Q$15000,17,0)</f>
        <v>6567</v>
      </c>
      <c r="EJ94" s="129" t="n">
        <f aca="false">VLOOKUP($A94,[6]data!$A$1:$Q$15000,16,0)</f>
        <v>112569</v>
      </c>
      <c r="EK94" s="129" t="n">
        <f aca="false">VLOOKUP($A94,[7]data!$A$1:$Q$15000,3,0)</f>
        <v>270000</v>
      </c>
      <c r="EL94" s="129" t="n">
        <f aca="false">VLOOKUP($A94,[7]data!$A$1:$Q$15000,4,0)</f>
        <v>56000</v>
      </c>
      <c r="EM94" s="129" t="n">
        <f aca="false">VLOOKUP($A94,[7]data!$A$1:$Q$15000,2,0)</f>
        <v>33000</v>
      </c>
      <c r="EN94" s="129" t="n">
        <f aca="false">VLOOKUP($A94,[7]data!$A$1:$Q$15000,11,0)</f>
        <v>131000</v>
      </c>
      <c r="EO94" s="129" t="n">
        <f aca="false">VLOOKUP($A94,[7]data!$A$1:$Q$15000,12,0)</f>
        <v>18000</v>
      </c>
      <c r="ES94" s="129" t="n">
        <f aca="false">VLOOKUP($A94,[7]data!$A$1:$Q$15000,14,0)</f>
        <v>91000</v>
      </c>
      <c r="ET94" s="129" t="n">
        <f aca="false">VLOOKUP($A94,[7]data!$A$1:$Q$15000,13,0)</f>
        <v>0</v>
      </c>
      <c r="EU94" s="130" t="n">
        <f aca="false">VLOOKUP($A94,[4]Data!$A$1:$I$15000,8,0)</f>
        <v>108837</v>
      </c>
      <c r="EV94" s="128" t="n">
        <f aca="false">VLOOKUP($A94,[2]Data!$A$1:$BG$15000,59,0)</f>
        <v>0</v>
      </c>
      <c r="EW94" s="173" t="n">
        <f aca="false">+BI94+EV94-BJ94</f>
        <v>604450</v>
      </c>
    </row>
    <row r="95" customFormat="false" ht="11.25" hidden="false" customHeight="false" outlineLevel="0" collapsed="false">
      <c r="A95" s="172" t="n">
        <v>36556</v>
      </c>
      <c r="B95" s="173" t="n">
        <f aca="false">VLOOKUP($A95,[2]Data!$A$1:$AG$15000,9,0)</f>
        <v>149939</v>
      </c>
      <c r="C95" s="173" t="n">
        <f aca="false">VLOOKUP($A95,[2]Data!$A$1:$AG$15000,10,0)</f>
        <v>288593</v>
      </c>
      <c r="D95" s="173" t="n">
        <f aca="false">VLOOKUP($A95,[2]Data!$A$1:$AG$15000,11,0)</f>
        <v>543642</v>
      </c>
      <c r="E95" s="173" t="n">
        <f aca="false">VLOOKUP($A95,[2]Data!$A$1:$AG$15000,12,0)</f>
        <v>539462</v>
      </c>
      <c r="F95" s="173" t="n">
        <f aca="false">VLOOKUP($A95,[1]Data!$A$1:$AF$15000,4,0)</f>
        <v>532663</v>
      </c>
      <c r="G95" s="173" t="n">
        <f aca="false">VLOOKUP($A95,[1]Data!$A$1:$AF$15000,2,0)</f>
        <v>20000</v>
      </c>
      <c r="H95" s="173" t="n">
        <f aca="false">VLOOKUP($A95,[1]Data!$A$1:$AF$15000,3,0)</f>
        <v>35730</v>
      </c>
      <c r="I95" s="173" t="n">
        <f aca="false">VLOOKUP($A95,[1]Data!$A$1:$AF$15000,6,0)</f>
        <v>23875</v>
      </c>
      <c r="J95" s="173" t="n">
        <f aca="false">VLOOKUP($A95,[3]Data!$A$1:$K$15000,4,0)*$A$2</f>
        <v>1684300</v>
      </c>
      <c r="K95" s="173" t="n">
        <f aca="false">VLOOKUP($A95,[3]Data!$A$1:$K$15000,6,0)*$A$2</f>
        <v>85400</v>
      </c>
      <c r="R95" s="173" t="n">
        <f aca="false">VLOOKUP($A95,[2]Data!$A$1:$AH$15000,4,0)</f>
        <v>2669160</v>
      </c>
      <c r="T95" s="173" t="n">
        <f aca="false">VLOOKUP($A95,[1]Data!$A$1:$AH$15000,34,0)</f>
        <v>772629</v>
      </c>
      <c r="V95" s="173" t="n">
        <f aca="false">VLOOKUP($A95,[1]Data!$A$1:$AH$15000,8,0)</f>
        <v>26179</v>
      </c>
      <c r="W95" s="173" t="n">
        <f aca="false">VLOOKUP($A95,[4]Data!$A$1:$AH$15000,19,0)</f>
        <v>35290</v>
      </c>
      <c r="X95" s="173" t="n">
        <f aca="false">VLOOKUP($A95,[1]Data!$A$1:$AH$15000,17,0)</f>
        <v>157837</v>
      </c>
      <c r="Y95" s="173" t="n">
        <f aca="false">VLOOKUP($A95,[2]Data!$A$1:$AH$15000,17,0)</f>
        <v>331234</v>
      </c>
      <c r="Z95" s="173" t="n">
        <f aca="false">VLOOKUP($A95,[1]Data!$A$1:$AH$15000,11,0)</f>
        <v>307969</v>
      </c>
      <c r="AA95" s="173" t="n">
        <f aca="false">VLOOKUP($A95,[2]Data!$A$1:$AH$15000,21,0)</f>
        <v>287095</v>
      </c>
      <c r="AB95" s="173" t="n">
        <f aca="false">VLOOKUP($A95,[1]Data!$A$1:$AH$15000,15,0)</f>
        <v>63482</v>
      </c>
      <c r="AC95" s="173" t="n">
        <f aca="false">VLOOKUP($A95,[2]Data!$A$1:$AH$15000,18,0)</f>
        <v>156024</v>
      </c>
      <c r="AD95" s="173" t="n">
        <f aca="false">VLOOKUP($A95,[1]Data!$A$1:$AH$15000,18,0)</f>
        <v>91976</v>
      </c>
      <c r="AE95" s="173" t="n">
        <f aca="false">VLOOKUP($A95,[2]Data!$A$1:$AH$15000,19,0)</f>
        <v>11738</v>
      </c>
      <c r="AF95" s="173" t="n">
        <f aca="false">VLOOKUP($A95,[1]Data!$A$1:$AH$15000,16,0)</f>
        <v>107160</v>
      </c>
      <c r="AG95" s="173" t="n">
        <f aca="false">VLOOKUP($A95,[2]Data!$A$1:$AH$15000,20,0)</f>
        <v>108407</v>
      </c>
      <c r="AH95" s="173" t="n">
        <f aca="false">VLOOKUP($A95,[1]Data!$A$1:$AH$15000,9,0)</f>
        <v>156672</v>
      </c>
      <c r="AI95" s="173" t="n">
        <f aca="false">VLOOKUP($A95,[2]Data!$A$1:$AH$15000,22,0)</f>
        <v>334412</v>
      </c>
      <c r="AJ95" s="173" t="n">
        <f aca="false">VLOOKUP($A95,[1]Data!$A$1:$AH$15000,10,0)</f>
        <v>75751</v>
      </c>
      <c r="AK95" s="173" t="n">
        <f aca="false">VLOOKUP($A95,[2]Data!$A$1:$AH$15000,23,0)</f>
        <v>51618</v>
      </c>
      <c r="AL95" s="173" t="n">
        <f aca="false">VLOOKUP($A95,[2]Data!$A$1:$AH$15000,24,0)</f>
        <v>866355</v>
      </c>
      <c r="AM95" s="173" t="n">
        <f aca="false">VLOOKUP($A95,[4]Data!$A$1:$R$15000,9,0)</f>
        <v>168285</v>
      </c>
      <c r="BA95" s="173" t="n">
        <f aca="false">VLOOKUP($A95,[2]Data!$A$1:$AH$15000,2,0)</f>
        <v>223195</v>
      </c>
      <c r="BC95" s="173" t="n">
        <f aca="false">VLOOKUP($A95,[1]Data!$A$1:$AH$15000,20,0)</f>
        <v>0</v>
      </c>
      <c r="BD95" s="173" t="n">
        <f aca="false">VLOOKUP($A95,[1]Data!$A$1:$AH$15000,21,0)</f>
        <v>34923</v>
      </c>
      <c r="BE95" s="173" t="n">
        <f aca="false">VLOOKUP($A95,[1]Data!$A$1:$AH$15000,22,0)</f>
        <v>0</v>
      </c>
      <c r="BF95" s="173" t="n">
        <f aca="false">VLOOKUP($A95,[1]Data!$A$1:$AH$15000,19,0)</f>
        <v>387</v>
      </c>
      <c r="BG95" s="173" t="n">
        <f aca="false">+BC95+BD95+BE95+BF95</f>
        <v>35310</v>
      </c>
      <c r="BH95" s="173" t="n">
        <f aca="false">VLOOKUP($A95,[2]Data!$A$1:$AH$15000,3,0)</f>
        <v>290376</v>
      </c>
      <c r="BI95" s="173" t="n">
        <f aca="false">VLOOKUP($A95,[2]Data!$A$1:$AH$15000,7,0)</f>
        <v>774926</v>
      </c>
      <c r="BJ95" s="173" t="n">
        <f aca="false">VLOOKUP($A95,[2]Data!$A$1:$AH$15000,8,0)</f>
        <v>229480</v>
      </c>
      <c r="BR95" s="173" t="n">
        <f aca="false">VLOOKUP($A95,[2]Data!$A$1:$AH$15000,13,0)</f>
        <v>149471</v>
      </c>
      <c r="BS95" s="173" t="n">
        <f aca="false">VLOOKUP($A95,[2]Data!$A$1:$AH$15000,14,0)</f>
        <v>87742</v>
      </c>
      <c r="BT95" s="173" t="n">
        <f aca="false">VLOOKUP($A95,[2]Data!$A$1:$AH$15000,15,0)</f>
        <v>137359</v>
      </c>
      <c r="BU95" s="173" t="n">
        <f aca="false">VLOOKUP($A95,[2]Data!$A$1:$AH$15000,16,0)</f>
        <v>174132</v>
      </c>
      <c r="BV95" s="173" t="n">
        <f aca="false">SUM(BR95:BU95)</f>
        <v>548704</v>
      </c>
      <c r="BW95" s="173" t="n">
        <f aca="false">VLOOKUP($A95,[1]Data!$A$1:$AH$15000,26,0)</f>
        <v>111186</v>
      </c>
      <c r="BX95" s="173" t="n">
        <f aca="false">VLOOKUP($A95,[1]Data!$A$1:$AH$15000,28,0)</f>
        <v>112326</v>
      </c>
      <c r="BY95" s="173" t="n">
        <f aca="false">VLOOKUP($A95,[1]Data!$A$1:$AH$15000,24,0)</f>
        <v>10000</v>
      </c>
      <c r="BZ95" s="173" t="n">
        <f aca="false">VLOOKUP($A95,[1]Data!$A$1:$AH$15000,25,0)</f>
        <v>74633</v>
      </c>
      <c r="CA95" s="173" t="n">
        <f aca="false">VLOOKUP($A95,[1]Data!$A$1:$AH$15000,30,0)</f>
        <v>89679</v>
      </c>
      <c r="CB95" s="173" t="n">
        <f aca="false">VLOOKUP($A95,[1]Data!$A$1:$AH$15000,29,0)</f>
        <v>111932</v>
      </c>
      <c r="CC95" s="173" t="n">
        <f aca="false">SUM(BW95:CB95)</f>
        <v>509756</v>
      </c>
      <c r="CD95" s="129" t="n">
        <f aca="false">VLOOKUP($A95,[4]Data!$A$1:$R$15000,2,0)</f>
        <v>906271</v>
      </c>
      <c r="CE95" s="173" t="n">
        <f aca="false">VLOOKUP($A95,[3]Data!$A$1:$K$15000,3,0)*$A$2</f>
        <v>2517300</v>
      </c>
      <c r="CF95" s="173" t="n">
        <f aca="false">VLOOKUP($A95,[3]Data!$A$1:$K$15000,7,0)*$A$2</f>
        <v>14800</v>
      </c>
      <c r="CG95" s="173" t="n">
        <f aca="false">VLOOKUP($A95,[3]Data!$A$1:$K$15000,8,0)*$A$2</f>
        <v>83300</v>
      </c>
      <c r="CH95" s="173" t="n">
        <f aca="false">VLOOKUP($A95,[3]Data!$A$1:$K$15000,2,0)*$A$2</f>
        <v>40300</v>
      </c>
      <c r="CJ95" s="173" t="n">
        <f aca="false">VLOOKUP($A95,[4]Data!$A$1:$R$15000,18,0)</f>
        <v>53810</v>
      </c>
      <c r="CK95" s="173" t="n">
        <f aca="false">VLOOKUP($A95,[4]Data!$A$1:$R$15000,3,0)</f>
        <v>328339</v>
      </c>
      <c r="CL95" s="173" t="n">
        <f aca="false">VLOOKUP($A95,[4]Data!$A$1:$R$15000,4,0)</f>
        <v>6797</v>
      </c>
      <c r="CM95" s="173" t="n">
        <f aca="false">VLOOKUP($A95,[3]Data!$A$1:$K$15000,10,0)*$A$2</f>
        <v>319500</v>
      </c>
      <c r="CN95" s="129" t="n">
        <f aca="false">VLOOKUP($A95,[2]Data!$A$1:$AN$15000,34,0)</f>
        <v>122589</v>
      </c>
      <c r="CO95" s="129" t="n">
        <f aca="false">VLOOKUP($A95,[2]Data!$A$1:$AN$15000,35,0)</f>
        <v>524845</v>
      </c>
      <c r="CP95" s="129" t="n">
        <f aca="false">VLOOKUP($A95,[2]Data!$A$1:$AN$15000,36,0)</f>
        <v>667841</v>
      </c>
      <c r="CQ95" s="129" t="n">
        <f aca="false">VLOOKUP($A95,[2]Data!$A$1:$AN$15000,37,0)</f>
        <v>192191</v>
      </c>
      <c r="CR95" s="129" t="n">
        <f aca="false">VLOOKUP($A95,[2]Data!$A$1:$AN$15000,38,0)</f>
        <v>22580</v>
      </c>
      <c r="CS95" s="129" t="n">
        <f aca="false">VLOOKUP($A95,[2]Data!$A$1:$AN$15000,39,0)</f>
        <v>0</v>
      </c>
      <c r="CT95" s="129" t="n">
        <f aca="false">VLOOKUP($A95,[2]Data!$A$1:$AN$15000,40,0)</f>
        <v>200410</v>
      </c>
      <c r="CU95" s="129" t="n">
        <f aca="false">VLOOKUP($A95,[2]Data!$A$1:$BA$15000,41,0)</f>
        <v>0</v>
      </c>
      <c r="CV95" s="129" t="n">
        <f aca="false">VLOOKUP($A95,[2]Data!$A$1:$BA$15000,42,0)</f>
        <v>0</v>
      </c>
      <c r="CW95" s="129" t="n">
        <f aca="false">VLOOKUP($A95,[2]Data!$A$1:$BA$15000,43,0)</f>
        <v>16347</v>
      </c>
      <c r="CX95" s="129" t="n">
        <f aca="false">VLOOKUP($A95,[2]Data!$A$1:$BA$15000,44,0)</f>
        <v>32194</v>
      </c>
      <c r="CY95" s="129" t="n">
        <f aca="false">VLOOKUP($A95,[2]Data!$A$1:$BA$15000,45,0)</f>
        <v>53141</v>
      </c>
      <c r="CZ95" s="129" t="n">
        <f aca="false">VLOOKUP($A95,[2]Data!$A$1:$BA$15000,46,0)</f>
        <v>9776</v>
      </c>
      <c r="DA95" s="129" t="n">
        <f aca="false">VLOOKUP($A95,[2]Data!$A$1:$BA$15000,47,0)</f>
        <v>67559</v>
      </c>
      <c r="DB95" s="129" t="n">
        <f aca="false">VLOOKUP($A95,[2]Data!$A$1:$BA$15000,48,0)</f>
        <v>161549</v>
      </c>
      <c r="DC95" s="129" t="n">
        <f aca="false">VLOOKUP($A95,[2]Data!$A$1:$BA$15000,53,0)</f>
        <v>-34922</v>
      </c>
      <c r="DD95" s="129" t="n">
        <f aca="false">VLOOKUP($A95,[4]Data!$A$1:$Z$15000,20,0)</f>
        <v>28732</v>
      </c>
      <c r="DE95" s="129" t="n">
        <f aca="false">VLOOKUP($A95,[4]Data!$A$1:$Z$15000,25,0)</f>
        <v>21010</v>
      </c>
      <c r="DF95" s="129" t="n">
        <f aca="false">VLOOKUP($A95,[4]Data!$A$1:$Z$15000,26,0)</f>
        <v>0</v>
      </c>
      <c r="DG95" s="129" t="n">
        <f aca="false">VLOOKUP($A95,[4]Data!$A$1:$Z$15000,21,0)</f>
        <v>0</v>
      </c>
      <c r="DH95" s="129" t="n">
        <f aca="false">VLOOKUP($A95,[4]Data!$A$1:$Z$15000,24,0)</f>
        <v>158790</v>
      </c>
      <c r="DI95" s="129" t="n">
        <f aca="false">VLOOKUP($A95,[5]Data!$A$1:$M$15000,4,0)</f>
        <v>496897</v>
      </c>
      <c r="DJ95" s="129" t="n">
        <f aca="false">VLOOKUP($A95,[5]Data!$A$1:$M$15000,12,0)</f>
        <v>19880</v>
      </c>
      <c r="DK95" s="129" t="n">
        <f aca="false">VLOOKUP($A95,[5]Data!$A$1:$M$15000,11,0)</f>
        <v>145173</v>
      </c>
      <c r="DL95" s="129" t="n">
        <f aca="false">VLOOKUP($A95,[5]Data!$A$1:$M$15000,5,0)</f>
        <v>139447</v>
      </c>
      <c r="DM95" s="129" t="n">
        <f aca="false">VLOOKUP($A95,[5]Data!$A$1:$M$15000,8,0)</f>
        <v>197912</v>
      </c>
      <c r="DN95" s="129" t="n">
        <f aca="false">VLOOKUP($A95,[5]Data!$A$1:$M$15000,6,0)</f>
        <v>7170</v>
      </c>
      <c r="DO95" s="129" t="n">
        <f aca="false">VLOOKUP($A95,[5]Data!$A$1:$M$15000,7,0)</f>
        <v>61840</v>
      </c>
      <c r="DP95" s="129" t="n">
        <f aca="false">VLOOKUP($A95,[5]Data!$A$1:$M$15000,9,0)</f>
        <v>10896</v>
      </c>
      <c r="DQ95" s="129" t="n">
        <f aca="false">VLOOKUP($A95,[5]Data!$A$1:$M$15000,3,0)</f>
        <v>0</v>
      </c>
      <c r="DR95" s="129" t="n">
        <f aca="false">VLOOKUP($A95,[5]Data!$A$1:$M$15000,10,0)</f>
        <v>195855</v>
      </c>
      <c r="DS95" s="129" t="n">
        <f aca="false">VLOOKUP($A95,[5]Data!$A$1:$M$15000,2,0)</f>
        <v>20050</v>
      </c>
      <c r="DT95" s="129" t="str">
        <f aca="false">VLOOKUP($A95,[5]Data!$A$1:$M$15000,13,0)</f>
        <v/>
      </c>
      <c r="DU95" s="129" t="n">
        <f aca="false">VLOOKUP($A95,[6]data!$A$1:$M$15000,2,0)</f>
        <v>131100</v>
      </c>
      <c r="DV95" s="129" t="n">
        <f aca="false">VLOOKUP($A95,[6]data!$A$1:$M$15000,3,0)</f>
        <v>143213</v>
      </c>
      <c r="DW95" s="129" t="n">
        <f aca="false">VLOOKUP($A95,[6]data!$A$1:$M$15000,4,0)</f>
        <v>174900</v>
      </c>
      <c r="DX95" s="129" t="n">
        <f aca="false">VLOOKUP($A95,[6]data!$A$1:$M$15000,5,0)</f>
        <v>9880</v>
      </c>
      <c r="DY95" s="129" t="n">
        <f aca="false">VLOOKUP($A95,[6]data!$A$1:$M$15000,6,0)</f>
        <v>103041</v>
      </c>
      <c r="DZ95" s="129" t="n">
        <f aca="false">VLOOKUP($A95,[6]data!$A$1:$M$15000,7,0)</f>
        <v>126228</v>
      </c>
      <c r="EA95" s="129" t="n">
        <f aca="false">VLOOKUP($A95,[6]data!$A$1:$M$15000,8,0)</f>
        <v>73045</v>
      </c>
      <c r="EB95" s="129" t="n">
        <f aca="false">VLOOKUP($A95,[6]data!$A$1:$M$15000,9,0)</f>
        <v>415917</v>
      </c>
      <c r="EC95" s="129" t="n">
        <f aca="false">VLOOKUP($A95,[6]data!$A$1:$M$15000,10,0)</f>
        <v>0</v>
      </c>
      <c r="ED95" s="129" t="n">
        <f aca="false">VLOOKUP($A95,[6]data!$A$1:$Q$15000,11,0)</f>
        <v>6513</v>
      </c>
      <c r="EE95" s="129" t="n">
        <f aca="false">VLOOKUP($A95,[6]data!$A$1:$Q$15000,12,0)</f>
        <v>267316</v>
      </c>
      <c r="EF95" s="129" t="n">
        <f aca="false">VLOOKUP($A95,[6]data!$A$1:$Q$15000,13,0)</f>
        <v>135000</v>
      </c>
      <c r="EG95" s="129" t="n">
        <f aca="false">VLOOKUP($A95,[6]data!$A$1:$Q$15000,14,0)</f>
        <v>23700</v>
      </c>
      <c r="EH95" s="129" t="n">
        <f aca="false">VLOOKUP($A95,[6]data!$A$1:$Q$15000,15,0)</f>
        <v>107000</v>
      </c>
      <c r="EI95" s="129" t="n">
        <f aca="false">VLOOKUP($A95,[6]data!$A$1:$Q$15000,17,0)</f>
        <v>3611</v>
      </c>
      <c r="EJ95" s="129" t="n">
        <f aca="false">VLOOKUP($A95,[6]data!$A$1:$Q$15000,16,0)</f>
        <v>102569</v>
      </c>
      <c r="EK95" s="129" t="n">
        <f aca="false">VLOOKUP($A95,[7]data!$A$1:$Q$15000,3,0)</f>
        <v>270000</v>
      </c>
      <c r="EL95" s="129" t="n">
        <f aca="false">VLOOKUP($A95,[7]data!$A$1:$Q$15000,4,0)</f>
        <v>56000</v>
      </c>
      <c r="EM95" s="129" t="n">
        <f aca="false">VLOOKUP($A95,[7]data!$A$1:$Q$15000,2,0)</f>
        <v>34000</v>
      </c>
      <c r="EN95" s="129" t="n">
        <f aca="false">VLOOKUP($A95,[7]data!$A$1:$Q$15000,11,0)</f>
        <v>131000</v>
      </c>
      <c r="EO95" s="129" t="n">
        <f aca="false">VLOOKUP($A95,[7]data!$A$1:$Q$15000,12,0)</f>
        <v>18000</v>
      </c>
      <c r="ES95" s="129" t="n">
        <f aca="false">VLOOKUP($A95,[7]data!$A$1:$Q$15000,14,0)</f>
        <v>91000</v>
      </c>
      <c r="ET95" s="129" t="n">
        <f aca="false">VLOOKUP($A95,[7]data!$A$1:$Q$15000,13,0)</f>
        <v>0</v>
      </c>
      <c r="EU95" s="130" t="n">
        <f aca="false">VLOOKUP($A95,[4]Data!$A$1:$I$15000,8,0)</f>
        <v>108243</v>
      </c>
      <c r="EV95" s="128" t="n">
        <f aca="false">VLOOKUP($A95,[2]Data!$A$1:$BG$15000,59,0)</f>
        <v>0</v>
      </c>
    </row>
    <row r="96" customFormat="false" ht="11.25" hidden="false" customHeight="false" outlineLevel="0" collapsed="false">
      <c r="A96" s="172" t="n">
        <v>36557</v>
      </c>
      <c r="B96" s="173" t="n">
        <f aca="false">VLOOKUP($A96,[2]Data!$A$1:$AG$15000,9,0)</f>
        <v>188811</v>
      </c>
      <c r="C96" s="173" t="n">
        <f aca="false">VLOOKUP($A96,[2]Data!$A$1:$AG$15000,10,0)</f>
        <v>263009</v>
      </c>
      <c r="D96" s="173" t="n">
        <f aca="false">VLOOKUP($A96,[2]Data!$A$1:$AG$15000,11,0)</f>
        <v>579407</v>
      </c>
      <c r="E96" s="173" t="n">
        <f aca="false">VLOOKUP($A96,[2]Data!$A$1:$AG$15000,12,0)</f>
        <v>539794</v>
      </c>
      <c r="F96" s="173" t="n">
        <f aca="false">VLOOKUP($A96,[1]Data!$A$1:$AF$15000,4,0)</f>
        <v>532103</v>
      </c>
      <c r="G96" s="173" t="n">
        <f aca="false">VLOOKUP($A96,[1]Data!$A$1:$AF$15000,2,0)</f>
        <v>20000</v>
      </c>
      <c r="H96" s="173" t="n">
        <f aca="false">VLOOKUP($A96,[1]Data!$A$1:$AF$15000,3,0)</f>
        <v>113232</v>
      </c>
      <c r="I96" s="173" t="n">
        <f aca="false">VLOOKUP($A96,[1]Data!$A$1:$AF$15000,6,0)</f>
        <v>10518</v>
      </c>
      <c r="J96" s="173" t="n">
        <f aca="false">VLOOKUP($A96,[3]Data!$A$1:$K$15000,4,0)*$A$2</f>
        <v>1689100</v>
      </c>
      <c r="K96" s="173" t="n">
        <f aca="false">VLOOKUP($A96,[3]Data!$A$1:$K$15000,6,0)*$A$2</f>
        <v>89700</v>
      </c>
      <c r="R96" s="173" t="n">
        <f aca="false">VLOOKUP($A96,[2]Data!$A$1:$AH$15000,4,0)</f>
        <v>2644968</v>
      </c>
      <c r="T96" s="173" t="n">
        <f aca="false">VLOOKUP($A96,[1]Data!$A$1:$AH$15000,34,0)</f>
        <v>775978</v>
      </c>
      <c r="V96" s="173" t="n">
        <f aca="false">VLOOKUP($A96,[1]Data!$A$1:$AH$15000,8,0)</f>
        <v>56564</v>
      </c>
      <c r="W96" s="173" t="n">
        <f aca="false">VLOOKUP($A96,[4]Data!$A$1:$AH$15000,19,0)</f>
        <v>42341</v>
      </c>
      <c r="X96" s="173" t="n">
        <f aca="false">VLOOKUP($A96,[1]Data!$A$1:$AH$15000,17,0)</f>
        <v>121616</v>
      </c>
      <c r="Y96" s="173" t="n">
        <f aca="false">VLOOKUP($A96,[2]Data!$A$1:$AH$15000,17,0)</f>
        <v>337869</v>
      </c>
      <c r="Z96" s="173" t="n">
        <f aca="false">VLOOKUP($A96,[1]Data!$A$1:$AH$15000,11,0)</f>
        <v>282153</v>
      </c>
      <c r="AA96" s="173" t="n">
        <f aca="false">VLOOKUP($A96,[2]Data!$A$1:$AH$15000,21,0)</f>
        <v>294678</v>
      </c>
      <c r="AB96" s="173" t="n">
        <f aca="false">VLOOKUP($A96,[1]Data!$A$1:$AH$15000,15,0)</f>
        <v>63184</v>
      </c>
      <c r="AC96" s="173" t="n">
        <f aca="false">VLOOKUP($A96,[2]Data!$A$1:$AH$15000,18,0)</f>
        <v>147185</v>
      </c>
      <c r="AD96" s="173" t="n">
        <f aca="false">VLOOKUP($A96,[1]Data!$A$1:$AH$15000,18,0)</f>
        <v>69194</v>
      </c>
      <c r="AE96" s="173" t="n">
        <f aca="false">VLOOKUP($A96,[2]Data!$A$1:$AH$15000,19,0)</f>
        <v>33480</v>
      </c>
      <c r="AF96" s="173" t="n">
        <f aca="false">VLOOKUP($A96,[1]Data!$A$1:$AH$15000,16,0)</f>
        <v>156257</v>
      </c>
      <c r="AG96" s="173" t="n">
        <f aca="false">VLOOKUP($A96,[2]Data!$A$1:$AH$15000,20,0)</f>
        <v>43479</v>
      </c>
      <c r="AH96" s="173" t="n">
        <f aca="false">VLOOKUP($A96,[1]Data!$A$1:$AH$15000,9,0)</f>
        <v>196250</v>
      </c>
      <c r="AI96" s="173" t="n">
        <f aca="false">VLOOKUP($A96,[2]Data!$A$1:$AH$15000,22,0)</f>
        <v>320290</v>
      </c>
      <c r="AJ96" s="173" t="n">
        <f aca="false">VLOOKUP($A96,[1]Data!$A$1:$AH$15000,10,0)</f>
        <v>66719</v>
      </c>
      <c r="AK96" s="173" t="n">
        <f aca="false">VLOOKUP($A96,[2]Data!$A$1:$AH$15000,23,0)</f>
        <v>78853</v>
      </c>
      <c r="AL96" s="173" t="n">
        <f aca="false">VLOOKUP($A96,[2]Data!$A$1:$AH$15000,24,0)</f>
        <v>853129</v>
      </c>
      <c r="AM96" s="173" t="n">
        <f aca="false">VLOOKUP($A96,[4]Data!$A$1:$R$15000,9,0)</f>
        <v>180660</v>
      </c>
      <c r="BA96" s="173" t="n">
        <f aca="false">VLOOKUP($A96,[2]Data!$A$1:$AH$15000,2,0)</f>
        <v>284231</v>
      </c>
      <c r="BC96" s="173" t="n">
        <f aca="false">VLOOKUP($A96,[1]Data!$A$1:$AH$15000,20,0)</f>
        <v>0</v>
      </c>
      <c r="BD96" s="173" t="n">
        <f aca="false">VLOOKUP($A96,[1]Data!$A$1:$AH$15000,21,0)</f>
        <v>32521</v>
      </c>
      <c r="BE96" s="173" t="n">
        <f aca="false">VLOOKUP($A96,[1]Data!$A$1:$AH$15000,22,0)</f>
        <v>0</v>
      </c>
      <c r="BF96" s="173" t="n">
        <f aca="false">VLOOKUP($A96,[1]Data!$A$1:$AH$15000,19,0)</f>
        <v>0</v>
      </c>
      <c r="BG96" s="173" t="n">
        <f aca="false">+BC96+BD96+BE96+BF96</f>
        <v>32521</v>
      </c>
      <c r="BH96" s="173" t="n">
        <f aca="false">VLOOKUP($A96,[2]Data!$A$1:$AH$15000,3,0)</f>
        <v>239345</v>
      </c>
      <c r="BI96" s="173" t="n">
        <f aca="false">VLOOKUP($A96,[2]Data!$A$1:$AH$15000,7,0)</f>
        <v>744629</v>
      </c>
      <c r="BJ96" s="173" t="n">
        <f aca="false">VLOOKUP($A96,[2]Data!$A$1:$AH$15000,8,0)</f>
        <v>166392</v>
      </c>
      <c r="BR96" s="173" t="n">
        <f aca="false">VLOOKUP($A96,[2]Data!$A$1:$AH$15000,13,0)</f>
        <v>97285</v>
      </c>
      <c r="BS96" s="173" t="n">
        <f aca="false">VLOOKUP($A96,[2]Data!$A$1:$AH$15000,14,0)</f>
        <v>74759</v>
      </c>
      <c r="BT96" s="173" t="n">
        <f aca="false">VLOOKUP($A96,[2]Data!$A$1:$AH$15000,15,0)</f>
        <v>105000</v>
      </c>
      <c r="BU96" s="173" t="n">
        <f aca="false">VLOOKUP($A96,[2]Data!$A$1:$AH$15000,16,0)</f>
        <v>189999</v>
      </c>
      <c r="BV96" s="173" t="n">
        <f aca="false">SUM(BR96:BU96)</f>
        <v>467043</v>
      </c>
      <c r="BW96" s="173" t="n">
        <f aca="false">VLOOKUP($A96,[1]Data!$A$1:$AH$15000,26,0)</f>
        <v>45000</v>
      </c>
      <c r="BX96" s="173" t="n">
        <f aca="false">VLOOKUP($A96,[1]Data!$A$1:$AH$15000,28,0)</f>
        <v>79026</v>
      </c>
      <c r="BY96" s="173" t="n">
        <f aca="false">VLOOKUP($A96,[1]Data!$A$1:$AH$15000,24,0)</f>
        <v>32659</v>
      </c>
      <c r="BZ96" s="173" t="n">
        <f aca="false">VLOOKUP($A96,[1]Data!$A$1:$AH$15000,25,0)</f>
        <v>66039</v>
      </c>
      <c r="CA96" s="173" t="n">
        <f aca="false">VLOOKUP($A96,[1]Data!$A$1:$AH$15000,30,0)</f>
        <v>100770</v>
      </c>
      <c r="CB96" s="173" t="n">
        <f aca="false">VLOOKUP($A96,[1]Data!$A$1:$AH$15000,29,0)</f>
        <v>47876</v>
      </c>
      <c r="CC96" s="173" t="n">
        <f aca="false">SUM(BW96:CB96)</f>
        <v>371370</v>
      </c>
      <c r="CD96" s="129" t="n">
        <f aca="false">VLOOKUP($A96,[4]Data!$A$1:$R$15000,2,0)</f>
        <v>904228</v>
      </c>
      <c r="CE96" s="173" t="n">
        <f aca="false">VLOOKUP($A96,[3]Data!$A$1:$K$15000,3,0)*$A$2</f>
        <v>2527200</v>
      </c>
      <c r="CF96" s="173" t="n">
        <f aca="false">VLOOKUP($A96,[3]Data!$A$1:$K$15000,7,0)*$A$2</f>
        <v>4200</v>
      </c>
      <c r="CG96" s="173" t="n">
        <f aca="false">VLOOKUP($A96,[3]Data!$A$1:$K$15000,8,0)*$A$2</f>
        <v>82900</v>
      </c>
      <c r="CH96" s="173" t="n">
        <f aca="false">VLOOKUP($A96,[3]Data!$A$1:$K$15000,2,0)*$A$2</f>
        <v>40200</v>
      </c>
      <c r="CJ96" s="173" t="n">
        <f aca="false">VLOOKUP($A96,[4]Data!$A$1:$R$15000,18,0)</f>
        <v>57459</v>
      </c>
      <c r="CK96" s="173" t="n">
        <f aca="false">VLOOKUP($A96,[4]Data!$A$1:$R$15000,3,0)</f>
        <v>316224</v>
      </c>
      <c r="CL96" s="173" t="n">
        <f aca="false">VLOOKUP($A96,[4]Data!$A$1:$R$15000,4,0)</f>
        <v>11622</v>
      </c>
      <c r="CM96" s="173" t="n">
        <f aca="false">VLOOKUP($A96,[3]Data!$A$1:$K$15000,10,0)*$A$2</f>
        <v>317500</v>
      </c>
      <c r="CN96" s="129" t="n">
        <f aca="false">VLOOKUP($A96,[2]Data!$A$1:$AN$15000,34,0)</f>
        <v>113810</v>
      </c>
      <c r="CO96" s="129" t="n">
        <f aca="false">VLOOKUP($A96,[2]Data!$A$1:$AN$15000,35,0)</f>
        <v>546153</v>
      </c>
      <c r="CP96" s="129" t="n">
        <f aca="false">VLOOKUP($A96,[2]Data!$A$1:$AN$15000,36,0)</f>
        <v>647483</v>
      </c>
      <c r="CQ96" s="129" t="n">
        <f aca="false">VLOOKUP($A96,[2]Data!$A$1:$AN$15000,37,0)</f>
        <v>173764</v>
      </c>
      <c r="CR96" s="129" t="n">
        <f aca="false">VLOOKUP($A96,[2]Data!$A$1:$AN$15000,38,0)</f>
        <v>17728</v>
      </c>
      <c r="CS96" s="129" t="n">
        <f aca="false">VLOOKUP($A96,[2]Data!$A$1:$AN$15000,39,0)</f>
        <v>0</v>
      </c>
      <c r="CT96" s="129" t="n">
        <f aca="false">VLOOKUP($A96,[2]Data!$A$1:$AN$15000,40,0)</f>
        <v>185802</v>
      </c>
      <c r="CU96" s="129" t="n">
        <f aca="false">VLOOKUP($A96,[2]Data!$A$1:$BA$15000,41,0)</f>
        <v>0</v>
      </c>
      <c r="CV96" s="129" t="n">
        <f aca="false">VLOOKUP($A96,[2]Data!$A$1:$BA$15000,42,0)</f>
        <v>0</v>
      </c>
      <c r="CW96" s="129" t="n">
        <f aca="false">VLOOKUP($A96,[2]Data!$A$1:$BA$15000,43,0)</f>
        <v>68210</v>
      </c>
      <c r="CX96" s="129" t="n">
        <f aca="false">VLOOKUP($A96,[2]Data!$A$1:$BA$15000,44,0)</f>
        <v>36495</v>
      </c>
      <c r="CY96" s="129" t="n">
        <f aca="false">VLOOKUP($A96,[2]Data!$A$1:$BA$15000,45,0)</f>
        <v>51844</v>
      </c>
      <c r="CZ96" s="129" t="n">
        <f aca="false">VLOOKUP($A96,[2]Data!$A$1:$BA$15000,46,0)</f>
        <v>8349</v>
      </c>
      <c r="DA96" s="129" t="n">
        <f aca="false">VLOOKUP($A96,[2]Data!$A$1:$BA$15000,47,0)</f>
        <v>81569</v>
      </c>
      <c r="DB96" s="129" t="n">
        <f aca="false">VLOOKUP($A96,[2]Data!$A$1:$BA$15000,48,0)</f>
        <v>177549</v>
      </c>
      <c r="DC96" s="129" t="n">
        <f aca="false">VLOOKUP($A96,[2]Data!$A$1:$BA$15000,53,0)</f>
        <v>-19900</v>
      </c>
      <c r="DD96" s="129" t="n">
        <f aca="false">VLOOKUP($A96,[4]Data!$A$1:$Z$15000,20,0)</f>
        <v>51746</v>
      </c>
      <c r="DE96" s="129" t="n">
        <f aca="false">VLOOKUP($A96,[4]Data!$A$1:$Z$15000,25,0)</f>
        <v>13216</v>
      </c>
      <c r="DF96" s="129" t="n">
        <f aca="false">VLOOKUP($A96,[4]Data!$A$1:$Z$15000,26,0)</f>
        <v>0</v>
      </c>
      <c r="DG96" s="129" t="n">
        <f aca="false">VLOOKUP($A96,[4]Data!$A$1:$Z$15000,21,0)</f>
        <v>0</v>
      </c>
      <c r="DH96" s="129" t="n">
        <f aca="false">VLOOKUP($A96,[4]Data!$A$1:$Z$15000,24,0)</f>
        <v>158038</v>
      </c>
      <c r="DI96" s="129" t="n">
        <f aca="false">VLOOKUP($A96,[5]Data!$A$1:$M$15000,4,0)</f>
        <v>470833</v>
      </c>
      <c r="DJ96" s="129" t="n">
        <f aca="false">VLOOKUP($A96,[5]Data!$A$1:$M$15000,12,0)</f>
        <v>19900</v>
      </c>
      <c r="DK96" s="129" t="n">
        <f aca="false">VLOOKUP($A96,[5]Data!$A$1:$M$15000,11,0)</f>
        <v>182806</v>
      </c>
      <c r="DL96" s="129" t="n">
        <f aca="false">VLOOKUP($A96,[5]Data!$A$1:$M$15000,5,0)</f>
        <v>137843</v>
      </c>
      <c r="DM96" s="129" t="n">
        <f aca="false">VLOOKUP($A96,[5]Data!$A$1:$M$15000,8,0)</f>
        <v>178340</v>
      </c>
      <c r="DN96" s="129" t="n">
        <f aca="false">VLOOKUP($A96,[5]Data!$A$1:$M$15000,6,0)</f>
        <v>4755</v>
      </c>
      <c r="DO96" s="129" t="n">
        <f aca="false">VLOOKUP($A96,[5]Data!$A$1:$M$15000,7,0)</f>
        <v>57110</v>
      </c>
      <c r="DP96" s="129" t="n">
        <f aca="false">VLOOKUP($A96,[5]Data!$A$1:$M$15000,9,0)</f>
        <v>10777</v>
      </c>
      <c r="DQ96" s="129" t="n">
        <f aca="false">VLOOKUP($A96,[5]Data!$A$1:$M$15000,3,0)</f>
        <v>0</v>
      </c>
      <c r="DR96" s="129" t="n">
        <f aca="false">VLOOKUP($A96,[5]Data!$A$1:$M$15000,10,0)</f>
        <v>200351</v>
      </c>
      <c r="DS96" s="129" t="n">
        <f aca="false">VLOOKUP($A96,[5]Data!$A$1:$M$15000,2,0)</f>
        <v>19037</v>
      </c>
      <c r="DT96" s="129" t="str">
        <f aca="false">VLOOKUP($A96,[5]Data!$A$1:$M$15000,13,0)</f>
        <v/>
      </c>
      <c r="DU96" s="129" t="n">
        <f aca="false">VLOOKUP($A96,[6]data!$A$1:$M$15000,2,0)</f>
        <v>142221</v>
      </c>
      <c r="DV96" s="129" t="n">
        <f aca="false">VLOOKUP($A96,[6]data!$A$1:$M$15000,3,0)</f>
        <v>144925</v>
      </c>
      <c r="DW96" s="129" t="n">
        <f aca="false">VLOOKUP($A96,[6]data!$A$1:$M$15000,4,0)</f>
        <v>198531</v>
      </c>
      <c r="DX96" s="129" t="n">
        <f aca="false">VLOOKUP($A96,[6]data!$A$1:$M$15000,5,0)</f>
        <v>12411</v>
      </c>
      <c r="DY96" s="129" t="n">
        <f aca="false">VLOOKUP($A96,[6]data!$A$1:$M$15000,6,0)</f>
        <v>101104</v>
      </c>
      <c r="DZ96" s="129" t="n">
        <f aca="false">VLOOKUP($A96,[6]data!$A$1:$M$15000,7,0)</f>
        <v>116162</v>
      </c>
      <c r="EA96" s="129" t="n">
        <f aca="false">VLOOKUP($A96,[6]data!$A$1:$M$15000,8,0)</f>
        <v>70111</v>
      </c>
      <c r="EB96" s="129" t="n">
        <f aca="false">VLOOKUP($A96,[6]data!$A$1:$M$15000,9,0)</f>
        <v>423351</v>
      </c>
      <c r="EC96" s="129" t="n">
        <f aca="false">VLOOKUP($A96,[6]data!$A$1:$M$15000,10,0)</f>
        <v>78011</v>
      </c>
      <c r="ED96" s="129" t="n">
        <f aca="false">VLOOKUP($A96,[6]data!$A$1:$Q$15000,11,0)</f>
        <v>6341</v>
      </c>
      <c r="EE96" s="129" t="n">
        <f aca="false">VLOOKUP($A96,[6]data!$A$1:$Q$15000,12,0)</f>
        <v>285663</v>
      </c>
      <c r="EF96" s="129" t="n">
        <f aca="false">VLOOKUP($A96,[6]data!$A$1:$Q$15000,13,0)</f>
        <v>137000</v>
      </c>
      <c r="EG96" s="129" t="n">
        <f aca="false">VLOOKUP($A96,[6]data!$A$1:$Q$15000,14,0)</f>
        <v>23700</v>
      </c>
      <c r="EH96" s="129" t="n">
        <f aca="false">VLOOKUP($A96,[6]data!$A$1:$Q$15000,15,0)</f>
        <v>107000</v>
      </c>
      <c r="EI96" s="129" t="n">
        <f aca="false">VLOOKUP($A96,[6]data!$A$1:$Q$15000,17,0)</f>
        <v>29262</v>
      </c>
      <c r="EJ96" s="129" t="n">
        <f aca="false">VLOOKUP($A96,[6]data!$A$1:$Q$15000,16,0)</f>
        <v>90335</v>
      </c>
      <c r="EK96" s="129" t="n">
        <f aca="false">VLOOKUP($A96,[7]data!$A$1:$Q$15000,3,0)</f>
        <v>260000</v>
      </c>
      <c r="EL96" s="129" t="n">
        <f aca="false">VLOOKUP($A96,[7]data!$A$1:$Q$15000,4,0)</f>
        <v>49000</v>
      </c>
      <c r="EM96" s="129" t="n">
        <f aca="false">VLOOKUP($A96,[7]data!$A$1:$Q$15000,2,0)</f>
        <v>6000</v>
      </c>
      <c r="EN96" s="129" t="n">
        <f aca="false">VLOOKUP($A96,[7]data!$A$1:$Q$15000,11,0)</f>
        <v>84000</v>
      </c>
      <c r="EO96" s="129" t="n">
        <f aca="false">VLOOKUP($A96,[7]data!$A$1:$Q$15000,12,0)</f>
        <v>16000</v>
      </c>
      <c r="ES96" s="129" t="n">
        <f aca="false">VLOOKUP($A96,[7]data!$A$1:$Q$15000,14,0)</f>
        <v>59000</v>
      </c>
      <c r="ET96" s="129" t="n">
        <f aca="false">VLOOKUP($A96,[7]data!$A$1:$Q$15000,13,0)</f>
        <v>16000</v>
      </c>
      <c r="EU96" s="130" t="n">
        <f aca="false">VLOOKUP($A96,[4]Data!$A$1:$I$15000,8,0)</f>
        <v>110599</v>
      </c>
      <c r="EV96" s="128" t="n">
        <f aca="false">VLOOKUP($A96,[2]Data!$A$1:$BG$15000,59,0)</f>
        <v>0</v>
      </c>
      <c r="EX96" s="129" t="n">
        <f aca="false">+[2]Data!$E$97</f>
        <v>621767</v>
      </c>
    </row>
    <row r="97" customFormat="false" ht="11.25" hidden="false" customHeight="false" outlineLevel="0" collapsed="false">
      <c r="A97" s="172" t="n">
        <v>36558</v>
      </c>
      <c r="B97" s="173" t="n">
        <f aca="false">VLOOKUP($A97,[2]Data!$A$1:$AG$15000,9,0)</f>
        <v>232537</v>
      </c>
      <c r="C97" s="173" t="n">
        <f aca="false">VLOOKUP($A97,[2]Data!$A$1:$AG$15000,10,0)</f>
        <v>257055</v>
      </c>
      <c r="D97" s="173" t="n">
        <f aca="false">VLOOKUP($A97,[2]Data!$A$1:$AG$15000,11,0)</f>
        <v>538784</v>
      </c>
      <c r="E97" s="173" t="n">
        <f aca="false">VLOOKUP($A97,[2]Data!$A$1:$AG$15000,12,0)</f>
        <v>524939</v>
      </c>
      <c r="F97" s="173" t="n">
        <f aca="false">VLOOKUP($A97,[1]Data!$A$1:$AF$15000,4,0)</f>
        <v>626797</v>
      </c>
      <c r="G97" s="173" t="n">
        <f aca="false">VLOOKUP($A97,[1]Data!$A$1:$AF$15000,2,0)</f>
        <v>20000</v>
      </c>
      <c r="H97" s="173" t="n">
        <f aca="false">VLOOKUP($A97,[1]Data!$A$1:$AF$15000,3,0)</f>
        <v>54692</v>
      </c>
      <c r="I97" s="173" t="n">
        <f aca="false">VLOOKUP($A97,[1]Data!$A$1:$AF$15000,6,0)</f>
        <v>10756</v>
      </c>
      <c r="J97" s="173" t="n">
        <f aca="false">VLOOKUP($A97,[3]Data!$A$1:$K$15000,4,0)*$A$2</f>
        <v>1720400</v>
      </c>
      <c r="K97" s="173" t="n">
        <f aca="false">VLOOKUP($A97,[3]Data!$A$1:$K$15000,6,0)*$A$2</f>
        <v>89300</v>
      </c>
      <c r="R97" s="173" t="n">
        <f aca="false">VLOOKUP($A97,[2]Data!$A$1:$AH$15000,4,0)</f>
        <v>2715342</v>
      </c>
      <c r="T97" s="173" t="n">
        <f aca="false">VLOOKUP($A97,[1]Data!$A$1:$AH$15000,34,0)</f>
        <v>766737</v>
      </c>
      <c r="V97" s="173" t="n">
        <f aca="false">VLOOKUP($A97,[1]Data!$A$1:$AH$15000,8,0)</f>
        <v>56564</v>
      </c>
      <c r="W97" s="173" t="n">
        <f aca="false">VLOOKUP($A97,[4]Data!$A$1:$AH$15000,19,0)</f>
        <v>22509</v>
      </c>
      <c r="X97" s="173" t="n">
        <f aca="false">VLOOKUP($A97,[1]Data!$A$1:$AH$15000,17,0)</f>
        <v>125800</v>
      </c>
      <c r="Y97" s="173" t="n">
        <f aca="false">VLOOKUP($A97,[2]Data!$A$1:$AH$15000,17,0)</f>
        <v>362996</v>
      </c>
      <c r="Z97" s="173" t="n">
        <f aca="false">VLOOKUP($A97,[1]Data!$A$1:$AH$15000,11,0)</f>
        <v>288505</v>
      </c>
      <c r="AA97" s="173" t="n">
        <f aca="false">VLOOKUP($A97,[2]Data!$A$1:$AH$15000,21,0)</f>
        <v>308696</v>
      </c>
      <c r="AB97" s="173" t="n">
        <f aca="false">VLOOKUP($A97,[1]Data!$A$1:$AH$15000,15,0)</f>
        <v>63701</v>
      </c>
      <c r="AC97" s="173" t="n">
        <f aca="false">VLOOKUP($A97,[2]Data!$A$1:$AH$15000,18,0)</f>
        <v>153567</v>
      </c>
      <c r="AD97" s="173" t="n">
        <f aca="false">VLOOKUP($A97,[1]Data!$A$1:$AH$15000,18,0)</f>
        <v>75292</v>
      </c>
      <c r="AE97" s="173" t="n">
        <f aca="false">VLOOKUP($A97,[2]Data!$A$1:$AH$15000,19,0)</f>
        <v>30271</v>
      </c>
      <c r="AF97" s="173" t="n">
        <f aca="false">VLOOKUP($A97,[1]Data!$A$1:$AH$15000,16,0)</f>
        <v>169880</v>
      </c>
      <c r="AG97" s="173" t="n">
        <f aca="false">VLOOKUP($A97,[2]Data!$A$1:$AH$15000,20,0)</f>
        <v>49725</v>
      </c>
      <c r="AH97" s="173" t="n">
        <f aca="false">VLOOKUP($A97,[1]Data!$A$1:$AH$15000,9,0)</f>
        <v>221513</v>
      </c>
      <c r="AI97" s="173" t="n">
        <f aca="false">VLOOKUP($A97,[2]Data!$A$1:$AH$15000,22,0)</f>
        <v>294488</v>
      </c>
      <c r="AJ97" s="173" t="n">
        <f aca="false">VLOOKUP($A97,[1]Data!$A$1:$AH$15000,10,0)</f>
        <v>67217</v>
      </c>
      <c r="AK97" s="173" t="n">
        <f aca="false">VLOOKUP($A97,[2]Data!$A$1:$AH$15000,23,0)</f>
        <v>79235</v>
      </c>
      <c r="AL97" s="173" t="n">
        <f aca="false">VLOOKUP($A97,[2]Data!$A$1:$AH$15000,24,0)</f>
        <v>903425</v>
      </c>
      <c r="AM97" s="173" t="n">
        <f aca="false">VLOOKUP($A97,[4]Data!$A$1:$R$15000,9,0)</f>
        <v>163319</v>
      </c>
      <c r="BA97" s="173" t="n">
        <f aca="false">VLOOKUP($A97,[2]Data!$A$1:$AH$15000,2,0)</f>
        <v>184589</v>
      </c>
      <c r="BC97" s="173" t="n">
        <f aca="false">VLOOKUP($A97,[1]Data!$A$1:$AH$15000,20,0)</f>
        <v>0</v>
      </c>
      <c r="BD97" s="173" t="n">
        <f aca="false">VLOOKUP($A97,[1]Data!$A$1:$AH$15000,21,0)</f>
        <v>32521</v>
      </c>
      <c r="BE97" s="173" t="n">
        <f aca="false">VLOOKUP($A97,[1]Data!$A$1:$AH$15000,22,0)</f>
        <v>0</v>
      </c>
      <c r="BF97" s="173" t="n">
        <f aca="false">VLOOKUP($A97,[1]Data!$A$1:$AH$15000,19,0)</f>
        <v>0</v>
      </c>
      <c r="BG97" s="173" t="n">
        <f aca="false">+BC97+BD97+BE97+BF97</f>
        <v>32521</v>
      </c>
      <c r="BH97" s="173" t="n">
        <f aca="false">VLOOKUP($A97,[2]Data!$A$1:$AH$15000,3,0)</f>
        <v>310327</v>
      </c>
      <c r="BI97" s="173" t="n">
        <f aca="false">VLOOKUP($A97,[2]Data!$A$1:$AH$15000,7,0)</f>
        <v>802258</v>
      </c>
      <c r="BJ97" s="173" t="n">
        <f aca="false">VLOOKUP($A97,[2]Data!$A$1:$AH$15000,8,0)</f>
        <v>211121</v>
      </c>
      <c r="BR97" s="173" t="n">
        <f aca="false">VLOOKUP($A97,[2]Data!$A$1:$AH$15000,13,0)</f>
        <v>109814</v>
      </c>
      <c r="BS97" s="173" t="n">
        <f aca="false">VLOOKUP($A97,[2]Data!$A$1:$AH$15000,14,0)</f>
        <v>101073</v>
      </c>
      <c r="BT97" s="173" t="n">
        <f aca="false">VLOOKUP($A97,[2]Data!$A$1:$AH$15000,15,0)</f>
        <v>145870</v>
      </c>
      <c r="BU97" s="173" t="n">
        <f aca="false">VLOOKUP($A97,[2]Data!$A$1:$AH$15000,16,0)</f>
        <v>163443</v>
      </c>
      <c r="BV97" s="173" t="n">
        <f aca="false">SUM(BR97:BU97)</f>
        <v>520200</v>
      </c>
      <c r="BW97" s="173" t="n">
        <f aca="false">VLOOKUP($A97,[1]Data!$A$1:$AH$15000,26,0)</f>
        <v>87179</v>
      </c>
      <c r="BX97" s="173" t="n">
        <f aca="false">VLOOKUP($A97,[1]Data!$A$1:$AH$15000,28,0)</f>
        <v>80013</v>
      </c>
      <c r="BY97" s="173" t="n">
        <f aca="false">VLOOKUP($A97,[1]Data!$A$1:$AH$15000,24,0)</f>
        <v>43564</v>
      </c>
      <c r="BZ97" s="173" t="n">
        <f aca="false">VLOOKUP($A97,[1]Data!$A$1:$AH$15000,25,0)</f>
        <v>75989</v>
      </c>
      <c r="CA97" s="173" t="n">
        <f aca="false">VLOOKUP($A97,[1]Data!$A$1:$AH$15000,30,0)</f>
        <v>87194</v>
      </c>
      <c r="CB97" s="173" t="n">
        <f aca="false">VLOOKUP($A97,[1]Data!$A$1:$AH$15000,29,0)</f>
        <v>65206</v>
      </c>
      <c r="CC97" s="173" t="n">
        <f aca="false">SUM(BW97:CB97)</f>
        <v>439145</v>
      </c>
      <c r="CD97" s="129" t="n">
        <f aca="false">VLOOKUP($A97,[4]Data!$A$1:$R$15000,2,0)</f>
        <v>887324</v>
      </c>
      <c r="CE97" s="173" t="n">
        <f aca="false">VLOOKUP($A97,[3]Data!$A$1:$K$15000,3,0)*$A$2</f>
        <v>2552000</v>
      </c>
      <c r="CF97" s="173" t="n">
        <f aca="false">VLOOKUP($A97,[3]Data!$A$1:$K$15000,7,0)*$A$2</f>
        <v>0</v>
      </c>
      <c r="CG97" s="173" t="n">
        <f aca="false">VLOOKUP($A97,[3]Data!$A$1:$K$15000,8,0)*$A$2</f>
        <v>82900</v>
      </c>
      <c r="CH97" s="173" t="n">
        <f aca="false">VLOOKUP($A97,[3]Data!$A$1:$K$15000,2,0)*$A$2</f>
        <v>40200</v>
      </c>
      <c r="CJ97" s="173" t="n">
        <f aca="false">VLOOKUP($A97,[4]Data!$A$1:$R$15000,18,0)</f>
        <v>52878</v>
      </c>
      <c r="CK97" s="173" t="n">
        <f aca="false">VLOOKUP($A97,[4]Data!$A$1:$R$15000,3,0)</f>
        <v>328683</v>
      </c>
      <c r="CL97" s="173" t="n">
        <f aca="false">VLOOKUP($A97,[4]Data!$A$1:$R$15000,4,0)</f>
        <v>10209</v>
      </c>
      <c r="CM97" s="173" t="n">
        <f aca="false">VLOOKUP($A97,[3]Data!$A$1:$K$15000,10,0)*$A$2</f>
        <v>305300</v>
      </c>
      <c r="CN97" s="129" t="n">
        <f aca="false">VLOOKUP($A97,[2]Data!$A$1:$AN$15000,34,0)</f>
        <v>130402</v>
      </c>
      <c r="CO97" s="129" t="n">
        <f aca="false">VLOOKUP($A97,[2]Data!$A$1:$AN$15000,35,0)</f>
        <v>552488</v>
      </c>
      <c r="CP97" s="129" t="n">
        <f aca="false">VLOOKUP($A97,[2]Data!$A$1:$AN$15000,36,0)</f>
        <v>656718</v>
      </c>
      <c r="CQ97" s="129" t="n">
        <f aca="false">VLOOKUP($A97,[2]Data!$A$1:$AN$15000,37,0)</f>
        <v>177748</v>
      </c>
      <c r="CR97" s="129" t="n">
        <f aca="false">VLOOKUP($A97,[2]Data!$A$1:$AN$15000,38,0)</f>
        <v>0</v>
      </c>
      <c r="CS97" s="129" t="n">
        <f aca="false">VLOOKUP($A97,[2]Data!$A$1:$AN$15000,39,0)</f>
        <v>0</v>
      </c>
      <c r="CT97" s="129" t="n">
        <f aca="false">VLOOKUP($A97,[2]Data!$A$1:$AN$15000,40,0)</f>
        <v>193882</v>
      </c>
      <c r="CU97" s="129" t="n">
        <f aca="false">VLOOKUP($A97,[2]Data!$A$1:$BA$15000,41,0)</f>
        <v>0</v>
      </c>
      <c r="CV97" s="129" t="n">
        <f aca="false">VLOOKUP($A97,[2]Data!$A$1:$BA$15000,42,0)</f>
        <v>0</v>
      </c>
      <c r="CW97" s="129" t="n">
        <f aca="false">VLOOKUP($A97,[2]Data!$A$1:$BA$15000,43,0)</f>
        <v>15254</v>
      </c>
      <c r="CX97" s="129" t="n">
        <f aca="false">VLOOKUP($A97,[2]Data!$A$1:$BA$15000,44,0)</f>
        <v>36452</v>
      </c>
      <c r="CY97" s="129" t="n">
        <f aca="false">VLOOKUP($A97,[2]Data!$A$1:$BA$15000,45,0)</f>
        <v>51844</v>
      </c>
      <c r="CZ97" s="129" t="n">
        <f aca="false">VLOOKUP($A97,[2]Data!$A$1:$BA$15000,46,0)</f>
        <v>8349</v>
      </c>
      <c r="DA97" s="129" t="n">
        <f aca="false">VLOOKUP($A97,[2]Data!$A$1:$BA$15000,47,0)</f>
        <v>31477</v>
      </c>
      <c r="DB97" s="129" t="n">
        <f aca="false">VLOOKUP($A97,[2]Data!$A$1:$BA$15000,48,0)</f>
        <v>127275</v>
      </c>
      <c r="DC97" s="129" t="n">
        <f aca="false">VLOOKUP($A97,[2]Data!$A$1:$BA$15000,53,0)</f>
        <v>-57229</v>
      </c>
      <c r="DD97" s="129" t="n">
        <f aca="false">VLOOKUP($A97,[4]Data!$A$1:$Z$15000,20,0)</f>
        <v>23534</v>
      </c>
      <c r="DE97" s="129" t="n">
        <f aca="false">VLOOKUP($A97,[4]Data!$A$1:$Z$15000,25,0)</f>
        <v>18255</v>
      </c>
      <c r="DF97" s="129" t="n">
        <f aca="false">VLOOKUP($A97,[4]Data!$A$1:$Z$15000,26,0)</f>
        <v>0</v>
      </c>
      <c r="DG97" s="129" t="n">
        <f aca="false">VLOOKUP($A97,[4]Data!$A$1:$Z$15000,21,0)</f>
        <v>0</v>
      </c>
      <c r="DH97" s="129" t="n">
        <f aca="false">VLOOKUP($A97,[4]Data!$A$1:$Z$15000,24,0)</f>
        <v>144038</v>
      </c>
      <c r="DI97" s="129" t="n">
        <f aca="false">VLOOKUP($A97,[5]Data!$A$1:$M$15000,4,0)</f>
        <v>458473</v>
      </c>
      <c r="DJ97" s="129" t="n">
        <f aca="false">VLOOKUP($A97,[5]Data!$A$1:$M$15000,12,0)</f>
        <v>19920</v>
      </c>
      <c r="DK97" s="129" t="n">
        <f aca="false">VLOOKUP($A97,[5]Data!$A$1:$M$15000,11,0)</f>
        <v>224921</v>
      </c>
      <c r="DL97" s="129" t="n">
        <f aca="false">VLOOKUP($A97,[5]Data!$A$1:$M$15000,5,0)</f>
        <v>137453</v>
      </c>
      <c r="DM97" s="129" t="n">
        <f aca="false">VLOOKUP($A97,[5]Data!$A$1:$M$15000,8,0)</f>
        <v>208528</v>
      </c>
      <c r="DN97" s="129" t="n">
        <f aca="false">VLOOKUP($A97,[5]Data!$A$1:$M$15000,6,0)</f>
        <v>4759</v>
      </c>
      <c r="DO97" s="129" t="n">
        <f aca="false">VLOOKUP($A97,[5]Data!$A$1:$M$15000,7,0)</f>
        <v>56952</v>
      </c>
      <c r="DP97" s="129" t="n">
        <f aca="false">VLOOKUP($A97,[5]Data!$A$1:$M$15000,9,0)</f>
        <v>10756</v>
      </c>
      <c r="DQ97" s="129" t="n">
        <f aca="false">VLOOKUP($A97,[5]Data!$A$1:$M$15000,3,0)</f>
        <v>0</v>
      </c>
      <c r="DR97" s="129" t="n">
        <f aca="false">VLOOKUP($A97,[5]Data!$A$1:$M$15000,10,0)</f>
        <v>200543</v>
      </c>
      <c r="DS97" s="129" t="n">
        <f aca="false">VLOOKUP($A97,[5]Data!$A$1:$M$15000,2,0)</f>
        <v>19055</v>
      </c>
      <c r="DT97" s="129" t="str">
        <f aca="false">VLOOKUP($A97,[5]Data!$A$1:$M$15000,13,0)</f>
        <v/>
      </c>
      <c r="DU97" s="129" t="n">
        <f aca="false">VLOOKUP($A97,[6]data!$A$1:$M$15000,2,0)</f>
        <v>142221</v>
      </c>
      <c r="DV97" s="129" t="n">
        <f aca="false">VLOOKUP($A97,[6]data!$A$1:$M$15000,3,0)</f>
        <v>144925</v>
      </c>
      <c r="DW97" s="129" t="n">
        <f aca="false">VLOOKUP($A97,[6]data!$A$1:$M$15000,4,0)</f>
        <v>198531</v>
      </c>
      <c r="DX97" s="129" t="n">
        <f aca="false">VLOOKUP($A97,[6]data!$A$1:$M$15000,5,0)</f>
        <v>12411</v>
      </c>
      <c r="DY97" s="129" t="n">
        <f aca="false">VLOOKUP($A97,[6]data!$A$1:$M$15000,6,0)</f>
        <v>101104</v>
      </c>
      <c r="DZ97" s="129" t="n">
        <f aca="false">VLOOKUP($A97,[6]data!$A$1:$M$15000,7,0)</f>
        <v>114468</v>
      </c>
      <c r="EA97" s="129" t="n">
        <f aca="false">VLOOKUP($A97,[6]data!$A$1:$M$15000,8,0)</f>
        <v>72111</v>
      </c>
      <c r="EB97" s="129" t="n">
        <f aca="false">VLOOKUP($A97,[6]data!$A$1:$M$15000,9,0)</f>
        <v>402320</v>
      </c>
      <c r="EC97" s="129" t="n">
        <f aca="false">VLOOKUP($A97,[6]data!$A$1:$M$15000,10,0)</f>
        <v>33466</v>
      </c>
      <c r="ED97" s="129" t="n">
        <f aca="false">VLOOKUP($A97,[6]data!$A$1:$Q$15000,11,0)</f>
        <v>6341</v>
      </c>
      <c r="EE97" s="129" t="n">
        <f aca="false">VLOOKUP($A97,[6]data!$A$1:$Q$15000,12,0)</f>
        <v>253123</v>
      </c>
      <c r="EF97" s="129" t="n">
        <f aca="false">VLOOKUP($A97,[6]data!$A$1:$Q$15000,13,0)</f>
        <v>134000</v>
      </c>
      <c r="EG97" s="129" t="n">
        <f aca="false">VLOOKUP($A97,[6]data!$A$1:$Q$15000,14,0)</f>
        <v>23700</v>
      </c>
      <c r="EH97" s="129" t="n">
        <f aca="false">VLOOKUP($A97,[6]data!$A$1:$Q$15000,15,0)</f>
        <v>107000</v>
      </c>
      <c r="EI97" s="129" t="n">
        <f aca="false">VLOOKUP($A97,[6]data!$A$1:$Q$15000,17,0)</f>
        <v>8308</v>
      </c>
      <c r="EJ97" s="129" t="n">
        <f aca="false">VLOOKUP($A97,[6]data!$A$1:$Q$15000,16,0)</f>
        <v>86571</v>
      </c>
      <c r="EK97" s="129" t="n">
        <f aca="false">VLOOKUP($A97,[7]data!$A$1:$Q$15000,3,0)</f>
        <v>230000</v>
      </c>
      <c r="EL97" s="129" t="n">
        <f aca="false">VLOOKUP($A97,[7]data!$A$1:$Q$15000,4,0)</f>
        <v>48000</v>
      </c>
      <c r="EM97" s="129" t="n">
        <f aca="false">VLOOKUP($A97,[7]data!$A$1:$Q$15000,2,0)</f>
        <v>19000</v>
      </c>
      <c r="EN97" s="129" t="n">
        <f aca="false">VLOOKUP($A97,[7]data!$A$1:$Q$15000,11,0)</f>
        <v>84000</v>
      </c>
      <c r="EO97" s="129" t="n">
        <f aca="false">VLOOKUP($A97,[7]data!$A$1:$Q$15000,12,0)</f>
        <v>13000</v>
      </c>
      <c r="ES97" s="129" t="n">
        <f aca="false">VLOOKUP($A97,[7]data!$A$1:$Q$15000,14,0)</f>
        <v>121000</v>
      </c>
      <c r="ET97" s="129" t="n">
        <f aca="false">VLOOKUP($A97,[7]data!$A$1:$Q$15000,13,0)</f>
        <v>8000</v>
      </c>
      <c r="EU97" s="130" t="n">
        <f aca="false">VLOOKUP($A97,[4]Data!$A$1:$I$15000,8,0)</f>
        <v>143802</v>
      </c>
      <c r="EV97" s="128" t="n">
        <f aca="false">VLOOKUP($A97,[2]Data!$A$1:$BG$15000,59,0)</f>
        <v>0</v>
      </c>
      <c r="EX97" s="129" t="n">
        <f aca="false">+[2]Data!$E$97</f>
        <v>621767</v>
      </c>
    </row>
    <row r="98" customFormat="false" ht="11.25" hidden="false" customHeight="false" outlineLevel="0" collapsed="false">
      <c r="A98" s="172" t="n">
        <v>36559</v>
      </c>
      <c r="B98" s="173" t="n">
        <f aca="false">VLOOKUP($A98,[2]Data!$A$1:$AG$15000,9,0)</f>
        <v>209290</v>
      </c>
      <c r="C98" s="173" t="n">
        <f aca="false">VLOOKUP($A98,[2]Data!$A$1:$AG$15000,10,0)</f>
        <v>257939</v>
      </c>
      <c r="D98" s="173" t="n">
        <f aca="false">VLOOKUP($A98,[2]Data!$A$1:$AG$15000,11,0)</f>
        <v>562785</v>
      </c>
      <c r="E98" s="173" t="n">
        <f aca="false">VLOOKUP($A98,[2]Data!$A$1:$AG$15000,12,0)</f>
        <v>527923</v>
      </c>
      <c r="F98" s="173" t="n">
        <f aca="false">VLOOKUP($A98,[1]Data!$A$1:$AF$15000,4,0)</f>
        <v>594879</v>
      </c>
      <c r="G98" s="173" t="n">
        <f aca="false">VLOOKUP($A98,[1]Data!$A$1:$AF$15000,2,0)</f>
        <v>20000</v>
      </c>
      <c r="H98" s="173" t="n">
        <f aca="false">VLOOKUP($A98,[1]Data!$A$1:$AF$15000,3,0)</f>
        <v>6989</v>
      </c>
      <c r="I98" s="173" t="n">
        <f aca="false">VLOOKUP($A98,[1]Data!$A$1:$AF$15000,6,0)</f>
        <v>10756</v>
      </c>
      <c r="J98" s="173" t="n">
        <f aca="false">VLOOKUP($A98,[3]Data!$A$1:$K$15000,4,0)*$A$2</f>
        <v>1715800</v>
      </c>
      <c r="K98" s="173" t="n">
        <f aca="false">VLOOKUP($A98,[3]Data!$A$1:$K$15000,6,0)*$A$2</f>
        <v>94900</v>
      </c>
      <c r="R98" s="173" t="n">
        <f aca="false">VLOOKUP($A98,[2]Data!$A$1:$AH$15000,4,0)</f>
        <v>2673739</v>
      </c>
      <c r="T98" s="173" t="n">
        <f aca="false">VLOOKUP($A98,[1]Data!$A$1:$AH$15000,34,0)</f>
        <v>773944</v>
      </c>
      <c r="V98" s="173" t="n">
        <f aca="false">VLOOKUP($A98,[1]Data!$A$1:$AH$15000,8,0)</f>
        <v>56564</v>
      </c>
      <c r="W98" s="173" t="n">
        <f aca="false">VLOOKUP($A98,[4]Data!$A$1:$AH$15000,19,0)</f>
        <v>37383</v>
      </c>
      <c r="X98" s="173" t="n">
        <f aca="false">VLOOKUP($A98,[1]Data!$A$1:$AH$15000,17,0)</f>
        <v>97032</v>
      </c>
      <c r="Y98" s="173" t="n">
        <f aca="false">VLOOKUP($A98,[2]Data!$A$1:$AH$15000,17,0)</f>
        <v>395653</v>
      </c>
      <c r="Z98" s="173" t="n">
        <f aca="false">VLOOKUP($A98,[1]Data!$A$1:$AH$15000,11,0)</f>
        <v>288675</v>
      </c>
      <c r="AA98" s="173" t="n">
        <f aca="false">VLOOKUP($A98,[2]Data!$A$1:$AH$15000,21,0)</f>
        <v>306400</v>
      </c>
      <c r="AB98" s="173" t="n">
        <f aca="false">VLOOKUP($A98,[1]Data!$A$1:$AH$15000,15,0)</f>
        <v>74612</v>
      </c>
      <c r="AC98" s="173" t="n">
        <f aca="false">VLOOKUP($A98,[2]Data!$A$1:$AH$15000,18,0)</f>
        <v>144996</v>
      </c>
      <c r="AD98" s="173" t="n">
        <f aca="false">VLOOKUP($A98,[1]Data!$A$1:$AH$15000,18,0)</f>
        <v>70224</v>
      </c>
      <c r="AE98" s="173" t="n">
        <f aca="false">VLOOKUP($A98,[2]Data!$A$1:$AH$15000,19,0)</f>
        <v>28642</v>
      </c>
      <c r="AF98" s="173" t="n">
        <f aca="false">VLOOKUP($A98,[1]Data!$A$1:$AH$15000,16,0)</f>
        <v>167396</v>
      </c>
      <c r="AG98" s="173" t="n">
        <f aca="false">VLOOKUP($A98,[2]Data!$A$1:$AH$15000,20,0)</f>
        <v>50036</v>
      </c>
      <c r="AH98" s="173" t="n">
        <f aca="false">VLOOKUP($A98,[1]Data!$A$1:$AH$15000,9,0)</f>
        <v>220667</v>
      </c>
      <c r="AI98" s="173" t="n">
        <f aca="false">VLOOKUP($A98,[2]Data!$A$1:$AH$15000,22,0)</f>
        <v>289629</v>
      </c>
      <c r="AJ98" s="173" t="n">
        <f aca="false">VLOOKUP($A98,[1]Data!$A$1:$AH$15000,10,0)</f>
        <v>63902</v>
      </c>
      <c r="AK98" s="173" t="n">
        <f aca="false">VLOOKUP($A98,[2]Data!$A$1:$AH$15000,23,0)</f>
        <v>79488</v>
      </c>
      <c r="AL98" s="173" t="n">
        <f aca="false">VLOOKUP($A98,[2]Data!$A$1:$AH$15000,24,0)</f>
        <v>868862</v>
      </c>
      <c r="AM98" s="173" t="n">
        <f aca="false">VLOOKUP($A98,[4]Data!$A$1:$R$15000,9,0)</f>
        <v>156030</v>
      </c>
      <c r="BA98" s="173" t="n">
        <f aca="false">VLOOKUP($A98,[2]Data!$A$1:$AH$15000,2,0)</f>
        <v>215831</v>
      </c>
      <c r="BC98" s="173" t="n">
        <f aca="false">VLOOKUP($A98,[1]Data!$A$1:$AH$15000,20,0)</f>
        <v>0</v>
      </c>
      <c r="BD98" s="173" t="n">
        <f aca="false">VLOOKUP($A98,[1]Data!$A$1:$AH$15000,21,0)</f>
        <v>32521</v>
      </c>
      <c r="BE98" s="173" t="n">
        <f aca="false">VLOOKUP($A98,[1]Data!$A$1:$AH$15000,22,0)</f>
        <v>0</v>
      </c>
      <c r="BF98" s="173" t="n">
        <f aca="false">VLOOKUP($A98,[1]Data!$A$1:$AH$15000,19,0)</f>
        <v>4550</v>
      </c>
      <c r="BG98" s="173" t="n">
        <f aca="false">+BC98+BD98+BE98+BF98</f>
        <v>37071</v>
      </c>
      <c r="BH98" s="173" t="n">
        <f aca="false">VLOOKUP($A98,[2]Data!$A$1:$AH$15000,3,0)</f>
        <v>317765</v>
      </c>
      <c r="BI98" s="173" t="n">
        <f aca="false">VLOOKUP($A98,[2]Data!$A$1:$AH$15000,7,0)</f>
        <v>830716</v>
      </c>
      <c r="BJ98" s="173" t="n">
        <f aca="false">VLOOKUP($A98,[2]Data!$A$1:$AH$15000,8,0)</f>
        <v>198473</v>
      </c>
      <c r="BR98" s="173" t="n">
        <f aca="false">VLOOKUP($A98,[2]Data!$A$1:$AH$15000,13,0)</f>
        <v>106730</v>
      </c>
      <c r="BS98" s="173" t="n">
        <f aca="false">VLOOKUP($A98,[2]Data!$A$1:$AH$15000,14,0)</f>
        <v>85091</v>
      </c>
      <c r="BT98" s="173" t="n">
        <f aca="false">VLOOKUP($A98,[2]Data!$A$1:$AH$15000,15,0)</f>
        <v>160120</v>
      </c>
      <c r="BU98" s="173" t="n">
        <f aca="false">VLOOKUP($A98,[2]Data!$A$1:$AH$15000,16,0)</f>
        <v>158880</v>
      </c>
      <c r="BV98" s="173" t="n">
        <f aca="false">SUM(BR98:BU98)</f>
        <v>510821</v>
      </c>
      <c r="BW98" s="173" t="n">
        <f aca="false">VLOOKUP($A98,[1]Data!$A$1:$AH$15000,26,0)</f>
        <v>85059</v>
      </c>
      <c r="BX98" s="173" t="n">
        <f aca="false">VLOOKUP($A98,[1]Data!$A$1:$AH$15000,28,0)</f>
        <v>102392</v>
      </c>
      <c r="BY98" s="173" t="n">
        <f aca="false">VLOOKUP($A98,[1]Data!$A$1:$AH$15000,24,0)</f>
        <v>54800</v>
      </c>
      <c r="BZ98" s="173" t="n">
        <f aca="false">VLOOKUP($A98,[1]Data!$A$1:$AH$15000,25,0)</f>
        <v>108659</v>
      </c>
      <c r="CA98" s="173" t="n">
        <f aca="false">VLOOKUP($A98,[1]Data!$A$1:$AH$15000,30,0)</f>
        <v>66696</v>
      </c>
      <c r="CB98" s="173" t="n">
        <f aca="false">VLOOKUP($A98,[1]Data!$A$1:$AH$15000,29,0)</f>
        <v>65081</v>
      </c>
      <c r="CC98" s="173" t="n">
        <f aca="false">SUM(BW98:CB98)</f>
        <v>482687</v>
      </c>
      <c r="CD98" s="129" t="n">
        <f aca="false">VLOOKUP($A98,[4]Data!$A$1:$R$15000,2,0)</f>
        <v>957731</v>
      </c>
      <c r="CE98" s="173" t="n">
        <f aca="false">VLOOKUP($A98,[3]Data!$A$1:$K$15000,3,0)*$A$2</f>
        <v>2521900</v>
      </c>
      <c r="CF98" s="173" t="n">
        <f aca="false">VLOOKUP($A98,[3]Data!$A$1:$K$15000,7,0)*$A$2</f>
        <v>0</v>
      </c>
      <c r="CG98" s="173" t="n">
        <f aca="false">VLOOKUP($A98,[3]Data!$A$1:$K$15000,8,0)*$A$2</f>
        <v>82900</v>
      </c>
      <c r="CH98" s="173" t="n">
        <f aca="false">VLOOKUP($A98,[3]Data!$A$1:$K$15000,2,0)*$A$2</f>
        <v>40200</v>
      </c>
      <c r="CJ98" s="173" t="n">
        <f aca="false">VLOOKUP($A98,[4]Data!$A$1:$R$15000,18,0)</f>
        <v>47814</v>
      </c>
      <c r="CK98" s="173" t="n">
        <f aca="false">VLOOKUP($A98,[4]Data!$A$1:$R$15000,3,0)</f>
        <v>301163</v>
      </c>
      <c r="CL98" s="173" t="n">
        <f aca="false">VLOOKUP($A98,[4]Data!$A$1:$R$15000,4,0)</f>
        <v>14918</v>
      </c>
      <c r="CM98" s="173" t="n">
        <f aca="false">VLOOKUP($A98,[3]Data!$A$1:$K$15000,10,0)*$A$2</f>
        <v>283700</v>
      </c>
      <c r="CN98" s="129" t="n">
        <f aca="false">VLOOKUP($A98,[2]Data!$A$1:$AN$15000,34,0)</f>
        <v>132488</v>
      </c>
      <c r="CO98" s="129" t="n">
        <f aca="false">VLOOKUP($A98,[2]Data!$A$1:$AN$15000,35,0)</f>
        <v>571514</v>
      </c>
      <c r="CP98" s="129" t="n">
        <f aca="false">VLOOKUP($A98,[2]Data!$A$1:$AN$15000,36,0)</f>
        <v>674389</v>
      </c>
      <c r="CQ98" s="129" t="n">
        <f aca="false">VLOOKUP($A98,[2]Data!$A$1:$AN$15000,37,0)</f>
        <v>174990</v>
      </c>
      <c r="CR98" s="129" t="n">
        <f aca="false">VLOOKUP($A98,[2]Data!$A$1:$AN$15000,38,0)</f>
        <v>3271</v>
      </c>
      <c r="CS98" s="129" t="n">
        <f aca="false">VLOOKUP($A98,[2]Data!$A$1:$AN$15000,39,0)</f>
        <v>0</v>
      </c>
      <c r="CT98" s="129" t="n">
        <f aca="false">VLOOKUP($A98,[2]Data!$A$1:$AN$15000,40,0)</f>
        <v>193321</v>
      </c>
      <c r="CU98" s="129" t="n">
        <f aca="false">VLOOKUP($A98,[2]Data!$A$1:$BA$15000,41,0)</f>
        <v>0</v>
      </c>
      <c r="CV98" s="129" t="n">
        <f aca="false">VLOOKUP($A98,[2]Data!$A$1:$BA$15000,42,0)</f>
        <v>0</v>
      </c>
      <c r="CW98" s="129" t="n">
        <f aca="false">VLOOKUP($A98,[2]Data!$A$1:$BA$15000,43,0)</f>
        <v>15254</v>
      </c>
      <c r="CX98" s="129" t="n">
        <f aca="false">VLOOKUP($A98,[2]Data!$A$1:$BA$15000,44,0)</f>
        <v>35052</v>
      </c>
      <c r="CY98" s="129" t="n">
        <f aca="false">VLOOKUP($A98,[2]Data!$A$1:$BA$15000,45,0)</f>
        <v>51844</v>
      </c>
      <c r="CZ98" s="129" t="n">
        <f aca="false">VLOOKUP($A98,[2]Data!$A$1:$BA$15000,46,0)</f>
        <v>8352</v>
      </c>
      <c r="DA98" s="129" t="n">
        <f aca="false">VLOOKUP($A98,[2]Data!$A$1:$BA$15000,47,0)</f>
        <v>47617</v>
      </c>
      <c r="DB98" s="129" t="n">
        <f aca="false">VLOOKUP($A98,[2]Data!$A$1:$BA$15000,48,0)</f>
        <v>140011</v>
      </c>
      <c r="DC98" s="129" t="n">
        <f aca="false">VLOOKUP($A98,[2]Data!$A$1:$BA$15000,53,0)</f>
        <v>-86409</v>
      </c>
      <c r="DD98" s="129" t="n">
        <f aca="false">VLOOKUP($A98,[4]Data!$A$1:$Z$15000,20,0)</f>
        <v>18731</v>
      </c>
      <c r="DE98" s="129" t="n">
        <f aca="false">VLOOKUP($A98,[4]Data!$A$1:$Z$15000,25,0)</f>
        <v>19754</v>
      </c>
      <c r="DF98" s="129" t="n">
        <f aca="false">VLOOKUP($A98,[4]Data!$A$1:$Z$15000,26,0)</f>
        <v>0</v>
      </c>
      <c r="DG98" s="129" t="n">
        <f aca="false">VLOOKUP($A98,[4]Data!$A$1:$Z$15000,21,0)</f>
        <v>0</v>
      </c>
      <c r="DH98" s="129" t="n">
        <f aca="false">VLOOKUP($A98,[4]Data!$A$1:$Z$15000,24,0)</f>
        <v>154927</v>
      </c>
      <c r="DI98" s="129" t="n">
        <f aca="false">VLOOKUP($A98,[5]Data!$A$1:$M$15000,4,0)</f>
        <v>455554</v>
      </c>
      <c r="DJ98" s="129" t="n">
        <f aca="false">VLOOKUP($A98,[5]Data!$A$1:$M$15000,12,0)</f>
        <v>19940</v>
      </c>
      <c r="DK98" s="129" t="n">
        <f aca="false">VLOOKUP($A98,[5]Data!$A$1:$M$15000,11,0)</f>
        <v>202434</v>
      </c>
      <c r="DL98" s="129" t="n">
        <f aca="false">VLOOKUP($A98,[5]Data!$A$1:$M$15000,5,0)</f>
        <v>139519</v>
      </c>
      <c r="DM98" s="129" t="n">
        <f aca="false">VLOOKUP($A98,[5]Data!$A$1:$M$15000,8,0)</f>
        <v>193088</v>
      </c>
      <c r="DN98" s="129" t="n">
        <f aca="false">VLOOKUP($A98,[5]Data!$A$1:$M$15000,6,0)</f>
        <v>4745</v>
      </c>
      <c r="DO98" s="129" t="n">
        <f aca="false">VLOOKUP($A98,[5]Data!$A$1:$M$15000,7,0)</f>
        <v>56952</v>
      </c>
      <c r="DP98" s="129" t="n">
        <f aca="false">VLOOKUP($A98,[5]Data!$A$1:$M$15000,9,0)</f>
        <v>10756</v>
      </c>
      <c r="DQ98" s="129" t="n">
        <f aca="false">VLOOKUP($A98,[5]Data!$A$1:$M$15000,3,0)</f>
        <v>0</v>
      </c>
      <c r="DR98" s="129" t="n">
        <f aca="false">VLOOKUP($A98,[5]Data!$A$1:$M$15000,10,0)</f>
        <v>200967</v>
      </c>
      <c r="DS98" s="129" t="n">
        <f aca="false">VLOOKUP($A98,[5]Data!$A$1:$M$15000,2,0)</f>
        <v>19000</v>
      </c>
      <c r="DT98" s="129" t="str">
        <f aca="false">VLOOKUP($A98,[5]Data!$A$1:$M$15000,13,0)</f>
        <v/>
      </c>
      <c r="DU98" s="129" t="n">
        <f aca="false">VLOOKUP($A98,[6]data!$A$1:$M$15000,2,0)</f>
        <v>142221</v>
      </c>
      <c r="DV98" s="129" t="n">
        <f aca="false">VLOOKUP($A98,[6]data!$A$1:$M$15000,3,0)</f>
        <v>144925</v>
      </c>
      <c r="DW98" s="129" t="n">
        <f aca="false">VLOOKUP($A98,[6]data!$A$1:$M$15000,4,0)</f>
        <v>198531</v>
      </c>
      <c r="DX98" s="129" t="n">
        <f aca="false">VLOOKUP($A98,[6]data!$A$1:$M$15000,5,0)</f>
        <v>13878</v>
      </c>
      <c r="DY98" s="129" t="n">
        <f aca="false">VLOOKUP($A98,[6]data!$A$1:$M$15000,6,0)</f>
        <v>103504</v>
      </c>
      <c r="DZ98" s="129" t="n">
        <f aca="false">VLOOKUP($A98,[6]data!$A$1:$M$15000,7,0)</f>
        <v>120429</v>
      </c>
      <c r="EA98" s="129" t="n">
        <f aca="false">VLOOKUP($A98,[6]data!$A$1:$M$15000,8,0)</f>
        <v>70611</v>
      </c>
      <c r="EB98" s="129" t="n">
        <f aca="false">VLOOKUP($A98,[6]data!$A$1:$M$15000,9,0)</f>
        <v>391574</v>
      </c>
      <c r="EC98" s="129" t="n">
        <f aca="false">VLOOKUP($A98,[6]data!$A$1:$M$15000,10,0)</f>
        <v>9498</v>
      </c>
      <c r="ED98" s="129" t="n">
        <f aca="false">VLOOKUP($A98,[6]data!$A$1:$Q$15000,11,0)</f>
        <v>6341</v>
      </c>
      <c r="EE98" s="129" t="n">
        <f aca="false">VLOOKUP($A98,[6]data!$A$1:$Q$15000,12,0)</f>
        <v>237383</v>
      </c>
      <c r="EF98" s="129" t="n">
        <f aca="false">VLOOKUP($A98,[6]data!$A$1:$Q$15000,13,0)</f>
        <v>135000</v>
      </c>
      <c r="EG98" s="129" t="n">
        <f aca="false">VLOOKUP($A98,[6]data!$A$1:$Q$15000,14,0)</f>
        <v>23700</v>
      </c>
      <c r="EH98" s="129" t="n">
        <f aca="false">VLOOKUP($A98,[6]data!$A$1:$Q$15000,15,0)</f>
        <v>107000</v>
      </c>
      <c r="EI98" s="129" t="n">
        <f aca="false">VLOOKUP($A98,[6]data!$A$1:$Q$15000,17,0)</f>
        <v>8142</v>
      </c>
      <c r="EJ98" s="129" t="n">
        <f aca="false">VLOOKUP($A98,[6]data!$A$1:$Q$15000,16,0)</f>
        <v>96180</v>
      </c>
      <c r="EK98" s="129" t="n">
        <f aca="false">VLOOKUP($A98,[7]data!$A$1:$Q$15000,3,0)</f>
        <v>270000</v>
      </c>
      <c r="EL98" s="129" t="n">
        <f aca="false">VLOOKUP($A98,[7]data!$A$1:$Q$15000,4,0)</f>
        <v>49000</v>
      </c>
      <c r="EM98" s="129" t="n">
        <f aca="false">VLOOKUP($A98,[7]data!$A$1:$Q$15000,2,0)</f>
        <v>36000</v>
      </c>
      <c r="EN98" s="129" t="n">
        <f aca="false">VLOOKUP($A98,[7]data!$A$1:$Q$15000,11,0)</f>
        <v>96000</v>
      </c>
      <c r="EO98" s="129" t="n">
        <f aca="false">VLOOKUP($A98,[7]data!$A$1:$Q$15000,12,0)</f>
        <v>12000</v>
      </c>
      <c r="ES98" s="129" t="n">
        <f aca="false">VLOOKUP($A98,[7]data!$A$1:$Q$15000,14,0)</f>
        <v>134000</v>
      </c>
      <c r="ET98" s="129" t="n">
        <f aca="false">VLOOKUP($A98,[7]data!$A$1:$Q$15000,13,0)</f>
        <v>11000</v>
      </c>
      <c r="EU98" s="130" t="n">
        <f aca="false">VLOOKUP($A98,[4]Data!$A$1:$I$15000,8,0)</f>
        <v>125523</v>
      </c>
      <c r="EV98" s="128" t="n">
        <f aca="false">VLOOKUP($A98,[2]Data!$A$1:$BG$15000,59,0)</f>
        <v>0</v>
      </c>
      <c r="EX98" s="129" t="n">
        <f aca="false">+[2]Data!$E$97</f>
        <v>621767</v>
      </c>
    </row>
    <row r="99" customFormat="false" ht="11.25" hidden="false" customHeight="false" outlineLevel="0" collapsed="false">
      <c r="A99" s="172" t="n">
        <v>36560</v>
      </c>
      <c r="B99" s="173" t="n">
        <f aca="false">VLOOKUP($A99,[2]Data!$A$1:$AG$15000,9,0)</f>
        <v>231163</v>
      </c>
      <c r="C99" s="173" t="n">
        <f aca="false">VLOOKUP($A99,[2]Data!$A$1:$AG$15000,10,0)</f>
        <v>250112</v>
      </c>
      <c r="D99" s="173" t="n">
        <f aca="false">VLOOKUP($A99,[2]Data!$A$1:$AG$15000,11,0)</f>
        <v>582451</v>
      </c>
      <c r="E99" s="173" t="n">
        <f aca="false">VLOOKUP($A99,[2]Data!$A$1:$AG$15000,12,0)</f>
        <v>529453</v>
      </c>
      <c r="F99" s="173" t="n">
        <f aca="false">VLOOKUP($A99,[1]Data!$A$1:$AF$15000,4,0)</f>
        <v>596476</v>
      </c>
      <c r="G99" s="173" t="n">
        <f aca="false">VLOOKUP($A99,[1]Data!$A$1:$AF$15000,2,0)</f>
        <v>20000</v>
      </c>
      <c r="H99" s="173" t="n">
        <f aca="false">VLOOKUP($A99,[1]Data!$A$1:$AF$15000,3,0)</f>
        <v>9334</v>
      </c>
      <c r="I99" s="173" t="n">
        <f aca="false">VLOOKUP($A99,[1]Data!$A$1:$AF$15000,6,0)</f>
        <v>10755</v>
      </c>
      <c r="J99" s="173" t="n">
        <f aca="false">VLOOKUP($A99,[3]Data!$A$1:$K$15000,4,0)*$A$2</f>
        <v>1754700</v>
      </c>
      <c r="K99" s="173" t="n">
        <f aca="false">VLOOKUP($A99,[3]Data!$A$1:$K$15000,6,0)*$A$2</f>
        <v>88400</v>
      </c>
      <c r="R99" s="173" t="n">
        <f aca="false">VLOOKUP($A99,[2]Data!$A$1:$AH$15000,4,0)</f>
        <v>2693287</v>
      </c>
      <c r="T99" s="173" t="n">
        <f aca="false">VLOOKUP($A99,[1]Data!$A$1:$AH$15000,34,0)</f>
        <v>811894</v>
      </c>
      <c r="V99" s="173" t="n">
        <f aca="false">VLOOKUP($A99,[1]Data!$A$1:$AH$15000,8,0)</f>
        <v>56564</v>
      </c>
      <c r="W99" s="173" t="n">
        <f aca="false">VLOOKUP($A99,[4]Data!$A$1:$AH$15000,19,0)</f>
        <v>48040</v>
      </c>
      <c r="X99" s="173" t="n">
        <f aca="false">VLOOKUP($A99,[1]Data!$A$1:$AH$15000,17,0)</f>
        <v>95968</v>
      </c>
      <c r="Y99" s="173" t="n">
        <f aca="false">VLOOKUP($A99,[2]Data!$A$1:$AH$15000,17,0)</f>
        <v>381560</v>
      </c>
      <c r="Z99" s="173" t="n">
        <f aca="false">VLOOKUP($A99,[1]Data!$A$1:$AH$15000,11,0)</f>
        <v>297271</v>
      </c>
      <c r="AA99" s="173" t="n">
        <f aca="false">VLOOKUP($A99,[2]Data!$A$1:$AH$15000,21,0)</f>
        <v>299996</v>
      </c>
      <c r="AB99" s="173" t="n">
        <f aca="false">VLOOKUP($A99,[1]Data!$A$1:$AH$15000,15,0)</f>
        <v>74612</v>
      </c>
      <c r="AC99" s="173" t="n">
        <f aca="false">VLOOKUP($A99,[2]Data!$A$1:$AH$15000,18,0)</f>
        <v>129312</v>
      </c>
      <c r="AD99" s="173" t="n">
        <f aca="false">VLOOKUP($A99,[1]Data!$A$1:$AH$15000,18,0)</f>
        <v>69960</v>
      </c>
      <c r="AE99" s="173" t="n">
        <f aca="false">VLOOKUP($A99,[2]Data!$A$1:$AH$15000,19,0)</f>
        <v>25806</v>
      </c>
      <c r="AF99" s="173" t="n">
        <f aca="false">VLOOKUP($A99,[1]Data!$A$1:$AH$15000,16,0)</f>
        <v>171354</v>
      </c>
      <c r="AG99" s="173" t="n">
        <f aca="false">VLOOKUP($A99,[2]Data!$A$1:$AH$15000,20,0)</f>
        <v>48772</v>
      </c>
      <c r="AH99" s="173" t="n">
        <f aca="false">VLOOKUP($A99,[1]Data!$A$1:$AH$15000,9,0)</f>
        <v>259019</v>
      </c>
      <c r="AI99" s="173" t="n">
        <f aca="false">VLOOKUP($A99,[2]Data!$A$1:$AH$15000,22,0)</f>
        <v>290336</v>
      </c>
      <c r="AJ99" s="173" t="n">
        <f aca="false">VLOOKUP($A99,[1]Data!$A$1:$AH$15000,10,0)</f>
        <v>63902</v>
      </c>
      <c r="AK99" s="173" t="n">
        <f aca="false">VLOOKUP($A99,[2]Data!$A$1:$AH$15000,23,0)</f>
        <v>83659</v>
      </c>
      <c r="AL99" s="173" t="n">
        <f aca="false">VLOOKUP($A99,[2]Data!$A$1:$AH$15000,24,0)</f>
        <v>865444</v>
      </c>
      <c r="AM99" s="173" t="n">
        <f aca="false">VLOOKUP($A99,[4]Data!$A$1:$R$15000,9,0)</f>
        <v>157174</v>
      </c>
      <c r="BA99" s="173" t="n">
        <f aca="false">VLOOKUP($A99,[2]Data!$A$1:$AH$15000,2,0)</f>
        <v>212250</v>
      </c>
      <c r="BC99" s="173" t="n">
        <f aca="false">VLOOKUP($A99,[1]Data!$A$1:$AH$15000,20,0)</f>
        <v>0</v>
      </c>
      <c r="BD99" s="173" t="n">
        <f aca="false">VLOOKUP($A99,[1]Data!$A$1:$AH$15000,21,0)</f>
        <v>33053</v>
      </c>
      <c r="BE99" s="173" t="n">
        <f aca="false">VLOOKUP($A99,[1]Data!$A$1:$AH$15000,22,0)</f>
        <v>0</v>
      </c>
      <c r="BF99" s="173" t="n">
        <f aca="false">VLOOKUP($A99,[1]Data!$A$1:$AH$15000,19,0)</f>
        <v>0</v>
      </c>
      <c r="BG99" s="173" t="n">
        <f aca="false">+BC99+BD99+BE99+BF99</f>
        <v>33053</v>
      </c>
      <c r="BH99" s="173" t="n">
        <f aca="false">VLOOKUP($A99,[2]Data!$A$1:$AH$15000,3,0)</f>
        <v>326939</v>
      </c>
      <c r="BI99" s="173" t="n">
        <f aca="false">VLOOKUP($A99,[2]Data!$A$1:$AH$15000,7,0)</f>
        <v>696460</v>
      </c>
      <c r="BJ99" s="173" t="n">
        <f aca="false">VLOOKUP($A99,[2]Data!$A$1:$AH$15000,8,0)</f>
        <v>123789</v>
      </c>
      <c r="BR99" s="173" t="n">
        <f aca="false">VLOOKUP($A99,[2]Data!$A$1:$AH$15000,13,0)</f>
        <v>98669</v>
      </c>
      <c r="BS99" s="173" t="n">
        <f aca="false">VLOOKUP($A99,[2]Data!$A$1:$AH$15000,14,0)</f>
        <v>156490</v>
      </c>
      <c r="BT99" s="173" t="n">
        <f aca="false">VLOOKUP($A99,[2]Data!$A$1:$AH$15000,15,0)</f>
        <v>153632</v>
      </c>
      <c r="BU99" s="173" t="n">
        <f aca="false">VLOOKUP($A99,[2]Data!$A$1:$AH$15000,16,0)</f>
        <v>137060</v>
      </c>
      <c r="BV99" s="173" t="n">
        <f aca="false">SUM(BR99:BU99)</f>
        <v>545851</v>
      </c>
      <c r="BW99" s="173" t="n">
        <f aca="false">VLOOKUP($A99,[1]Data!$A$1:$AH$15000,26,0)</f>
        <v>92539</v>
      </c>
      <c r="BX99" s="173" t="n">
        <f aca="false">VLOOKUP($A99,[1]Data!$A$1:$AH$15000,28,0)</f>
        <v>115595</v>
      </c>
      <c r="BY99" s="173" t="n">
        <f aca="false">VLOOKUP($A99,[1]Data!$A$1:$AH$15000,24,0)</f>
        <v>54800</v>
      </c>
      <c r="BZ99" s="173" t="n">
        <f aca="false">VLOOKUP($A99,[1]Data!$A$1:$AH$15000,25,0)</f>
        <v>107913</v>
      </c>
      <c r="CA99" s="173" t="n">
        <f aca="false">VLOOKUP($A99,[1]Data!$A$1:$AH$15000,30,0)</f>
        <v>66625</v>
      </c>
      <c r="CB99" s="173" t="n">
        <f aca="false">VLOOKUP($A99,[1]Data!$A$1:$AH$15000,29,0)</f>
        <v>96761</v>
      </c>
      <c r="CC99" s="173" t="n">
        <f aca="false">SUM(BW99:CB99)</f>
        <v>534233</v>
      </c>
      <c r="CD99" s="129" t="n">
        <f aca="false">VLOOKUP($A99,[4]Data!$A$1:$R$15000,2,0)</f>
        <v>977024</v>
      </c>
      <c r="CE99" s="173" t="n">
        <f aca="false">VLOOKUP($A99,[3]Data!$A$1:$K$15000,3,0)*$A$2</f>
        <v>2506700</v>
      </c>
      <c r="CF99" s="173" t="n">
        <f aca="false">VLOOKUP($A99,[3]Data!$A$1:$K$15000,7,0)*$A$2</f>
        <v>0</v>
      </c>
      <c r="CG99" s="173" t="n">
        <f aca="false">VLOOKUP($A99,[3]Data!$A$1:$K$15000,8,0)*$A$2</f>
        <v>82900</v>
      </c>
      <c r="CH99" s="173" t="n">
        <f aca="false">VLOOKUP($A99,[3]Data!$A$1:$K$15000,2,0)*$A$2</f>
        <v>40200</v>
      </c>
      <c r="CJ99" s="173" t="n">
        <f aca="false">VLOOKUP($A99,[4]Data!$A$1:$R$15000,18,0)</f>
        <v>44621</v>
      </c>
      <c r="CK99" s="173" t="n">
        <f aca="false">VLOOKUP($A99,[4]Data!$A$1:$R$15000,3,0)</f>
        <v>282435</v>
      </c>
      <c r="CL99" s="173" t="n">
        <f aca="false">VLOOKUP($A99,[4]Data!$A$1:$R$15000,4,0)</f>
        <v>10219</v>
      </c>
      <c r="CM99" s="173" t="n">
        <f aca="false">VLOOKUP($A99,[3]Data!$A$1:$K$15000,10,0)*$A$2</f>
        <v>266700</v>
      </c>
      <c r="CN99" s="129" t="n">
        <f aca="false">VLOOKUP($A99,[2]Data!$A$1:$AN$15000,34,0)</f>
        <v>130032</v>
      </c>
      <c r="CO99" s="129" t="n">
        <f aca="false">VLOOKUP($A99,[2]Data!$A$1:$AN$15000,35,0)</f>
        <v>570800</v>
      </c>
      <c r="CP99" s="129" t="n">
        <f aca="false">VLOOKUP($A99,[2]Data!$A$1:$AN$15000,36,0)</f>
        <v>675009</v>
      </c>
      <c r="CQ99" s="129" t="n">
        <f aca="false">VLOOKUP($A99,[2]Data!$A$1:$AN$15000,37,0)</f>
        <v>178567</v>
      </c>
      <c r="CR99" s="129" t="n">
        <f aca="false">VLOOKUP($A99,[2]Data!$A$1:$AN$15000,38,0)</f>
        <v>7440</v>
      </c>
      <c r="CS99" s="129" t="n">
        <f aca="false">VLOOKUP($A99,[2]Data!$A$1:$AN$15000,39,0)</f>
        <v>0</v>
      </c>
      <c r="CT99" s="129" t="n">
        <f aca="false">VLOOKUP($A99,[2]Data!$A$1:$AN$15000,40,0)</f>
        <v>195263</v>
      </c>
      <c r="CU99" s="129" t="n">
        <f aca="false">VLOOKUP($A99,[2]Data!$A$1:$BA$15000,41,0)</f>
        <v>0</v>
      </c>
      <c r="CV99" s="129" t="n">
        <f aca="false">VLOOKUP($A99,[2]Data!$A$1:$BA$15000,42,0)</f>
        <v>0</v>
      </c>
      <c r="CW99" s="129" t="n">
        <f aca="false">VLOOKUP($A99,[2]Data!$A$1:$BA$15000,43,0)</f>
        <v>45164</v>
      </c>
      <c r="CX99" s="129" t="n">
        <f aca="false">VLOOKUP($A99,[2]Data!$A$1:$BA$15000,44,0)</f>
        <v>35157</v>
      </c>
      <c r="CY99" s="129" t="n">
        <f aca="false">VLOOKUP($A99,[2]Data!$A$1:$BA$15000,45,0)</f>
        <v>50648</v>
      </c>
      <c r="CZ99" s="129" t="n">
        <f aca="false">VLOOKUP($A99,[2]Data!$A$1:$BA$15000,46,0)</f>
        <v>8349</v>
      </c>
      <c r="DA99" s="129" t="n">
        <f aca="false">VLOOKUP($A99,[2]Data!$A$1:$BA$15000,47,0)</f>
        <v>40269</v>
      </c>
      <c r="DB99" s="129" t="n">
        <f aca="false">VLOOKUP($A99,[2]Data!$A$1:$BA$15000,48,0)</f>
        <v>133638</v>
      </c>
      <c r="DC99" s="129" t="n">
        <f aca="false">VLOOKUP($A99,[2]Data!$A$1:$BA$15000,53,0)</f>
        <v>-48081</v>
      </c>
      <c r="DD99" s="129" t="n">
        <f aca="false">VLOOKUP($A99,[4]Data!$A$1:$Z$15000,20,0)</f>
        <v>48169</v>
      </c>
      <c r="DE99" s="129" t="n">
        <f aca="false">VLOOKUP($A99,[4]Data!$A$1:$Z$15000,25,0)</f>
        <v>15384</v>
      </c>
      <c r="DF99" s="129" t="n">
        <f aca="false">VLOOKUP($A99,[4]Data!$A$1:$Z$15000,26,0)</f>
        <v>0</v>
      </c>
      <c r="DG99" s="129" t="n">
        <f aca="false">VLOOKUP($A99,[4]Data!$A$1:$Z$15000,21,0)</f>
        <v>0</v>
      </c>
      <c r="DH99" s="129" t="n">
        <f aca="false">VLOOKUP($A99,[4]Data!$A$1:$Z$15000,24,0)</f>
        <v>144912</v>
      </c>
      <c r="DI99" s="129" t="n">
        <f aca="false">VLOOKUP($A99,[5]Data!$A$1:$M$15000,4,0)</f>
        <v>479941</v>
      </c>
      <c r="DJ99" s="129" t="n">
        <f aca="false">VLOOKUP($A99,[5]Data!$A$1:$M$15000,12,0)</f>
        <v>19960</v>
      </c>
      <c r="DK99" s="129" t="n">
        <f aca="false">VLOOKUP($A99,[5]Data!$A$1:$M$15000,11,0)</f>
        <v>223590</v>
      </c>
      <c r="DL99" s="129" t="n">
        <f aca="false">VLOOKUP($A99,[5]Data!$A$1:$M$15000,5,0)</f>
        <v>135022</v>
      </c>
      <c r="DM99" s="129" t="n">
        <f aca="false">VLOOKUP($A99,[5]Data!$A$1:$M$15000,8,0)</f>
        <v>236831</v>
      </c>
      <c r="DN99" s="129" t="n">
        <f aca="false">VLOOKUP($A99,[5]Data!$A$1:$M$15000,6,0)</f>
        <v>0</v>
      </c>
      <c r="DO99" s="129" t="n">
        <f aca="false">VLOOKUP($A99,[5]Data!$A$1:$M$15000,7,0)</f>
        <v>61060</v>
      </c>
      <c r="DP99" s="129" t="n">
        <f aca="false">VLOOKUP($A99,[5]Data!$A$1:$M$15000,9,0)</f>
        <v>10756</v>
      </c>
      <c r="DQ99" s="129" t="n">
        <f aca="false">VLOOKUP($A99,[5]Data!$A$1:$M$15000,3,0)</f>
        <v>0</v>
      </c>
      <c r="DR99" s="129" t="n">
        <f aca="false">VLOOKUP($A99,[5]Data!$A$1:$M$15000,10,0)</f>
        <v>191703</v>
      </c>
      <c r="DS99" s="129" t="n">
        <f aca="false">VLOOKUP($A99,[5]Data!$A$1:$M$15000,2,0)</f>
        <v>20746</v>
      </c>
      <c r="DT99" s="129" t="str">
        <f aca="false">VLOOKUP($A99,[5]Data!$A$1:$M$15000,13,0)</f>
        <v/>
      </c>
      <c r="DU99" s="129" t="n">
        <f aca="false">VLOOKUP($A99,[6]data!$A$1:$M$15000,2,0)</f>
        <v>142221</v>
      </c>
      <c r="DV99" s="129" t="n">
        <f aca="false">VLOOKUP($A99,[6]data!$A$1:$M$15000,3,0)</f>
        <v>144925</v>
      </c>
      <c r="DW99" s="129" t="n">
        <f aca="false">VLOOKUP($A99,[6]data!$A$1:$M$15000,4,0)</f>
        <v>187072</v>
      </c>
      <c r="DX99" s="129" t="n">
        <f aca="false">VLOOKUP($A99,[6]data!$A$1:$M$15000,5,0)</f>
        <v>13878</v>
      </c>
      <c r="DY99" s="129" t="n">
        <f aca="false">VLOOKUP($A99,[6]data!$A$1:$M$15000,6,0)</f>
        <v>103504</v>
      </c>
      <c r="DZ99" s="129" t="n">
        <f aca="false">VLOOKUP($A99,[6]data!$A$1:$M$15000,7,0)</f>
        <v>126135</v>
      </c>
      <c r="EA99" s="129" t="n">
        <f aca="false">VLOOKUP($A99,[6]data!$A$1:$M$15000,8,0)</f>
        <v>72111</v>
      </c>
      <c r="EB99" s="129" t="n">
        <f aca="false">VLOOKUP($A99,[6]data!$A$1:$M$15000,9,0)</f>
        <v>404849</v>
      </c>
      <c r="EC99" s="129" t="n">
        <f aca="false">VLOOKUP($A99,[6]data!$A$1:$M$15000,10,0)</f>
        <v>1855</v>
      </c>
      <c r="ED99" s="129" t="n">
        <f aca="false">VLOOKUP($A99,[6]data!$A$1:$Q$15000,11,0)</f>
        <v>6341</v>
      </c>
      <c r="EE99" s="129" t="n">
        <f aca="false">VLOOKUP($A99,[6]data!$A$1:$Q$15000,12,0)</f>
        <v>247933</v>
      </c>
      <c r="EF99" s="129" t="n">
        <f aca="false">VLOOKUP($A99,[6]data!$A$1:$Q$15000,13,0)</f>
        <v>140000</v>
      </c>
      <c r="EG99" s="129" t="n">
        <f aca="false">VLOOKUP($A99,[6]data!$A$1:$Q$15000,14,0)</f>
        <v>23700</v>
      </c>
      <c r="EH99" s="129" t="n">
        <f aca="false">VLOOKUP($A99,[6]data!$A$1:$Q$15000,15,0)</f>
        <v>107000</v>
      </c>
      <c r="EI99" s="129" t="n">
        <f aca="false">VLOOKUP($A99,[6]data!$A$1:$Q$15000,17,0)</f>
        <v>28092</v>
      </c>
      <c r="EJ99" s="129" t="n">
        <f aca="false">VLOOKUP($A99,[6]data!$A$1:$Q$15000,16,0)</f>
        <v>86392</v>
      </c>
      <c r="EK99" s="129" t="n">
        <f aca="false">VLOOKUP($A99,[7]data!$A$1:$Q$15000,3,0)</f>
        <v>270000</v>
      </c>
      <c r="EL99" s="129" t="n">
        <f aca="false">VLOOKUP($A99,[7]data!$A$1:$Q$15000,4,0)</f>
        <v>52000</v>
      </c>
      <c r="EM99" s="129" t="n">
        <f aca="false">VLOOKUP($A99,[7]data!$A$1:$Q$15000,2,0)</f>
        <v>43000</v>
      </c>
      <c r="EN99" s="129" t="n">
        <f aca="false">VLOOKUP($A99,[7]data!$A$1:$Q$15000,11,0)</f>
        <v>122000</v>
      </c>
      <c r="EO99" s="129" t="n">
        <f aca="false">VLOOKUP($A99,[7]data!$A$1:$Q$15000,12,0)</f>
        <v>115000</v>
      </c>
      <c r="ES99" s="129" t="n">
        <f aca="false">VLOOKUP($A99,[7]data!$A$1:$Q$15000,14,0)</f>
        <v>115000</v>
      </c>
      <c r="ET99" s="129" t="n">
        <f aca="false">VLOOKUP($A99,[7]data!$A$1:$Q$15000,13,0)</f>
        <v>11000</v>
      </c>
      <c r="EU99" s="130" t="n">
        <f aca="false">VLOOKUP($A99,[4]Data!$A$1:$I$15000,8,0)</f>
        <v>122965</v>
      </c>
      <c r="EV99" s="128" t="n">
        <f aca="false">VLOOKUP($A99,[2]Data!$A$1:$BG$15000,59,0)</f>
        <v>0</v>
      </c>
      <c r="EX99" s="129" t="n">
        <f aca="false">+[2]Data!$E$97</f>
        <v>621767</v>
      </c>
    </row>
    <row r="100" customFormat="false" ht="11.25" hidden="false" customHeight="false" outlineLevel="0" collapsed="false">
      <c r="A100" s="172" t="n">
        <v>36561</v>
      </c>
      <c r="B100" s="173" t="n">
        <f aca="false">VLOOKUP($A100,[2]Data!$A$1:$AG$15000,9,0)</f>
        <v>252472</v>
      </c>
      <c r="C100" s="173" t="n">
        <f aca="false">VLOOKUP($A100,[2]Data!$A$1:$AG$15000,10,0)</f>
        <v>276998</v>
      </c>
      <c r="D100" s="173" t="n">
        <f aca="false">VLOOKUP($A100,[2]Data!$A$1:$AG$15000,11,0)</f>
        <v>632180</v>
      </c>
      <c r="E100" s="173" t="n">
        <f aca="false">VLOOKUP($A100,[2]Data!$A$1:$AG$15000,12,0)</f>
        <v>537417</v>
      </c>
      <c r="F100" s="173" t="n">
        <f aca="false">VLOOKUP($A100,[1]Data!$A$1:$AF$15000,4,0)</f>
        <v>658908</v>
      </c>
      <c r="G100" s="173" t="n">
        <f aca="false">VLOOKUP($A100,[1]Data!$A$1:$AF$15000,2,0)</f>
        <v>20000</v>
      </c>
      <c r="H100" s="173" t="n">
        <f aca="false">VLOOKUP($A100,[1]Data!$A$1:$AF$15000,3,0)</f>
        <v>24136</v>
      </c>
      <c r="I100" s="173" t="n">
        <f aca="false">VLOOKUP($A100,[1]Data!$A$1:$AF$15000,6,0)</f>
        <v>10757</v>
      </c>
      <c r="J100" s="173" t="n">
        <f aca="false">VLOOKUP($A100,[3]Data!$A$1:$K$15000,4,0)*$A$2</f>
        <v>1751600</v>
      </c>
      <c r="K100" s="173" t="n">
        <f aca="false">VLOOKUP($A100,[3]Data!$A$1:$K$15000,6,0)*$A$2</f>
        <v>62300</v>
      </c>
      <c r="R100" s="173" t="n">
        <f aca="false">VLOOKUP($A100,[2]Data!$A$1:$AH$15000,4,0)</f>
        <v>2705062</v>
      </c>
      <c r="T100" s="173" t="n">
        <f aca="false">VLOOKUP($A100,[1]Data!$A$1:$AH$15000,34,0)</f>
        <v>743601</v>
      </c>
      <c r="V100" s="173" t="n">
        <f aca="false">VLOOKUP($A100,[1]Data!$A$1:$AH$15000,8,0)</f>
        <v>56564</v>
      </c>
      <c r="W100" s="173" t="n">
        <f aca="false">VLOOKUP($A100,[4]Data!$A$1:$AH$15000,19,0)</f>
        <v>42431</v>
      </c>
      <c r="X100" s="173" t="n">
        <f aca="false">VLOOKUP($A100,[1]Data!$A$1:$AH$15000,17,0)</f>
        <v>111742</v>
      </c>
      <c r="Y100" s="173" t="n">
        <f aca="false">VLOOKUP($A100,[2]Data!$A$1:$AH$15000,17,0)</f>
        <v>382327</v>
      </c>
      <c r="Z100" s="173" t="n">
        <f aca="false">VLOOKUP($A100,[1]Data!$A$1:$AH$15000,11,0)</f>
        <v>291236</v>
      </c>
      <c r="AA100" s="173" t="n">
        <f aca="false">VLOOKUP($A100,[2]Data!$A$1:$AH$15000,21,0)</f>
        <v>309651</v>
      </c>
      <c r="AB100" s="173" t="n">
        <f aca="false">VLOOKUP($A100,[1]Data!$A$1:$AH$15000,15,0)</f>
        <v>74613</v>
      </c>
      <c r="AC100" s="173" t="n">
        <f aca="false">VLOOKUP($A100,[2]Data!$A$1:$AH$15000,18,0)</f>
        <v>140758</v>
      </c>
      <c r="AD100" s="173" t="n">
        <f aca="false">VLOOKUP($A100,[1]Data!$A$1:$AH$15000,18,0)</f>
        <v>91351</v>
      </c>
      <c r="AE100" s="173" t="n">
        <f aca="false">VLOOKUP($A100,[2]Data!$A$1:$AH$15000,19,0)</f>
        <v>5723</v>
      </c>
      <c r="AF100" s="173" t="n">
        <f aca="false">VLOOKUP($A100,[1]Data!$A$1:$AH$15000,16,0)</f>
        <v>143377</v>
      </c>
      <c r="AG100" s="173" t="n">
        <f aca="false">VLOOKUP($A100,[2]Data!$A$1:$AH$15000,20,0)</f>
        <v>49949</v>
      </c>
      <c r="AH100" s="173" t="n">
        <f aca="false">VLOOKUP($A100,[1]Data!$A$1:$AH$15000,9,0)</f>
        <v>201159</v>
      </c>
      <c r="AI100" s="173" t="n">
        <f aca="false">VLOOKUP($A100,[2]Data!$A$1:$AH$15000,22,0)</f>
        <v>324283</v>
      </c>
      <c r="AJ100" s="173" t="n">
        <f aca="false">VLOOKUP($A100,[1]Data!$A$1:$AH$15000,10,0)</f>
        <v>63902</v>
      </c>
      <c r="AK100" s="173" t="n">
        <f aca="false">VLOOKUP($A100,[2]Data!$A$1:$AH$15000,23,0)</f>
        <v>83276</v>
      </c>
      <c r="AL100" s="173" t="n">
        <f aca="false">VLOOKUP($A100,[2]Data!$A$1:$AH$15000,24,0)</f>
        <v>923089</v>
      </c>
      <c r="AM100" s="173" t="n">
        <f aca="false">VLOOKUP($A100,[4]Data!$A$1:$R$15000,9,0)</f>
        <v>143973</v>
      </c>
      <c r="BA100" s="173" t="n">
        <f aca="false">VLOOKUP($A100,[2]Data!$A$1:$AH$15000,2,0)</f>
        <v>266248</v>
      </c>
      <c r="BC100" s="173" t="n">
        <f aca="false">VLOOKUP($A100,[1]Data!$A$1:$AH$15000,20,0)</f>
        <v>10033</v>
      </c>
      <c r="BD100" s="173" t="n">
        <f aca="false">VLOOKUP($A100,[1]Data!$A$1:$AH$15000,21,0)</f>
        <v>32521</v>
      </c>
      <c r="BE100" s="173" t="n">
        <f aca="false">VLOOKUP($A100,[1]Data!$A$1:$AH$15000,22,0)</f>
        <v>0</v>
      </c>
      <c r="BF100" s="173" t="n">
        <f aca="false">VLOOKUP($A100,[1]Data!$A$1:$AH$15000,19,0)</f>
        <v>17200</v>
      </c>
      <c r="BG100" s="173" t="n">
        <f aca="false">+BC100+BD100+BE100+BF100</f>
        <v>59754</v>
      </c>
      <c r="BH100" s="173" t="n">
        <f aca="false">VLOOKUP($A100,[2]Data!$A$1:$AH$15000,3,0)</f>
        <v>248257</v>
      </c>
      <c r="BI100" s="173" t="n">
        <f aca="false">VLOOKUP($A100,[2]Data!$A$1:$AH$15000,7,0)</f>
        <v>636956</v>
      </c>
      <c r="BJ100" s="173" t="n">
        <f aca="false">VLOOKUP($A100,[2]Data!$A$1:$AH$15000,8,0)</f>
        <v>117702</v>
      </c>
      <c r="BR100" s="173" t="n">
        <f aca="false">VLOOKUP($A100,[2]Data!$A$1:$AH$15000,13,0)</f>
        <v>108773</v>
      </c>
      <c r="BS100" s="173" t="n">
        <f aca="false">VLOOKUP($A100,[2]Data!$A$1:$AH$15000,14,0)</f>
        <v>174855</v>
      </c>
      <c r="BT100" s="173" t="n">
        <f aca="false">VLOOKUP($A100,[2]Data!$A$1:$AH$15000,15,0)</f>
        <v>145541</v>
      </c>
      <c r="BU100" s="173" t="n">
        <f aca="false">VLOOKUP($A100,[2]Data!$A$1:$AH$15000,16,0)</f>
        <v>117467</v>
      </c>
      <c r="BV100" s="173" t="n">
        <f aca="false">SUM(BR100:BU100)</f>
        <v>546636</v>
      </c>
      <c r="BW100" s="173" t="n">
        <f aca="false">VLOOKUP($A100,[1]Data!$A$1:$AH$15000,26,0)</f>
        <v>98304</v>
      </c>
      <c r="BX100" s="173" t="n">
        <f aca="false">VLOOKUP($A100,[1]Data!$A$1:$AH$15000,28,0)</f>
        <v>88030</v>
      </c>
      <c r="BY100" s="173" t="n">
        <f aca="false">VLOOKUP($A100,[1]Data!$A$1:$AH$15000,24,0)</f>
        <v>36512</v>
      </c>
      <c r="BZ100" s="173" t="n">
        <f aca="false">VLOOKUP($A100,[1]Data!$A$1:$AH$15000,25,0)</f>
        <v>83525</v>
      </c>
      <c r="CA100" s="173" t="n">
        <f aca="false">VLOOKUP($A100,[1]Data!$A$1:$AH$15000,30,0)</f>
        <v>26699</v>
      </c>
      <c r="CB100" s="173" t="n">
        <f aca="false">VLOOKUP($A100,[1]Data!$A$1:$AH$15000,29,0)</f>
        <v>54761</v>
      </c>
      <c r="CC100" s="173" t="n">
        <f aca="false">SUM(BW100:CB100)</f>
        <v>387831</v>
      </c>
      <c r="CD100" s="129" t="n">
        <f aca="false">VLOOKUP($A100,[4]Data!$A$1:$R$15000,2,0)</f>
        <v>980335</v>
      </c>
      <c r="CE100" s="173" t="n">
        <f aca="false">VLOOKUP($A100,[3]Data!$A$1:$K$15000,3,0)*$A$2</f>
        <v>2489800</v>
      </c>
      <c r="CF100" s="173" t="n">
        <f aca="false">VLOOKUP($A100,[3]Data!$A$1:$K$15000,7,0)*$A$2</f>
        <v>0</v>
      </c>
      <c r="CG100" s="173" t="n">
        <f aca="false">VLOOKUP($A100,[3]Data!$A$1:$K$15000,8,0)*$A$2</f>
        <v>79400</v>
      </c>
      <c r="CH100" s="173" t="n">
        <f aca="false">VLOOKUP($A100,[3]Data!$A$1:$K$15000,2,0)*$A$2</f>
        <v>40200</v>
      </c>
      <c r="CJ100" s="173" t="n">
        <f aca="false">VLOOKUP($A100,[4]Data!$A$1:$R$15000,18,0)</f>
        <v>39663</v>
      </c>
      <c r="CK100" s="173" t="n">
        <f aca="false">VLOOKUP($A100,[4]Data!$A$1:$R$15000,3,0)</f>
        <v>287725</v>
      </c>
      <c r="CL100" s="173" t="n">
        <f aca="false">VLOOKUP($A100,[4]Data!$A$1:$R$15000,4,0)</f>
        <v>16814</v>
      </c>
      <c r="CM100" s="173" t="n">
        <f aca="false">VLOOKUP($A100,[3]Data!$A$1:$K$15000,10,0)*$A$2</f>
        <v>265400</v>
      </c>
      <c r="CN100" s="129" t="n">
        <f aca="false">VLOOKUP($A100,[2]Data!$A$1:$AN$15000,34,0)</f>
        <v>127740</v>
      </c>
      <c r="CO100" s="129" t="n">
        <f aca="false">VLOOKUP($A100,[2]Data!$A$1:$AN$15000,35,0)</f>
        <v>561561</v>
      </c>
      <c r="CP100" s="129" t="n">
        <f aca="false">VLOOKUP($A100,[2]Data!$A$1:$AN$15000,36,0)</f>
        <v>641516</v>
      </c>
      <c r="CQ100" s="129" t="n">
        <f aca="false">VLOOKUP($A100,[2]Data!$A$1:$AN$15000,37,0)</f>
        <v>176875</v>
      </c>
      <c r="CR100" s="129" t="n">
        <f aca="false">VLOOKUP($A100,[2]Data!$A$1:$AN$15000,38,0)</f>
        <v>7440</v>
      </c>
      <c r="CS100" s="129" t="n">
        <f aca="false">VLOOKUP($A100,[2]Data!$A$1:$AN$15000,39,0)</f>
        <v>0</v>
      </c>
      <c r="CT100" s="129" t="n">
        <f aca="false">VLOOKUP($A100,[2]Data!$A$1:$AN$15000,40,0)</f>
        <v>198444</v>
      </c>
      <c r="CU100" s="129" t="n">
        <f aca="false">VLOOKUP($A100,[2]Data!$A$1:$BA$15000,41,0)</f>
        <v>0</v>
      </c>
      <c r="CV100" s="129" t="n">
        <f aca="false">VLOOKUP($A100,[2]Data!$A$1:$BA$15000,42,0)</f>
        <v>0</v>
      </c>
      <c r="CW100" s="129" t="n">
        <f aca="false">VLOOKUP($A100,[2]Data!$A$1:$BA$15000,43,0)</f>
        <v>37188</v>
      </c>
      <c r="CX100" s="129" t="n">
        <f aca="false">VLOOKUP($A100,[2]Data!$A$1:$BA$15000,44,0)</f>
        <v>34246</v>
      </c>
      <c r="CY100" s="129" t="n">
        <f aca="false">VLOOKUP($A100,[2]Data!$A$1:$BA$15000,45,0)</f>
        <v>49850</v>
      </c>
      <c r="CZ100" s="129" t="n">
        <f aca="false">VLOOKUP($A100,[2]Data!$A$1:$BA$15000,46,0)</f>
        <v>8356</v>
      </c>
      <c r="DA100" s="129" t="n">
        <f aca="false">VLOOKUP($A100,[2]Data!$A$1:$BA$15000,47,0)</f>
        <v>92721</v>
      </c>
      <c r="DB100" s="129" t="n">
        <f aca="false">VLOOKUP($A100,[2]Data!$A$1:$BA$15000,48,0)</f>
        <v>183770</v>
      </c>
      <c r="DC100" s="129" t="n">
        <f aca="false">VLOOKUP($A100,[2]Data!$A$1:$BA$15000,53,0)</f>
        <v>-37136</v>
      </c>
      <c r="DD100" s="129" t="n">
        <f aca="false">VLOOKUP($A100,[4]Data!$A$1:$Z$15000,20,0)</f>
        <v>25453</v>
      </c>
      <c r="DE100" s="129" t="n">
        <f aca="false">VLOOKUP($A100,[4]Data!$A$1:$Z$15000,25,0)</f>
        <v>8935</v>
      </c>
      <c r="DF100" s="129" t="n">
        <f aca="false">VLOOKUP($A100,[4]Data!$A$1:$Z$15000,26,0)</f>
        <v>0</v>
      </c>
      <c r="DG100" s="129" t="n">
        <f aca="false">VLOOKUP($A100,[4]Data!$A$1:$Z$15000,21,0)</f>
        <v>0</v>
      </c>
      <c r="DH100" s="129" t="n">
        <f aca="false">VLOOKUP($A100,[4]Data!$A$1:$Z$15000,24,0)</f>
        <v>151925</v>
      </c>
      <c r="DI100" s="129" t="n">
        <f aca="false">VLOOKUP($A100,[5]Data!$A$1:$M$15000,4,0)</f>
        <v>501773</v>
      </c>
      <c r="DJ100" s="129" t="n">
        <f aca="false">VLOOKUP($A100,[5]Data!$A$1:$M$15000,12,0)</f>
        <v>19960</v>
      </c>
      <c r="DK100" s="129" t="n">
        <f aca="false">VLOOKUP($A100,[5]Data!$A$1:$M$15000,11,0)</f>
        <v>238742</v>
      </c>
      <c r="DL100" s="129" t="n">
        <f aca="false">VLOOKUP($A100,[5]Data!$A$1:$M$15000,5,0)</f>
        <v>140084</v>
      </c>
      <c r="DM100" s="129" t="n">
        <f aca="false">VLOOKUP($A100,[5]Data!$A$1:$M$15000,8,0)</f>
        <v>311818</v>
      </c>
      <c r="DN100" s="129" t="n">
        <f aca="false">VLOOKUP($A100,[5]Data!$A$1:$M$15000,6,0)</f>
        <v>4822</v>
      </c>
      <c r="DO100" s="129" t="n">
        <f aca="false">VLOOKUP($A100,[5]Data!$A$1:$M$15000,7,0)</f>
        <v>58371</v>
      </c>
      <c r="DP100" s="129" t="n">
        <f aca="false">VLOOKUP($A100,[5]Data!$A$1:$M$15000,9,0)</f>
        <v>10609</v>
      </c>
      <c r="DQ100" s="129" t="n">
        <f aca="false">VLOOKUP($A100,[5]Data!$A$1:$M$15000,3,0)</f>
        <v>0</v>
      </c>
      <c r="DR100" s="129" t="n">
        <f aca="false">VLOOKUP($A100,[5]Data!$A$1:$M$15000,10,0)</f>
        <v>189254</v>
      </c>
      <c r="DS100" s="129" t="n">
        <f aca="false">VLOOKUP($A100,[5]Data!$A$1:$M$15000,2,0)</f>
        <v>19110</v>
      </c>
      <c r="DT100" s="129" t="str">
        <f aca="false">VLOOKUP($A100,[5]Data!$A$1:$M$15000,13,0)</f>
        <v/>
      </c>
      <c r="DU100" s="129" t="n">
        <f aca="false">VLOOKUP($A100,[6]data!$A$1:$M$15000,2,0)</f>
        <v>142221</v>
      </c>
      <c r="DV100" s="129" t="n">
        <f aca="false">VLOOKUP($A100,[6]data!$A$1:$M$15000,3,0)</f>
        <v>144925</v>
      </c>
      <c r="DW100" s="129" t="n">
        <f aca="false">VLOOKUP($A100,[6]data!$A$1:$M$15000,4,0)</f>
        <v>188439</v>
      </c>
      <c r="DX100" s="129" t="n">
        <f aca="false">VLOOKUP($A100,[6]data!$A$1:$M$15000,5,0)</f>
        <v>13685</v>
      </c>
      <c r="DY100" s="129" t="n">
        <f aca="false">VLOOKUP($A100,[6]data!$A$1:$M$15000,6,0)</f>
        <v>103504</v>
      </c>
      <c r="DZ100" s="129" t="n">
        <f aca="false">VLOOKUP($A100,[6]data!$A$1:$M$15000,7,0)</f>
        <v>118328</v>
      </c>
      <c r="EA100" s="129" t="n">
        <f aca="false">VLOOKUP($A100,[6]data!$A$1:$M$15000,8,0)</f>
        <v>70611</v>
      </c>
      <c r="EB100" s="129" t="n">
        <f aca="false">VLOOKUP($A100,[6]data!$A$1:$M$15000,9,0)</f>
        <v>398470</v>
      </c>
      <c r="EC100" s="129" t="n">
        <f aca="false">VLOOKUP($A100,[6]data!$A$1:$M$15000,10,0)</f>
        <v>19267</v>
      </c>
      <c r="ED100" s="129" t="n">
        <f aca="false">VLOOKUP($A100,[6]data!$A$1:$Q$15000,11,0)</f>
        <v>6341</v>
      </c>
      <c r="EE100" s="129" t="n">
        <f aca="false">VLOOKUP($A100,[6]data!$A$1:$Q$15000,12,0)</f>
        <v>247380</v>
      </c>
      <c r="EF100" s="129" t="n">
        <f aca="false">VLOOKUP($A100,[6]data!$A$1:$Q$15000,13,0)</f>
        <v>140000</v>
      </c>
      <c r="EG100" s="129" t="n">
        <f aca="false">VLOOKUP($A100,[6]data!$A$1:$Q$15000,14,0)</f>
        <v>23700</v>
      </c>
      <c r="EH100" s="129" t="n">
        <f aca="false">VLOOKUP($A100,[6]data!$A$1:$Q$15000,15,0)</f>
        <v>107000</v>
      </c>
      <c r="EI100" s="129" t="n">
        <f aca="false">VLOOKUP($A100,[6]data!$A$1:$Q$15000,17,0)</f>
        <v>30792</v>
      </c>
      <c r="EJ100" s="129" t="n">
        <f aca="false">VLOOKUP($A100,[6]data!$A$1:$Q$15000,16,0)</f>
        <v>80336</v>
      </c>
      <c r="EK100" s="129" t="n">
        <f aca="false">VLOOKUP($A100,[7]data!$A$1:$Q$15000,3,0)</f>
        <v>246000</v>
      </c>
      <c r="EL100" s="129" t="n">
        <f aca="false">VLOOKUP($A100,[7]data!$A$1:$Q$15000,4,0)</f>
        <v>54000</v>
      </c>
      <c r="EM100" s="129" t="n">
        <f aca="false">VLOOKUP($A100,[7]data!$A$1:$Q$15000,2,0)</f>
        <v>79000</v>
      </c>
      <c r="EN100" s="129" t="n">
        <f aca="false">VLOOKUP($A100,[7]data!$A$1:$Q$15000,11,0)</f>
        <v>107000</v>
      </c>
      <c r="EO100" s="129" t="n">
        <f aca="false">VLOOKUP($A100,[7]data!$A$1:$Q$15000,12,0)</f>
        <v>12000</v>
      </c>
      <c r="ES100" s="129" t="n">
        <f aca="false">VLOOKUP($A100,[7]data!$A$1:$Q$15000,14,0)</f>
        <v>117000</v>
      </c>
      <c r="ET100" s="129" t="n">
        <f aca="false">VLOOKUP($A100,[7]data!$A$1:$Q$15000,13,0)</f>
        <v>10000</v>
      </c>
      <c r="EU100" s="130" t="n">
        <f aca="false">VLOOKUP($A100,[4]Data!$A$1:$I$15000,8,0)</f>
        <v>113911</v>
      </c>
      <c r="EV100" s="128" t="n">
        <f aca="false">VLOOKUP($A100,[2]Data!$A$1:$BG$15000,59,0)</f>
        <v>0</v>
      </c>
      <c r="EX100" s="129" t="n">
        <f aca="false">+[2]Data!$E$97</f>
        <v>621767</v>
      </c>
    </row>
    <row r="101" customFormat="false" ht="11.25" hidden="false" customHeight="false" outlineLevel="0" collapsed="false">
      <c r="A101" s="172" t="n">
        <v>36562</v>
      </c>
      <c r="B101" s="173" t="n">
        <f aca="false">VLOOKUP($A101,[2]Data!$A$1:$AG$15000,9,0)</f>
        <v>264135</v>
      </c>
      <c r="C101" s="173" t="n">
        <f aca="false">VLOOKUP($A101,[2]Data!$A$1:$AG$15000,10,0)</f>
        <v>267622</v>
      </c>
      <c r="D101" s="173" t="n">
        <f aca="false">VLOOKUP($A101,[2]Data!$A$1:$AG$15000,11,0)</f>
        <v>622120</v>
      </c>
      <c r="E101" s="173" t="n">
        <f aca="false">VLOOKUP($A101,[2]Data!$A$1:$AG$15000,12,0)</f>
        <v>539999</v>
      </c>
      <c r="F101" s="173" t="n">
        <f aca="false">VLOOKUP($A101,[1]Data!$A$1:$AF$15000,4,0)</f>
        <v>647784</v>
      </c>
      <c r="G101" s="173" t="n">
        <f aca="false">VLOOKUP($A101,[1]Data!$A$1:$AF$15000,2,0)</f>
        <v>20000</v>
      </c>
      <c r="H101" s="173" t="n">
        <f aca="false">VLOOKUP($A101,[1]Data!$A$1:$AF$15000,3,0)</f>
        <v>39561</v>
      </c>
      <c r="I101" s="173" t="n">
        <f aca="false">VLOOKUP($A101,[1]Data!$A$1:$AF$15000,6,0)</f>
        <v>10757</v>
      </c>
      <c r="J101" s="173" t="n">
        <f aca="false">VLOOKUP($A101,[3]Data!$A$1:$K$15000,4,0)*$A$2</f>
        <v>1752400</v>
      </c>
      <c r="K101" s="173" t="n">
        <f aca="false">VLOOKUP($A101,[3]Data!$A$1:$K$15000,6,0)*$A$2</f>
        <v>62300</v>
      </c>
      <c r="R101" s="173" t="n">
        <f aca="false">VLOOKUP($A101,[2]Data!$A$1:$AH$15000,4,0)</f>
        <v>2701874</v>
      </c>
      <c r="T101" s="173" t="n">
        <f aca="false">VLOOKUP($A101,[1]Data!$A$1:$AH$15000,34,0)</f>
        <v>714846</v>
      </c>
      <c r="V101" s="173" t="n">
        <f aca="false">VLOOKUP($A101,[1]Data!$A$1:$AH$15000,8,0)</f>
        <v>56564</v>
      </c>
      <c r="W101" s="173" t="n">
        <f aca="false">VLOOKUP($A101,[4]Data!$A$1:$AH$15000,19,0)</f>
        <v>42342</v>
      </c>
      <c r="X101" s="173" t="n">
        <f aca="false">VLOOKUP($A101,[1]Data!$A$1:$AH$15000,17,0)</f>
        <v>111733</v>
      </c>
      <c r="Y101" s="173" t="n">
        <f aca="false">VLOOKUP($A101,[2]Data!$A$1:$AH$15000,17,0)</f>
        <v>376927</v>
      </c>
      <c r="Z101" s="173" t="n">
        <f aca="false">VLOOKUP($A101,[1]Data!$A$1:$AH$15000,11,0)</f>
        <v>291236</v>
      </c>
      <c r="AA101" s="173" t="n">
        <f aca="false">VLOOKUP($A101,[2]Data!$A$1:$AH$15000,21,0)</f>
        <v>309967</v>
      </c>
      <c r="AB101" s="173" t="n">
        <f aca="false">VLOOKUP($A101,[1]Data!$A$1:$AH$15000,15,0)</f>
        <v>74613</v>
      </c>
      <c r="AC101" s="173" t="n">
        <f aca="false">VLOOKUP($A101,[2]Data!$A$1:$AH$15000,18,0)</f>
        <v>138698</v>
      </c>
      <c r="AD101" s="173" t="n">
        <f aca="false">VLOOKUP($A101,[1]Data!$A$1:$AH$15000,18,0)</f>
        <v>91339</v>
      </c>
      <c r="AE101" s="173" t="n">
        <f aca="false">VLOOKUP($A101,[2]Data!$A$1:$AH$15000,19,0)</f>
        <v>5723</v>
      </c>
      <c r="AF101" s="173" t="n">
        <f aca="false">VLOOKUP($A101,[1]Data!$A$1:$AH$15000,16,0)</f>
        <v>141719</v>
      </c>
      <c r="AG101" s="173" t="n">
        <f aca="false">VLOOKUP($A101,[2]Data!$A$1:$AH$15000,20,0)</f>
        <v>49422</v>
      </c>
      <c r="AH101" s="173" t="n">
        <f aca="false">VLOOKUP($A101,[1]Data!$A$1:$AH$15000,9,0)</f>
        <v>192404</v>
      </c>
      <c r="AI101" s="173" t="n">
        <f aca="false">VLOOKUP($A101,[2]Data!$A$1:$AH$15000,22,0)</f>
        <v>315960</v>
      </c>
      <c r="AJ101" s="173" t="n">
        <f aca="false">VLOOKUP($A101,[1]Data!$A$1:$AH$15000,10,0)</f>
        <v>63902</v>
      </c>
      <c r="AK101" s="173" t="n">
        <f aca="false">VLOOKUP($A101,[2]Data!$A$1:$AH$15000,23,0)</f>
        <v>83960</v>
      </c>
      <c r="AL101" s="173" t="n">
        <f aca="false">VLOOKUP($A101,[2]Data!$A$1:$AH$15000,24,0)</f>
        <v>922073</v>
      </c>
      <c r="AM101" s="173" t="n">
        <f aca="false">VLOOKUP($A101,[4]Data!$A$1:$R$15000,9,0)</f>
        <v>110954</v>
      </c>
      <c r="BA101" s="173" t="n">
        <f aca="false">VLOOKUP($A101,[2]Data!$A$1:$AH$15000,2,0)</f>
        <v>262527</v>
      </c>
      <c r="BC101" s="173" t="n">
        <f aca="false">VLOOKUP($A101,[1]Data!$A$1:$AH$15000,20,0)</f>
        <v>10033</v>
      </c>
      <c r="BD101" s="173" t="n">
        <f aca="false">VLOOKUP($A101,[1]Data!$A$1:$AH$15000,21,0)</f>
        <v>32521</v>
      </c>
      <c r="BE101" s="173" t="n">
        <f aca="false">VLOOKUP($A101,[1]Data!$A$1:$AH$15000,22,0)</f>
        <v>0</v>
      </c>
      <c r="BF101" s="173" t="n">
        <f aca="false">VLOOKUP($A101,[1]Data!$A$1:$AH$15000,19,0)</f>
        <v>17200</v>
      </c>
      <c r="BG101" s="173" t="n">
        <f aca="false">+BC101+BD101+BE101+BF101</f>
        <v>59754</v>
      </c>
      <c r="BH101" s="173" t="n">
        <f aca="false">VLOOKUP($A101,[2]Data!$A$1:$AH$15000,3,0)</f>
        <v>249544</v>
      </c>
      <c r="BI101" s="173" t="n">
        <f aca="false">VLOOKUP($A101,[2]Data!$A$1:$AH$15000,7,0)</f>
        <v>638409</v>
      </c>
      <c r="BJ101" s="173" t="n">
        <f aca="false">VLOOKUP($A101,[2]Data!$A$1:$AH$15000,8,0)</f>
        <v>130497</v>
      </c>
      <c r="BR101" s="173" t="n">
        <f aca="false">VLOOKUP($A101,[2]Data!$A$1:$AH$15000,13,0)</f>
        <v>125075</v>
      </c>
      <c r="BS101" s="173" t="n">
        <f aca="false">VLOOKUP($A101,[2]Data!$A$1:$AH$15000,14,0)</f>
        <v>174853</v>
      </c>
      <c r="BT101" s="173" t="n">
        <f aca="false">VLOOKUP($A101,[2]Data!$A$1:$AH$15000,15,0)</f>
        <v>146474</v>
      </c>
      <c r="BU101" s="173" t="n">
        <f aca="false">VLOOKUP($A101,[2]Data!$A$1:$AH$15000,16,0)</f>
        <v>113219</v>
      </c>
      <c r="BV101" s="173" t="n">
        <f aca="false">SUM(BR101:BU101)</f>
        <v>559621</v>
      </c>
      <c r="BW101" s="173" t="n">
        <f aca="false">VLOOKUP($A101,[1]Data!$A$1:$AH$15000,26,0)</f>
        <v>98304</v>
      </c>
      <c r="BX101" s="173" t="n">
        <f aca="false">VLOOKUP($A101,[1]Data!$A$1:$AH$15000,28,0)</f>
        <v>82730</v>
      </c>
      <c r="BY101" s="173" t="n">
        <f aca="false">VLOOKUP($A101,[1]Data!$A$1:$AH$15000,24,0)</f>
        <v>36512</v>
      </c>
      <c r="BZ101" s="173" t="n">
        <f aca="false">VLOOKUP($A101,[1]Data!$A$1:$AH$15000,25,0)</f>
        <v>83525</v>
      </c>
      <c r="CA101" s="173" t="n">
        <f aca="false">VLOOKUP($A101,[1]Data!$A$1:$AH$15000,30,0)</f>
        <v>26699</v>
      </c>
      <c r="CB101" s="173" t="n">
        <f aca="false">VLOOKUP($A101,[1]Data!$A$1:$AH$15000,29,0)</f>
        <v>54761</v>
      </c>
      <c r="CC101" s="173" t="n">
        <f aca="false">SUM(BW101:CB101)</f>
        <v>382531</v>
      </c>
      <c r="CD101" s="129" t="n">
        <f aca="false">VLOOKUP($A101,[4]Data!$A$1:$R$15000,2,0)</f>
        <v>915397</v>
      </c>
      <c r="CE101" s="173" t="n">
        <f aca="false">VLOOKUP($A101,[3]Data!$A$1:$K$15000,3,0)*$A$2</f>
        <v>2492600</v>
      </c>
      <c r="CF101" s="173" t="n">
        <f aca="false">VLOOKUP($A101,[3]Data!$A$1:$K$15000,7,0)*$A$2</f>
        <v>0</v>
      </c>
      <c r="CG101" s="173" t="n">
        <f aca="false">VLOOKUP($A101,[3]Data!$A$1:$K$15000,8,0)*$A$2</f>
        <v>82900</v>
      </c>
      <c r="CH101" s="173" t="n">
        <f aca="false">VLOOKUP($A101,[3]Data!$A$1:$K$15000,2,0)*$A$2</f>
        <v>40200</v>
      </c>
      <c r="CJ101" s="173" t="n">
        <f aca="false">VLOOKUP($A101,[4]Data!$A$1:$R$15000,18,0)</f>
        <v>39663</v>
      </c>
      <c r="CK101" s="173" t="n">
        <f aca="false">VLOOKUP($A101,[4]Data!$A$1:$R$15000,3,0)</f>
        <v>286896</v>
      </c>
      <c r="CL101" s="173" t="n">
        <f aca="false">VLOOKUP($A101,[4]Data!$A$1:$R$15000,4,0)</f>
        <v>16814</v>
      </c>
      <c r="CM101" s="173" t="n">
        <f aca="false">VLOOKUP($A101,[3]Data!$A$1:$K$15000,10,0)*$A$2</f>
        <v>267200</v>
      </c>
      <c r="CN101" s="129" t="n">
        <f aca="false">VLOOKUP($A101,[2]Data!$A$1:$AN$15000,34,0)</f>
        <v>127053</v>
      </c>
      <c r="CO101" s="129" t="n">
        <f aca="false">VLOOKUP($A101,[2]Data!$A$1:$AN$15000,35,0)</f>
        <v>549310</v>
      </c>
      <c r="CP101" s="129" t="n">
        <f aca="false">VLOOKUP($A101,[2]Data!$A$1:$AN$15000,36,0)</f>
        <v>628778</v>
      </c>
      <c r="CQ101" s="129" t="n">
        <f aca="false">VLOOKUP($A101,[2]Data!$A$1:$AN$15000,37,0)</f>
        <v>176973</v>
      </c>
      <c r="CR101" s="129" t="n">
        <f aca="false">VLOOKUP($A101,[2]Data!$A$1:$AN$15000,38,0)</f>
        <v>7440</v>
      </c>
      <c r="CS101" s="129" t="n">
        <f aca="false">VLOOKUP($A101,[2]Data!$A$1:$AN$15000,39,0)</f>
        <v>0</v>
      </c>
      <c r="CT101" s="129" t="n">
        <f aca="false">VLOOKUP($A101,[2]Data!$A$1:$AN$15000,40,0)</f>
        <v>198444</v>
      </c>
      <c r="CU101" s="129" t="n">
        <f aca="false">VLOOKUP($A101,[2]Data!$A$1:$BA$15000,41,0)</f>
        <v>0</v>
      </c>
      <c r="CV101" s="129" t="n">
        <f aca="false">VLOOKUP($A101,[2]Data!$A$1:$BA$15000,42,0)</f>
        <v>0</v>
      </c>
      <c r="CW101" s="129" t="n">
        <f aca="false">VLOOKUP($A101,[2]Data!$A$1:$BA$15000,43,0)</f>
        <v>37188</v>
      </c>
      <c r="CX101" s="129" t="n">
        <f aca="false">VLOOKUP($A101,[2]Data!$A$1:$BA$15000,44,0)</f>
        <v>34308</v>
      </c>
      <c r="CY101" s="129" t="n">
        <f aca="false">VLOOKUP($A101,[2]Data!$A$1:$BA$15000,45,0)</f>
        <v>24925</v>
      </c>
      <c r="CZ101" s="129" t="n">
        <f aca="false">VLOOKUP($A101,[2]Data!$A$1:$BA$15000,46,0)</f>
        <v>8356</v>
      </c>
      <c r="DA101" s="129" t="n">
        <f aca="false">VLOOKUP($A101,[2]Data!$A$1:$BA$15000,47,0)</f>
        <v>92721</v>
      </c>
      <c r="DB101" s="129" t="n">
        <f aca="false">VLOOKUP($A101,[2]Data!$A$1:$BA$15000,48,0)</f>
        <v>163098</v>
      </c>
      <c r="DC101" s="129" t="n">
        <f aca="false">VLOOKUP($A101,[2]Data!$A$1:$BA$15000,53,0)</f>
        <v>-47086</v>
      </c>
      <c r="DD101" s="129" t="n">
        <f aca="false">VLOOKUP($A101,[4]Data!$A$1:$Z$15000,20,0)</f>
        <v>22432</v>
      </c>
      <c r="DE101" s="129" t="n">
        <f aca="false">VLOOKUP($A101,[4]Data!$A$1:$Z$15000,25,0)</f>
        <v>8955</v>
      </c>
      <c r="DF101" s="129" t="n">
        <f aca="false">VLOOKUP($A101,[4]Data!$A$1:$Z$15000,26,0)</f>
        <v>0</v>
      </c>
      <c r="DG101" s="129" t="n">
        <f aca="false">VLOOKUP($A101,[4]Data!$A$1:$Z$15000,21,0)</f>
        <v>0</v>
      </c>
      <c r="DH101" s="129" t="n">
        <f aca="false">VLOOKUP($A101,[4]Data!$A$1:$Z$15000,24,0)</f>
        <v>146144</v>
      </c>
      <c r="DI101" s="129" t="n">
        <f aca="false">VLOOKUP($A101,[5]Data!$A$1:$M$15000,4,0)</f>
        <v>524678</v>
      </c>
      <c r="DJ101" s="129" t="n">
        <f aca="false">VLOOKUP($A101,[5]Data!$A$1:$M$15000,12,0)</f>
        <v>19960</v>
      </c>
      <c r="DK101" s="129" t="n">
        <f aca="false">VLOOKUP($A101,[5]Data!$A$1:$M$15000,11,0)</f>
        <v>240673</v>
      </c>
      <c r="DL101" s="129" t="n">
        <f aca="false">VLOOKUP($A101,[5]Data!$A$1:$M$15000,5,0)</f>
        <v>140084</v>
      </c>
      <c r="DM101" s="129" t="n">
        <f aca="false">VLOOKUP($A101,[5]Data!$A$1:$M$15000,8,0)</f>
        <v>312150</v>
      </c>
      <c r="DN101" s="129" t="n">
        <f aca="false">VLOOKUP($A101,[5]Data!$A$1:$M$15000,6,0)</f>
        <v>4822</v>
      </c>
      <c r="DO101" s="129" t="n">
        <f aca="false">VLOOKUP($A101,[5]Data!$A$1:$M$15000,7,0)</f>
        <v>58747</v>
      </c>
      <c r="DP101" s="129" t="n">
        <f aca="false">VLOOKUP($A101,[5]Data!$A$1:$M$15000,9,0)</f>
        <v>10431</v>
      </c>
      <c r="DQ101" s="129" t="n">
        <f aca="false">VLOOKUP($A101,[5]Data!$A$1:$M$15000,3,0)</f>
        <v>0</v>
      </c>
      <c r="DR101" s="129" t="n">
        <f aca="false">VLOOKUP($A101,[5]Data!$A$1:$M$15000,10,0)</f>
        <v>192040</v>
      </c>
      <c r="DS101" s="129" t="n">
        <f aca="false">VLOOKUP($A101,[5]Data!$A$1:$M$15000,2,0)</f>
        <v>19110</v>
      </c>
      <c r="DT101" s="129" t="str">
        <f aca="false">VLOOKUP($A101,[5]Data!$A$1:$M$15000,13,0)</f>
        <v/>
      </c>
      <c r="DU101" s="129" t="n">
        <f aca="false">VLOOKUP($A101,[6]data!$A$1:$M$15000,2,0)</f>
        <v>142221</v>
      </c>
      <c r="DV101" s="129" t="n">
        <f aca="false">VLOOKUP($A101,[6]data!$A$1:$M$15000,3,0)</f>
        <v>144925</v>
      </c>
      <c r="DW101" s="129" t="n">
        <f aca="false">VLOOKUP($A101,[6]data!$A$1:$M$15000,4,0)</f>
        <v>188439</v>
      </c>
      <c r="DX101" s="129" t="n">
        <f aca="false">VLOOKUP($A101,[6]data!$A$1:$M$15000,5,0)</f>
        <v>13685</v>
      </c>
      <c r="DY101" s="129" t="n">
        <f aca="false">VLOOKUP($A101,[6]data!$A$1:$M$15000,6,0)</f>
        <v>103504</v>
      </c>
      <c r="DZ101" s="129" t="n">
        <f aca="false">VLOOKUP($A101,[6]data!$A$1:$M$15000,7,0)</f>
        <v>118328</v>
      </c>
      <c r="EA101" s="129" t="n">
        <f aca="false">VLOOKUP($A101,[6]data!$A$1:$M$15000,8,0)</f>
        <v>70611</v>
      </c>
      <c r="EB101" s="129" t="n">
        <f aca="false">VLOOKUP($A101,[6]data!$A$1:$M$15000,9,0)</f>
        <v>402536</v>
      </c>
      <c r="EC101" s="129" t="n">
        <f aca="false">VLOOKUP($A101,[6]data!$A$1:$M$15000,10,0)</f>
        <v>17304</v>
      </c>
      <c r="ED101" s="129" t="n">
        <f aca="false">VLOOKUP($A101,[6]data!$A$1:$Q$15000,11,0)</f>
        <v>6341</v>
      </c>
      <c r="EE101" s="129" t="n">
        <f aca="false">VLOOKUP($A101,[6]data!$A$1:$Q$15000,12,0)</f>
        <v>292380</v>
      </c>
      <c r="EF101" s="129" t="n">
        <f aca="false">VLOOKUP($A101,[6]data!$A$1:$Q$15000,13,0)</f>
        <v>140000</v>
      </c>
      <c r="EG101" s="129" t="n">
        <f aca="false">VLOOKUP($A101,[6]data!$A$1:$Q$15000,14,0)</f>
        <v>24900</v>
      </c>
      <c r="EH101" s="129" t="n">
        <f aca="false">VLOOKUP($A101,[6]data!$A$1:$Q$15000,15,0)</f>
        <v>107000</v>
      </c>
      <c r="EI101" s="129" t="n">
        <f aca="false">VLOOKUP($A101,[6]data!$A$1:$Q$15000,17,0)</f>
        <v>36192</v>
      </c>
      <c r="EJ101" s="129" t="n">
        <f aca="false">VLOOKUP($A101,[6]data!$A$1:$Q$15000,16,0)</f>
        <v>81518</v>
      </c>
      <c r="EK101" s="129" t="str">
        <f aca="false">VLOOKUP($A101,[7]data!$A$1:$Q$15000,3,0)</f>
        <v/>
      </c>
      <c r="EL101" s="129" t="str">
        <f aca="false">VLOOKUP($A101,[7]data!$A$1:$Q$15000,4,0)</f>
        <v/>
      </c>
      <c r="EM101" s="129" t="str">
        <f aca="false">VLOOKUP($A101,[7]data!$A$1:$Q$15000,2,0)</f>
        <v/>
      </c>
      <c r="EN101" s="129" t="str">
        <f aca="false">VLOOKUP($A101,[7]data!$A$1:$Q$15000,11,0)</f>
        <v/>
      </c>
      <c r="EO101" s="129" t="str">
        <f aca="false">VLOOKUP($A101,[7]data!$A$1:$Q$15000,12,0)</f>
        <v/>
      </c>
      <c r="ES101" s="129" t="str">
        <f aca="false">VLOOKUP($A101,[7]data!$A$1:$Q$15000,14,0)</f>
        <v/>
      </c>
      <c r="ET101" s="129" t="str">
        <f aca="false">VLOOKUP($A101,[7]data!$A$1:$Q$15000,13,0)</f>
        <v/>
      </c>
      <c r="EU101" s="130" t="n">
        <f aca="false">VLOOKUP($A101,[4]Data!$A$1:$I$15000,8,0)</f>
        <v>115839</v>
      </c>
      <c r="EV101" s="128" t="n">
        <f aca="false">VLOOKUP($A101,[2]Data!$A$1:$BG$15000,59,0)</f>
        <v>0</v>
      </c>
      <c r="EX101" s="129" t="n">
        <f aca="false">+[2]Data!$E$97</f>
        <v>621767</v>
      </c>
    </row>
    <row r="102" customFormat="false" ht="11.25" hidden="false" customHeight="false" outlineLevel="0" collapsed="false">
      <c r="A102" s="172" t="n">
        <v>36563</v>
      </c>
      <c r="B102" s="173" t="n">
        <f aca="false">VLOOKUP($A102,[2]Data!$A$1:$AG$15000,9,0)</f>
        <v>251693</v>
      </c>
      <c r="C102" s="173" t="n">
        <f aca="false">VLOOKUP($A102,[2]Data!$A$1:$AG$15000,10,0)</f>
        <v>265577</v>
      </c>
      <c r="D102" s="173" t="n">
        <f aca="false">VLOOKUP($A102,[2]Data!$A$1:$AG$15000,11,0)</f>
        <v>617908</v>
      </c>
      <c r="E102" s="173" t="n">
        <f aca="false">VLOOKUP($A102,[2]Data!$A$1:$AG$15000,12,0)</f>
        <v>539999</v>
      </c>
      <c r="F102" s="173" t="n">
        <f aca="false">VLOOKUP($A102,[1]Data!$A$1:$AF$15000,4,0)</f>
        <v>647784</v>
      </c>
      <c r="G102" s="173" t="n">
        <f aca="false">VLOOKUP($A102,[1]Data!$A$1:$AF$15000,2,0)</f>
        <v>20000</v>
      </c>
      <c r="H102" s="173" t="n">
        <f aca="false">VLOOKUP($A102,[1]Data!$A$1:$AF$15000,3,0)</f>
        <v>39561</v>
      </c>
      <c r="I102" s="173" t="n">
        <f aca="false">VLOOKUP($A102,[1]Data!$A$1:$AF$15000,6,0)</f>
        <v>10757</v>
      </c>
      <c r="J102" s="173" t="n">
        <f aca="false">VLOOKUP($A102,[3]Data!$A$1:$K$15000,4,0)*$A$2</f>
        <v>1754600</v>
      </c>
      <c r="K102" s="173" t="n">
        <f aca="false">VLOOKUP($A102,[3]Data!$A$1:$K$15000,6,0)*$A$2</f>
        <v>62300</v>
      </c>
      <c r="R102" s="173" t="n">
        <f aca="false">VLOOKUP($A102,[2]Data!$A$1:$AH$15000,4,0)</f>
        <v>2683488</v>
      </c>
      <c r="T102" s="173" t="n">
        <f aca="false">VLOOKUP($A102,[1]Data!$A$1:$AH$15000,34,0)</f>
        <v>714736</v>
      </c>
      <c r="V102" s="173" t="n">
        <f aca="false">VLOOKUP($A102,[1]Data!$A$1:$AH$15000,8,0)</f>
        <v>56564</v>
      </c>
      <c r="W102" s="173" t="n">
        <f aca="false">VLOOKUP($A102,[4]Data!$A$1:$AH$15000,19,0)</f>
        <v>42341</v>
      </c>
      <c r="X102" s="173" t="n">
        <f aca="false">VLOOKUP($A102,[1]Data!$A$1:$AH$15000,17,0)</f>
        <v>111733</v>
      </c>
      <c r="Y102" s="173" t="n">
        <f aca="false">VLOOKUP($A102,[2]Data!$A$1:$AH$15000,17,0)</f>
        <v>370960</v>
      </c>
      <c r="Z102" s="173" t="n">
        <f aca="false">VLOOKUP($A102,[1]Data!$A$1:$AH$15000,11,0)</f>
        <v>291236</v>
      </c>
      <c r="AA102" s="173" t="n">
        <f aca="false">VLOOKUP($A102,[2]Data!$A$1:$AH$15000,21,0)</f>
        <v>299057</v>
      </c>
      <c r="AB102" s="173" t="n">
        <f aca="false">VLOOKUP($A102,[1]Data!$A$1:$AH$15000,15,0)</f>
        <v>74613</v>
      </c>
      <c r="AC102" s="173" t="n">
        <f aca="false">VLOOKUP($A102,[2]Data!$A$1:$AH$15000,18,0)</f>
        <v>144581</v>
      </c>
      <c r="AD102" s="173" t="n">
        <f aca="false">VLOOKUP($A102,[1]Data!$A$1:$AH$15000,18,0)</f>
        <v>91339</v>
      </c>
      <c r="AE102" s="173" t="n">
        <f aca="false">VLOOKUP($A102,[2]Data!$A$1:$AH$15000,19,0)</f>
        <v>5723</v>
      </c>
      <c r="AF102" s="173" t="n">
        <f aca="false">VLOOKUP($A102,[1]Data!$A$1:$AH$15000,16,0)</f>
        <v>161577</v>
      </c>
      <c r="AG102" s="173" t="n">
        <f aca="false">VLOOKUP($A102,[2]Data!$A$1:$AH$15000,20,0)</f>
        <v>48772</v>
      </c>
      <c r="AH102" s="173" t="n">
        <f aca="false">VLOOKUP($A102,[1]Data!$A$1:$AH$15000,9,0)</f>
        <v>192294</v>
      </c>
      <c r="AI102" s="173" t="n">
        <f aca="false">VLOOKUP($A102,[2]Data!$A$1:$AH$15000,22,0)</f>
        <v>317986</v>
      </c>
      <c r="AJ102" s="173" t="n">
        <f aca="false">VLOOKUP($A102,[1]Data!$A$1:$AH$15000,10,0)</f>
        <v>63902</v>
      </c>
      <c r="AK102" s="173" t="n">
        <f aca="false">VLOOKUP($A102,[2]Data!$A$1:$AH$15000,23,0)</f>
        <v>77759</v>
      </c>
      <c r="AL102" s="173" t="n">
        <f aca="false">VLOOKUP($A102,[2]Data!$A$1:$AH$15000,24,0)</f>
        <v>906005</v>
      </c>
      <c r="AM102" s="173" t="n">
        <f aca="false">VLOOKUP($A102,[4]Data!$A$1:$R$15000,9,0)</f>
        <v>136636</v>
      </c>
      <c r="BA102" s="173" t="n">
        <f aca="false">VLOOKUP($A102,[2]Data!$A$1:$AH$15000,2,0)</f>
        <v>225189</v>
      </c>
      <c r="BC102" s="173" t="n">
        <f aca="false">VLOOKUP($A102,[1]Data!$A$1:$AH$15000,20,0)</f>
        <v>10033</v>
      </c>
      <c r="BD102" s="173" t="n">
        <f aca="false">VLOOKUP($A102,[1]Data!$A$1:$AH$15000,21,0)</f>
        <v>32521</v>
      </c>
      <c r="BE102" s="173" t="n">
        <f aca="false">VLOOKUP($A102,[1]Data!$A$1:$AH$15000,22,0)</f>
        <v>0</v>
      </c>
      <c r="BF102" s="173" t="n">
        <f aca="false">VLOOKUP($A102,[1]Data!$A$1:$AH$15000,19,0)</f>
        <v>17200</v>
      </c>
      <c r="BG102" s="173" t="n">
        <f aca="false">+BC102+BD102+BE102+BF102</f>
        <v>59754</v>
      </c>
      <c r="BH102" s="173" t="n">
        <f aca="false">VLOOKUP($A102,[2]Data!$A$1:$AH$15000,3,0)</f>
        <v>266462</v>
      </c>
      <c r="BI102" s="173" t="n">
        <f aca="false">VLOOKUP($A102,[2]Data!$A$1:$AH$15000,7,0)</f>
        <v>659904</v>
      </c>
      <c r="BJ102" s="173" t="n">
        <f aca="false">VLOOKUP($A102,[2]Data!$A$1:$AH$15000,8,0)</f>
        <v>140496</v>
      </c>
      <c r="BR102" s="173" t="n">
        <f aca="false">VLOOKUP($A102,[2]Data!$A$1:$AH$15000,13,0)</f>
        <v>135880</v>
      </c>
      <c r="BS102" s="173" t="n">
        <f aca="false">VLOOKUP($A102,[2]Data!$A$1:$AH$15000,14,0)</f>
        <v>174853</v>
      </c>
      <c r="BT102" s="173" t="n">
        <f aca="false">VLOOKUP($A102,[2]Data!$A$1:$AH$15000,15,0)</f>
        <v>143659</v>
      </c>
      <c r="BU102" s="173" t="n">
        <f aca="false">VLOOKUP($A102,[2]Data!$A$1:$AH$15000,16,0)</f>
        <v>110524</v>
      </c>
      <c r="BV102" s="173" t="n">
        <f aca="false">SUM(BR102:BU102)</f>
        <v>564916</v>
      </c>
      <c r="BW102" s="173" t="n">
        <f aca="false">VLOOKUP($A102,[1]Data!$A$1:$AH$15000,26,0)</f>
        <v>98304</v>
      </c>
      <c r="BX102" s="173" t="n">
        <f aca="false">VLOOKUP($A102,[1]Data!$A$1:$AH$15000,28,0)</f>
        <v>82730</v>
      </c>
      <c r="BY102" s="173" t="n">
        <f aca="false">VLOOKUP($A102,[1]Data!$A$1:$AH$15000,24,0)</f>
        <v>36512</v>
      </c>
      <c r="BZ102" s="173" t="n">
        <f aca="false">VLOOKUP($A102,[1]Data!$A$1:$AH$15000,25,0)</f>
        <v>83525</v>
      </c>
      <c r="CA102" s="173" t="n">
        <f aca="false">VLOOKUP($A102,[1]Data!$A$1:$AH$15000,30,0)</f>
        <v>26699</v>
      </c>
      <c r="CB102" s="173" t="n">
        <f aca="false">VLOOKUP($A102,[1]Data!$A$1:$AH$15000,29,0)</f>
        <v>54761</v>
      </c>
      <c r="CC102" s="173" t="n">
        <f aca="false">SUM(BW102:CB102)</f>
        <v>382531</v>
      </c>
      <c r="CD102" s="129" t="n">
        <f aca="false">VLOOKUP($A102,[4]Data!$A$1:$R$15000,2,0)</f>
        <v>959892</v>
      </c>
      <c r="CE102" s="173" t="n">
        <f aca="false">VLOOKUP($A102,[3]Data!$A$1:$K$15000,3,0)*$A$2</f>
        <v>2492600</v>
      </c>
      <c r="CF102" s="173" t="n">
        <f aca="false">VLOOKUP($A102,[3]Data!$A$1:$K$15000,7,0)*$A$2</f>
        <v>0</v>
      </c>
      <c r="CG102" s="173" t="n">
        <f aca="false">VLOOKUP($A102,[3]Data!$A$1:$K$15000,8,0)*$A$2</f>
        <v>82900</v>
      </c>
      <c r="CH102" s="173" t="n">
        <f aca="false">VLOOKUP($A102,[3]Data!$A$1:$K$15000,2,0)*$A$2</f>
        <v>40200</v>
      </c>
      <c r="CJ102" s="173" t="n">
        <f aca="false">VLOOKUP($A102,[4]Data!$A$1:$R$15000,18,0)</f>
        <v>39663</v>
      </c>
      <c r="CK102" s="173" t="n">
        <f aca="false">VLOOKUP($A102,[4]Data!$A$1:$R$15000,3,0)</f>
        <v>286896</v>
      </c>
      <c r="CL102" s="173" t="n">
        <f aca="false">VLOOKUP($A102,[4]Data!$A$1:$R$15000,4,0)</f>
        <v>13454</v>
      </c>
      <c r="CM102" s="173" t="n">
        <f aca="false">VLOOKUP($A102,[3]Data!$A$1:$K$15000,10,0)*$A$2</f>
        <v>267300</v>
      </c>
      <c r="CN102" s="129" t="n">
        <f aca="false">VLOOKUP($A102,[2]Data!$A$1:$AN$15000,34,0)</f>
        <v>127120</v>
      </c>
      <c r="CO102" s="129" t="n">
        <f aca="false">VLOOKUP($A102,[2]Data!$A$1:$AN$15000,35,0)</f>
        <v>551591</v>
      </c>
      <c r="CP102" s="129" t="n">
        <f aca="false">VLOOKUP($A102,[2]Data!$A$1:$AN$15000,36,0)</f>
        <v>630472</v>
      </c>
      <c r="CQ102" s="129" t="n">
        <f aca="false">VLOOKUP($A102,[2]Data!$A$1:$AN$15000,37,0)</f>
        <v>174650</v>
      </c>
      <c r="CR102" s="129" t="n">
        <f aca="false">VLOOKUP($A102,[2]Data!$A$1:$AN$15000,38,0)</f>
        <v>7440</v>
      </c>
      <c r="CS102" s="129" t="n">
        <f aca="false">VLOOKUP($A102,[2]Data!$A$1:$AN$15000,39,0)</f>
        <v>0</v>
      </c>
      <c r="CT102" s="129" t="n">
        <f aca="false">VLOOKUP($A102,[2]Data!$A$1:$AN$15000,40,0)</f>
        <v>198411</v>
      </c>
      <c r="CU102" s="129" t="n">
        <f aca="false">VLOOKUP($A102,[2]Data!$A$1:$BA$15000,41,0)</f>
        <v>0</v>
      </c>
      <c r="CV102" s="129" t="n">
        <f aca="false">VLOOKUP($A102,[2]Data!$A$1:$BA$15000,42,0)</f>
        <v>0</v>
      </c>
      <c r="CW102" s="129" t="n">
        <f aca="false">VLOOKUP($A102,[2]Data!$A$1:$BA$15000,43,0)</f>
        <v>37188</v>
      </c>
      <c r="CX102" s="129" t="n">
        <f aca="false">VLOOKUP($A102,[2]Data!$A$1:$BA$15000,44,0)</f>
        <v>34137</v>
      </c>
      <c r="CY102" s="129" t="n">
        <f aca="false">VLOOKUP($A102,[2]Data!$A$1:$BA$15000,45,0)</f>
        <v>1993</v>
      </c>
      <c r="CZ102" s="129" t="n">
        <f aca="false">VLOOKUP($A102,[2]Data!$A$1:$BA$15000,46,0)</f>
        <v>8356</v>
      </c>
      <c r="DA102" s="129" t="n">
        <f aca="false">VLOOKUP($A102,[2]Data!$A$1:$BA$15000,47,0)</f>
        <v>92721</v>
      </c>
      <c r="DB102" s="129" t="n">
        <f aca="false">VLOOKUP($A102,[2]Data!$A$1:$BA$15000,48,0)</f>
        <v>135709</v>
      </c>
      <c r="DC102" s="129" t="n">
        <f aca="false">VLOOKUP($A102,[2]Data!$A$1:$BA$15000,53,0)</f>
        <v>-60147</v>
      </c>
      <c r="DD102" s="129" t="n">
        <f aca="false">VLOOKUP($A102,[4]Data!$A$1:$Z$15000,20,0)</f>
        <v>27720</v>
      </c>
      <c r="DE102" s="129" t="n">
        <f aca="false">VLOOKUP($A102,[4]Data!$A$1:$Z$15000,25,0)</f>
        <v>8955</v>
      </c>
      <c r="DF102" s="129" t="n">
        <f aca="false">VLOOKUP($A102,[4]Data!$A$1:$Z$15000,26,0)</f>
        <v>0</v>
      </c>
      <c r="DG102" s="129" t="n">
        <f aca="false">VLOOKUP($A102,[4]Data!$A$1:$Z$15000,21,0)</f>
        <v>0</v>
      </c>
      <c r="DH102" s="129" t="n">
        <f aca="false">VLOOKUP($A102,[4]Data!$A$1:$Z$15000,24,0)</f>
        <v>142244</v>
      </c>
      <c r="DI102" s="129" t="n">
        <f aca="false">VLOOKUP($A102,[5]Data!$A$1:$M$15000,4,0)</f>
        <v>514093</v>
      </c>
      <c r="DJ102" s="129" t="n">
        <f aca="false">VLOOKUP($A102,[5]Data!$A$1:$M$15000,12,0)</f>
        <v>19940</v>
      </c>
      <c r="DK102" s="129" t="n">
        <f aca="false">VLOOKUP($A102,[5]Data!$A$1:$M$15000,11,0)</f>
        <v>243690</v>
      </c>
      <c r="DL102" s="129" t="n">
        <f aca="false">VLOOKUP($A102,[5]Data!$A$1:$M$15000,5,0)</f>
        <v>139956</v>
      </c>
      <c r="DM102" s="129" t="n">
        <f aca="false">VLOOKUP($A102,[5]Data!$A$1:$M$15000,8,0)</f>
        <v>302917</v>
      </c>
      <c r="DN102" s="129" t="n">
        <f aca="false">VLOOKUP($A102,[5]Data!$A$1:$M$15000,6,0)</f>
        <v>4822</v>
      </c>
      <c r="DO102" s="129" t="n">
        <f aca="false">VLOOKUP($A102,[5]Data!$A$1:$M$15000,7,0)</f>
        <v>58693</v>
      </c>
      <c r="DP102" s="129" t="n">
        <f aca="false">VLOOKUP($A102,[5]Data!$A$1:$M$15000,9,0)</f>
        <v>10705</v>
      </c>
      <c r="DQ102" s="129" t="n">
        <f aca="false">VLOOKUP($A102,[5]Data!$A$1:$M$15000,3,0)</f>
        <v>0</v>
      </c>
      <c r="DR102" s="129" t="n">
        <f aca="false">VLOOKUP($A102,[5]Data!$A$1:$M$15000,10,0)</f>
        <v>193411</v>
      </c>
      <c r="DS102" s="129" t="n">
        <f aca="false">VLOOKUP($A102,[5]Data!$A$1:$M$15000,2,0)</f>
        <v>19110</v>
      </c>
      <c r="DT102" s="129" t="str">
        <f aca="false">VLOOKUP($A102,[5]Data!$A$1:$M$15000,13,0)</f>
        <v/>
      </c>
      <c r="DU102" s="129" t="n">
        <f aca="false">VLOOKUP($A102,[6]data!$A$1:$M$15000,2,0)</f>
        <v>142221</v>
      </c>
      <c r="DV102" s="129" t="n">
        <f aca="false">VLOOKUP($A102,[6]data!$A$1:$M$15000,3,0)</f>
        <v>144925</v>
      </c>
      <c r="DW102" s="129" t="n">
        <f aca="false">VLOOKUP($A102,[6]data!$A$1:$M$15000,4,0)</f>
        <v>188438</v>
      </c>
      <c r="DX102" s="129" t="n">
        <f aca="false">VLOOKUP($A102,[6]data!$A$1:$M$15000,5,0)</f>
        <v>13685</v>
      </c>
      <c r="DY102" s="129" t="n">
        <f aca="false">VLOOKUP($A102,[6]data!$A$1:$M$15000,6,0)</f>
        <v>103504</v>
      </c>
      <c r="DZ102" s="129" t="n">
        <f aca="false">VLOOKUP($A102,[6]data!$A$1:$M$15000,7,0)</f>
        <v>118328</v>
      </c>
      <c r="EA102" s="129" t="n">
        <f aca="false">VLOOKUP($A102,[6]data!$A$1:$M$15000,8,0)</f>
        <v>70611</v>
      </c>
      <c r="EB102" s="129" t="n">
        <f aca="false">VLOOKUP($A102,[6]data!$A$1:$M$15000,9,0)</f>
        <v>398454</v>
      </c>
      <c r="EC102" s="129" t="n">
        <f aca="false">VLOOKUP($A102,[6]data!$A$1:$M$15000,10,0)</f>
        <v>17304</v>
      </c>
      <c r="ED102" s="129" t="n">
        <f aca="false">VLOOKUP($A102,[6]data!$A$1:$Q$15000,11,0)</f>
        <v>6341</v>
      </c>
      <c r="EE102" s="129" t="n">
        <f aca="false">VLOOKUP($A102,[6]data!$A$1:$Q$15000,12,0)</f>
        <v>287380</v>
      </c>
      <c r="EF102" s="129" t="n">
        <f aca="false">VLOOKUP($A102,[6]data!$A$1:$Q$15000,13,0)</f>
        <v>140000</v>
      </c>
      <c r="EG102" s="129" t="n">
        <f aca="false">VLOOKUP($A102,[6]data!$A$1:$Q$15000,14,0)</f>
        <v>23700</v>
      </c>
      <c r="EH102" s="129" t="n">
        <f aca="false">VLOOKUP($A102,[6]data!$A$1:$Q$15000,15,0)</f>
        <v>107000</v>
      </c>
      <c r="EI102" s="129" t="n">
        <f aca="false">VLOOKUP($A102,[6]data!$A$1:$Q$15000,17,0)</f>
        <v>29992</v>
      </c>
      <c r="EJ102" s="129" t="n">
        <f aca="false">VLOOKUP($A102,[6]data!$A$1:$Q$15000,16,0)</f>
        <v>90337</v>
      </c>
      <c r="EK102" s="129" t="str">
        <f aca="false">VLOOKUP($A102,[7]data!$A$1:$Q$15000,3,0)</f>
        <v/>
      </c>
      <c r="EL102" s="129" t="str">
        <f aca="false">VLOOKUP($A102,[7]data!$A$1:$Q$15000,4,0)</f>
        <v/>
      </c>
      <c r="EM102" s="129" t="str">
        <f aca="false">VLOOKUP($A102,[7]data!$A$1:$Q$15000,2,0)</f>
        <v/>
      </c>
      <c r="EN102" s="129" t="str">
        <f aca="false">VLOOKUP($A102,[7]data!$A$1:$Q$15000,11,0)</f>
        <v/>
      </c>
      <c r="EO102" s="129" t="str">
        <f aca="false">VLOOKUP($A102,[7]data!$A$1:$Q$15000,12,0)</f>
        <v/>
      </c>
      <c r="ES102" s="129" t="str">
        <f aca="false">VLOOKUP($A102,[7]data!$A$1:$Q$15000,14,0)</f>
        <v/>
      </c>
      <c r="ET102" s="129" t="str">
        <f aca="false">VLOOKUP($A102,[7]data!$A$1:$Q$15000,13,0)</f>
        <v/>
      </c>
      <c r="EU102" s="130" t="n">
        <f aca="false">VLOOKUP($A102,[4]Data!$A$1:$I$15000,8,0)</f>
        <v>112870</v>
      </c>
      <c r="EV102" s="128" t="n">
        <f aca="false">VLOOKUP($A102,[2]Data!$A$1:$BG$15000,59,0)</f>
        <v>0</v>
      </c>
      <c r="EX102" s="129" t="n">
        <f aca="false">+[2]Data!$E$97</f>
        <v>621767</v>
      </c>
    </row>
    <row r="103" customFormat="false" ht="11.25" hidden="false" customHeight="false" outlineLevel="0" collapsed="false">
      <c r="A103" s="172" t="n">
        <v>36564</v>
      </c>
      <c r="B103" s="173" t="n">
        <f aca="false">VLOOKUP($A103,[2]Data!$A$1:$AG$15000,9,0)</f>
        <v>244045</v>
      </c>
      <c r="C103" s="173" t="n">
        <f aca="false">VLOOKUP($A103,[2]Data!$A$1:$AG$15000,10,0)</f>
        <v>276576</v>
      </c>
      <c r="D103" s="173" t="n">
        <f aca="false">VLOOKUP($A103,[2]Data!$A$1:$AG$15000,11,0)</f>
        <v>663954</v>
      </c>
      <c r="E103" s="173" t="n">
        <f aca="false">VLOOKUP($A103,[2]Data!$A$1:$AG$15000,12,0)</f>
        <v>539462</v>
      </c>
      <c r="F103" s="173" t="n">
        <f aca="false">VLOOKUP($A103,[1]Data!$A$1:$AF$15000,4,0)</f>
        <v>647214</v>
      </c>
      <c r="G103" s="173" t="n">
        <f aca="false">VLOOKUP($A103,[1]Data!$A$1:$AF$15000,2,0)</f>
        <v>20000</v>
      </c>
      <c r="H103" s="173" t="n">
        <f aca="false">VLOOKUP($A103,[1]Data!$A$1:$AF$15000,3,0)</f>
        <v>54691</v>
      </c>
      <c r="I103" s="173" t="n">
        <f aca="false">VLOOKUP($A103,[1]Data!$A$1:$AF$15000,6,0)</f>
        <v>17240</v>
      </c>
      <c r="J103" s="173" t="n">
        <f aca="false">VLOOKUP($A103,[3]Data!$A$1:$K$15000,4,0)*$A$2</f>
        <v>1746900</v>
      </c>
      <c r="K103" s="173" t="n">
        <f aca="false">VLOOKUP($A103,[3]Data!$A$1:$K$15000,6,0)*$A$2</f>
        <v>66300</v>
      </c>
      <c r="R103" s="173" t="n">
        <f aca="false">VLOOKUP($A103,[2]Data!$A$1:$AH$15000,4,0)</f>
        <v>2734055</v>
      </c>
      <c r="T103" s="173" t="n">
        <f aca="false">VLOOKUP($A103,[1]Data!$A$1:$AH$15000,34,0)</f>
        <v>687786</v>
      </c>
      <c r="V103" s="173" t="n">
        <f aca="false">VLOOKUP($A103,[1]Data!$A$1:$AH$15000,8,0)</f>
        <v>56564</v>
      </c>
      <c r="W103" s="173" t="n">
        <f aca="false">VLOOKUP($A103,[4]Data!$A$1:$AH$15000,19,0)</f>
        <v>51265</v>
      </c>
      <c r="X103" s="173" t="n">
        <f aca="false">VLOOKUP($A103,[1]Data!$A$1:$AH$15000,17,0)</f>
        <v>113982</v>
      </c>
      <c r="Y103" s="173" t="n">
        <f aca="false">VLOOKUP($A103,[2]Data!$A$1:$AH$15000,17,0)</f>
        <v>349382</v>
      </c>
      <c r="Z103" s="173" t="n">
        <f aca="false">VLOOKUP($A103,[1]Data!$A$1:$AH$15000,11,0)</f>
        <v>277343</v>
      </c>
      <c r="AA103" s="173" t="n">
        <f aca="false">VLOOKUP($A103,[2]Data!$A$1:$AH$15000,21,0)</f>
        <v>319447</v>
      </c>
      <c r="AB103" s="173" t="n">
        <f aca="false">VLOOKUP($A103,[1]Data!$A$1:$AH$15000,15,0)</f>
        <v>74613</v>
      </c>
      <c r="AC103" s="173" t="n">
        <f aca="false">VLOOKUP($A103,[2]Data!$A$1:$AH$15000,18,0)</f>
        <v>144323</v>
      </c>
      <c r="AD103" s="173" t="n">
        <f aca="false">VLOOKUP($A103,[1]Data!$A$1:$AH$15000,18,0)</f>
        <v>88958</v>
      </c>
      <c r="AE103" s="173" t="n">
        <f aca="false">VLOOKUP($A103,[2]Data!$A$1:$AH$15000,19,0)</f>
        <v>4724</v>
      </c>
      <c r="AF103" s="173" t="n">
        <f aca="false">VLOOKUP($A103,[1]Data!$A$1:$AH$15000,16,0)</f>
        <v>177113</v>
      </c>
      <c r="AG103" s="173" t="n">
        <f aca="false">VLOOKUP($A103,[2]Data!$A$1:$AH$15000,20,0)</f>
        <v>46488</v>
      </c>
      <c r="AH103" s="173" t="n">
        <f aca="false">VLOOKUP($A103,[1]Data!$A$1:$AH$15000,9,0)</f>
        <v>185470</v>
      </c>
      <c r="AI103" s="173" t="n">
        <f aca="false">VLOOKUP($A103,[2]Data!$A$1:$AH$15000,22,0)</f>
        <v>319978</v>
      </c>
      <c r="AJ103" s="173" t="n">
        <f aca="false">VLOOKUP($A103,[1]Data!$A$1:$AH$15000,10,0)</f>
        <v>75870</v>
      </c>
      <c r="AK103" s="173" t="n">
        <f aca="false">VLOOKUP($A103,[2]Data!$A$1:$AH$15000,23,0)</f>
        <v>71087</v>
      </c>
      <c r="AL103" s="173" t="n">
        <f aca="false">VLOOKUP($A103,[2]Data!$A$1:$AH$15000,24,0)</f>
        <v>924744</v>
      </c>
      <c r="AM103" s="173" t="n">
        <f aca="false">VLOOKUP($A103,[4]Data!$A$1:$R$15000,9,0)</f>
        <v>134988</v>
      </c>
      <c r="BA103" s="173" t="n">
        <f aca="false">VLOOKUP($A103,[2]Data!$A$1:$AH$15000,2,0)</f>
        <v>221633</v>
      </c>
      <c r="BC103" s="173" t="n">
        <f aca="false">VLOOKUP($A103,[1]Data!$A$1:$AH$15000,20,0)</f>
        <v>0</v>
      </c>
      <c r="BD103" s="173" t="n">
        <f aca="false">VLOOKUP($A103,[1]Data!$A$1:$AH$15000,21,0)</f>
        <v>32521</v>
      </c>
      <c r="BE103" s="173" t="n">
        <f aca="false">VLOOKUP($A103,[1]Data!$A$1:$AH$15000,22,0)</f>
        <v>0</v>
      </c>
      <c r="BF103" s="173" t="n">
        <f aca="false">VLOOKUP($A103,[1]Data!$A$1:$AH$15000,19,0)</f>
        <v>1784</v>
      </c>
      <c r="BG103" s="173" t="n">
        <f aca="false">+BC103+BD103+BE103+BF103</f>
        <v>34305</v>
      </c>
      <c r="BH103" s="173" t="n">
        <f aca="false">VLOOKUP($A103,[2]Data!$A$1:$AH$15000,3,0)</f>
        <v>300732</v>
      </c>
      <c r="BI103" s="173" t="n">
        <f aca="false">VLOOKUP($A103,[2]Data!$A$1:$AH$15000,7,0)</f>
        <v>720406</v>
      </c>
      <c r="BJ103" s="173" t="n">
        <f aca="false">VLOOKUP($A103,[2]Data!$A$1:$AH$15000,8,0)</f>
        <v>122409</v>
      </c>
      <c r="BR103" s="173" t="n">
        <f aca="false">VLOOKUP($A103,[2]Data!$A$1:$AH$15000,13,0)</f>
        <v>140324</v>
      </c>
      <c r="BS103" s="173" t="n">
        <f aca="false">VLOOKUP($A103,[2]Data!$A$1:$AH$15000,14,0)</f>
        <v>160111</v>
      </c>
      <c r="BT103" s="173" t="n">
        <f aca="false">VLOOKUP($A103,[2]Data!$A$1:$AH$15000,15,0)</f>
        <v>136956</v>
      </c>
      <c r="BU103" s="173" t="n">
        <f aca="false">VLOOKUP($A103,[2]Data!$A$1:$AH$15000,16,0)</f>
        <v>110431</v>
      </c>
      <c r="BV103" s="173" t="n">
        <f aca="false">SUM(BR103:BU103)</f>
        <v>547822</v>
      </c>
      <c r="BW103" s="173" t="n">
        <f aca="false">VLOOKUP($A103,[1]Data!$A$1:$AH$15000,26,0)</f>
        <v>90803</v>
      </c>
      <c r="BX103" s="173" t="n">
        <f aca="false">VLOOKUP($A103,[1]Data!$A$1:$AH$15000,28,0)</f>
        <v>92533</v>
      </c>
      <c r="BY103" s="173" t="n">
        <f aca="false">VLOOKUP($A103,[1]Data!$A$1:$AH$15000,24,0)</f>
        <v>39800</v>
      </c>
      <c r="BZ103" s="173" t="n">
        <f aca="false">VLOOKUP($A103,[1]Data!$A$1:$AH$15000,25,0)</f>
        <v>53520</v>
      </c>
      <c r="CA103" s="173" t="n">
        <f aca="false">VLOOKUP($A103,[1]Data!$A$1:$AH$15000,30,0)</f>
        <v>31681</v>
      </c>
      <c r="CB103" s="173" t="n">
        <f aca="false">VLOOKUP($A103,[1]Data!$A$1:$AH$15000,29,0)</f>
        <v>71761</v>
      </c>
      <c r="CC103" s="173" t="n">
        <f aca="false">SUM(BW103:CB103)</f>
        <v>380098</v>
      </c>
      <c r="CD103" s="129" t="n">
        <f aca="false">VLOOKUP($A103,[4]Data!$A$1:$R$15000,2,0)</f>
        <v>885799</v>
      </c>
      <c r="CE103" s="173" t="n">
        <f aca="false">VLOOKUP($A103,[3]Data!$A$1:$K$15000,3,0)*$A$2</f>
        <v>2488500</v>
      </c>
      <c r="CF103" s="173" t="n">
        <f aca="false">VLOOKUP($A103,[3]Data!$A$1:$K$15000,7,0)*$A$2</f>
        <v>0</v>
      </c>
      <c r="CG103" s="173" t="n">
        <f aca="false">VLOOKUP($A103,[3]Data!$A$1:$K$15000,8,0)*$A$2</f>
        <v>82900</v>
      </c>
      <c r="CH103" s="173" t="n">
        <f aca="false">VLOOKUP($A103,[3]Data!$A$1:$K$15000,2,0)*$A$2</f>
        <v>40200</v>
      </c>
      <c r="CJ103" s="173" t="n">
        <f aca="false">VLOOKUP($A103,[4]Data!$A$1:$R$15000,18,0)</f>
        <v>64454</v>
      </c>
      <c r="CK103" s="173" t="n">
        <f aca="false">VLOOKUP($A103,[4]Data!$A$1:$R$15000,3,0)</f>
        <v>269587</v>
      </c>
      <c r="CL103" s="173" t="n">
        <f aca="false">VLOOKUP($A103,[4]Data!$A$1:$R$15000,4,0)</f>
        <v>6433</v>
      </c>
      <c r="CM103" s="173" t="n">
        <f aca="false">VLOOKUP($A103,[3]Data!$A$1:$K$15000,10,0)*$A$2</f>
        <v>259000</v>
      </c>
      <c r="CN103" s="129" t="n">
        <f aca="false">VLOOKUP($A103,[2]Data!$A$1:$AN$15000,34,0)</f>
        <v>117507</v>
      </c>
      <c r="CO103" s="129" t="n">
        <f aca="false">VLOOKUP($A103,[2]Data!$A$1:$AN$15000,35,0)</f>
        <v>539493</v>
      </c>
      <c r="CP103" s="129" t="n">
        <f aca="false">VLOOKUP($A103,[2]Data!$A$1:$AN$15000,36,0)</f>
        <v>615158</v>
      </c>
      <c r="CQ103" s="129" t="n">
        <f aca="false">VLOOKUP($A103,[2]Data!$A$1:$AN$15000,37,0)</f>
        <v>177128</v>
      </c>
      <c r="CR103" s="129" t="n">
        <f aca="false">VLOOKUP($A103,[2]Data!$A$1:$AN$15000,38,0)</f>
        <v>0</v>
      </c>
      <c r="CS103" s="129" t="n">
        <f aca="false">VLOOKUP($A103,[2]Data!$A$1:$AN$15000,39,0)</f>
        <v>0</v>
      </c>
      <c r="CT103" s="129" t="n">
        <f aca="false">VLOOKUP($A103,[2]Data!$A$1:$AN$15000,40,0)</f>
        <v>195320</v>
      </c>
      <c r="CU103" s="129" t="n">
        <f aca="false">VLOOKUP($A103,[2]Data!$A$1:$BA$15000,41,0)</f>
        <v>0</v>
      </c>
      <c r="CV103" s="129" t="n">
        <f aca="false">VLOOKUP($A103,[2]Data!$A$1:$BA$15000,42,0)</f>
        <v>0</v>
      </c>
      <c r="CW103" s="129" t="n">
        <f aca="false">VLOOKUP($A103,[2]Data!$A$1:$BA$15000,43,0)</f>
        <v>40180</v>
      </c>
      <c r="CX103" s="129" t="n">
        <f aca="false">VLOOKUP($A103,[2]Data!$A$1:$BA$15000,44,0)</f>
        <v>35436</v>
      </c>
      <c r="CY103" s="129" t="n">
        <f aca="false">VLOOKUP($A103,[2]Data!$A$1:$BA$15000,45,0)</f>
        <v>1993</v>
      </c>
      <c r="CZ103" s="129" t="n">
        <f aca="false">VLOOKUP($A103,[2]Data!$A$1:$BA$15000,46,0)</f>
        <v>8356</v>
      </c>
      <c r="DA103" s="129" t="n">
        <f aca="false">VLOOKUP($A103,[2]Data!$A$1:$BA$15000,47,0)</f>
        <v>71797</v>
      </c>
      <c r="DB103" s="129" t="n">
        <f aca="false">VLOOKUP($A103,[2]Data!$A$1:$BA$15000,48,0)</f>
        <v>116665</v>
      </c>
      <c r="DC103" s="129" t="n">
        <f aca="false">VLOOKUP($A103,[2]Data!$A$1:$BA$15000,53,0)</f>
        <v>-47086</v>
      </c>
      <c r="DD103" s="129" t="n">
        <f aca="false">VLOOKUP($A103,[4]Data!$A$1:$Z$15000,20,0)</f>
        <v>33616</v>
      </c>
      <c r="DE103" s="129" t="n">
        <f aca="false">VLOOKUP($A103,[4]Data!$A$1:$Z$15000,25,0)</f>
        <v>7551</v>
      </c>
      <c r="DF103" s="129" t="n">
        <f aca="false">VLOOKUP($A103,[4]Data!$A$1:$Z$15000,26,0)</f>
        <v>0</v>
      </c>
      <c r="DG103" s="129" t="n">
        <f aca="false">VLOOKUP($A103,[4]Data!$A$1:$Z$15000,21,0)</f>
        <v>0</v>
      </c>
      <c r="DH103" s="129" t="n">
        <f aca="false">VLOOKUP($A103,[4]Data!$A$1:$Z$15000,24,0)</f>
        <v>149051</v>
      </c>
      <c r="DI103" s="129" t="n">
        <f aca="false">VLOOKUP($A103,[5]Data!$A$1:$M$15000,4,0)</f>
        <v>434233</v>
      </c>
      <c r="DJ103" s="129" t="n">
        <f aca="false">VLOOKUP($A103,[5]Data!$A$1:$M$15000,12,0)</f>
        <v>19940</v>
      </c>
      <c r="DK103" s="129" t="n">
        <f aca="false">VLOOKUP($A103,[5]Data!$A$1:$M$15000,11,0)</f>
        <v>236287</v>
      </c>
      <c r="DL103" s="129" t="n">
        <f aca="false">VLOOKUP($A103,[5]Data!$A$1:$M$15000,5,0)</f>
        <v>140084</v>
      </c>
      <c r="DM103" s="129" t="n">
        <f aca="false">VLOOKUP($A103,[5]Data!$A$1:$M$15000,8,0)</f>
        <v>212729</v>
      </c>
      <c r="DN103" s="129" t="n">
        <f aca="false">VLOOKUP($A103,[5]Data!$A$1:$M$15000,6,0)</f>
        <v>4817</v>
      </c>
      <c r="DO103" s="129" t="n">
        <f aca="false">VLOOKUP($A103,[5]Data!$A$1:$M$15000,7,0)</f>
        <v>58371</v>
      </c>
      <c r="DP103" s="129" t="n">
        <f aca="false">VLOOKUP($A103,[5]Data!$A$1:$M$15000,9,0)</f>
        <v>10787</v>
      </c>
      <c r="DQ103" s="129" t="n">
        <f aca="false">VLOOKUP($A103,[5]Data!$A$1:$M$15000,3,0)</f>
        <v>0</v>
      </c>
      <c r="DR103" s="129" t="n">
        <f aca="false">VLOOKUP($A103,[5]Data!$A$1:$M$15000,10,0)</f>
        <v>198118</v>
      </c>
      <c r="DS103" s="129" t="n">
        <f aca="false">VLOOKUP($A103,[5]Data!$A$1:$M$15000,2,0)</f>
        <v>20826</v>
      </c>
      <c r="DT103" s="129" t="str">
        <f aca="false">VLOOKUP($A103,[5]Data!$A$1:$M$15000,13,0)</f>
        <v/>
      </c>
      <c r="DU103" s="129" t="n">
        <f aca="false">VLOOKUP($A103,[6]data!$A$1:$M$15000,2,0)</f>
        <v>142221</v>
      </c>
      <c r="DV103" s="129" t="n">
        <f aca="false">VLOOKUP($A103,[6]data!$A$1:$M$15000,3,0)</f>
        <v>144925</v>
      </c>
      <c r="DW103" s="129" t="n">
        <f aca="false">VLOOKUP($A103,[6]data!$A$1:$M$15000,4,0)</f>
        <v>187230</v>
      </c>
      <c r="DX103" s="129" t="n">
        <f aca="false">VLOOKUP($A103,[6]data!$A$1:$M$15000,5,0)</f>
        <v>14980</v>
      </c>
      <c r="DY103" s="129" t="n">
        <f aca="false">VLOOKUP($A103,[6]data!$A$1:$M$15000,6,0)</f>
        <v>103920</v>
      </c>
      <c r="DZ103" s="129" t="n">
        <f aca="false">VLOOKUP($A103,[6]data!$A$1:$M$15000,7,0)</f>
        <v>114593</v>
      </c>
      <c r="EA103" s="129" t="n">
        <f aca="false">VLOOKUP($A103,[6]data!$A$1:$M$15000,8,0)</f>
        <v>70611</v>
      </c>
      <c r="EB103" s="129" t="n">
        <f aca="false">VLOOKUP($A103,[6]data!$A$1:$M$15000,9,0)</f>
        <v>423719</v>
      </c>
      <c r="EC103" s="129" t="n">
        <f aca="false">VLOOKUP($A103,[6]data!$A$1:$M$15000,10,0)</f>
        <v>31608</v>
      </c>
      <c r="ED103" s="129" t="n">
        <f aca="false">VLOOKUP($A103,[6]data!$A$1:$Q$15000,11,0)</f>
        <v>6341</v>
      </c>
      <c r="EE103" s="129" t="n">
        <f aca="false">VLOOKUP($A103,[6]data!$A$1:$Q$15000,12,0)</f>
        <v>236828</v>
      </c>
      <c r="EF103" s="129" t="n">
        <f aca="false">VLOOKUP($A103,[6]data!$A$1:$Q$15000,13,0)</f>
        <v>140000</v>
      </c>
      <c r="EG103" s="129" t="n">
        <f aca="false">VLOOKUP($A103,[6]data!$A$1:$Q$15000,14,0)</f>
        <v>23700</v>
      </c>
      <c r="EH103" s="129" t="n">
        <f aca="false">VLOOKUP($A103,[6]data!$A$1:$Q$15000,15,0)</f>
        <v>107000</v>
      </c>
      <c r="EI103" s="129" t="n">
        <f aca="false">VLOOKUP($A103,[6]data!$A$1:$Q$15000,17,0)</f>
        <v>30992</v>
      </c>
      <c r="EJ103" s="129" t="n">
        <f aca="false">VLOOKUP($A103,[6]data!$A$1:$Q$15000,16,0)</f>
        <v>67969</v>
      </c>
      <c r="EK103" s="129" t="n">
        <f aca="false">VLOOKUP($A103,[7]data!$A$1:$Q$15000,3,0)</f>
        <v>267000</v>
      </c>
      <c r="EL103" s="129" t="n">
        <f aca="false">VLOOKUP($A103,[7]data!$A$1:$Q$15000,4,0)</f>
        <v>54000</v>
      </c>
      <c r="EM103" s="129" t="n">
        <f aca="false">VLOOKUP($A103,[7]data!$A$1:$Q$15000,2,0)</f>
        <v>64000</v>
      </c>
      <c r="EN103" s="129" t="n">
        <f aca="false">VLOOKUP($A103,[7]data!$A$1:$Q$15000,11,0)</f>
        <v>124000</v>
      </c>
      <c r="EO103" s="129" t="n">
        <f aca="false">VLOOKUP($A103,[7]data!$A$1:$Q$15000,12,0)</f>
        <v>25000</v>
      </c>
      <c r="ES103" s="129" t="n">
        <f aca="false">VLOOKUP($A103,[7]data!$A$1:$Q$15000,14,0)</f>
        <v>106000</v>
      </c>
      <c r="ET103" s="129" t="n">
        <f aca="false">VLOOKUP($A103,[7]data!$A$1:$Q$15000,13,0)</f>
        <v>8000</v>
      </c>
      <c r="EU103" s="130" t="n">
        <f aca="false">VLOOKUP($A103,[4]Data!$A$1:$I$15000,8,0)</f>
        <v>119876</v>
      </c>
      <c r="EV103" s="128" t="n">
        <f aca="false">VLOOKUP($A103,[2]Data!$A$1:$BG$15000,59,0)</f>
        <v>0</v>
      </c>
      <c r="EX103" s="129" t="n">
        <f aca="false">+[2]Data!$E$97</f>
        <v>621767</v>
      </c>
    </row>
    <row r="104" customFormat="false" ht="11.25" hidden="false" customHeight="false" outlineLevel="0" collapsed="false">
      <c r="A104" s="172" t="n">
        <v>36565</v>
      </c>
      <c r="B104" s="173" t="n">
        <f aca="false">VLOOKUP($A104,[2]Data!$A$1:$AG$15000,9,0)</f>
        <v>265516</v>
      </c>
      <c r="C104" s="173" t="n">
        <f aca="false">VLOOKUP($A104,[2]Data!$A$1:$AG$15000,10,0)</f>
        <v>267260</v>
      </c>
      <c r="D104" s="173" t="n">
        <f aca="false">VLOOKUP($A104,[2]Data!$A$1:$AG$15000,11,0)</f>
        <v>664102</v>
      </c>
      <c r="E104" s="173" t="n">
        <f aca="false">VLOOKUP($A104,[2]Data!$A$1:$AG$15000,12,0)</f>
        <v>539999</v>
      </c>
      <c r="F104" s="173" t="n">
        <f aca="false">VLOOKUP($A104,[1]Data!$A$1:$AF$15000,4,0)</f>
        <v>740010</v>
      </c>
      <c r="G104" s="173" t="n">
        <f aca="false">VLOOKUP($A104,[1]Data!$A$1:$AF$15000,2,0)</f>
        <v>20000</v>
      </c>
      <c r="H104" s="173" t="n">
        <f aca="false">VLOOKUP($A104,[1]Data!$A$1:$AF$15000,3,0)</f>
        <v>99691</v>
      </c>
      <c r="I104" s="173" t="n">
        <f aca="false">VLOOKUP($A104,[1]Data!$A$1:$AF$15000,6,0)</f>
        <v>10756</v>
      </c>
      <c r="J104" s="173" t="n">
        <f aca="false">VLOOKUP($A104,[3]Data!$A$1:$K$15000,4,0)*$A$2</f>
        <v>1731000</v>
      </c>
      <c r="K104" s="173" t="n">
        <f aca="false">VLOOKUP($A104,[3]Data!$A$1:$K$15000,6,0)*$A$2</f>
        <v>67800</v>
      </c>
      <c r="R104" s="173" t="n">
        <f aca="false">VLOOKUP($A104,[2]Data!$A$1:$AH$15000,4,0)</f>
        <v>2716209</v>
      </c>
      <c r="T104" s="173" t="n">
        <f aca="false">VLOOKUP($A104,[1]Data!$A$1:$AH$15000,34,0)</f>
        <v>675274</v>
      </c>
      <c r="V104" s="173" t="n">
        <f aca="false">VLOOKUP($A104,[1]Data!$A$1:$AH$15000,8,0)</f>
        <v>56564</v>
      </c>
      <c r="W104" s="173" t="n">
        <f aca="false">VLOOKUP($A104,[4]Data!$A$1:$AH$15000,19,0)</f>
        <v>33714</v>
      </c>
      <c r="X104" s="173" t="n">
        <f aca="false">VLOOKUP($A104,[1]Data!$A$1:$AH$15000,17,0)</f>
        <v>88557</v>
      </c>
      <c r="Y104" s="173" t="n">
        <f aca="false">VLOOKUP($A104,[2]Data!$A$1:$AH$15000,17,0)</f>
        <v>390703</v>
      </c>
      <c r="Z104" s="173" t="n">
        <f aca="false">VLOOKUP($A104,[1]Data!$A$1:$AH$15000,11,0)</f>
        <v>262460</v>
      </c>
      <c r="AA104" s="173" t="n">
        <f aca="false">VLOOKUP($A104,[2]Data!$A$1:$AH$15000,21,0)</f>
        <v>326620</v>
      </c>
      <c r="AB104" s="173" t="n">
        <f aca="false">VLOOKUP($A104,[1]Data!$A$1:$AH$15000,15,0)</f>
        <v>74613</v>
      </c>
      <c r="AC104" s="173" t="n">
        <f aca="false">VLOOKUP($A104,[2]Data!$A$1:$AH$15000,18,0)</f>
        <v>133052</v>
      </c>
      <c r="AD104" s="173" t="n">
        <f aca="false">VLOOKUP($A104,[1]Data!$A$1:$AH$15000,18,0)</f>
        <v>86954</v>
      </c>
      <c r="AE104" s="173" t="n">
        <f aca="false">VLOOKUP($A104,[2]Data!$A$1:$AH$15000,19,0)</f>
        <v>5723</v>
      </c>
      <c r="AF104" s="173" t="n">
        <f aca="false">VLOOKUP($A104,[1]Data!$A$1:$AH$15000,16,0)</f>
        <v>166341</v>
      </c>
      <c r="AG104" s="173" t="n">
        <f aca="false">VLOOKUP($A104,[2]Data!$A$1:$AH$15000,20,0)</f>
        <v>47579</v>
      </c>
      <c r="AH104" s="173" t="n">
        <f aca="false">VLOOKUP($A104,[1]Data!$A$1:$AH$15000,9,0)</f>
        <v>190470</v>
      </c>
      <c r="AI104" s="173" t="n">
        <f aca="false">VLOOKUP($A104,[2]Data!$A$1:$AH$15000,22,0)</f>
        <v>303288</v>
      </c>
      <c r="AJ104" s="173" t="n">
        <f aca="false">VLOOKUP($A104,[1]Data!$A$1:$AH$15000,10,0)</f>
        <v>73907</v>
      </c>
      <c r="AK104" s="173" t="n">
        <f aca="false">VLOOKUP($A104,[2]Data!$A$1:$AH$15000,23,0)</f>
        <v>74414</v>
      </c>
      <c r="AL104" s="173" t="n">
        <f aca="false">VLOOKUP($A104,[2]Data!$A$1:$AH$15000,24,0)</f>
        <v>901194</v>
      </c>
      <c r="AM104" s="173" t="n">
        <f aca="false">VLOOKUP($A104,[4]Data!$A$1:$R$15000,9,0)</f>
        <v>177847</v>
      </c>
      <c r="BA104" s="173" t="n">
        <f aca="false">VLOOKUP($A104,[2]Data!$A$1:$AH$15000,2,0)</f>
        <v>225646</v>
      </c>
      <c r="BC104" s="173" t="n">
        <f aca="false">VLOOKUP($A104,[1]Data!$A$1:$AH$15000,20,0)</f>
        <v>0</v>
      </c>
      <c r="BD104" s="173" t="n">
        <f aca="false">VLOOKUP($A104,[1]Data!$A$1:$AH$15000,21,0)</f>
        <v>30521</v>
      </c>
      <c r="BE104" s="173" t="n">
        <f aca="false">VLOOKUP($A104,[1]Data!$A$1:$AH$15000,22,0)</f>
        <v>0</v>
      </c>
      <c r="BF104" s="173" t="n">
        <f aca="false">VLOOKUP($A104,[1]Data!$A$1:$AH$15000,19,0)</f>
        <v>1784</v>
      </c>
      <c r="BG104" s="173" t="n">
        <f aca="false">+BC104+BD104+BE104+BF104</f>
        <v>32305</v>
      </c>
      <c r="BH104" s="173" t="n">
        <f aca="false">VLOOKUP($A104,[2]Data!$A$1:$AH$15000,3,0)</f>
        <v>294078</v>
      </c>
      <c r="BI104" s="173" t="n">
        <f aca="false">VLOOKUP($A104,[2]Data!$A$1:$AH$15000,7,0)</f>
        <v>725094</v>
      </c>
      <c r="BJ104" s="173" t="n">
        <f aca="false">VLOOKUP($A104,[2]Data!$A$1:$AH$15000,8,0)</f>
        <v>64677</v>
      </c>
      <c r="BR104" s="173" t="n">
        <f aca="false">VLOOKUP($A104,[2]Data!$A$1:$AH$15000,13,0)</f>
        <v>139215</v>
      </c>
      <c r="BS104" s="173" t="n">
        <f aca="false">VLOOKUP($A104,[2]Data!$A$1:$AH$15000,14,0)</f>
        <v>151793</v>
      </c>
      <c r="BT104" s="173" t="n">
        <f aca="false">VLOOKUP($A104,[2]Data!$A$1:$AH$15000,15,0)</f>
        <v>113334</v>
      </c>
      <c r="BU104" s="173" t="n">
        <f aca="false">VLOOKUP($A104,[2]Data!$A$1:$AH$15000,16,0)</f>
        <v>106440</v>
      </c>
      <c r="BV104" s="173" t="n">
        <f aca="false">SUM(BR104:BU104)</f>
        <v>510782</v>
      </c>
      <c r="BW104" s="173" t="n">
        <v>90803</v>
      </c>
      <c r="BX104" s="173" t="n">
        <f aca="false">VLOOKUP($A104,[1]Data!$A$1:$AH$15000,28,0)</f>
        <v>20000</v>
      </c>
      <c r="BY104" s="173" t="n">
        <f aca="false">VLOOKUP($A104,[1]Data!$A$1:$AH$15000,24,0)</f>
        <v>36512</v>
      </c>
      <c r="BZ104" s="173" t="n">
        <f aca="false">VLOOKUP($A104,[1]Data!$A$1:$AH$15000,25,0)</f>
        <v>28816</v>
      </c>
      <c r="CA104" s="173" t="n">
        <f aca="false">VLOOKUP($A104,[1]Data!$A$1:$AH$15000,30,0)</f>
        <v>26699</v>
      </c>
      <c r="CB104" s="173" t="n">
        <f aca="false">VLOOKUP($A104,[1]Data!$A$1:$AH$15000,29,0)</f>
        <v>46761</v>
      </c>
      <c r="CC104" s="173" t="n">
        <f aca="false">SUM(BW104:CB104)</f>
        <v>249591</v>
      </c>
      <c r="CD104" s="129" t="n">
        <f aca="false">VLOOKUP($A104,[4]Data!$A$1:$R$15000,2,0)</f>
        <v>941054</v>
      </c>
      <c r="CE104" s="173" t="n">
        <f aca="false">VLOOKUP($A104,[3]Data!$A$1:$K$15000,3,0)*$A$2</f>
        <v>2507000</v>
      </c>
      <c r="CF104" s="173" t="n">
        <f aca="false">VLOOKUP($A104,[3]Data!$A$1:$K$15000,7,0)*$A$2</f>
        <v>0</v>
      </c>
      <c r="CG104" s="173" t="n">
        <f aca="false">VLOOKUP($A104,[3]Data!$A$1:$K$15000,8,0)*$A$2</f>
        <v>82900</v>
      </c>
      <c r="CH104" s="173" t="n">
        <f aca="false">VLOOKUP($A104,[3]Data!$A$1:$K$15000,2,0)*$A$2</f>
        <v>40200</v>
      </c>
      <c r="CJ104" s="173" t="n">
        <f aca="false">VLOOKUP($A104,[4]Data!$A$1:$R$15000,18,0)</f>
        <v>39663</v>
      </c>
      <c r="CK104" s="173" t="n">
        <f aca="false">VLOOKUP($A104,[4]Data!$A$1:$R$15000,3,0)</f>
        <v>292481</v>
      </c>
      <c r="CL104" s="173" t="n">
        <f aca="false">VLOOKUP($A104,[4]Data!$A$1:$R$15000,4,0)</f>
        <v>78</v>
      </c>
      <c r="CM104" s="173" t="n">
        <f aca="false">VLOOKUP($A104,[3]Data!$A$1:$K$15000,10,0)*$A$2</f>
        <v>288200</v>
      </c>
      <c r="CN104" s="129" t="n">
        <f aca="false">VLOOKUP($A104,[2]Data!$A$1:$AN$15000,34,0)</f>
        <v>132686</v>
      </c>
      <c r="CO104" s="129" t="n">
        <f aca="false">VLOOKUP($A104,[2]Data!$A$1:$AN$15000,35,0)</f>
        <v>582989</v>
      </c>
      <c r="CP104" s="129" t="n">
        <f aca="false">VLOOKUP($A104,[2]Data!$A$1:$AN$15000,36,0)</f>
        <v>660772</v>
      </c>
      <c r="CQ104" s="129" t="n">
        <f aca="false">VLOOKUP($A104,[2]Data!$A$1:$AN$15000,37,0)</f>
        <v>172550</v>
      </c>
      <c r="CR104" s="129" t="n">
        <f aca="false">VLOOKUP($A104,[2]Data!$A$1:$AN$15000,38,0)</f>
        <v>2011</v>
      </c>
      <c r="CS104" s="129" t="n">
        <f aca="false">VLOOKUP($A104,[2]Data!$A$1:$AN$15000,39,0)</f>
        <v>0</v>
      </c>
      <c r="CT104" s="129" t="n">
        <f aca="false">VLOOKUP($A104,[2]Data!$A$1:$AN$15000,40,0)</f>
        <v>215676</v>
      </c>
      <c r="CU104" s="129" t="n">
        <f aca="false">VLOOKUP($A104,[2]Data!$A$1:$BA$15000,41,0)</f>
        <v>0</v>
      </c>
      <c r="CV104" s="129" t="n">
        <f aca="false">VLOOKUP($A104,[2]Data!$A$1:$BA$15000,42,0)</f>
        <v>0</v>
      </c>
      <c r="CW104" s="129" t="n">
        <f aca="false">VLOOKUP($A104,[2]Data!$A$1:$BA$15000,43,0)</f>
        <v>58624</v>
      </c>
      <c r="CX104" s="129" t="n">
        <f aca="false">VLOOKUP($A104,[2]Data!$A$1:$BA$15000,44,0)</f>
        <v>34712</v>
      </c>
      <c r="CY104" s="129" t="n">
        <f aca="false">VLOOKUP($A104,[2]Data!$A$1:$BA$15000,45,0)</f>
        <v>1993</v>
      </c>
      <c r="CZ104" s="129" t="n">
        <f aca="false">VLOOKUP($A104,[2]Data!$A$1:$BA$15000,46,0)</f>
        <v>8356</v>
      </c>
      <c r="DA104" s="129" t="n">
        <f aca="false">VLOOKUP($A104,[2]Data!$A$1:$BA$15000,47,0)</f>
        <v>67927</v>
      </c>
      <c r="DB104" s="129" t="n">
        <f aca="false">VLOOKUP($A104,[2]Data!$A$1:$BA$15000,48,0)</f>
        <v>111713</v>
      </c>
      <c r="DC104" s="129" t="n">
        <f aca="false">VLOOKUP($A104,[2]Data!$A$1:$BA$15000,53,0)</f>
        <v>-47086</v>
      </c>
      <c r="DD104" s="129" t="n">
        <f aca="false">VLOOKUP($A104,[4]Data!$A$1:$Z$15000,20,0)</f>
        <v>55233</v>
      </c>
      <c r="DE104" s="129" t="n">
        <f aca="false">VLOOKUP($A104,[4]Data!$A$1:$Z$15000,25,0)</f>
        <v>799</v>
      </c>
      <c r="DF104" s="129" t="n">
        <f aca="false">VLOOKUP($A104,[4]Data!$A$1:$Z$15000,26,0)</f>
        <v>0</v>
      </c>
      <c r="DG104" s="129" t="n">
        <f aca="false">VLOOKUP($A104,[4]Data!$A$1:$Z$15000,21,0)</f>
        <v>0</v>
      </c>
      <c r="DH104" s="129" t="n">
        <f aca="false">VLOOKUP($A104,[4]Data!$A$1:$Z$15000,24,0)</f>
        <v>155528</v>
      </c>
      <c r="DI104" s="129" t="n">
        <f aca="false">VLOOKUP($A104,[5]Data!$A$1:$M$15000,4,0)</f>
        <v>439764</v>
      </c>
      <c r="DJ104" s="129" t="n">
        <f aca="false">VLOOKUP($A104,[5]Data!$A$1:$M$15000,12,0)</f>
        <v>19860</v>
      </c>
      <c r="DK104" s="129" t="n">
        <f aca="false">VLOOKUP($A104,[5]Data!$A$1:$M$15000,11,0)</f>
        <v>257078</v>
      </c>
      <c r="DL104" s="129" t="n">
        <f aca="false">VLOOKUP($A104,[5]Data!$A$1:$M$15000,5,0)</f>
        <v>127914</v>
      </c>
      <c r="DM104" s="129" t="n">
        <f aca="false">VLOOKUP($A104,[5]Data!$A$1:$M$15000,8,0)</f>
        <v>228454</v>
      </c>
      <c r="DN104" s="129" t="n">
        <f aca="false">VLOOKUP($A104,[5]Data!$A$1:$M$15000,6,0)</f>
        <v>6750</v>
      </c>
      <c r="DO104" s="129" t="n">
        <f aca="false">VLOOKUP($A104,[5]Data!$A$1:$M$15000,7,0)</f>
        <v>56489</v>
      </c>
      <c r="DP104" s="129" t="n">
        <f aca="false">VLOOKUP($A104,[5]Data!$A$1:$M$15000,9,0)</f>
        <v>10787</v>
      </c>
      <c r="DQ104" s="129" t="n">
        <f aca="false">VLOOKUP($A104,[5]Data!$A$1:$M$15000,3,0)</f>
        <v>0</v>
      </c>
      <c r="DR104" s="129" t="n">
        <f aca="false">VLOOKUP($A104,[5]Data!$A$1:$M$15000,10,0)</f>
        <v>199201</v>
      </c>
      <c r="DS104" s="129" t="n">
        <f aca="false">VLOOKUP($A104,[5]Data!$A$1:$M$15000,2,0)</f>
        <v>20846</v>
      </c>
      <c r="DT104" s="129" t="str">
        <f aca="false">VLOOKUP($A104,[5]Data!$A$1:$M$15000,13,0)</f>
        <v/>
      </c>
      <c r="DU104" s="129" t="n">
        <f aca="false">VLOOKUP($A104,[6]data!$A$1:$M$15000,2,0)</f>
        <v>142221</v>
      </c>
      <c r="DV104" s="129" t="n">
        <f aca="false">VLOOKUP($A104,[6]data!$A$1:$M$15000,3,0)</f>
        <v>144925</v>
      </c>
      <c r="DW104" s="129" t="n">
        <f aca="false">VLOOKUP($A104,[6]data!$A$1:$M$15000,4,0)</f>
        <v>197959</v>
      </c>
      <c r="DX104" s="129" t="n">
        <f aca="false">VLOOKUP($A104,[6]data!$A$1:$M$15000,5,0)</f>
        <v>14980</v>
      </c>
      <c r="DY104" s="129" t="n">
        <f aca="false">VLOOKUP($A104,[6]data!$A$1:$M$15000,6,0)</f>
        <v>103920</v>
      </c>
      <c r="DZ104" s="129" t="n">
        <f aca="false">VLOOKUP($A104,[6]data!$A$1:$M$15000,7,0)</f>
        <v>106361</v>
      </c>
      <c r="EA104" s="129" t="n">
        <f aca="false">VLOOKUP($A104,[6]data!$A$1:$M$15000,8,0)</f>
        <v>68611</v>
      </c>
      <c r="EB104" s="129" t="n">
        <f aca="false">VLOOKUP($A104,[6]data!$A$1:$M$15000,9,0)</f>
        <v>402985</v>
      </c>
      <c r="EC104" s="129" t="n">
        <f aca="false">VLOOKUP($A104,[6]data!$A$1:$M$15000,10,0)</f>
        <v>14553</v>
      </c>
      <c r="ED104" s="129" t="n">
        <f aca="false">VLOOKUP($A104,[6]data!$A$1:$Q$15000,11,0)</f>
        <v>6341</v>
      </c>
      <c r="EE104" s="129" t="n">
        <f aca="false">VLOOKUP($A104,[6]data!$A$1:$Q$15000,12,0)</f>
        <v>226552</v>
      </c>
      <c r="EF104" s="129" t="n">
        <f aca="false">VLOOKUP($A104,[6]data!$A$1:$Q$15000,13,0)</f>
        <v>140000</v>
      </c>
      <c r="EG104" s="129" t="n">
        <f aca="false">VLOOKUP($A104,[6]data!$A$1:$Q$15000,14,0)</f>
        <v>23700</v>
      </c>
      <c r="EH104" s="129" t="n">
        <f aca="false">VLOOKUP($A104,[6]data!$A$1:$Q$15000,15,0)</f>
        <v>107000</v>
      </c>
      <c r="EI104" s="129" t="n">
        <f aca="false">VLOOKUP($A104,[6]data!$A$1:$Q$15000,17,0)</f>
        <v>29392</v>
      </c>
      <c r="EJ104" s="129" t="n">
        <f aca="false">VLOOKUP($A104,[6]data!$A$1:$Q$15000,16,0)</f>
        <v>61933</v>
      </c>
      <c r="EK104" s="129" t="n">
        <f aca="false">VLOOKUP($A104,[7]data!$A$1:$Q$15000,3,0)</f>
        <v>268000</v>
      </c>
      <c r="EL104" s="129" t="n">
        <f aca="false">VLOOKUP($A104,[7]data!$A$1:$Q$15000,4,0)</f>
        <v>55000</v>
      </c>
      <c r="EM104" s="129" t="n">
        <f aca="false">VLOOKUP($A104,[7]data!$A$1:$Q$15000,2,0)</f>
        <v>35000</v>
      </c>
      <c r="EN104" s="129" t="n">
        <f aca="false">VLOOKUP($A104,[7]data!$A$1:$Q$15000,11,0)</f>
        <v>91000</v>
      </c>
      <c r="EO104" s="129" t="n">
        <f aca="false">VLOOKUP($A104,[7]data!$A$1:$Q$15000,12,0)</f>
        <v>13000</v>
      </c>
      <c r="ES104" s="129" t="n">
        <f aca="false">VLOOKUP($A104,[7]data!$A$1:$Q$15000,14,0)</f>
        <v>87000</v>
      </c>
      <c r="ET104" s="129" t="n">
        <f aca="false">VLOOKUP($A104,[7]data!$A$1:$Q$15000,13,0)</f>
        <v>23000</v>
      </c>
      <c r="EU104" s="130" t="n">
        <f aca="false">VLOOKUP($A104,[4]Data!$A$1:$I$15000,8,0)</f>
        <v>134057</v>
      </c>
      <c r="EV104" s="128" t="n">
        <f aca="false">VLOOKUP($A104,[2]Data!$A$1:$BG$15000,59,0)</f>
        <v>0</v>
      </c>
      <c r="EX104" s="129" t="n">
        <f aca="false">+[2]Data!$E$97</f>
        <v>621767</v>
      </c>
    </row>
    <row r="105" customFormat="false" ht="11.25" hidden="false" customHeight="false" outlineLevel="0" collapsed="false">
      <c r="A105" s="172" t="n">
        <v>36566</v>
      </c>
      <c r="B105" s="173" t="n">
        <f aca="false">VLOOKUP($A105,[2]Data!$A$1:$AG$15000,9,0)</f>
        <v>224447</v>
      </c>
      <c r="C105" s="173" t="n">
        <f aca="false">VLOOKUP($A105,[2]Data!$A$1:$AG$15000,10,0)</f>
        <v>283337</v>
      </c>
      <c r="D105" s="173" t="n">
        <f aca="false">VLOOKUP($A105,[2]Data!$A$1:$AG$15000,11,0)</f>
        <v>638655</v>
      </c>
      <c r="E105" s="173" t="n">
        <f aca="false">VLOOKUP($A105,[2]Data!$A$1:$AG$15000,12,0)</f>
        <v>540537</v>
      </c>
      <c r="F105" s="173" t="n">
        <f aca="false">VLOOKUP($A105,[1]Data!$A$1:$AF$15000,4,0)</f>
        <v>750000</v>
      </c>
      <c r="G105" s="173" t="n">
        <f aca="false">VLOOKUP($A105,[1]Data!$A$1:$AF$15000,2,0)</f>
        <v>20000</v>
      </c>
      <c r="H105" s="173" t="n">
        <f aca="false">VLOOKUP($A105,[1]Data!$A$1:$AF$15000,3,0)</f>
        <v>91178</v>
      </c>
      <c r="I105" s="173" t="n">
        <f aca="false">VLOOKUP($A105,[1]Data!$A$1:$AF$15000,6,0)</f>
        <v>10756</v>
      </c>
      <c r="J105" s="173" t="n">
        <f aca="false">VLOOKUP($A105,[3]Data!$A$1:$K$15000,4,0)*$A$2</f>
        <v>1732100</v>
      </c>
      <c r="K105" s="173" t="n">
        <f aca="false">VLOOKUP($A105,[3]Data!$A$1:$K$15000,6,0)*$A$2</f>
        <v>107400</v>
      </c>
      <c r="R105" s="173" t="n">
        <f aca="false">VLOOKUP($A105,[2]Data!$A$1:$AH$15000,4,0)</f>
        <v>2697920</v>
      </c>
      <c r="T105" s="173" t="n">
        <f aca="false">VLOOKUP($A105,[1]Data!$A$1:$AH$15000,34,0)</f>
        <v>747186</v>
      </c>
      <c r="V105" s="173" t="n">
        <f aca="false">VLOOKUP($A105,[1]Data!$A$1:$AH$15000,8,0)</f>
        <v>56564</v>
      </c>
      <c r="W105" s="173" t="n">
        <f aca="false">VLOOKUP($A105,[4]Data!$A$1:$AH$15000,19,0)</f>
        <v>50391</v>
      </c>
      <c r="X105" s="173" t="n">
        <f aca="false">VLOOKUP($A105,[1]Data!$A$1:$AH$15000,17,0)</f>
        <v>107339</v>
      </c>
      <c r="Y105" s="173" t="n">
        <f aca="false">VLOOKUP($A105,[2]Data!$A$1:$AH$15000,17,0)</f>
        <v>380868</v>
      </c>
      <c r="Z105" s="173" t="n">
        <f aca="false">VLOOKUP($A105,[1]Data!$A$1:$AH$15000,11,0)</f>
        <v>259240</v>
      </c>
      <c r="AA105" s="173" t="n">
        <f aca="false">VLOOKUP($A105,[2]Data!$A$1:$AH$15000,21,0)</f>
        <v>334489</v>
      </c>
      <c r="AB105" s="173" t="n">
        <f aca="false">VLOOKUP($A105,[1]Data!$A$1:$AH$15000,15,0)</f>
        <v>74613</v>
      </c>
      <c r="AC105" s="173" t="n">
        <f aca="false">VLOOKUP($A105,[2]Data!$A$1:$AH$15000,18,0)</f>
        <v>147830</v>
      </c>
      <c r="AD105" s="173" t="n">
        <f aca="false">VLOOKUP($A105,[1]Data!$A$1:$AH$15000,18,0)</f>
        <v>90065</v>
      </c>
      <c r="AE105" s="173" t="n">
        <f aca="false">VLOOKUP($A105,[2]Data!$A$1:$AH$15000,19,0)</f>
        <v>5723</v>
      </c>
      <c r="AF105" s="173" t="n">
        <f aca="false">VLOOKUP($A105,[1]Data!$A$1:$AH$15000,16,0)</f>
        <v>154432</v>
      </c>
      <c r="AG105" s="173" t="n">
        <f aca="false">VLOOKUP($A105,[2]Data!$A$1:$AH$15000,20,0)</f>
        <v>50768</v>
      </c>
      <c r="AH105" s="173" t="n">
        <f aca="false">VLOOKUP($A105,[1]Data!$A$1:$AH$15000,9,0)</f>
        <v>221082</v>
      </c>
      <c r="AI105" s="173" t="n">
        <f aca="false">VLOOKUP($A105,[2]Data!$A$1:$AH$15000,22,0)</f>
        <v>288593</v>
      </c>
      <c r="AJ105" s="173" t="n">
        <f aca="false">VLOOKUP($A105,[1]Data!$A$1:$AH$15000,10,0)</f>
        <v>76927</v>
      </c>
      <c r="AK105" s="173" t="n">
        <f aca="false">VLOOKUP($A105,[2]Data!$A$1:$AH$15000,23,0)</f>
        <v>71340</v>
      </c>
      <c r="AL105" s="173" t="n">
        <f aca="false">VLOOKUP($A105,[2]Data!$A$1:$AH$15000,24,0)</f>
        <v>902288</v>
      </c>
      <c r="AM105" s="173" t="n">
        <f aca="false">VLOOKUP($A105,[4]Data!$A$1:$R$15000,9,0)</f>
        <v>136178</v>
      </c>
      <c r="BA105" s="173" t="n">
        <f aca="false">VLOOKUP($A105,[2]Data!$A$1:$AH$15000,2,0)</f>
        <v>255176</v>
      </c>
      <c r="BC105" s="173" t="n">
        <f aca="false">VLOOKUP($A105,[1]Data!$A$1:$AH$15000,20,0)</f>
        <v>0</v>
      </c>
      <c r="BD105" s="173" t="n">
        <f aca="false">VLOOKUP($A105,[1]Data!$A$1:$AH$15000,21,0)</f>
        <v>30521</v>
      </c>
      <c r="BE105" s="173" t="n">
        <f aca="false">VLOOKUP($A105,[1]Data!$A$1:$AH$15000,22,0)</f>
        <v>0</v>
      </c>
      <c r="BF105" s="173" t="n">
        <f aca="false">VLOOKUP($A105,[1]Data!$A$1:$AH$15000,19,0)</f>
        <v>1784</v>
      </c>
      <c r="BG105" s="173" t="n">
        <f aca="false">+BC105+BD105+BE105+BF105</f>
        <v>32305</v>
      </c>
      <c r="BH105" s="173" t="n">
        <f aca="false">VLOOKUP($A105,[2]Data!$A$1:$AH$15000,3,0)</f>
        <v>260337</v>
      </c>
      <c r="BI105" s="173" t="n">
        <f aca="false">VLOOKUP($A105,[2]Data!$A$1:$AH$15000,7,0)</f>
        <v>665580</v>
      </c>
      <c r="BJ105" s="173" t="n">
        <f aca="false">VLOOKUP($A105,[2]Data!$A$1:$AH$15000,8,0)</f>
        <v>0</v>
      </c>
      <c r="BR105" s="173" t="n">
        <f aca="false">VLOOKUP($A105,[2]Data!$A$1:$AH$15000,13,0)</f>
        <v>116521</v>
      </c>
      <c r="BS105" s="173" t="n">
        <f aca="false">VLOOKUP($A105,[2]Data!$A$1:$AH$15000,14,0)</f>
        <v>148681</v>
      </c>
      <c r="BT105" s="173" t="n">
        <f aca="false">VLOOKUP($A105,[2]Data!$A$1:$AH$15000,15,0)</f>
        <v>78144</v>
      </c>
      <c r="BU105" s="173" t="n">
        <f aca="false">VLOOKUP($A105,[2]Data!$A$1:$AH$15000,16,0)</f>
        <v>95335</v>
      </c>
      <c r="BV105" s="173" t="n">
        <f aca="false">SUM(BR105:BU105)</f>
        <v>438681</v>
      </c>
      <c r="BW105" s="173" t="n">
        <v>90804</v>
      </c>
      <c r="BX105" s="173" t="n">
        <f aca="false">VLOOKUP($A105,[1]Data!$A$1:$AH$15000,28,0)</f>
        <v>19998</v>
      </c>
      <c r="BY105" s="173" t="n">
        <f aca="false">VLOOKUP($A105,[1]Data!$A$1:$AH$15000,24,0)</f>
        <v>47339</v>
      </c>
      <c r="BZ105" s="173" t="n">
        <f aca="false">VLOOKUP($A105,[1]Data!$A$1:$AH$15000,25,0)</f>
        <v>49425</v>
      </c>
      <c r="CA105" s="173" t="n">
        <f aca="false">VLOOKUP($A105,[1]Data!$A$1:$AH$15000,30,0)</f>
        <v>26699</v>
      </c>
      <c r="CB105" s="173" t="n">
        <f aca="false">VLOOKUP($A105,[1]Data!$A$1:$AH$15000,29,0)</f>
        <v>66761</v>
      </c>
      <c r="CC105" s="173" t="n">
        <f aca="false">SUM(BW105:CB105)</f>
        <v>301026</v>
      </c>
      <c r="CD105" s="129" t="n">
        <f aca="false">VLOOKUP($A105,[4]Data!$A$1:$R$15000,2,0)</f>
        <v>950689</v>
      </c>
      <c r="CE105" s="173" t="n">
        <f aca="false">VLOOKUP($A105,[3]Data!$A$1:$K$15000,3,0)*$A$2</f>
        <v>2511100</v>
      </c>
      <c r="CF105" s="173" t="n">
        <f aca="false">VLOOKUP($A105,[3]Data!$A$1:$K$15000,7,0)*$A$2</f>
        <v>0</v>
      </c>
      <c r="CG105" s="173" t="n">
        <f aca="false">VLOOKUP($A105,[3]Data!$A$1:$K$15000,8,0)*$A$2</f>
        <v>82900</v>
      </c>
      <c r="CH105" s="173" t="n">
        <f aca="false">VLOOKUP($A105,[3]Data!$A$1:$K$15000,2,0)*$A$2</f>
        <v>40200</v>
      </c>
      <c r="CJ105" s="173" t="n">
        <f aca="false">VLOOKUP($A105,[4]Data!$A$1:$R$15000,18,0)</f>
        <v>49579</v>
      </c>
      <c r="CK105" s="173" t="n">
        <f aca="false">VLOOKUP($A105,[4]Data!$A$1:$R$15000,3,0)</f>
        <v>273852</v>
      </c>
      <c r="CL105" s="173" t="n">
        <f aca="false">VLOOKUP($A105,[4]Data!$A$1:$R$15000,4,0)</f>
        <v>6282</v>
      </c>
      <c r="CM105" s="173" t="n">
        <f aca="false">VLOOKUP($A105,[3]Data!$A$1:$K$15000,10,0)*$A$2</f>
        <v>264600</v>
      </c>
      <c r="CN105" s="129" t="n">
        <f aca="false">VLOOKUP($A105,[2]Data!$A$1:$AN$15000,34,0)</f>
        <v>142519</v>
      </c>
      <c r="CO105" s="129" t="n">
        <f aca="false">VLOOKUP($A105,[2]Data!$A$1:$AN$15000,35,0)</f>
        <v>573715</v>
      </c>
      <c r="CP105" s="129" t="n">
        <f aca="false">VLOOKUP($A105,[2]Data!$A$1:$AN$15000,36,0)</f>
        <v>654519</v>
      </c>
      <c r="CQ105" s="129" t="n">
        <f aca="false">VLOOKUP($A105,[2]Data!$A$1:$AN$15000,37,0)</f>
        <v>179248</v>
      </c>
      <c r="CR105" s="129" t="n">
        <f aca="false">VLOOKUP($A105,[2]Data!$A$1:$AN$15000,38,0)</f>
        <v>0</v>
      </c>
      <c r="CS105" s="129" t="n">
        <f aca="false">VLOOKUP($A105,[2]Data!$A$1:$AN$15000,39,0)</f>
        <v>0</v>
      </c>
      <c r="CT105" s="129" t="n">
        <f aca="false">VLOOKUP($A105,[2]Data!$A$1:$AN$15000,40,0)</f>
        <v>212338</v>
      </c>
      <c r="CU105" s="129" t="n">
        <f aca="false">VLOOKUP($A105,[2]Data!$A$1:$BA$15000,41,0)</f>
        <v>0</v>
      </c>
      <c r="CV105" s="129" t="n">
        <f aca="false">VLOOKUP($A105,[2]Data!$A$1:$BA$15000,42,0)</f>
        <v>0</v>
      </c>
      <c r="CW105" s="129" t="n">
        <f aca="false">VLOOKUP($A105,[2]Data!$A$1:$BA$15000,43,0)</f>
        <v>63343</v>
      </c>
      <c r="CX105" s="129" t="n">
        <f aca="false">VLOOKUP($A105,[2]Data!$A$1:$BA$15000,44,0)</f>
        <v>36138</v>
      </c>
      <c r="CY105" s="129" t="n">
        <f aca="false">VLOOKUP($A105,[2]Data!$A$1:$BA$15000,45,0)</f>
        <v>1993</v>
      </c>
      <c r="CZ105" s="129" t="n">
        <f aca="false">VLOOKUP($A105,[2]Data!$A$1:$BA$15000,46,0)</f>
        <v>8356</v>
      </c>
      <c r="DA105" s="129" t="n">
        <f aca="false">VLOOKUP($A105,[2]Data!$A$1:$BA$15000,47,0)</f>
        <v>92721</v>
      </c>
      <c r="DB105" s="129" t="n">
        <f aca="false">VLOOKUP($A105,[2]Data!$A$1:$BA$15000,48,0)</f>
        <v>137848</v>
      </c>
      <c r="DC105" s="129" t="n">
        <f aca="false">VLOOKUP($A105,[2]Data!$A$1:$BA$15000,53,0)</f>
        <v>-51127</v>
      </c>
      <c r="DD105" s="129" t="n">
        <f aca="false">VLOOKUP($A105,[4]Data!$A$1:$Z$15000,20,0)</f>
        <v>32250</v>
      </c>
      <c r="DE105" s="129" t="n">
        <f aca="false">VLOOKUP($A105,[4]Data!$A$1:$Z$15000,25,0)</f>
        <v>255</v>
      </c>
      <c r="DF105" s="129" t="n">
        <f aca="false">VLOOKUP($A105,[4]Data!$A$1:$Z$15000,26,0)</f>
        <v>0</v>
      </c>
      <c r="DG105" s="129" t="n">
        <f aca="false">VLOOKUP($A105,[4]Data!$A$1:$Z$15000,21,0)</f>
        <v>0</v>
      </c>
      <c r="DH105" s="129" t="n">
        <f aca="false">VLOOKUP($A105,[4]Data!$A$1:$Z$15000,24,0)</f>
        <v>154063</v>
      </c>
      <c r="DI105" s="129" t="n">
        <f aca="false">VLOOKUP($A105,[5]Data!$A$1:$M$15000,4,0)</f>
        <v>466717</v>
      </c>
      <c r="DJ105" s="129" t="n">
        <f aca="false">VLOOKUP($A105,[5]Data!$A$1:$M$15000,12,0)</f>
        <v>19980</v>
      </c>
      <c r="DK105" s="129" t="n">
        <f aca="false">VLOOKUP($A105,[5]Data!$A$1:$M$15000,11,0)</f>
        <v>217313</v>
      </c>
      <c r="DL105" s="129" t="n">
        <f aca="false">VLOOKUP($A105,[5]Data!$A$1:$M$15000,5,0)</f>
        <v>141210</v>
      </c>
      <c r="DM105" s="129" t="n">
        <f aca="false">VLOOKUP($A105,[5]Data!$A$1:$M$15000,8,0)</f>
        <v>227227</v>
      </c>
      <c r="DN105" s="129" t="n">
        <f aca="false">VLOOKUP($A105,[5]Data!$A$1:$M$15000,6,0)</f>
        <v>6750</v>
      </c>
      <c r="DO105" s="129" t="n">
        <f aca="false">VLOOKUP($A105,[5]Data!$A$1:$M$15000,7,0)</f>
        <v>56489</v>
      </c>
      <c r="DP105" s="129" t="n">
        <f aca="false">VLOOKUP($A105,[5]Data!$A$1:$M$15000,9,0)</f>
        <v>10777</v>
      </c>
      <c r="DQ105" s="129" t="n">
        <f aca="false">VLOOKUP($A105,[5]Data!$A$1:$M$15000,3,0)</f>
        <v>0</v>
      </c>
      <c r="DR105" s="129" t="n">
        <f aca="false">VLOOKUP($A105,[5]Data!$A$1:$M$15000,10,0)</f>
        <v>199019</v>
      </c>
      <c r="DS105" s="129" t="n">
        <f aca="false">VLOOKUP($A105,[5]Data!$A$1:$M$15000,2,0)</f>
        <v>20846</v>
      </c>
      <c r="DT105" s="129" t="str">
        <f aca="false">VLOOKUP($A105,[5]Data!$A$1:$M$15000,13,0)</f>
        <v/>
      </c>
      <c r="DU105" s="129" t="n">
        <f aca="false">VLOOKUP($A105,[6]data!$A$1:$M$15000,2,0)</f>
        <v>142221</v>
      </c>
      <c r="DV105" s="129" t="n">
        <f aca="false">VLOOKUP($A105,[6]data!$A$1:$M$15000,3,0)</f>
        <v>144925</v>
      </c>
      <c r="DW105" s="129" t="n">
        <f aca="false">VLOOKUP($A105,[6]data!$A$1:$M$15000,4,0)</f>
        <v>193570</v>
      </c>
      <c r="DX105" s="129" t="n">
        <f aca="false">VLOOKUP($A105,[6]data!$A$1:$M$15000,5,0)</f>
        <v>14070</v>
      </c>
      <c r="DY105" s="129" t="n">
        <f aca="false">VLOOKUP($A105,[6]data!$A$1:$M$15000,6,0)</f>
        <v>103920</v>
      </c>
      <c r="DZ105" s="129" t="n">
        <f aca="false">VLOOKUP($A105,[6]data!$A$1:$M$15000,7,0)</f>
        <v>110287</v>
      </c>
      <c r="EA105" s="129" t="n">
        <f aca="false">VLOOKUP($A105,[6]data!$A$1:$M$15000,8,0)</f>
        <v>68611</v>
      </c>
      <c r="EB105" s="129" t="n">
        <f aca="false">VLOOKUP($A105,[6]data!$A$1:$M$15000,9,0)</f>
        <v>422842</v>
      </c>
      <c r="EC105" s="129" t="n">
        <f aca="false">VLOOKUP($A105,[6]data!$A$1:$M$15000,10,0)</f>
        <v>9672</v>
      </c>
      <c r="ED105" s="129" t="n">
        <f aca="false">VLOOKUP($A105,[6]data!$A$1:$Q$15000,11,0)</f>
        <v>6341</v>
      </c>
      <c r="EE105" s="129" t="n">
        <f aca="false">VLOOKUP($A105,[6]data!$A$1:$Q$15000,12,0)</f>
        <v>243018</v>
      </c>
      <c r="EF105" s="129" t="n">
        <f aca="false">VLOOKUP($A105,[6]data!$A$1:$Q$15000,13,0)</f>
        <v>140000</v>
      </c>
      <c r="EG105" s="129" t="n">
        <f aca="false">VLOOKUP($A105,[6]data!$A$1:$Q$15000,14,0)</f>
        <v>23700</v>
      </c>
      <c r="EH105" s="129" t="n">
        <f aca="false">VLOOKUP($A105,[6]data!$A$1:$Q$15000,15,0)</f>
        <v>107000</v>
      </c>
      <c r="EI105" s="129" t="n">
        <f aca="false">VLOOKUP($A105,[6]data!$A$1:$Q$15000,17,0)</f>
        <v>29281</v>
      </c>
      <c r="EJ105" s="129" t="n">
        <f aca="false">VLOOKUP($A105,[6]data!$A$1:$Q$15000,16,0)</f>
        <v>79311</v>
      </c>
      <c r="EK105" s="129" t="n">
        <f aca="false">VLOOKUP($A105,[7]data!$A$1:$Q$15000,3,0)</f>
        <v>254000</v>
      </c>
      <c r="EL105" s="129" t="n">
        <f aca="false">VLOOKUP($A105,[7]data!$A$1:$Q$15000,4,0)</f>
        <v>56000</v>
      </c>
      <c r="EM105" s="129" t="n">
        <f aca="false">VLOOKUP($A105,[7]data!$A$1:$Q$15000,2,0)</f>
        <v>30000</v>
      </c>
      <c r="EN105" s="129" t="n">
        <f aca="false">VLOOKUP($A105,[7]data!$A$1:$Q$15000,11,0)</f>
        <v>97000</v>
      </c>
      <c r="EO105" s="129" t="n">
        <f aca="false">VLOOKUP($A105,[7]data!$A$1:$Q$15000,12,0)</f>
        <v>14000</v>
      </c>
      <c r="ES105" s="129" t="n">
        <f aca="false">VLOOKUP($A105,[7]data!$A$1:$Q$15000,14,0)</f>
        <v>67000</v>
      </c>
      <c r="ET105" s="129" t="n">
        <f aca="false">VLOOKUP($A105,[7]data!$A$1:$Q$15000,13,0)</f>
        <v>13000</v>
      </c>
      <c r="EU105" s="130" t="n">
        <f aca="false">VLOOKUP($A105,[4]Data!$A$1:$I$15000,8,0)</f>
        <v>120521</v>
      </c>
      <c r="EV105" s="128" t="n">
        <f aca="false">VLOOKUP($A105,[2]Data!$A$1:$BG$15000,59,0)</f>
        <v>0</v>
      </c>
      <c r="EX105" s="129" t="n">
        <f aca="false">+[2]Data!$E$97</f>
        <v>621767</v>
      </c>
    </row>
    <row r="106" customFormat="false" ht="11.25" hidden="false" customHeight="false" outlineLevel="0" collapsed="false">
      <c r="A106" s="172" t="n">
        <v>36567</v>
      </c>
      <c r="B106" s="173" t="n">
        <f aca="false">VLOOKUP($A106,[2]Data!$A$1:$AG$15000,9,0)</f>
        <v>238173</v>
      </c>
      <c r="C106" s="173" t="n">
        <f aca="false">VLOOKUP($A106,[2]Data!$A$1:$AG$15000,10,0)</f>
        <v>277901</v>
      </c>
      <c r="D106" s="173" t="n">
        <f aca="false">VLOOKUP($A106,[2]Data!$A$1:$AG$15000,11,0)</f>
        <v>637608</v>
      </c>
      <c r="E106" s="173" t="n">
        <f aca="false">VLOOKUP($A106,[2]Data!$A$1:$AG$15000,12,0)</f>
        <v>539999</v>
      </c>
      <c r="F106" s="173" t="n">
        <f aca="false">VLOOKUP($A106,[1]Data!$A$1:$AF$15000,4,0)</f>
        <v>750750</v>
      </c>
      <c r="G106" s="173" t="n">
        <f aca="false">VLOOKUP($A106,[1]Data!$A$1:$AF$15000,2,0)</f>
        <v>20000</v>
      </c>
      <c r="H106" s="173" t="n">
        <f aca="false">VLOOKUP($A106,[1]Data!$A$1:$AF$15000,3,0)</f>
        <v>112910</v>
      </c>
      <c r="I106" s="173" t="n">
        <f aca="false">VLOOKUP($A106,[1]Data!$A$1:$AF$15000,6,0)</f>
        <v>12738</v>
      </c>
      <c r="J106" s="173" t="n">
        <f aca="false">VLOOKUP($A106,[3]Data!$A$1:$K$15000,4,0)*$A$2</f>
        <v>1718600</v>
      </c>
      <c r="K106" s="173" t="n">
        <f aca="false">VLOOKUP($A106,[3]Data!$A$1:$K$15000,6,0)*$A$2</f>
        <v>102000</v>
      </c>
      <c r="R106" s="173" t="n">
        <f aca="false">VLOOKUP($A106,[2]Data!$A$1:$AH$15000,4,0)</f>
        <v>2693751</v>
      </c>
      <c r="T106" s="173" t="n">
        <f aca="false">VLOOKUP($A106,[1]Data!$A$1:$AH$15000,34,0)</f>
        <v>660290</v>
      </c>
      <c r="V106" s="173" t="n">
        <f aca="false">VLOOKUP($A106,[1]Data!$A$1:$AH$15000,8,0)</f>
        <v>56564</v>
      </c>
      <c r="W106" s="173" t="n">
        <f aca="false">VLOOKUP($A106,[4]Data!$A$1:$AH$15000,19,0)</f>
        <v>47337</v>
      </c>
      <c r="X106" s="173" t="n">
        <f aca="false">VLOOKUP($A106,[1]Data!$A$1:$AH$15000,17,0)</f>
        <v>110656</v>
      </c>
      <c r="Y106" s="173" t="n">
        <f aca="false">VLOOKUP($A106,[2]Data!$A$1:$AH$15000,17,0)</f>
        <v>361834</v>
      </c>
      <c r="Z106" s="173" t="n">
        <f aca="false">VLOOKUP($A106,[1]Data!$A$1:$AH$15000,11,0)</f>
        <v>271168</v>
      </c>
      <c r="AA106" s="173" t="n">
        <f aca="false">VLOOKUP($A106,[2]Data!$A$1:$AH$15000,21,0)</f>
        <v>318776</v>
      </c>
      <c r="AB106" s="173" t="n">
        <f aca="false">VLOOKUP($A106,[1]Data!$A$1:$AH$15000,15,0)</f>
        <v>74613</v>
      </c>
      <c r="AC106" s="173" t="n">
        <f aca="false">VLOOKUP($A106,[2]Data!$A$1:$AH$15000,18,0)</f>
        <v>137529</v>
      </c>
      <c r="AD106" s="173" t="n">
        <f aca="false">VLOOKUP($A106,[1]Data!$A$1:$AH$15000,18,0)</f>
        <v>85949</v>
      </c>
      <c r="AE106" s="173" t="n">
        <f aca="false">VLOOKUP($A106,[2]Data!$A$1:$AH$15000,19,0)</f>
        <v>5397</v>
      </c>
      <c r="AF106" s="173" t="n">
        <f aca="false">VLOOKUP($A106,[1]Data!$A$1:$AH$15000,16,0)</f>
        <v>162937</v>
      </c>
      <c r="AG106" s="173" t="n">
        <f aca="false">VLOOKUP($A106,[2]Data!$A$1:$AH$15000,20,0)</f>
        <v>41796</v>
      </c>
      <c r="AH106" s="173" t="n">
        <f aca="false">VLOOKUP($A106,[1]Data!$A$1:$AH$15000,9,0)</f>
        <v>180470</v>
      </c>
      <c r="AI106" s="173" t="n">
        <f aca="false">VLOOKUP($A106,[2]Data!$A$1:$AH$15000,22,0)</f>
        <v>324971</v>
      </c>
      <c r="AJ106" s="173" t="n">
        <f aca="false">VLOOKUP($A106,[1]Data!$A$1:$AH$15000,10,0)</f>
        <v>76906</v>
      </c>
      <c r="AK106" s="173" t="n">
        <f aca="false">VLOOKUP($A106,[2]Data!$A$1:$AH$15000,23,0)</f>
        <v>68295</v>
      </c>
      <c r="AL106" s="173" t="n">
        <f aca="false">VLOOKUP($A106,[2]Data!$A$1:$AH$15000,24,0)</f>
        <v>906059</v>
      </c>
      <c r="AM106" s="173" t="n">
        <f aca="false">VLOOKUP($A106,[4]Data!$A$1:$R$15000,9,0)</f>
        <v>131560</v>
      </c>
      <c r="BA106" s="173" t="n">
        <f aca="false">VLOOKUP($A106,[2]Data!$A$1:$AH$15000,2,0)</f>
        <v>247952</v>
      </c>
      <c r="BC106" s="173" t="n">
        <f aca="false">VLOOKUP($A106,[1]Data!$A$1:$AH$15000,20,0)</f>
        <v>0</v>
      </c>
      <c r="BD106" s="173" t="n">
        <f aca="false">VLOOKUP($A106,[1]Data!$A$1:$AH$15000,21,0)</f>
        <v>30521</v>
      </c>
      <c r="BE106" s="173" t="n">
        <f aca="false">VLOOKUP($A106,[1]Data!$A$1:$AH$15000,22,0)</f>
        <v>0</v>
      </c>
      <c r="BF106" s="173" t="n">
        <f aca="false">VLOOKUP($A106,[1]Data!$A$1:$AH$15000,19,0)</f>
        <v>1784</v>
      </c>
      <c r="BG106" s="173" t="n">
        <f aca="false">+BC106+BD106+BE106+BF106</f>
        <v>32305</v>
      </c>
      <c r="BH106" s="173" t="n">
        <f aca="false">VLOOKUP($A106,[2]Data!$A$1:$AH$15000,3,0)</f>
        <v>258900</v>
      </c>
      <c r="BI106" s="173" t="n">
        <f aca="false">VLOOKUP($A106,[2]Data!$A$1:$AH$15000,7,0)</f>
        <v>615113</v>
      </c>
      <c r="BJ106" s="173" t="n">
        <f aca="false">VLOOKUP($A106,[2]Data!$A$1:$AH$15000,8,0)</f>
        <v>36972</v>
      </c>
      <c r="BR106" s="173" t="n">
        <f aca="false">VLOOKUP($A106,[2]Data!$A$1:$AH$15000,13,0)</f>
        <v>128167</v>
      </c>
      <c r="BS106" s="173" t="n">
        <f aca="false">VLOOKUP($A106,[2]Data!$A$1:$AH$15000,14,0)</f>
        <v>114144</v>
      </c>
      <c r="BT106" s="173" t="n">
        <f aca="false">VLOOKUP($A106,[2]Data!$A$1:$AH$15000,15,0)</f>
        <v>92340</v>
      </c>
      <c r="BU106" s="173" t="n">
        <f aca="false">VLOOKUP($A106,[2]Data!$A$1:$AH$15000,16,0)</f>
        <v>139353</v>
      </c>
      <c r="BV106" s="173" t="n">
        <f aca="false">SUM(BR106:BU106)</f>
        <v>474004</v>
      </c>
      <c r="BW106" s="173" t="n">
        <v>90805</v>
      </c>
      <c r="BX106" s="173" t="n">
        <f aca="false">VLOOKUP($A106,[1]Data!$A$1:$AH$15000,28,0)</f>
        <v>20000</v>
      </c>
      <c r="BY106" s="173" t="n">
        <f aca="false">VLOOKUP($A106,[1]Data!$A$1:$AH$15000,24,0)</f>
        <v>42616</v>
      </c>
      <c r="BZ106" s="173" t="n">
        <f aca="false">VLOOKUP($A106,[1]Data!$A$1:$AH$15000,25,0)</f>
        <v>31910</v>
      </c>
      <c r="CA106" s="173" t="n">
        <f aca="false">VLOOKUP($A106,[1]Data!$A$1:$AH$15000,30,0)</f>
        <v>26698</v>
      </c>
      <c r="CB106" s="173" t="n">
        <f aca="false">VLOOKUP($A106,[1]Data!$A$1:$AH$15000,29,0)</f>
        <v>56761</v>
      </c>
      <c r="CC106" s="173" t="n">
        <f aca="false">SUM(BW106:CB106)</f>
        <v>268790</v>
      </c>
      <c r="CD106" s="129" t="n">
        <f aca="false">VLOOKUP($A106,[4]Data!$A$1:$R$15000,2,0)</f>
        <v>886856</v>
      </c>
      <c r="CE106" s="173" t="n">
        <f aca="false">VLOOKUP($A106,[3]Data!$A$1:$K$15000,3,0)*$A$2</f>
        <v>2480100</v>
      </c>
      <c r="CF106" s="173" t="n">
        <f aca="false">VLOOKUP($A106,[3]Data!$A$1:$K$15000,7,0)*$A$2</f>
        <v>0</v>
      </c>
      <c r="CG106" s="173" t="n">
        <f aca="false">VLOOKUP($A106,[3]Data!$A$1:$K$15000,8,0)*$A$2</f>
        <v>82900</v>
      </c>
      <c r="CH106" s="173" t="n">
        <f aca="false">VLOOKUP($A106,[3]Data!$A$1:$K$15000,2,0)*$A$2</f>
        <v>40200</v>
      </c>
      <c r="CJ106" s="173" t="n">
        <f aca="false">VLOOKUP($A106,[4]Data!$A$1:$R$15000,18,0)</f>
        <v>44621</v>
      </c>
      <c r="CK106" s="173" t="n">
        <f aca="false">VLOOKUP($A106,[4]Data!$A$1:$R$15000,3,0)</f>
        <v>260016</v>
      </c>
      <c r="CL106" s="173" t="n">
        <f aca="false">VLOOKUP($A106,[4]Data!$A$1:$R$15000,4,0)</f>
        <v>1723</v>
      </c>
      <c r="CM106" s="173" t="n">
        <f aca="false">VLOOKUP($A106,[3]Data!$A$1:$K$15000,10,0)*$A$2</f>
        <v>257400</v>
      </c>
      <c r="CN106" s="129" t="n">
        <f aca="false">VLOOKUP($A106,[2]Data!$A$1:$AN$15000,34,0)</f>
        <v>132687</v>
      </c>
      <c r="CO106" s="129" t="n">
        <f aca="false">VLOOKUP($A106,[2]Data!$A$1:$AN$15000,35,0)</f>
        <v>548316</v>
      </c>
      <c r="CP106" s="129" t="n">
        <f aca="false">VLOOKUP($A106,[2]Data!$A$1:$AN$15000,36,0)</f>
        <v>620044</v>
      </c>
      <c r="CQ106" s="129" t="n">
        <f aca="false">VLOOKUP($A106,[2]Data!$A$1:$AN$15000,37,0)</f>
        <v>178544</v>
      </c>
      <c r="CR106" s="129" t="n">
        <f aca="false">VLOOKUP($A106,[2]Data!$A$1:$AN$15000,38,0)</f>
        <v>0</v>
      </c>
      <c r="CS106" s="129" t="n">
        <f aca="false">VLOOKUP($A106,[2]Data!$A$1:$AN$15000,39,0)</f>
        <v>0</v>
      </c>
      <c r="CT106" s="129" t="n">
        <f aca="false">VLOOKUP($A106,[2]Data!$A$1:$AN$15000,40,0)</f>
        <v>205908</v>
      </c>
      <c r="CU106" s="129" t="n">
        <f aca="false">VLOOKUP($A106,[2]Data!$A$1:$BA$15000,41,0)</f>
        <v>0</v>
      </c>
      <c r="CV106" s="129" t="n">
        <f aca="false">VLOOKUP($A106,[2]Data!$A$1:$BA$15000,42,0)</f>
        <v>0</v>
      </c>
      <c r="CW106" s="129" t="n">
        <f aca="false">VLOOKUP($A106,[2]Data!$A$1:$BA$15000,43,0)</f>
        <v>73499</v>
      </c>
      <c r="CX106" s="129" t="n">
        <f aca="false">VLOOKUP($A106,[2]Data!$A$1:$BA$15000,44,0)</f>
        <v>30202</v>
      </c>
      <c r="CY106" s="129" t="n">
        <f aca="false">VLOOKUP($A106,[2]Data!$A$1:$BA$15000,45,0)</f>
        <v>1993</v>
      </c>
      <c r="CZ106" s="129" t="n">
        <f aca="false">VLOOKUP($A106,[2]Data!$A$1:$BA$15000,46,0)</f>
        <v>8356</v>
      </c>
      <c r="DA106" s="129" t="n">
        <f aca="false">VLOOKUP($A106,[2]Data!$A$1:$BA$15000,47,0)</f>
        <v>88364</v>
      </c>
      <c r="DB106" s="129" t="n">
        <f aca="false">VLOOKUP($A106,[2]Data!$A$1:$BA$15000,48,0)</f>
        <v>128239</v>
      </c>
      <c r="DC106" s="129" t="n">
        <f aca="false">VLOOKUP($A106,[2]Data!$A$1:$BA$15000,53,0)</f>
        <v>-54574</v>
      </c>
      <c r="DD106" s="129" t="n">
        <f aca="false">VLOOKUP($A106,[4]Data!$A$1:$Z$15000,20,0)</f>
        <v>38267</v>
      </c>
      <c r="DE106" s="129" t="n">
        <f aca="false">VLOOKUP($A106,[4]Data!$A$1:$Z$15000,25,0)</f>
        <v>255</v>
      </c>
      <c r="DF106" s="129" t="n">
        <f aca="false">VLOOKUP($A106,[4]Data!$A$1:$Z$15000,26,0)</f>
        <v>0</v>
      </c>
      <c r="DG106" s="129" t="n">
        <f aca="false">VLOOKUP($A106,[4]Data!$A$1:$Z$15000,21,0)</f>
        <v>800</v>
      </c>
      <c r="DH106" s="129" t="n">
        <f aca="false">VLOOKUP($A106,[4]Data!$A$1:$Z$15000,24,0)</f>
        <v>149051</v>
      </c>
      <c r="DI106" s="129" t="n">
        <f aca="false">VLOOKUP($A106,[5]Data!$A$1:$M$15000,4,0)</f>
        <v>522242</v>
      </c>
      <c r="DJ106" s="129" t="n">
        <f aca="false">VLOOKUP($A106,[5]Data!$A$1:$M$15000,12,0)</f>
        <v>19980</v>
      </c>
      <c r="DK106" s="129" t="n">
        <f aca="false">VLOOKUP($A106,[5]Data!$A$1:$M$15000,11,0)</f>
        <v>230603</v>
      </c>
      <c r="DL106" s="129" t="n">
        <f aca="false">VLOOKUP($A106,[5]Data!$A$1:$M$15000,5,0)</f>
        <v>141339</v>
      </c>
      <c r="DM106" s="129" t="n">
        <f aca="false">VLOOKUP($A106,[5]Data!$A$1:$M$15000,8,0)</f>
        <v>298939</v>
      </c>
      <c r="DN106" s="129" t="n">
        <f aca="false">VLOOKUP($A106,[5]Data!$A$1:$M$15000,6,0)</f>
        <v>6763</v>
      </c>
      <c r="DO106" s="129" t="n">
        <f aca="false">VLOOKUP($A106,[5]Data!$A$1:$M$15000,7,0)</f>
        <v>56438</v>
      </c>
      <c r="DP106" s="129" t="n">
        <f aca="false">VLOOKUP($A106,[5]Data!$A$1:$M$15000,9,0)</f>
        <v>10593</v>
      </c>
      <c r="DQ106" s="129" t="n">
        <f aca="false">VLOOKUP($A106,[5]Data!$A$1:$M$15000,3,0)</f>
        <v>0</v>
      </c>
      <c r="DR106" s="129" t="n">
        <f aca="false">VLOOKUP($A106,[5]Data!$A$1:$M$15000,10,0)</f>
        <v>191760</v>
      </c>
      <c r="DS106" s="129" t="n">
        <f aca="false">VLOOKUP($A106,[5]Data!$A$1:$M$15000,2,0)</f>
        <v>20886</v>
      </c>
      <c r="DT106" s="129" t="str">
        <f aca="false">VLOOKUP($A106,[5]Data!$A$1:$M$15000,13,0)</f>
        <v/>
      </c>
      <c r="DU106" s="129" t="n">
        <f aca="false">VLOOKUP($A106,[6]data!$A$1:$M$15000,2,0)</f>
        <v>142221</v>
      </c>
      <c r="DV106" s="129" t="n">
        <f aca="false">VLOOKUP($A106,[6]data!$A$1:$M$15000,3,0)</f>
        <v>144925</v>
      </c>
      <c r="DW106" s="129" t="n">
        <f aca="false">VLOOKUP($A106,[6]data!$A$1:$M$15000,4,0)</f>
        <v>196597</v>
      </c>
      <c r="DX106" s="129" t="n">
        <f aca="false">VLOOKUP($A106,[6]data!$A$1:$M$15000,5,0)</f>
        <v>14070</v>
      </c>
      <c r="DY106" s="129" t="n">
        <f aca="false">VLOOKUP($A106,[6]data!$A$1:$M$15000,6,0)</f>
        <v>103920</v>
      </c>
      <c r="DZ106" s="129" t="n">
        <f aca="false">VLOOKUP($A106,[6]data!$A$1:$M$15000,7,0)</f>
        <v>121026</v>
      </c>
      <c r="EA106" s="129" t="n">
        <f aca="false">VLOOKUP($A106,[6]data!$A$1:$M$15000,8,0)</f>
        <v>66632</v>
      </c>
      <c r="EB106" s="129" t="n">
        <f aca="false">VLOOKUP($A106,[6]data!$A$1:$M$15000,9,0)</f>
        <v>422526</v>
      </c>
      <c r="EC106" s="129" t="n">
        <f aca="false">VLOOKUP($A106,[6]data!$A$1:$M$15000,10,0)</f>
        <v>0</v>
      </c>
      <c r="ED106" s="129" t="n">
        <f aca="false">VLOOKUP($A106,[6]data!$A$1:$Q$15000,11,0)</f>
        <v>6341</v>
      </c>
      <c r="EE106" s="129" t="n">
        <f aca="false">VLOOKUP($A106,[6]data!$A$1:$Q$15000,12,0)</f>
        <v>294434</v>
      </c>
      <c r="EF106" s="129" t="n">
        <f aca="false">VLOOKUP($A106,[6]data!$A$1:$Q$15000,13,0)</f>
        <v>140000</v>
      </c>
      <c r="EG106" s="129" t="n">
        <f aca="false">VLOOKUP($A106,[6]data!$A$1:$Q$15000,14,0)</f>
        <v>23700</v>
      </c>
      <c r="EH106" s="129" t="n">
        <f aca="false">VLOOKUP($A106,[6]data!$A$1:$Q$15000,15,0)</f>
        <v>107000</v>
      </c>
      <c r="EI106" s="129" t="n">
        <f aca="false">VLOOKUP($A106,[6]data!$A$1:$Q$15000,17,0)</f>
        <v>29281</v>
      </c>
      <c r="EJ106" s="129" t="n">
        <f aca="false">VLOOKUP($A106,[6]data!$A$1:$Q$15000,16,0)</f>
        <v>82260</v>
      </c>
      <c r="EK106" s="129" t="n">
        <f aca="false">VLOOKUP($A106,[7]data!$A$1:$Q$15000,3,0)</f>
        <v>270000</v>
      </c>
      <c r="EL106" s="129" t="n">
        <f aca="false">VLOOKUP($A106,[7]data!$A$1:$Q$15000,4,0)</f>
        <v>57000</v>
      </c>
      <c r="EM106" s="129" t="n">
        <f aca="false">VLOOKUP($A106,[7]data!$A$1:$Q$15000,2,0)</f>
        <v>27000</v>
      </c>
      <c r="EN106" s="129" t="n">
        <f aca="false">VLOOKUP($A106,[7]data!$A$1:$Q$15000,11,0)</f>
        <v>104000</v>
      </c>
      <c r="EO106" s="129" t="n">
        <f aca="false">VLOOKUP($A106,[7]data!$A$1:$Q$15000,12,0)</f>
        <v>30000</v>
      </c>
      <c r="ES106" s="129" t="n">
        <f aca="false">VLOOKUP($A106,[7]data!$A$1:$Q$15000,14,0)</f>
        <v>59000</v>
      </c>
      <c r="ET106" s="129" t="n">
        <f aca="false">VLOOKUP($A106,[7]data!$A$1:$Q$15000,13,0)</f>
        <v>8000</v>
      </c>
      <c r="EU106" s="130" t="n">
        <f aca="false">VLOOKUP($A106,[4]Data!$A$1:$I$15000,8,0)</f>
        <v>109183</v>
      </c>
      <c r="EV106" s="128" t="n">
        <f aca="false">VLOOKUP($A106,[2]Data!$A$1:$BG$15000,59,0)</f>
        <v>0</v>
      </c>
      <c r="EX106" s="129" t="n">
        <f aca="false">+[2]Data!$E$97</f>
        <v>621767</v>
      </c>
    </row>
    <row r="107" customFormat="false" ht="11.25" hidden="false" customHeight="false" outlineLevel="0" collapsed="false">
      <c r="A107" s="172" t="n">
        <v>36568</v>
      </c>
      <c r="B107" s="173" t="n">
        <f aca="false">VLOOKUP($A107,[2]Data!$A$1:$AG$15000,9,0)</f>
        <v>256771</v>
      </c>
      <c r="C107" s="173" t="n">
        <f aca="false">VLOOKUP($A107,[2]Data!$A$1:$AG$15000,10,0)</f>
        <v>263257</v>
      </c>
      <c r="D107" s="173" t="n">
        <f aca="false">VLOOKUP($A107,[2]Data!$A$1:$AG$15000,11,0)</f>
        <v>640061</v>
      </c>
      <c r="E107" s="173" t="n">
        <f aca="false">VLOOKUP($A107,[2]Data!$A$1:$AG$15000,12,0)</f>
        <v>539999</v>
      </c>
      <c r="F107" s="173" t="n">
        <f aca="false">VLOOKUP($A107,[1]Data!$A$1:$AF$15000,4,0)</f>
        <v>691236</v>
      </c>
      <c r="G107" s="173" t="n">
        <f aca="false">VLOOKUP($A107,[1]Data!$A$1:$AF$15000,2,0)</f>
        <v>20000</v>
      </c>
      <c r="H107" s="173" t="n">
        <f aca="false">VLOOKUP($A107,[1]Data!$A$1:$AF$15000,3,0)</f>
        <v>192543</v>
      </c>
      <c r="I107" s="173" t="n">
        <f aca="false">VLOOKUP($A107,[1]Data!$A$1:$AF$15000,6,0)</f>
        <v>12731</v>
      </c>
      <c r="J107" s="173" t="n">
        <f aca="false">VLOOKUP($A107,[3]Data!$A$1:$K$15000,4,0)*$A$2</f>
        <v>1729400</v>
      </c>
      <c r="K107" s="173" t="n">
        <f aca="false">VLOOKUP($A107,[3]Data!$A$1:$K$15000,6,0)*$A$2</f>
        <v>89300</v>
      </c>
      <c r="R107" s="173" t="n">
        <f aca="false">VLOOKUP($A107,[2]Data!$A$1:$AH$15000,4,0)</f>
        <v>2694587</v>
      </c>
      <c r="T107" s="173" t="n">
        <f aca="false">VLOOKUP($A107,[1]Data!$A$1:$AH$15000,34,0)</f>
        <v>688450</v>
      </c>
      <c r="V107" s="173" t="n">
        <f aca="false">VLOOKUP($A107,[1]Data!$A$1:$AH$15000,8,0)</f>
        <v>56564</v>
      </c>
      <c r="W107" s="173" t="str">
        <f aca="false">VLOOKUP($A107,[4]Data!$A$1:$AH$15000,19,0)</f>
        <v>N/A</v>
      </c>
      <c r="X107" s="173" t="n">
        <f aca="false">VLOOKUP($A107,[1]Data!$A$1:$AH$15000,17,0)</f>
        <v>119711</v>
      </c>
      <c r="Y107" s="173" t="n">
        <f aca="false">VLOOKUP($A107,[2]Data!$A$1:$AH$15000,17,0)</f>
        <v>336585</v>
      </c>
      <c r="Z107" s="173" t="n">
        <f aca="false">VLOOKUP($A107,[1]Data!$A$1:$AH$15000,11,0)</f>
        <v>280616</v>
      </c>
      <c r="AA107" s="173" t="n">
        <f aca="false">VLOOKUP($A107,[2]Data!$A$1:$AH$15000,21,0)</f>
        <v>322325</v>
      </c>
      <c r="AB107" s="173" t="n">
        <f aca="false">VLOOKUP($A107,[1]Data!$A$1:$AH$15000,15,0)</f>
        <v>74613</v>
      </c>
      <c r="AC107" s="173" t="n">
        <f aca="false">VLOOKUP($A107,[2]Data!$A$1:$AH$15000,18,0)</f>
        <v>131310</v>
      </c>
      <c r="AD107" s="173" t="n">
        <f aca="false">VLOOKUP($A107,[1]Data!$A$1:$AH$15000,18,0)</f>
        <v>91351</v>
      </c>
      <c r="AE107" s="173" t="n">
        <f aca="false">VLOOKUP($A107,[2]Data!$A$1:$AH$15000,19,0)</f>
        <v>1562</v>
      </c>
      <c r="AF107" s="173" t="n">
        <f aca="false">VLOOKUP($A107,[1]Data!$A$1:$AH$15000,16,0)</f>
        <v>155247</v>
      </c>
      <c r="AG107" s="173" t="n">
        <f aca="false">VLOOKUP($A107,[2]Data!$A$1:$AH$15000,20,0)</f>
        <v>40815</v>
      </c>
      <c r="AH107" s="173" t="n">
        <f aca="false">VLOOKUP($A107,[1]Data!$A$1:$AH$15000,9,0)</f>
        <v>180470</v>
      </c>
      <c r="AI107" s="173" t="n">
        <f aca="false">VLOOKUP($A107,[2]Data!$A$1:$AH$15000,22,0)</f>
        <v>330593</v>
      </c>
      <c r="AJ107" s="173" t="n">
        <f aca="false">VLOOKUP($A107,[1]Data!$A$1:$AH$15000,10,0)</f>
        <v>77018</v>
      </c>
      <c r="AK107" s="173" t="n">
        <f aca="false">VLOOKUP($A107,[2]Data!$A$1:$AH$15000,23,0)</f>
        <v>76048</v>
      </c>
      <c r="AL107" s="173" t="n">
        <f aca="false">VLOOKUP($A107,[2]Data!$A$1:$AH$15000,24,0)</f>
        <v>928566</v>
      </c>
      <c r="AM107" s="173" t="str">
        <f aca="false">VLOOKUP($A107,[4]Data!$A$1:$R$15000,9,0)</f>
        <v>N/A</v>
      </c>
      <c r="BA107" s="173" t="n">
        <f aca="false">VLOOKUP($A107,[2]Data!$A$1:$AH$15000,2,0)</f>
        <v>277349</v>
      </c>
      <c r="BC107" s="173" t="n">
        <f aca="false">VLOOKUP($A107,[1]Data!$A$1:$AH$15000,20,0)</f>
        <v>0</v>
      </c>
      <c r="BD107" s="173" t="n">
        <f aca="false">VLOOKUP($A107,[1]Data!$A$1:$AH$15000,21,0)</f>
        <v>35615</v>
      </c>
      <c r="BE107" s="173" t="n">
        <f aca="false">VLOOKUP($A107,[1]Data!$A$1:$AH$15000,22,0)</f>
        <v>5000</v>
      </c>
      <c r="BF107" s="173" t="n">
        <f aca="false">VLOOKUP($A107,[1]Data!$A$1:$AH$15000,19,0)</f>
        <v>1784</v>
      </c>
      <c r="BG107" s="173" t="n">
        <f aca="false">+BC107+BD107+BE107+BF107</f>
        <v>42399</v>
      </c>
      <c r="BH107" s="173" t="n">
        <f aca="false">VLOOKUP($A107,[2]Data!$A$1:$AH$15000,3,0)</f>
        <v>230466</v>
      </c>
      <c r="BI107" s="173" t="n">
        <f aca="false">VLOOKUP($A107,[2]Data!$A$1:$AH$15000,7,0)</f>
        <v>629879</v>
      </c>
      <c r="BJ107" s="173" t="n">
        <f aca="false">VLOOKUP($A107,[2]Data!$A$1:$AH$15000,8,0)</f>
        <v>34168</v>
      </c>
      <c r="BR107" s="173" t="n">
        <f aca="false">VLOOKUP($A107,[2]Data!$A$1:$AH$15000,13,0)</f>
        <v>132873</v>
      </c>
      <c r="BS107" s="173" t="n">
        <f aca="false">VLOOKUP($A107,[2]Data!$A$1:$AH$15000,14,0)</f>
        <v>143676</v>
      </c>
      <c r="BT107" s="173" t="n">
        <f aca="false">VLOOKUP($A107,[2]Data!$A$1:$AH$15000,15,0)</f>
        <v>132873</v>
      </c>
      <c r="BU107" s="173" t="n">
        <f aca="false">VLOOKUP($A107,[2]Data!$A$1:$AH$15000,16,0)</f>
        <v>77640</v>
      </c>
      <c r="BV107" s="173" t="n">
        <f aca="false">SUM(BR107:BU107)</f>
        <v>487062</v>
      </c>
      <c r="BW107" s="173" t="n">
        <v>90806</v>
      </c>
      <c r="BX107" s="173" t="n">
        <f aca="false">VLOOKUP($A107,[1]Data!$A$1:$AH$15000,28,0)</f>
        <v>19998</v>
      </c>
      <c r="BY107" s="173" t="n">
        <f aca="false">VLOOKUP($A107,[1]Data!$A$1:$AH$15000,24,0)</f>
        <v>36512</v>
      </c>
      <c r="BZ107" s="173" t="n">
        <f aca="false">VLOOKUP($A107,[1]Data!$A$1:$AH$15000,25,0)</f>
        <v>28918</v>
      </c>
      <c r="CA107" s="173" t="n">
        <f aca="false">VLOOKUP($A107,[1]Data!$A$1:$AH$15000,30,0)</f>
        <v>31436</v>
      </c>
      <c r="CB107" s="173" t="n">
        <f aca="false">VLOOKUP($A107,[1]Data!$A$1:$AH$15000,29,0)</f>
        <v>46761</v>
      </c>
      <c r="CC107" s="173" t="n">
        <f aca="false">SUM(BW107:CB107)</f>
        <v>254431</v>
      </c>
      <c r="CD107" s="129" t="str">
        <f aca="false">VLOOKUP($A107,[4]Data!$A$1:$R$15000,2,0)</f>
        <v>N/A</v>
      </c>
      <c r="CE107" s="173" t="n">
        <f aca="false">VLOOKUP($A107,[3]Data!$A$1:$K$15000,3,0)*$A$2</f>
        <v>2439300</v>
      </c>
      <c r="CF107" s="173" t="n">
        <f aca="false">VLOOKUP($A107,[3]Data!$A$1:$K$15000,7,0)*$A$2</f>
        <v>0</v>
      </c>
      <c r="CG107" s="173" t="n">
        <f aca="false">VLOOKUP($A107,[3]Data!$A$1:$K$15000,8,0)*$A$2</f>
        <v>25900</v>
      </c>
      <c r="CH107" s="173" t="n">
        <f aca="false">VLOOKUP($A107,[3]Data!$A$1:$K$15000,2,0)*$A$2</f>
        <v>20600</v>
      </c>
      <c r="CJ107" s="173" t="str">
        <f aca="false">VLOOKUP($A107,[4]Data!$A$1:$R$15000,18,0)</f>
        <v>N/A</v>
      </c>
      <c r="CK107" s="173" t="str">
        <f aca="false">VLOOKUP($A107,[4]Data!$A$1:$R$15000,3,0)</f>
        <v>N/A</v>
      </c>
      <c r="CL107" s="173" t="str">
        <f aca="false">VLOOKUP($A107,[4]Data!$A$1:$R$15000,4,0)</f>
        <v>N/A</v>
      </c>
      <c r="CM107" s="173" t="n">
        <f aca="false">VLOOKUP($A107,[3]Data!$A$1:$K$15000,10,0)*$A$2</f>
        <v>285000</v>
      </c>
      <c r="CN107" s="129" t="n">
        <f aca="false">VLOOKUP($A107,[2]Data!$A$1:$AN$15000,34,0)</f>
        <v>141236</v>
      </c>
      <c r="CO107" s="129" t="n">
        <f aca="false">VLOOKUP($A107,[2]Data!$A$1:$AN$15000,35,0)</f>
        <v>509173</v>
      </c>
      <c r="CP107" s="129" t="n">
        <f aca="false">VLOOKUP($A107,[2]Data!$A$1:$AN$15000,36,0)</f>
        <v>576251</v>
      </c>
      <c r="CQ107" s="129" t="n">
        <f aca="false">VLOOKUP($A107,[2]Data!$A$1:$AN$15000,37,0)</f>
        <v>178922</v>
      </c>
      <c r="CR107" s="129" t="n">
        <f aca="false">VLOOKUP($A107,[2]Data!$A$1:$AN$15000,38,0)</f>
        <v>0</v>
      </c>
      <c r="CS107" s="129" t="n">
        <f aca="false">VLOOKUP($A107,[2]Data!$A$1:$AN$15000,39,0)</f>
        <v>0</v>
      </c>
      <c r="CT107" s="129" t="n">
        <f aca="false">VLOOKUP($A107,[2]Data!$A$1:$AN$15000,40,0)</f>
        <v>213229</v>
      </c>
      <c r="CU107" s="129" t="n">
        <f aca="false">VLOOKUP($A107,[2]Data!$A$1:$BA$15000,41,0)</f>
        <v>0</v>
      </c>
      <c r="CV107" s="129" t="n">
        <f aca="false">VLOOKUP($A107,[2]Data!$A$1:$BA$15000,42,0)</f>
        <v>0</v>
      </c>
      <c r="CW107" s="129" t="n">
        <f aca="false">VLOOKUP($A107,[2]Data!$A$1:$BA$15000,43,0)</f>
        <v>73499</v>
      </c>
      <c r="CX107" s="129" t="n">
        <f aca="false">VLOOKUP($A107,[2]Data!$A$1:$BA$15000,44,0)</f>
        <v>20798</v>
      </c>
      <c r="CY107" s="129" t="n">
        <f aca="false">VLOOKUP($A107,[2]Data!$A$1:$BA$15000,45,0)</f>
        <v>30508</v>
      </c>
      <c r="CZ107" s="129" t="n">
        <f aca="false">VLOOKUP($A107,[2]Data!$A$1:$BA$15000,46,0)</f>
        <v>12289</v>
      </c>
      <c r="DA107" s="129" t="n">
        <f aca="false">VLOOKUP($A107,[2]Data!$A$1:$BA$15000,47,0)</f>
        <v>88364</v>
      </c>
      <c r="DB107" s="129" t="n">
        <f aca="false">VLOOKUP($A107,[2]Data!$A$1:$BA$15000,48,0)</f>
        <v>136711</v>
      </c>
      <c r="DC107" s="129" t="n">
        <f aca="false">VLOOKUP($A107,[2]Data!$A$1:$BA$15000,53,0)</f>
        <v>-82435</v>
      </c>
      <c r="DD107" s="129" t="str">
        <f aca="false">VLOOKUP($A107,[4]Data!$A$1:$Z$15000,20,0)</f>
        <v>N/A</v>
      </c>
      <c r="DE107" s="129" t="str">
        <f aca="false">VLOOKUP($A107,[4]Data!$A$1:$Z$15000,25,0)</f>
        <v>N/A</v>
      </c>
      <c r="DF107" s="129" t="n">
        <f aca="false">VLOOKUP($A107,[4]Data!$A$1:$Z$15000,26,0)</f>
        <v>0</v>
      </c>
      <c r="DG107" s="129" t="str">
        <f aca="false">VLOOKUP($A107,[4]Data!$A$1:$Z$15000,21,0)</f>
        <v>N/A</v>
      </c>
      <c r="DH107" s="129" t="e">
        <f aca="false">VLOOKUP($A107,[4]Data!$A$1:$Z$15000,24,0)</f>
        <v>#VALUE!</v>
      </c>
      <c r="DI107" s="129" t="n">
        <f aca="false">VLOOKUP($A107,[5]Data!$A$1:$M$15000,4,0)</f>
        <v>512462</v>
      </c>
      <c r="DJ107" s="129" t="n">
        <f aca="false">VLOOKUP($A107,[5]Data!$A$1:$M$15000,12,0)</f>
        <v>19960</v>
      </c>
      <c r="DK107" s="129" t="n">
        <f aca="false">VLOOKUP($A107,[5]Data!$A$1:$M$15000,11,0)</f>
        <v>246527</v>
      </c>
      <c r="DL107" s="129" t="n">
        <f aca="false">VLOOKUP($A107,[5]Data!$A$1:$M$15000,5,0)</f>
        <v>140865</v>
      </c>
      <c r="DM107" s="129" t="n">
        <f aca="false">VLOOKUP($A107,[5]Data!$A$1:$M$15000,8,0)</f>
        <v>316059</v>
      </c>
      <c r="DN107" s="129" t="n">
        <f aca="false">VLOOKUP($A107,[5]Data!$A$1:$M$15000,6,0)</f>
        <v>6770</v>
      </c>
      <c r="DO107" s="129" t="n">
        <f aca="false">VLOOKUP($A107,[5]Data!$A$1:$M$15000,7,0)</f>
        <v>56958</v>
      </c>
      <c r="DP107" s="129" t="n">
        <f aca="false">VLOOKUP($A107,[5]Data!$A$1:$M$15000,9,0)</f>
        <v>10787</v>
      </c>
      <c r="DQ107" s="129" t="n">
        <f aca="false">VLOOKUP($A107,[5]Data!$A$1:$M$15000,3,0)</f>
        <v>0</v>
      </c>
      <c r="DR107" s="129" t="n">
        <f aca="false">VLOOKUP($A107,[5]Data!$A$1:$M$15000,10,0)</f>
        <v>183338</v>
      </c>
      <c r="DS107" s="129" t="n">
        <f aca="false">VLOOKUP($A107,[5]Data!$A$1:$M$15000,2,0)</f>
        <v>20907</v>
      </c>
      <c r="DT107" s="129" t="str">
        <f aca="false">VLOOKUP($A107,[5]Data!$A$1:$M$15000,13,0)</f>
        <v/>
      </c>
      <c r="DU107" s="129" t="str">
        <f aca="false">VLOOKUP($A107,[6]data!$A$1:$M$15000,2,0)</f>
        <v/>
      </c>
      <c r="DV107" s="129" t="str">
        <f aca="false">VLOOKUP($A107,[6]data!$A$1:$M$15000,3,0)</f>
        <v/>
      </c>
      <c r="DW107" s="129" t="str">
        <f aca="false">VLOOKUP($A107,[6]data!$A$1:$M$15000,4,0)</f>
        <v/>
      </c>
      <c r="DX107" s="129" t="str">
        <f aca="false">VLOOKUP($A107,[6]data!$A$1:$M$15000,5,0)</f>
        <v/>
      </c>
      <c r="DY107" s="129" t="str">
        <f aca="false">VLOOKUP($A107,[6]data!$A$1:$M$15000,6,0)</f>
        <v/>
      </c>
      <c r="DZ107" s="129" t="str">
        <f aca="false">VLOOKUP($A107,[6]data!$A$1:$M$15000,7,0)</f>
        <v/>
      </c>
      <c r="EA107" s="129" t="str">
        <f aca="false">VLOOKUP($A107,[6]data!$A$1:$M$15000,8,0)</f>
        <v/>
      </c>
      <c r="EB107" s="129" t="str">
        <f aca="false">VLOOKUP($A107,[6]data!$A$1:$M$15000,9,0)</f>
        <v/>
      </c>
      <c r="EC107" s="129" t="str">
        <f aca="false">VLOOKUP($A107,[6]data!$A$1:$M$15000,10,0)</f>
        <v/>
      </c>
      <c r="ED107" s="129" t="str">
        <f aca="false">VLOOKUP($A107,[6]data!$A$1:$Q$15000,11,0)</f>
        <v/>
      </c>
      <c r="EE107" s="129" t="str">
        <f aca="false">VLOOKUP($A107,[6]data!$A$1:$Q$15000,12,0)</f>
        <v/>
      </c>
      <c r="EF107" s="129" t="str">
        <f aca="false">VLOOKUP($A107,[6]data!$A$1:$Q$15000,13,0)</f>
        <v/>
      </c>
      <c r="EG107" s="129" t="str">
        <f aca="false">VLOOKUP($A107,[6]data!$A$1:$Q$15000,14,0)</f>
        <v/>
      </c>
      <c r="EH107" s="129" t="str">
        <f aca="false">VLOOKUP($A107,[6]data!$A$1:$Q$15000,15,0)</f>
        <v/>
      </c>
      <c r="EI107" s="129" t="str">
        <f aca="false">VLOOKUP($A107,[6]data!$A$1:$Q$15000,17,0)</f>
        <v/>
      </c>
      <c r="EJ107" s="129" t="str">
        <f aca="false">VLOOKUP($A107,[6]data!$A$1:$Q$15000,16,0)</f>
        <v/>
      </c>
      <c r="EK107" s="129" t="n">
        <f aca="false">VLOOKUP($A107,[7]data!$A$1:$Q$15000,3,0)</f>
        <v>270000</v>
      </c>
      <c r="EL107" s="129" t="n">
        <f aca="false">VLOOKUP($A107,[7]data!$A$1:$Q$15000,4,0)</f>
        <v>58000</v>
      </c>
      <c r="EM107" s="129" t="n">
        <f aca="false">VLOOKUP($A107,[7]data!$A$1:$Q$15000,2,0)</f>
        <v>38000</v>
      </c>
      <c r="EN107" s="129" t="n">
        <f aca="false">VLOOKUP($A107,[7]data!$A$1:$Q$15000,11,0)</f>
        <v>98000</v>
      </c>
      <c r="EO107" s="129" t="n">
        <f aca="false">VLOOKUP($A107,[7]data!$A$1:$Q$15000,12,0)</f>
        <v>48000</v>
      </c>
      <c r="ES107" s="129" t="n">
        <f aca="false">VLOOKUP($A107,[7]data!$A$1:$Q$15000,14,0)</f>
        <v>48000</v>
      </c>
      <c r="ET107" s="129" t="n">
        <f aca="false">VLOOKUP($A107,[7]data!$A$1:$Q$15000,13,0)</f>
        <v>8000</v>
      </c>
      <c r="EU107" s="130" t="str">
        <f aca="false">VLOOKUP($A107,[4]Data!$A$1:$I$15000,8,0)</f>
        <v>N/A</v>
      </c>
      <c r="EV107" s="128" t="n">
        <f aca="false">VLOOKUP($A107,[2]Data!$A$1:$BG$15000,59,0)</f>
        <v>0</v>
      </c>
      <c r="EX107" s="129" t="n">
        <f aca="false">+[2]Data!$E$97</f>
        <v>621767</v>
      </c>
    </row>
    <row r="108" customFormat="false" ht="11.25" hidden="false" customHeight="false" outlineLevel="0" collapsed="false">
      <c r="A108" s="172" t="n">
        <v>36569</v>
      </c>
      <c r="B108" s="173" t="n">
        <f aca="false">VLOOKUP($A108,[2]Data!$A$1:$AG$15000,9,0)</f>
        <v>235236</v>
      </c>
      <c r="C108" s="173" t="n">
        <f aca="false">VLOOKUP($A108,[2]Data!$A$1:$AG$15000,10,0)</f>
        <v>256031</v>
      </c>
      <c r="D108" s="173" t="n">
        <f aca="false">VLOOKUP($A108,[2]Data!$A$1:$AG$15000,11,0)</f>
        <v>650504</v>
      </c>
      <c r="E108" s="173" t="n">
        <f aca="false">VLOOKUP($A108,[2]Data!$A$1:$AG$15000,12,0)</f>
        <v>539999</v>
      </c>
      <c r="F108" s="173" t="n">
        <f aca="false">VLOOKUP($A108,[1]Data!$A$1:$AF$15000,4,0)</f>
        <v>711237</v>
      </c>
      <c r="G108" s="173" t="n">
        <f aca="false">VLOOKUP($A108,[1]Data!$A$1:$AF$15000,2,0)</f>
        <v>20000</v>
      </c>
      <c r="H108" s="173" t="n">
        <f aca="false">VLOOKUP($A108,[1]Data!$A$1:$AF$15000,3,0)</f>
        <v>157480</v>
      </c>
      <c r="I108" s="173" t="n">
        <f aca="false">VLOOKUP($A108,[1]Data!$A$1:$AF$15000,6,0)</f>
        <v>12731</v>
      </c>
      <c r="J108" s="173" t="n">
        <f aca="false">VLOOKUP($A108,[3]Data!$A$1:$K$15000,4,0)*$A$2</f>
        <v>1729400</v>
      </c>
      <c r="K108" s="173" t="n">
        <f aca="false">VLOOKUP($A108,[3]Data!$A$1:$K$15000,6,0)*$A$2</f>
        <v>88900</v>
      </c>
      <c r="R108" s="173" t="n">
        <f aca="false">VLOOKUP($A108,[2]Data!$A$1:$AH$15000,4,0)</f>
        <v>2690902</v>
      </c>
      <c r="T108" s="173" t="n">
        <f aca="false">VLOOKUP($A108,[1]Data!$A$1:$AH$15000,34,0)</f>
        <v>705438</v>
      </c>
      <c r="V108" s="173" t="n">
        <f aca="false">VLOOKUP($A108,[1]Data!$A$1:$AH$15000,8,0)</f>
        <v>56564</v>
      </c>
      <c r="W108" s="173" t="str">
        <f aca="false">VLOOKUP($A108,[4]Data!$A$1:$AH$15000,19,0)</f>
        <v>N/A</v>
      </c>
      <c r="X108" s="173" t="n">
        <f aca="false">VLOOKUP($A108,[1]Data!$A$1:$AH$15000,17,0)</f>
        <v>120911</v>
      </c>
      <c r="Y108" s="173" t="n">
        <f aca="false">VLOOKUP($A108,[2]Data!$A$1:$AH$15000,17,0)</f>
        <v>335159</v>
      </c>
      <c r="Z108" s="173" t="n">
        <f aca="false">VLOOKUP($A108,[1]Data!$A$1:$AH$15000,11,0)</f>
        <v>287616</v>
      </c>
      <c r="AA108" s="173" t="n">
        <f aca="false">VLOOKUP($A108,[2]Data!$A$1:$AH$15000,21,0)</f>
        <v>326111</v>
      </c>
      <c r="AB108" s="173" t="n">
        <f aca="false">VLOOKUP($A108,[1]Data!$A$1:$AH$15000,15,0)</f>
        <v>74613</v>
      </c>
      <c r="AC108" s="173" t="n">
        <f aca="false">VLOOKUP($A108,[2]Data!$A$1:$AH$15000,18,0)</f>
        <v>135334</v>
      </c>
      <c r="AD108" s="173" t="n">
        <f aca="false">VLOOKUP($A108,[1]Data!$A$1:$AH$15000,18,0)</f>
        <v>91351</v>
      </c>
      <c r="AE108" s="173" t="n">
        <f aca="false">VLOOKUP($A108,[2]Data!$A$1:$AH$15000,19,0)</f>
        <v>754</v>
      </c>
      <c r="AF108" s="173" t="n">
        <f aca="false">VLOOKUP($A108,[1]Data!$A$1:$AH$15000,16,0)</f>
        <v>161366</v>
      </c>
      <c r="AG108" s="173" t="n">
        <f aca="false">VLOOKUP($A108,[2]Data!$A$1:$AH$15000,20,0)</f>
        <v>40421</v>
      </c>
      <c r="AH108" s="173" t="n">
        <f aca="false">VLOOKUP($A108,[1]Data!$A$1:$AH$15000,9,0)</f>
        <v>180470</v>
      </c>
      <c r="AI108" s="173" t="n">
        <f aca="false">VLOOKUP($A108,[2]Data!$A$1:$AH$15000,22,0)</f>
        <v>321831</v>
      </c>
      <c r="AJ108" s="173" t="n">
        <f aca="false">VLOOKUP($A108,[1]Data!$A$1:$AH$15000,10,0)</f>
        <v>77018</v>
      </c>
      <c r="AK108" s="173" t="n">
        <f aca="false">VLOOKUP($A108,[2]Data!$A$1:$AH$15000,23,0)</f>
        <v>74387</v>
      </c>
      <c r="AL108" s="173" t="n">
        <f aca="false">VLOOKUP($A108,[2]Data!$A$1:$AH$15000,24,0)</f>
        <v>924102</v>
      </c>
      <c r="AM108" s="173" t="str">
        <f aca="false">VLOOKUP($A108,[4]Data!$A$1:$R$15000,9,0)</f>
        <v>N/A</v>
      </c>
      <c r="BA108" s="173" t="n">
        <f aca="false">VLOOKUP($A108,[2]Data!$A$1:$AH$15000,2,0)</f>
        <v>299733</v>
      </c>
      <c r="BC108" s="173" t="n">
        <f aca="false">VLOOKUP($A108,[1]Data!$A$1:$AH$15000,20,0)</f>
        <v>0</v>
      </c>
      <c r="BD108" s="173" t="n">
        <f aca="false">VLOOKUP($A108,[1]Data!$A$1:$AH$15000,21,0)</f>
        <v>35615</v>
      </c>
      <c r="BE108" s="173" t="n">
        <f aca="false">VLOOKUP($A108,[1]Data!$A$1:$AH$15000,22,0)</f>
        <v>5000</v>
      </c>
      <c r="BF108" s="173" t="n">
        <f aca="false">VLOOKUP($A108,[1]Data!$A$1:$AH$15000,19,0)</f>
        <v>1784</v>
      </c>
      <c r="BG108" s="173" t="n">
        <f aca="false">+BC108+BD108+BE108+BF108</f>
        <v>42399</v>
      </c>
      <c r="BH108" s="173" t="n">
        <f aca="false">VLOOKUP($A108,[2]Data!$A$1:$AH$15000,3,0)</f>
        <v>209732</v>
      </c>
      <c r="BI108" s="173" t="n">
        <f aca="false">VLOOKUP($A108,[2]Data!$A$1:$AH$15000,7,0)</f>
        <v>606836</v>
      </c>
      <c r="BJ108" s="173" t="n">
        <f aca="false">VLOOKUP($A108,[2]Data!$A$1:$AH$15000,8,0)</f>
        <v>15753</v>
      </c>
      <c r="BR108" s="173" t="n">
        <f aca="false">VLOOKUP($A108,[2]Data!$A$1:$AH$15000,13,0)</f>
        <v>114546</v>
      </c>
      <c r="BS108" s="173" t="n">
        <f aca="false">VLOOKUP($A108,[2]Data!$A$1:$AH$15000,14,0)</f>
        <v>143676</v>
      </c>
      <c r="BT108" s="173" t="n">
        <f aca="false">VLOOKUP($A108,[2]Data!$A$1:$AH$15000,15,0)</f>
        <v>126838</v>
      </c>
      <c r="BU108" s="173" t="n">
        <f aca="false">VLOOKUP($A108,[2]Data!$A$1:$AH$15000,16,0)</f>
        <v>76700</v>
      </c>
      <c r="BV108" s="173" t="n">
        <f aca="false">SUM(BR108:BU108)</f>
        <v>461760</v>
      </c>
      <c r="BW108" s="173" t="n">
        <v>90807</v>
      </c>
      <c r="BX108" s="173" t="n">
        <f aca="false">VLOOKUP($A108,[1]Data!$A$1:$AH$15000,28,0)</f>
        <v>20000</v>
      </c>
      <c r="BY108" s="173" t="n">
        <f aca="false">VLOOKUP($A108,[1]Data!$A$1:$AH$15000,24,0)</f>
        <v>36512</v>
      </c>
      <c r="BZ108" s="173" t="n">
        <f aca="false">VLOOKUP($A108,[1]Data!$A$1:$AH$15000,25,0)</f>
        <v>28918</v>
      </c>
      <c r="CA108" s="173" t="n">
        <f aca="false">VLOOKUP($A108,[1]Data!$A$1:$AH$15000,30,0)</f>
        <v>31436</v>
      </c>
      <c r="CB108" s="173" t="n">
        <f aca="false">VLOOKUP($A108,[1]Data!$A$1:$AH$15000,29,0)</f>
        <v>46761</v>
      </c>
      <c r="CC108" s="173" t="n">
        <f aca="false">SUM(BW108:CB108)</f>
        <v>254434</v>
      </c>
      <c r="CD108" s="129" t="str">
        <f aca="false">VLOOKUP($A108,[4]Data!$A$1:$R$15000,2,0)</f>
        <v>N/A</v>
      </c>
      <c r="CE108" s="173" t="n">
        <f aca="false">VLOOKUP($A108,[3]Data!$A$1:$K$15000,3,0)*$A$2</f>
        <v>2428900</v>
      </c>
      <c r="CF108" s="173" t="n">
        <f aca="false">VLOOKUP($A108,[3]Data!$A$1:$K$15000,7,0)*$A$2</f>
        <v>9000</v>
      </c>
      <c r="CG108" s="173" t="n">
        <f aca="false">VLOOKUP($A108,[3]Data!$A$1:$K$15000,8,0)*$A$2</f>
        <v>41400</v>
      </c>
      <c r="CH108" s="173" t="n">
        <f aca="false">VLOOKUP($A108,[3]Data!$A$1:$K$15000,2,0)*$A$2</f>
        <v>40200</v>
      </c>
      <c r="CJ108" s="173" t="str">
        <f aca="false">VLOOKUP($A108,[4]Data!$A$1:$R$15000,18,0)</f>
        <v>N/A</v>
      </c>
      <c r="CK108" s="173" t="str">
        <f aca="false">VLOOKUP($A108,[4]Data!$A$1:$R$15000,3,0)</f>
        <v>N/A</v>
      </c>
      <c r="CL108" s="173" t="str">
        <f aca="false">VLOOKUP($A108,[4]Data!$A$1:$R$15000,4,0)</f>
        <v>N/A</v>
      </c>
      <c r="CM108" s="173" t="n">
        <f aca="false">VLOOKUP($A108,[3]Data!$A$1:$K$15000,10,0)*$A$2</f>
        <v>239700</v>
      </c>
      <c r="CN108" s="129" t="n">
        <f aca="false">VLOOKUP($A108,[2]Data!$A$1:$AN$15000,34,0)</f>
        <v>141235</v>
      </c>
      <c r="CO108" s="129" t="n">
        <f aca="false">VLOOKUP($A108,[2]Data!$A$1:$AN$15000,35,0)</f>
        <v>496977</v>
      </c>
      <c r="CP108" s="129" t="n">
        <f aca="false">VLOOKUP($A108,[2]Data!$A$1:$AN$15000,36,0)</f>
        <v>562960</v>
      </c>
      <c r="CQ108" s="129" t="n">
        <f aca="false">VLOOKUP($A108,[2]Data!$A$1:$AN$15000,37,0)</f>
        <v>179171</v>
      </c>
      <c r="CR108" s="129" t="n">
        <f aca="false">VLOOKUP($A108,[2]Data!$A$1:$AN$15000,38,0)</f>
        <v>0</v>
      </c>
      <c r="CS108" s="129" t="n">
        <f aca="false">VLOOKUP($A108,[2]Data!$A$1:$AN$15000,39,0)</f>
        <v>0</v>
      </c>
      <c r="CT108" s="129" t="n">
        <f aca="false">VLOOKUP($A108,[2]Data!$A$1:$AN$15000,40,0)</f>
        <v>213207</v>
      </c>
      <c r="CU108" s="129" t="n">
        <f aca="false">VLOOKUP($A108,[2]Data!$A$1:$BA$15000,41,0)</f>
        <v>0</v>
      </c>
      <c r="CV108" s="129" t="n">
        <f aca="false">VLOOKUP($A108,[2]Data!$A$1:$BA$15000,42,0)</f>
        <v>0</v>
      </c>
      <c r="CW108" s="129" t="n">
        <f aca="false">VLOOKUP($A108,[2]Data!$A$1:$BA$15000,43,0)</f>
        <v>73499</v>
      </c>
      <c r="CX108" s="129" t="n">
        <f aca="false">VLOOKUP($A108,[2]Data!$A$1:$BA$15000,44,0)</f>
        <v>20745</v>
      </c>
      <c r="CY108" s="129" t="n">
        <f aca="false">VLOOKUP($A108,[2]Data!$A$1:$BA$15000,45,0)</f>
        <v>52841</v>
      </c>
      <c r="CZ108" s="129" t="n">
        <f aca="false">VLOOKUP($A108,[2]Data!$A$1:$BA$15000,46,0)</f>
        <v>12289</v>
      </c>
      <c r="DA108" s="129" t="n">
        <f aca="false">VLOOKUP($A108,[2]Data!$A$1:$BA$15000,47,0)</f>
        <v>88364</v>
      </c>
      <c r="DB108" s="129" t="n">
        <f aca="false">VLOOKUP($A108,[2]Data!$A$1:$BA$15000,48,0)</f>
        <v>158499</v>
      </c>
      <c r="DC108" s="129" t="n">
        <f aca="false">VLOOKUP($A108,[2]Data!$A$1:$BA$15000,53,0)</f>
        <v>-80811</v>
      </c>
      <c r="DD108" s="129" t="str">
        <f aca="false">VLOOKUP($A108,[4]Data!$A$1:$Z$15000,20,0)</f>
        <v>N/A</v>
      </c>
      <c r="DE108" s="129" t="str">
        <f aca="false">VLOOKUP($A108,[4]Data!$A$1:$Z$15000,25,0)</f>
        <v>N/A</v>
      </c>
      <c r="DF108" s="129" t="n">
        <f aca="false">VLOOKUP($A108,[4]Data!$A$1:$Z$15000,26,0)</f>
        <v>0</v>
      </c>
      <c r="DG108" s="129" t="str">
        <f aca="false">VLOOKUP($A108,[4]Data!$A$1:$Z$15000,21,0)</f>
        <v>N/A</v>
      </c>
      <c r="DH108" s="129" t="e">
        <f aca="false">VLOOKUP($A108,[4]Data!$A$1:$Z$15000,24,0)</f>
        <v>#VALUE!</v>
      </c>
      <c r="DI108" s="129" t="n">
        <f aca="false">VLOOKUP($A108,[5]Data!$A$1:$M$15000,4,0)</f>
        <v>501910</v>
      </c>
      <c r="DJ108" s="129" t="n">
        <f aca="false">VLOOKUP($A108,[5]Data!$A$1:$M$15000,12,0)</f>
        <v>19960</v>
      </c>
      <c r="DK108" s="129" t="n">
        <f aca="false">VLOOKUP($A108,[5]Data!$A$1:$M$15000,11,0)</f>
        <v>225278</v>
      </c>
      <c r="DL108" s="129" t="n">
        <f aca="false">VLOOKUP($A108,[5]Data!$A$1:$M$15000,5,0)</f>
        <v>134882</v>
      </c>
      <c r="DM108" s="129" t="n">
        <f aca="false">VLOOKUP($A108,[5]Data!$A$1:$M$15000,8,0)</f>
        <v>279313</v>
      </c>
      <c r="DN108" s="129" t="n">
        <f aca="false">VLOOKUP($A108,[5]Data!$A$1:$M$15000,6,0)</f>
        <v>0</v>
      </c>
      <c r="DO108" s="129" t="n">
        <f aca="false">VLOOKUP($A108,[5]Data!$A$1:$M$15000,7,0)</f>
        <v>56593</v>
      </c>
      <c r="DP108" s="129" t="n">
        <f aca="false">VLOOKUP($A108,[5]Data!$A$1:$M$15000,9,0)</f>
        <v>10790</v>
      </c>
      <c r="DQ108" s="129" t="n">
        <f aca="false">VLOOKUP($A108,[5]Data!$A$1:$M$15000,3,0)</f>
        <v>0</v>
      </c>
      <c r="DR108" s="129" t="n">
        <f aca="false">VLOOKUP($A108,[5]Data!$A$1:$M$15000,10,0)</f>
        <v>182994</v>
      </c>
      <c r="DS108" s="129" t="n">
        <f aca="false">VLOOKUP($A108,[5]Data!$A$1:$M$15000,2,0)</f>
        <v>20907</v>
      </c>
      <c r="DT108" s="129" t="str">
        <f aca="false">VLOOKUP($A108,[5]Data!$A$1:$M$15000,13,0)</f>
        <v/>
      </c>
      <c r="DU108" s="129" t="str">
        <f aca="false">VLOOKUP($A108,[6]data!$A$1:$M$15000,2,0)</f>
        <v/>
      </c>
      <c r="DV108" s="129" t="str">
        <f aca="false">VLOOKUP($A108,[6]data!$A$1:$M$15000,3,0)</f>
        <v/>
      </c>
      <c r="DW108" s="129" t="str">
        <f aca="false">VLOOKUP($A108,[6]data!$A$1:$M$15000,4,0)</f>
        <v/>
      </c>
      <c r="DX108" s="129" t="str">
        <f aca="false">VLOOKUP($A108,[6]data!$A$1:$M$15000,5,0)</f>
        <v/>
      </c>
      <c r="DY108" s="129" t="str">
        <f aca="false">VLOOKUP($A108,[6]data!$A$1:$M$15000,6,0)</f>
        <v/>
      </c>
      <c r="DZ108" s="129" t="str">
        <f aca="false">VLOOKUP($A108,[6]data!$A$1:$M$15000,7,0)</f>
        <v/>
      </c>
      <c r="EA108" s="129" t="str">
        <f aca="false">VLOOKUP($A108,[6]data!$A$1:$M$15000,8,0)</f>
        <v/>
      </c>
      <c r="EB108" s="129" t="str">
        <f aca="false">VLOOKUP($A108,[6]data!$A$1:$M$15000,9,0)</f>
        <v/>
      </c>
      <c r="EC108" s="129" t="str">
        <f aca="false">VLOOKUP($A108,[6]data!$A$1:$M$15000,10,0)</f>
        <v/>
      </c>
      <c r="ED108" s="129" t="str">
        <f aca="false">VLOOKUP($A108,[6]data!$A$1:$Q$15000,11,0)</f>
        <v/>
      </c>
      <c r="EE108" s="129" t="str">
        <f aca="false">VLOOKUP($A108,[6]data!$A$1:$Q$15000,12,0)</f>
        <v/>
      </c>
      <c r="EF108" s="129" t="str">
        <f aca="false">VLOOKUP($A108,[6]data!$A$1:$Q$15000,13,0)</f>
        <v/>
      </c>
      <c r="EG108" s="129" t="str">
        <f aca="false">VLOOKUP($A108,[6]data!$A$1:$Q$15000,14,0)</f>
        <v/>
      </c>
      <c r="EH108" s="129" t="str">
        <f aca="false">VLOOKUP($A108,[6]data!$A$1:$Q$15000,15,0)</f>
        <v/>
      </c>
      <c r="EI108" s="129" t="str">
        <f aca="false">VLOOKUP($A108,[6]data!$A$1:$Q$15000,17,0)</f>
        <v/>
      </c>
      <c r="EJ108" s="129" t="str">
        <f aca="false">VLOOKUP($A108,[6]data!$A$1:$Q$15000,16,0)</f>
        <v/>
      </c>
      <c r="EK108" s="129" t="n">
        <f aca="false">VLOOKUP($A108,[7]data!$A$1:$Q$15000,3,0)</f>
        <v>270000</v>
      </c>
      <c r="EL108" s="129" t="n">
        <f aca="false">VLOOKUP($A108,[7]data!$A$1:$Q$15000,4,0)</f>
        <v>57000</v>
      </c>
      <c r="EM108" s="129" t="n">
        <f aca="false">VLOOKUP($A108,[7]data!$A$1:$Q$15000,2,0)</f>
        <v>33000</v>
      </c>
      <c r="EN108" s="129" t="n">
        <f aca="false">VLOOKUP($A108,[7]data!$A$1:$Q$15000,11,0)</f>
        <v>77000</v>
      </c>
      <c r="EO108" s="129" t="n">
        <f aca="false">VLOOKUP($A108,[7]data!$A$1:$Q$15000,12,0)</f>
        <v>24000</v>
      </c>
      <c r="ES108" s="129" t="n">
        <f aca="false">VLOOKUP($A108,[7]data!$A$1:$Q$15000,14,0)</f>
        <v>47000</v>
      </c>
      <c r="ET108" s="129" t="n">
        <f aca="false">VLOOKUP($A108,[7]data!$A$1:$Q$15000,13,0)</f>
        <v>8000</v>
      </c>
      <c r="EU108" s="130" t="str">
        <f aca="false">VLOOKUP($A108,[4]Data!$A$1:$I$15000,8,0)</f>
        <v>N/A</v>
      </c>
      <c r="EV108" s="128" t="n">
        <f aca="false">VLOOKUP($A108,[2]Data!$A$1:$BG$15000,59,0)</f>
        <v>0</v>
      </c>
      <c r="EX108" s="129" t="n">
        <f aca="false">+[2]Data!$E$97</f>
        <v>621767</v>
      </c>
    </row>
    <row r="109" customFormat="false" ht="11.25" hidden="false" customHeight="false" outlineLevel="0" collapsed="false">
      <c r="A109" s="172" t="n">
        <v>36570</v>
      </c>
      <c r="B109" s="173" t="n">
        <f aca="false">VLOOKUP($A109,[2]Data!$A$1:$AG$15000,9,0)</f>
        <v>159865</v>
      </c>
      <c r="C109" s="173" t="n">
        <f aca="false">VLOOKUP($A109,[2]Data!$A$1:$AG$15000,10,0)</f>
        <v>240437</v>
      </c>
      <c r="D109" s="173" t="n">
        <f aca="false">VLOOKUP($A109,[2]Data!$A$1:$AG$15000,11,0)</f>
        <v>641827</v>
      </c>
      <c r="E109" s="173" t="n">
        <f aca="false">VLOOKUP($A109,[2]Data!$A$1:$AG$15000,12,0)</f>
        <v>420596</v>
      </c>
      <c r="F109" s="173" t="n">
        <f aca="false">VLOOKUP($A109,[1]Data!$A$1:$AF$15000,4,0)</f>
        <v>711232</v>
      </c>
      <c r="G109" s="173" t="n">
        <f aca="false">VLOOKUP($A109,[1]Data!$A$1:$AF$15000,2,0)</f>
        <v>20000</v>
      </c>
      <c r="H109" s="173" t="n">
        <f aca="false">VLOOKUP($A109,[1]Data!$A$1:$AF$15000,3,0)</f>
        <v>157482</v>
      </c>
      <c r="I109" s="173" t="n">
        <f aca="false">VLOOKUP($A109,[1]Data!$A$1:$AF$15000,6,0)</f>
        <v>12730</v>
      </c>
      <c r="J109" s="173" t="n">
        <f aca="false">VLOOKUP($A109,[3]Data!$A$1:$K$15000,4,0)*$A$2</f>
        <v>1724900</v>
      </c>
      <c r="K109" s="173" t="n">
        <f aca="false">VLOOKUP($A109,[3]Data!$A$1:$K$15000,6,0)*$A$2</f>
        <v>88900</v>
      </c>
      <c r="R109" s="173" t="n">
        <f aca="false">VLOOKUP($A109,[2]Data!$A$1:$AH$15000,4,0)</f>
        <v>2448992</v>
      </c>
      <c r="T109" s="173" t="n">
        <f aca="false">VLOOKUP($A109,[1]Data!$A$1:$AH$15000,34,0)</f>
        <v>690450</v>
      </c>
      <c r="V109" s="173" t="n">
        <f aca="false">VLOOKUP($A109,[1]Data!$A$1:$AH$15000,8,0)</f>
        <v>56564</v>
      </c>
      <c r="W109" s="173" t="n">
        <f aca="false">VLOOKUP($A109,[4]Data!$A$1:$AH$15000,19,0)</f>
        <v>72973</v>
      </c>
      <c r="X109" s="173" t="n">
        <f aca="false">VLOOKUP($A109,[1]Data!$A$1:$AH$15000,17,0)</f>
        <v>120047</v>
      </c>
      <c r="Y109" s="173" t="n">
        <f aca="false">VLOOKUP($A109,[2]Data!$A$1:$AH$15000,17,0)</f>
        <v>316204</v>
      </c>
      <c r="Z109" s="173" t="n">
        <f aca="false">VLOOKUP($A109,[1]Data!$A$1:$AH$15000,11,0)</f>
        <v>282616</v>
      </c>
      <c r="AA109" s="173" t="n">
        <f aca="false">VLOOKUP($A109,[2]Data!$A$1:$AH$15000,21,0)</f>
        <v>304385</v>
      </c>
      <c r="AB109" s="173" t="n">
        <f aca="false">VLOOKUP($A109,[1]Data!$A$1:$AH$15000,15,0)</f>
        <v>74613</v>
      </c>
      <c r="AC109" s="173" t="n">
        <f aca="false">VLOOKUP($A109,[2]Data!$A$1:$AH$15000,18,0)</f>
        <v>131191</v>
      </c>
      <c r="AD109" s="173" t="n">
        <f aca="false">VLOOKUP($A109,[1]Data!$A$1:$AH$15000,18,0)</f>
        <v>79919</v>
      </c>
      <c r="AE109" s="173" t="n">
        <f aca="false">VLOOKUP($A109,[2]Data!$A$1:$AH$15000,19,0)</f>
        <v>754</v>
      </c>
      <c r="AF109" s="173" t="n">
        <f aca="false">VLOOKUP($A109,[1]Data!$A$1:$AH$15000,16,0)</f>
        <v>118989</v>
      </c>
      <c r="AG109" s="173" t="n">
        <f aca="false">VLOOKUP($A109,[2]Data!$A$1:$AH$15000,20,0)</f>
        <v>37972</v>
      </c>
      <c r="AH109" s="173" t="n">
        <f aca="false">VLOOKUP($A109,[1]Data!$A$1:$AH$15000,9,0)</f>
        <v>180470</v>
      </c>
      <c r="AI109" s="173" t="n">
        <f aca="false">VLOOKUP($A109,[2]Data!$A$1:$AH$15000,22,0)</f>
        <v>291102</v>
      </c>
      <c r="AJ109" s="173" t="n">
        <f aca="false">VLOOKUP($A109,[1]Data!$A$1:$AH$15000,10,0)</f>
        <v>77018</v>
      </c>
      <c r="AK109" s="173" t="n">
        <f aca="false">VLOOKUP($A109,[2]Data!$A$1:$AH$15000,23,0)</f>
        <v>67381</v>
      </c>
      <c r="AL109" s="173" t="n">
        <f aca="false">VLOOKUP($A109,[2]Data!$A$1:$AH$15000,24,0)</f>
        <v>852148</v>
      </c>
      <c r="AM109" s="173" t="n">
        <f aca="false">VLOOKUP($A109,[4]Data!$A$1:$R$15000,9,0)</f>
        <v>55854</v>
      </c>
      <c r="BA109" s="173" t="n">
        <f aca="false">VLOOKUP($A109,[2]Data!$A$1:$AH$15000,2,0)</f>
        <v>307921</v>
      </c>
      <c r="BC109" s="173" t="n">
        <f aca="false">VLOOKUP($A109,[1]Data!$A$1:$AH$15000,20,0)</f>
        <v>0</v>
      </c>
      <c r="BD109" s="173" t="n">
        <f aca="false">VLOOKUP($A109,[1]Data!$A$1:$AH$15000,21,0)</f>
        <v>35615</v>
      </c>
      <c r="BE109" s="173" t="n">
        <f aca="false">VLOOKUP($A109,[1]Data!$A$1:$AH$15000,22,0)</f>
        <v>5000</v>
      </c>
      <c r="BF109" s="173" t="n">
        <f aca="false">VLOOKUP($A109,[1]Data!$A$1:$AH$15000,19,0)</f>
        <v>1784</v>
      </c>
      <c r="BG109" s="173" t="n">
        <f aca="false">+BC109+BD109+BE109+BF109</f>
        <v>42399</v>
      </c>
      <c r="BH109" s="173" t="n">
        <f aca="false">VLOOKUP($A109,[2]Data!$A$1:$AH$15000,3,0)</f>
        <v>199510</v>
      </c>
      <c r="BI109" s="173" t="n">
        <f aca="false">VLOOKUP($A109,[2]Data!$A$1:$AH$15000,7,0)</f>
        <v>611226</v>
      </c>
      <c r="BJ109" s="173" t="n">
        <f aca="false">VLOOKUP($A109,[2]Data!$A$1:$AH$15000,8,0)</f>
        <v>0</v>
      </c>
      <c r="BR109" s="173" t="n">
        <f aca="false">VLOOKUP($A109,[2]Data!$A$1:$AH$15000,13,0)</f>
        <v>113557</v>
      </c>
      <c r="BS109" s="173" t="n">
        <f aca="false">VLOOKUP($A109,[2]Data!$A$1:$AH$15000,14,0)</f>
        <v>124957</v>
      </c>
      <c r="BT109" s="173" t="n">
        <f aca="false">VLOOKUP($A109,[2]Data!$A$1:$AH$15000,15,0)</f>
        <v>124448</v>
      </c>
      <c r="BU109" s="173" t="n">
        <f aca="false">VLOOKUP($A109,[2]Data!$A$1:$AH$15000,16,0)</f>
        <v>64610</v>
      </c>
      <c r="BV109" s="173" t="n">
        <f aca="false">SUM(BR109:BU109)</f>
        <v>427572</v>
      </c>
      <c r="BW109" s="173" t="n">
        <v>90808</v>
      </c>
      <c r="BX109" s="173" t="n">
        <f aca="false">VLOOKUP($A109,[1]Data!$A$1:$AH$15000,28,0)</f>
        <v>19998</v>
      </c>
      <c r="BY109" s="173" t="n">
        <f aca="false">VLOOKUP($A109,[1]Data!$A$1:$AH$15000,24,0)</f>
        <v>36512</v>
      </c>
      <c r="BZ109" s="173" t="n">
        <f aca="false">VLOOKUP($A109,[1]Data!$A$1:$AH$15000,25,0)</f>
        <v>28918</v>
      </c>
      <c r="CA109" s="173" t="n">
        <f aca="false">VLOOKUP($A109,[1]Data!$A$1:$AH$15000,30,0)</f>
        <v>31436</v>
      </c>
      <c r="CB109" s="173" t="n">
        <f aca="false">VLOOKUP($A109,[1]Data!$A$1:$AH$15000,29,0)</f>
        <v>46761</v>
      </c>
      <c r="CC109" s="173" t="n">
        <f aca="false">SUM(BW109:CB109)</f>
        <v>254433</v>
      </c>
      <c r="CD109" s="129" t="n">
        <f aca="false">VLOOKUP($A109,[4]Data!$A$1:$R$15000,2,0)</f>
        <v>878158</v>
      </c>
      <c r="CE109" s="173" t="n">
        <f aca="false">VLOOKUP($A109,[3]Data!$A$1:$K$15000,3,0)*$A$2</f>
        <v>2474700</v>
      </c>
      <c r="CF109" s="173" t="n">
        <f aca="false">VLOOKUP($A109,[3]Data!$A$1:$K$15000,7,0)*$A$2</f>
        <v>9800</v>
      </c>
      <c r="CG109" s="173" t="n">
        <f aca="false">VLOOKUP($A109,[3]Data!$A$1:$K$15000,8,0)*$A$2</f>
        <v>82900</v>
      </c>
      <c r="CH109" s="173" t="n">
        <f aca="false">VLOOKUP($A109,[3]Data!$A$1:$K$15000,2,0)*$A$2</f>
        <v>35300</v>
      </c>
      <c r="CJ109" s="173" t="n">
        <f aca="false">VLOOKUP($A109,[4]Data!$A$1:$R$15000,18,0)</f>
        <v>44621</v>
      </c>
      <c r="CK109" s="173" t="n">
        <f aca="false">VLOOKUP($A109,[4]Data!$A$1:$R$15000,3,0)</f>
        <v>245624</v>
      </c>
      <c r="CL109" s="173" t="n">
        <f aca="false">VLOOKUP($A109,[4]Data!$A$1:$R$15000,4,0)</f>
        <v>3376</v>
      </c>
      <c r="CM109" s="173" t="n">
        <f aca="false">VLOOKUP($A109,[3]Data!$A$1:$K$15000,10,0)*$A$2</f>
        <v>244600</v>
      </c>
      <c r="CN109" s="129" t="n">
        <f aca="false">VLOOKUP($A109,[2]Data!$A$1:$AN$15000,34,0)</f>
        <v>141276</v>
      </c>
      <c r="CO109" s="129" t="n">
        <f aca="false">VLOOKUP($A109,[2]Data!$A$1:$AN$15000,35,0)</f>
        <v>470746</v>
      </c>
      <c r="CP109" s="129" t="n">
        <f aca="false">VLOOKUP($A109,[2]Data!$A$1:$AN$15000,36,0)</f>
        <v>534437</v>
      </c>
      <c r="CQ109" s="129" t="n">
        <f aca="false">VLOOKUP($A109,[2]Data!$A$1:$AN$15000,37,0)</f>
        <v>169834</v>
      </c>
      <c r="CR109" s="129" t="n">
        <f aca="false">VLOOKUP($A109,[2]Data!$A$1:$AN$15000,38,0)</f>
        <v>0</v>
      </c>
      <c r="CS109" s="129" t="n">
        <f aca="false">VLOOKUP($A109,[2]Data!$A$1:$AN$15000,39,0)</f>
        <v>0</v>
      </c>
      <c r="CT109" s="129" t="n">
        <f aca="false">VLOOKUP($A109,[2]Data!$A$1:$AN$15000,40,0)</f>
        <v>213039</v>
      </c>
      <c r="CU109" s="129" t="n">
        <f aca="false">VLOOKUP($A109,[2]Data!$A$1:$BA$15000,41,0)</f>
        <v>0</v>
      </c>
      <c r="CV109" s="129" t="n">
        <f aca="false">VLOOKUP($A109,[2]Data!$A$1:$BA$15000,42,0)</f>
        <v>0</v>
      </c>
      <c r="CW109" s="129" t="n">
        <f aca="false">VLOOKUP($A109,[2]Data!$A$1:$BA$15000,43,0)</f>
        <v>73499</v>
      </c>
      <c r="CX109" s="129" t="n">
        <f aca="false">VLOOKUP($A109,[2]Data!$A$1:$BA$15000,44,0)</f>
        <v>20691</v>
      </c>
      <c r="CY109" s="129" t="n">
        <f aca="false">VLOOKUP($A109,[2]Data!$A$1:$BA$15000,45,0)</f>
        <v>52841</v>
      </c>
      <c r="CZ109" s="129" t="n">
        <f aca="false">VLOOKUP($A109,[2]Data!$A$1:$BA$15000,46,0)</f>
        <v>12289</v>
      </c>
      <c r="DA109" s="129" t="n">
        <f aca="false">VLOOKUP($A109,[2]Data!$A$1:$BA$15000,47,0)</f>
        <v>88364</v>
      </c>
      <c r="DB109" s="129" t="n">
        <f aca="false">VLOOKUP($A109,[2]Data!$A$1:$BA$15000,48,0)</f>
        <v>168798</v>
      </c>
      <c r="DC109" s="129" t="n">
        <f aca="false">VLOOKUP($A109,[2]Data!$A$1:$BA$15000,53,0)</f>
        <v>-83103</v>
      </c>
      <c r="DD109" s="129" t="n">
        <f aca="false">VLOOKUP($A109,[4]Data!$A$1:$Z$15000,20,0)</f>
        <v>19113</v>
      </c>
      <c r="DE109" s="129" t="n">
        <f aca="false">VLOOKUP($A109,[4]Data!$A$1:$Z$15000,25,0)</f>
        <v>955</v>
      </c>
      <c r="DF109" s="129" t="n">
        <f aca="false">VLOOKUP($A109,[4]Data!$A$1:$Z$15000,26,0)</f>
        <v>0</v>
      </c>
      <c r="DG109" s="129" t="n">
        <f aca="false">VLOOKUP($A109,[4]Data!$A$1:$Z$15000,21,0)</f>
        <v>4958</v>
      </c>
      <c r="DH109" s="129" t="n">
        <f aca="false">VLOOKUP($A109,[4]Data!$A$1:$Z$15000,24,0)</f>
        <v>133232</v>
      </c>
      <c r="DI109" s="129" t="n">
        <f aca="false">VLOOKUP($A109,[5]Data!$A$1:$M$15000,4,0)</f>
        <v>497192</v>
      </c>
      <c r="DJ109" s="129" t="n">
        <f aca="false">VLOOKUP($A109,[5]Data!$A$1:$M$15000,12,0)</f>
        <v>19960</v>
      </c>
      <c r="DK109" s="129" t="n">
        <f aca="false">VLOOKUP($A109,[5]Data!$A$1:$M$15000,11,0)</f>
        <v>154783</v>
      </c>
      <c r="DL109" s="129" t="n">
        <f aca="false">VLOOKUP($A109,[5]Data!$A$1:$M$15000,5,0)</f>
        <v>134882</v>
      </c>
      <c r="DM109" s="129" t="n">
        <f aca="false">VLOOKUP($A109,[5]Data!$A$1:$M$15000,8,0)</f>
        <v>199023</v>
      </c>
      <c r="DN109" s="129" t="n">
        <f aca="false">VLOOKUP($A109,[5]Data!$A$1:$M$15000,6,0)</f>
        <v>0</v>
      </c>
      <c r="DO109" s="129" t="n">
        <f aca="false">VLOOKUP($A109,[5]Data!$A$1:$M$15000,7,0)</f>
        <v>56438</v>
      </c>
      <c r="DP109" s="129" t="n">
        <f aca="false">VLOOKUP($A109,[5]Data!$A$1:$M$15000,9,0)</f>
        <v>10216</v>
      </c>
      <c r="DQ109" s="129" t="n">
        <f aca="false">VLOOKUP($A109,[5]Data!$A$1:$M$15000,3,0)</f>
        <v>0</v>
      </c>
      <c r="DR109" s="129" t="n">
        <f aca="false">VLOOKUP($A109,[5]Data!$A$1:$M$15000,10,0)</f>
        <v>182280</v>
      </c>
      <c r="DS109" s="129" t="n">
        <f aca="false">VLOOKUP($A109,[5]Data!$A$1:$M$15000,2,0)</f>
        <v>20786</v>
      </c>
      <c r="DT109" s="129" t="str">
        <f aca="false">VLOOKUP($A109,[5]Data!$A$1:$M$15000,13,0)</f>
        <v/>
      </c>
      <c r="DU109" s="129" t="n">
        <f aca="false">VLOOKUP($A109,[6]data!$A$1:$M$15000,2,0)</f>
        <v>139221</v>
      </c>
      <c r="DV109" s="129" t="n">
        <f aca="false">VLOOKUP($A109,[6]data!$A$1:$M$15000,3,0)</f>
        <v>144925</v>
      </c>
      <c r="DW109" s="129" t="n">
        <f aca="false">VLOOKUP($A109,[6]data!$A$1:$M$15000,4,0)</f>
        <v>193340</v>
      </c>
      <c r="DX109" s="129" t="n">
        <f aca="false">VLOOKUP($A109,[6]data!$A$1:$M$15000,5,0)</f>
        <v>14070</v>
      </c>
      <c r="DY109" s="129" t="n">
        <f aca="false">VLOOKUP($A109,[6]data!$A$1:$M$15000,6,0)</f>
        <v>103920</v>
      </c>
      <c r="DZ109" s="129" t="n">
        <f aca="false">VLOOKUP($A109,[6]data!$A$1:$M$15000,7,0)</f>
        <v>120288</v>
      </c>
      <c r="EA109" s="129" t="n">
        <f aca="false">VLOOKUP($A109,[6]data!$A$1:$M$15000,8,0)</f>
        <v>66632</v>
      </c>
      <c r="EB109" s="129" t="n">
        <f aca="false">VLOOKUP($A109,[6]data!$A$1:$M$15000,9,0)</f>
        <v>422526</v>
      </c>
      <c r="EC109" s="129" t="n">
        <f aca="false">VLOOKUP($A109,[6]data!$A$1:$M$15000,10,0)</f>
        <v>0</v>
      </c>
      <c r="ED109" s="129" t="n">
        <f aca="false">VLOOKUP($A109,[6]data!$A$1:$Q$15000,11,0)</f>
        <v>6341</v>
      </c>
      <c r="EE109" s="129" t="n">
        <f aca="false">VLOOKUP($A109,[6]data!$A$1:$Q$15000,12,0)</f>
        <v>291565</v>
      </c>
      <c r="EF109" s="129" t="n">
        <f aca="false">VLOOKUP($A109,[6]data!$A$1:$Q$15000,13,0)</f>
        <v>140000</v>
      </c>
      <c r="EG109" s="129" t="n">
        <f aca="false">VLOOKUP($A109,[6]data!$A$1:$Q$15000,14,0)</f>
        <v>23700</v>
      </c>
      <c r="EH109" s="129" t="n">
        <f aca="false">VLOOKUP($A109,[6]data!$A$1:$Q$15000,15,0)</f>
        <v>107000</v>
      </c>
      <c r="EI109" s="129" t="n">
        <f aca="false">VLOOKUP($A109,[6]data!$A$1:$Q$15000,17,0)</f>
        <v>31081</v>
      </c>
      <c r="EJ109" s="129" t="n">
        <f aca="false">VLOOKUP($A109,[6]data!$A$1:$Q$15000,16,0)</f>
        <v>54362</v>
      </c>
      <c r="EK109" s="129" t="n">
        <f aca="false">VLOOKUP($A109,[7]data!$A$1:$Q$15000,3,0)</f>
        <v>270000</v>
      </c>
      <c r="EL109" s="129" t="n">
        <f aca="false">VLOOKUP($A109,[7]data!$A$1:$Q$15000,4,0)</f>
        <v>57000</v>
      </c>
      <c r="EM109" s="129" t="n">
        <f aca="false">VLOOKUP($A109,[7]data!$A$1:$Q$15000,2,0)</f>
        <v>33000</v>
      </c>
      <c r="EN109" s="129" t="n">
        <f aca="false">VLOOKUP($A109,[7]data!$A$1:$Q$15000,11,0)</f>
        <v>100000</v>
      </c>
      <c r="EO109" s="129" t="n">
        <f aca="false">VLOOKUP($A109,[7]data!$A$1:$Q$15000,12,0)</f>
        <v>26000</v>
      </c>
      <c r="ES109" s="129" t="n">
        <f aca="false">VLOOKUP($A109,[7]data!$A$1:$Q$15000,14,0)</f>
        <v>47000</v>
      </c>
      <c r="ET109" s="129" t="n">
        <f aca="false">VLOOKUP($A109,[7]data!$A$1:$Q$15000,13,0)</f>
        <v>8000</v>
      </c>
      <c r="EU109" s="130" t="n">
        <f aca="false">VLOOKUP($A109,[4]Data!$A$1:$I$15000,8,0)</f>
        <v>117579</v>
      </c>
      <c r="EV109" s="128" t="n">
        <f aca="false">VLOOKUP($A109,[2]Data!$A$1:$BG$15000,59,0)</f>
        <v>0</v>
      </c>
      <c r="EX109" s="129" t="n">
        <f aca="false">+[2]Data!$E$97</f>
        <v>621767</v>
      </c>
    </row>
    <row r="110" customFormat="false" ht="11.25" hidden="false" customHeight="false" outlineLevel="0" collapsed="false">
      <c r="A110" s="172" t="n">
        <v>36571</v>
      </c>
      <c r="B110" s="173" t="n">
        <f aca="false">VLOOKUP($A110,[2]Data!$A$1:$AG$15000,9,0)</f>
        <v>235632</v>
      </c>
      <c r="C110" s="173" t="n">
        <f aca="false">VLOOKUP($A110,[2]Data!$A$1:$AG$15000,10,0)</f>
        <v>291148</v>
      </c>
      <c r="D110" s="173" t="n">
        <f aca="false">VLOOKUP($A110,[2]Data!$A$1:$AG$15000,11,0)</f>
        <v>605404</v>
      </c>
      <c r="E110" s="173" t="n">
        <f aca="false">VLOOKUP($A110,[2]Data!$A$1:$AG$15000,12,0)</f>
        <v>539999</v>
      </c>
      <c r="F110" s="173" t="n">
        <f aca="false">VLOOKUP($A110,[1]Data!$A$1:$AF$15000,4,0)</f>
        <v>664971</v>
      </c>
      <c r="G110" s="173" t="n">
        <f aca="false">VLOOKUP($A110,[1]Data!$A$1:$AF$15000,2,0)</f>
        <v>30000</v>
      </c>
      <c r="H110" s="173" t="n">
        <f aca="false">VLOOKUP($A110,[1]Data!$A$1:$AF$15000,3,0)</f>
        <v>194818</v>
      </c>
      <c r="I110" s="173" t="n">
        <f aca="false">VLOOKUP($A110,[1]Data!$A$1:$AF$15000,6,0)</f>
        <v>12738</v>
      </c>
      <c r="J110" s="173" t="n">
        <f aca="false">VLOOKUP($A110,[3]Data!$A$1:$K$15000,4,0)*$A$2</f>
        <v>1764900</v>
      </c>
      <c r="K110" s="173" t="n">
        <f aca="false">VLOOKUP($A110,[3]Data!$A$1:$K$15000,6,0)*$A$2</f>
        <v>93300</v>
      </c>
      <c r="R110" s="173" t="n">
        <f aca="false">VLOOKUP($A110,[2]Data!$A$1:$AH$15000,4,0)</f>
        <v>2689300</v>
      </c>
      <c r="T110" s="173" t="n">
        <f aca="false">VLOOKUP($A110,[1]Data!$A$1:$AH$15000,34,0)</f>
        <v>654072</v>
      </c>
      <c r="V110" s="173" t="n">
        <f aca="false">VLOOKUP($A110,[1]Data!$A$1:$AH$15000,8,0)</f>
        <v>54246</v>
      </c>
      <c r="W110" s="173" t="n">
        <f aca="false">VLOOKUP($A110,[4]Data!$A$1:$AH$15000,19,0)</f>
        <v>51888</v>
      </c>
      <c r="X110" s="173" t="n">
        <f aca="false">VLOOKUP($A110,[1]Data!$A$1:$AH$15000,17,0)</f>
        <v>137479</v>
      </c>
      <c r="Y110" s="173" t="n">
        <f aca="false">VLOOKUP($A110,[2]Data!$A$1:$AH$15000,17,0)</f>
        <v>336545</v>
      </c>
      <c r="Z110" s="173" t="n">
        <f aca="false">VLOOKUP($A110,[1]Data!$A$1:$AH$15000,11,0)</f>
        <v>272616</v>
      </c>
      <c r="AA110" s="173" t="n">
        <f aca="false">VLOOKUP($A110,[2]Data!$A$1:$AH$15000,21,0)</f>
        <v>323168</v>
      </c>
      <c r="AB110" s="173" t="n">
        <f aca="false">VLOOKUP($A110,[1]Data!$A$1:$AH$15000,15,0)</f>
        <v>69363</v>
      </c>
      <c r="AC110" s="173" t="n">
        <f aca="false">VLOOKUP($A110,[2]Data!$A$1:$AH$15000,18,0)</f>
        <v>142592</v>
      </c>
      <c r="AD110" s="173" t="n">
        <f aca="false">VLOOKUP($A110,[1]Data!$A$1:$AH$15000,18,0)</f>
        <v>90519</v>
      </c>
      <c r="AE110" s="173" t="n">
        <f aca="false">VLOOKUP($A110,[2]Data!$A$1:$AH$15000,19,0)</f>
        <v>5819</v>
      </c>
      <c r="AF110" s="173" t="n">
        <f aca="false">VLOOKUP($A110,[1]Data!$A$1:$AH$15000,16,0)</f>
        <v>168352</v>
      </c>
      <c r="AG110" s="173" t="n">
        <f aca="false">VLOOKUP($A110,[2]Data!$A$1:$AH$15000,20,0)</f>
        <v>49442</v>
      </c>
      <c r="AH110" s="173" t="n">
        <f aca="false">VLOOKUP($A110,[1]Data!$A$1:$AH$15000,9,0)</f>
        <v>175010</v>
      </c>
      <c r="AI110" s="173" t="n">
        <f aca="false">VLOOKUP($A110,[2]Data!$A$1:$AH$15000,22,0)</f>
        <v>321795</v>
      </c>
      <c r="AJ110" s="173" t="n">
        <f aca="false">VLOOKUP($A110,[1]Data!$A$1:$AH$15000,10,0)</f>
        <v>77018</v>
      </c>
      <c r="AK110" s="173" t="n">
        <f aca="false">VLOOKUP($A110,[2]Data!$A$1:$AH$15000,23,0)</f>
        <v>69053</v>
      </c>
      <c r="AL110" s="173" t="n">
        <f aca="false">VLOOKUP($A110,[2]Data!$A$1:$AH$15000,24,0)</f>
        <v>914889</v>
      </c>
      <c r="AM110" s="173" t="n">
        <f aca="false">VLOOKUP($A110,[4]Data!$A$1:$R$15000,9,0)</f>
        <v>113474</v>
      </c>
      <c r="BA110" s="173" t="n">
        <f aca="false">VLOOKUP($A110,[2]Data!$A$1:$AH$15000,2,0)</f>
        <v>304659</v>
      </c>
      <c r="BC110" s="173" t="n">
        <f aca="false">VLOOKUP($A110,[1]Data!$A$1:$AH$15000,20,0)</f>
        <v>0</v>
      </c>
      <c r="BD110" s="173" t="n">
        <f aca="false">VLOOKUP($A110,[1]Data!$A$1:$AH$15000,21,0)</f>
        <v>30521</v>
      </c>
      <c r="BE110" s="173" t="n">
        <f aca="false">VLOOKUP($A110,[1]Data!$A$1:$AH$15000,22,0)</f>
        <v>0</v>
      </c>
      <c r="BF110" s="173" t="n">
        <f aca="false">VLOOKUP($A110,[1]Data!$A$1:$AH$15000,19,0)</f>
        <v>1784</v>
      </c>
      <c r="BG110" s="173" t="n">
        <f aca="false">+BC110+BD110+BE110+BF110</f>
        <v>32305</v>
      </c>
      <c r="BH110" s="173" t="n">
        <f aca="false">VLOOKUP($A110,[2]Data!$A$1:$AH$15000,3,0)</f>
        <v>245056</v>
      </c>
      <c r="BI110" s="173" t="n">
        <f aca="false">VLOOKUP($A110,[2]Data!$A$1:$AH$15000,7,0)</f>
        <v>641271</v>
      </c>
      <c r="BJ110" s="173" t="n">
        <f aca="false">VLOOKUP($A110,[2]Data!$A$1:$AH$15000,8,0)</f>
        <v>0</v>
      </c>
      <c r="BR110" s="173" t="n">
        <f aca="false">VLOOKUP($A110,[2]Data!$A$1:$AH$15000,13,0)</f>
        <v>110894</v>
      </c>
      <c r="BS110" s="173" t="n">
        <f aca="false">VLOOKUP($A110,[2]Data!$A$1:$AH$15000,14,0)</f>
        <v>136329</v>
      </c>
      <c r="BT110" s="173" t="n">
        <f aca="false">VLOOKUP($A110,[2]Data!$A$1:$AH$15000,15,0)</f>
        <v>112437</v>
      </c>
      <c r="BU110" s="173" t="n">
        <f aca="false">VLOOKUP($A110,[2]Data!$A$1:$AH$15000,16,0)</f>
        <v>47528</v>
      </c>
      <c r="BV110" s="173" t="n">
        <f aca="false">SUM(BR110:BU110)</f>
        <v>407188</v>
      </c>
      <c r="BW110" s="173" t="n">
        <v>90809</v>
      </c>
      <c r="BX110" s="173" t="n">
        <f aca="false">VLOOKUP($A110,[1]Data!$A$1:$AH$15000,28,0)</f>
        <v>19999</v>
      </c>
      <c r="BY110" s="173" t="n">
        <f aca="false">VLOOKUP($A110,[1]Data!$A$1:$AH$15000,24,0)</f>
        <v>36512</v>
      </c>
      <c r="BZ110" s="173" t="n">
        <f aca="false">VLOOKUP($A110,[1]Data!$A$1:$AH$15000,25,0)</f>
        <v>43900</v>
      </c>
      <c r="CA110" s="173" t="n">
        <f aca="false">VLOOKUP($A110,[1]Data!$A$1:$AH$15000,30,0)</f>
        <v>26699</v>
      </c>
      <c r="CB110" s="173" t="n">
        <f aca="false">VLOOKUP($A110,[1]Data!$A$1:$AH$15000,29,0)</f>
        <v>46761</v>
      </c>
      <c r="CC110" s="173" t="n">
        <f aca="false">SUM(BW110:CB110)</f>
        <v>264680</v>
      </c>
      <c r="CD110" s="129" t="n">
        <f aca="false">VLOOKUP($A110,[4]Data!$A$1:$R$15000,2,0)</f>
        <v>903002</v>
      </c>
      <c r="CE110" s="173" t="n">
        <f aca="false">VLOOKUP($A110,[3]Data!$A$1:$K$15000,3,0)*$A$2</f>
        <v>2504400</v>
      </c>
      <c r="CF110" s="173" t="n">
        <f aca="false">VLOOKUP($A110,[3]Data!$A$1:$K$15000,7,0)*$A$2</f>
        <v>4900</v>
      </c>
      <c r="CG110" s="173" t="n">
        <f aca="false">VLOOKUP($A110,[3]Data!$A$1:$K$15000,8,0)*$A$2</f>
        <v>82900</v>
      </c>
      <c r="CH110" s="173" t="n">
        <f aca="false">VLOOKUP($A110,[3]Data!$A$1:$K$15000,2,0)*$A$2</f>
        <v>40200</v>
      </c>
      <c r="CJ110" s="173" t="n">
        <f aca="false">VLOOKUP($A110,[4]Data!$A$1:$R$15000,18,0)</f>
        <v>49552</v>
      </c>
      <c r="CK110" s="173" t="n">
        <f aca="false">VLOOKUP($A110,[4]Data!$A$1:$R$15000,3,0)</f>
        <v>251415</v>
      </c>
      <c r="CL110" s="173" t="n">
        <f aca="false">VLOOKUP($A110,[4]Data!$A$1:$R$15000,4,0)</f>
        <v>11979</v>
      </c>
      <c r="CM110" s="173" t="n">
        <f aca="false">VLOOKUP($A110,[3]Data!$A$1:$K$15000,10,0)*$A$2</f>
        <v>228800</v>
      </c>
      <c r="CN110" s="129" t="n">
        <f aca="false">VLOOKUP($A110,[2]Data!$A$1:$AN$15000,34,0)</f>
        <v>136355</v>
      </c>
      <c r="CO110" s="129" t="n">
        <f aca="false">VLOOKUP($A110,[2]Data!$A$1:$AN$15000,35,0)</f>
        <v>503627</v>
      </c>
      <c r="CP110" s="129" t="n">
        <f aca="false">VLOOKUP($A110,[2]Data!$A$1:$AN$15000,36,0)</f>
        <v>583573</v>
      </c>
      <c r="CQ110" s="129" t="n">
        <f aca="false">VLOOKUP($A110,[2]Data!$A$1:$AN$15000,37,0)</f>
        <v>176506</v>
      </c>
      <c r="CR110" s="129" t="n">
        <f aca="false">VLOOKUP($A110,[2]Data!$A$1:$AN$15000,38,0)</f>
        <v>0</v>
      </c>
      <c r="CS110" s="129" t="n">
        <f aca="false">VLOOKUP($A110,[2]Data!$A$1:$AN$15000,39,0)</f>
        <v>0</v>
      </c>
      <c r="CT110" s="129" t="n">
        <f aca="false">VLOOKUP($A110,[2]Data!$A$1:$AN$15000,40,0)</f>
        <v>195384</v>
      </c>
      <c r="CU110" s="129" t="n">
        <f aca="false">VLOOKUP($A110,[2]Data!$A$1:$BA$15000,41,0)</f>
        <v>9420</v>
      </c>
      <c r="CV110" s="129" t="n">
        <f aca="false">VLOOKUP($A110,[2]Data!$A$1:$BA$15000,42,0)</f>
        <v>0</v>
      </c>
      <c r="CW110" s="129" t="n">
        <f aca="false">VLOOKUP($A110,[2]Data!$A$1:$BA$15000,43,0)</f>
        <v>46161</v>
      </c>
      <c r="CX110" s="129" t="n">
        <f aca="false">VLOOKUP($A110,[2]Data!$A$1:$BA$15000,44,0)</f>
        <v>24291</v>
      </c>
      <c r="CY110" s="129" t="n">
        <f aca="false">VLOOKUP($A110,[2]Data!$A$1:$BA$15000,45,0)</f>
        <v>52841</v>
      </c>
      <c r="CZ110" s="129" t="n">
        <f aca="false">VLOOKUP($A110,[2]Data!$A$1:$BA$15000,46,0)</f>
        <v>16581</v>
      </c>
      <c r="DA110" s="129" t="n">
        <f aca="false">VLOOKUP($A110,[2]Data!$A$1:$BA$15000,47,0)</f>
        <v>92720</v>
      </c>
      <c r="DB110" s="129" t="n">
        <f aca="false">VLOOKUP($A110,[2]Data!$A$1:$BA$15000,48,0)</f>
        <v>187442</v>
      </c>
      <c r="DC110" s="129" t="n">
        <f aca="false">VLOOKUP($A110,[2]Data!$A$1:$BA$15000,53,0)</f>
        <v>-41747</v>
      </c>
      <c r="DD110" s="129" t="n">
        <f aca="false">VLOOKUP($A110,[4]Data!$A$1:$Z$15000,20,0)</f>
        <v>14542</v>
      </c>
      <c r="DE110" s="129" t="n">
        <f aca="false">VLOOKUP($A110,[4]Data!$A$1:$Z$15000,25,0)</f>
        <v>255</v>
      </c>
      <c r="DF110" s="129" t="n">
        <f aca="false">VLOOKUP($A110,[4]Data!$A$1:$Z$15000,26,0)</f>
        <v>0</v>
      </c>
      <c r="DG110" s="129" t="n">
        <f aca="false">VLOOKUP($A110,[4]Data!$A$1:$Z$15000,21,0)</f>
        <v>0</v>
      </c>
      <c r="DH110" s="129" t="n">
        <f aca="false">VLOOKUP($A110,[4]Data!$A$1:$Z$15000,24,0)</f>
        <v>150538</v>
      </c>
      <c r="DI110" s="129" t="n">
        <f aca="false">VLOOKUP($A110,[5]Data!$A$1:$M$15000,4,0)</f>
        <v>454550</v>
      </c>
      <c r="DJ110" s="129" t="n">
        <f aca="false">VLOOKUP($A110,[5]Data!$A$1:$M$15000,12,0)</f>
        <v>29940</v>
      </c>
      <c r="DK110" s="129" t="n">
        <f aca="false">VLOOKUP($A110,[5]Data!$A$1:$M$15000,11,0)</f>
        <v>227915</v>
      </c>
      <c r="DL110" s="129" t="n">
        <f aca="false">VLOOKUP($A110,[5]Data!$A$1:$M$15000,5,0)</f>
        <v>132086</v>
      </c>
      <c r="DM110" s="129" t="n">
        <f aca="false">VLOOKUP($A110,[5]Data!$A$1:$M$15000,8,0)</f>
        <v>230318</v>
      </c>
      <c r="DN110" s="129" t="n">
        <f aca="false">VLOOKUP($A110,[5]Data!$A$1:$M$15000,6,0)</f>
        <v>0</v>
      </c>
      <c r="DO110" s="129" t="n">
        <f aca="false">VLOOKUP($A110,[5]Data!$A$1:$M$15000,7,0)</f>
        <v>56438</v>
      </c>
      <c r="DP110" s="129" t="n">
        <f aca="false">VLOOKUP($A110,[5]Data!$A$1:$M$15000,9,0)</f>
        <v>10263</v>
      </c>
      <c r="DQ110" s="129" t="n">
        <f aca="false">VLOOKUP($A110,[5]Data!$A$1:$M$15000,3,0)</f>
        <v>0</v>
      </c>
      <c r="DR110" s="129" t="n">
        <f aca="false">VLOOKUP($A110,[5]Data!$A$1:$M$15000,10,0)</f>
        <v>188230</v>
      </c>
      <c r="DS110" s="129" t="n">
        <f aca="false">VLOOKUP($A110,[5]Data!$A$1:$M$15000,2,0)</f>
        <v>20806</v>
      </c>
      <c r="DT110" s="129" t="str">
        <f aca="false">VLOOKUP($A110,[5]Data!$A$1:$M$15000,13,0)</f>
        <v/>
      </c>
      <c r="DU110" s="129" t="n">
        <f aca="false">VLOOKUP($A110,[6]data!$A$1:$M$15000,2,0)</f>
        <v>139221</v>
      </c>
      <c r="DV110" s="129" t="n">
        <f aca="false">VLOOKUP($A110,[6]data!$A$1:$M$15000,3,0)</f>
        <v>144925</v>
      </c>
      <c r="DW110" s="129" t="n">
        <f aca="false">VLOOKUP($A110,[6]data!$A$1:$M$15000,4,0)</f>
        <v>196531</v>
      </c>
      <c r="DX110" s="129" t="n">
        <f aca="false">VLOOKUP($A110,[6]data!$A$1:$M$15000,5,0)</f>
        <v>14380</v>
      </c>
      <c r="DY110" s="129" t="n">
        <f aca="false">VLOOKUP($A110,[6]data!$A$1:$M$15000,6,0)</f>
        <v>103920</v>
      </c>
      <c r="DZ110" s="129" t="n">
        <f aca="false">VLOOKUP($A110,[6]data!$A$1:$M$15000,7,0)</f>
        <v>128819</v>
      </c>
      <c r="EA110" s="129" t="n">
        <f aca="false">VLOOKUP($A110,[6]data!$A$1:$M$15000,8,0)</f>
        <v>62611</v>
      </c>
      <c r="EB110" s="129" t="n">
        <f aca="false">VLOOKUP($A110,[6]data!$A$1:$M$15000,9,0)</f>
        <v>412383</v>
      </c>
      <c r="EC110" s="129" t="n">
        <f aca="false">VLOOKUP($A110,[6]data!$A$1:$M$15000,10,0)</f>
        <v>0</v>
      </c>
      <c r="ED110" s="129" t="n">
        <f aca="false">VLOOKUP($A110,[6]data!$A$1:$Q$15000,11,0)</f>
        <v>6341</v>
      </c>
      <c r="EE110" s="129" t="n">
        <f aca="false">VLOOKUP($A110,[6]data!$A$1:$Q$15000,12,0)</f>
        <v>285027</v>
      </c>
      <c r="EF110" s="129" t="n">
        <f aca="false">VLOOKUP($A110,[6]data!$A$1:$Q$15000,13,0)</f>
        <v>133000</v>
      </c>
      <c r="EG110" s="129" t="n">
        <f aca="false">VLOOKUP($A110,[6]data!$A$1:$Q$15000,14,0)</f>
        <v>140000</v>
      </c>
      <c r="EH110" s="129" t="n">
        <f aca="false">VLOOKUP($A110,[6]data!$A$1:$Q$15000,15,0)</f>
        <v>23700</v>
      </c>
      <c r="EI110" s="129" t="n">
        <f aca="false">VLOOKUP($A110,[6]data!$A$1:$Q$15000,17,0)</f>
        <v>29281</v>
      </c>
      <c r="EJ110" s="129" t="n">
        <f aca="false">VLOOKUP($A110,[6]data!$A$1:$Q$15000,16,0)</f>
        <v>26830</v>
      </c>
      <c r="EK110" s="129" t="n">
        <f aca="false">VLOOKUP($A110,[7]data!$A$1:$Q$15000,3,0)</f>
        <v>270000</v>
      </c>
      <c r="EL110" s="129" t="n">
        <f aca="false">VLOOKUP($A110,[7]data!$A$1:$Q$15000,4,0)</f>
        <v>55000</v>
      </c>
      <c r="EM110" s="129" t="n">
        <f aca="false">VLOOKUP($A110,[7]data!$A$1:$Q$15000,2,0)</f>
        <v>23000</v>
      </c>
      <c r="EN110" s="129" t="n">
        <f aca="false">VLOOKUP($A110,[7]data!$A$1:$Q$15000,11,0)</f>
        <v>92000</v>
      </c>
      <c r="EO110" s="129" t="n">
        <f aca="false">VLOOKUP($A110,[7]data!$A$1:$Q$15000,12,0)</f>
        <v>16000</v>
      </c>
      <c r="ES110" s="129" t="n">
        <f aca="false">VLOOKUP($A110,[7]data!$A$1:$Q$15000,14,0)</f>
        <v>44000</v>
      </c>
      <c r="ET110" s="129" t="n">
        <f aca="false">VLOOKUP($A110,[7]data!$A$1:$Q$15000,13,0)</f>
        <v>8000</v>
      </c>
      <c r="EU110" s="130" t="n">
        <f aca="false">VLOOKUP($A110,[4]Data!$A$1:$I$15000,8,0)</f>
        <v>120451</v>
      </c>
      <c r="EV110" s="128" t="n">
        <f aca="false">VLOOKUP($A110,[2]Data!$A$1:$BG$15000,59,0)</f>
        <v>0</v>
      </c>
      <c r="EX110" s="129" t="n">
        <f aca="false">+[2]Data!$E$97</f>
        <v>621767</v>
      </c>
    </row>
    <row r="111" customFormat="false" ht="11.25" hidden="false" customHeight="false" outlineLevel="0" collapsed="false">
      <c r="A111" s="172" t="n">
        <v>36572</v>
      </c>
      <c r="B111" s="173" t="n">
        <f aca="false">VLOOKUP($A111,[2]Data!$A$1:$AG$15000,9,0)</f>
        <v>241381</v>
      </c>
      <c r="C111" s="173" t="n">
        <f aca="false">VLOOKUP($A111,[2]Data!$A$1:$AG$15000,10,0)</f>
        <v>276890</v>
      </c>
      <c r="D111" s="173" t="n">
        <f aca="false">VLOOKUP($A111,[2]Data!$A$1:$AG$15000,11,0)</f>
        <v>624054</v>
      </c>
      <c r="E111" s="173" t="n">
        <f aca="false">VLOOKUP($A111,[2]Data!$A$1:$AG$15000,12,0)</f>
        <v>539999</v>
      </c>
      <c r="F111" s="173" t="n">
        <f aca="false">VLOOKUP($A111,[1]Data!$A$1:$AF$15000,4,0)</f>
        <v>659933</v>
      </c>
      <c r="G111" s="173" t="n">
        <f aca="false">VLOOKUP($A111,[1]Data!$A$1:$AF$15000,2,0)</f>
        <v>20000</v>
      </c>
      <c r="H111" s="173" t="n">
        <f aca="false">VLOOKUP($A111,[1]Data!$A$1:$AF$15000,3,0)</f>
        <v>194757</v>
      </c>
      <c r="I111" s="173" t="n">
        <f aca="false">VLOOKUP($A111,[1]Data!$A$1:$AF$15000,6,0)</f>
        <v>14738</v>
      </c>
      <c r="J111" s="173" t="n">
        <f aca="false">VLOOKUP($A111,[3]Data!$A$1:$K$15000,4,0)*$A$2</f>
        <v>1736800</v>
      </c>
      <c r="K111" s="173" t="n">
        <f aca="false">VLOOKUP($A111,[3]Data!$A$1:$K$15000,6,0)*$A$2</f>
        <v>98200</v>
      </c>
      <c r="R111" s="173" t="n">
        <f aca="false">VLOOKUP($A111,[2]Data!$A$1:$AH$15000,4,0)</f>
        <v>2678753</v>
      </c>
      <c r="T111" s="173" t="n">
        <f aca="false">VLOOKUP($A111,[1]Data!$A$1:$AH$15000,34,0)</f>
        <v>662104</v>
      </c>
      <c r="V111" s="173" t="n">
        <f aca="false">VLOOKUP($A111,[1]Data!$A$1:$AH$15000,8,0)</f>
        <v>54246</v>
      </c>
      <c r="W111" s="173" t="n">
        <f aca="false">VLOOKUP($A111,[4]Data!$A$1:$AH$15000,19,0)</f>
        <v>49973</v>
      </c>
      <c r="X111" s="173" t="n">
        <f aca="false">VLOOKUP($A111,[1]Data!$A$1:$AH$15000,17,0)</f>
        <v>118113</v>
      </c>
      <c r="Y111" s="173" t="n">
        <f aca="false">VLOOKUP($A111,[2]Data!$A$1:$AH$15000,17,0)</f>
        <v>360053</v>
      </c>
      <c r="Z111" s="173" t="n">
        <f aca="false">VLOOKUP($A111,[1]Data!$A$1:$AH$15000,11,0)</f>
        <v>273793</v>
      </c>
      <c r="AA111" s="173" t="n">
        <f aca="false">VLOOKUP($A111,[2]Data!$A$1:$AH$15000,21,0)</f>
        <v>316386</v>
      </c>
      <c r="AB111" s="173" t="n">
        <f aca="false">VLOOKUP($A111,[1]Data!$A$1:$AH$15000,15,0)</f>
        <v>74612</v>
      </c>
      <c r="AC111" s="173" t="n">
        <f aca="false">VLOOKUP($A111,[2]Data!$A$1:$AH$15000,18,0)</f>
        <v>147015</v>
      </c>
      <c r="AD111" s="173" t="n">
        <f aca="false">VLOOKUP($A111,[1]Data!$A$1:$AH$15000,18,0)</f>
        <v>83093</v>
      </c>
      <c r="AE111" s="173" t="n">
        <f aca="false">VLOOKUP($A111,[2]Data!$A$1:$AH$15000,19,0)</f>
        <v>5819</v>
      </c>
      <c r="AF111" s="173" t="n">
        <f aca="false">VLOOKUP($A111,[1]Data!$A$1:$AH$15000,16,0)</f>
        <v>165081</v>
      </c>
      <c r="AG111" s="173" t="n">
        <f aca="false">VLOOKUP($A111,[2]Data!$A$1:$AH$15000,20,0)</f>
        <v>48676</v>
      </c>
      <c r="AH111" s="173" t="n">
        <f aca="false">VLOOKUP($A111,[1]Data!$A$1:$AH$15000,9,0)</f>
        <v>182788</v>
      </c>
      <c r="AI111" s="173" t="n">
        <f aca="false">VLOOKUP($A111,[2]Data!$A$1:$AH$15000,22,0)</f>
        <v>301359</v>
      </c>
      <c r="AJ111" s="173" t="n">
        <f aca="false">VLOOKUP($A111,[1]Data!$A$1:$AH$15000,10,0)</f>
        <v>77018</v>
      </c>
      <c r="AK111" s="173" t="n">
        <f aca="false">VLOOKUP($A111,[2]Data!$A$1:$AH$15000,23,0)</f>
        <v>70349</v>
      </c>
      <c r="AL111" s="173" t="n">
        <f aca="false">VLOOKUP($A111,[2]Data!$A$1:$AH$15000,24,0)</f>
        <v>882306</v>
      </c>
      <c r="AM111" s="173" t="n">
        <f aca="false">VLOOKUP($A111,[4]Data!$A$1:$R$15000,9,0)</f>
        <v>143792</v>
      </c>
      <c r="BA111" s="173" t="n">
        <f aca="false">VLOOKUP($A111,[2]Data!$A$1:$AH$15000,2,0)</f>
        <v>320963</v>
      </c>
      <c r="BC111" s="173" t="n">
        <f aca="false">VLOOKUP($A111,[1]Data!$A$1:$AH$15000,20,0)</f>
        <v>0</v>
      </c>
      <c r="BD111" s="173" t="n">
        <f aca="false">VLOOKUP($A111,[1]Data!$A$1:$AH$15000,21,0)</f>
        <v>30521</v>
      </c>
      <c r="BE111" s="173" t="n">
        <f aca="false">VLOOKUP($A111,[1]Data!$A$1:$AH$15000,22,0)</f>
        <v>0</v>
      </c>
      <c r="BF111" s="173" t="n">
        <f aca="false">VLOOKUP($A111,[1]Data!$A$1:$AH$15000,19,0)</f>
        <v>1867</v>
      </c>
      <c r="BG111" s="173" t="n">
        <f aca="false">+BC111+BD111+BE111+BF111</f>
        <v>32388</v>
      </c>
      <c r="BH111" s="173" t="n">
        <f aca="false">VLOOKUP($A111,[2]Data!$A$1:$AH$15000,3,0)</f>
        <v>220564</v>
      </c>
      <c r="BI111" s="173" t="n">
        <f aca="false">VLOOKUP($A111,[2]Data!$A$1:$AH$15000,7,0)</f>
        <v>617960</v>
      </c>
      <c r="BJ111" s="173" t="n">
        <f aca="false">VLOOKUP($A111,[2]Data!$A$1:$AH$15000,8,0)</f>
        <v>0</v>
      </c>
      <c r="BR111" s="173" t="n">
        <f aca="false">VLOOKUP($A111,[2]Data!$A$1:$AH$15000,13,0)</f>
        <v>107470</v>
      </c>
      <c r="BS111" s="173" t="n">
        <f aca="false">VLOOKUP($A111,[2]Data!$A$1:$AH$15000,14,0)</f>
        <v>137036</v>
      </c>
      <c r="BT111" s="173" t="n">
        <f aca="false">VLOOKUP($A111,[2]Data!$A$1:$AH$15000,15,0)</f>
        <v>88089</v>
      </c>
      <c r="BU111" s="173" t="n">
        <f aca="false">VLOOKUP($A111,[2]Data!$A$1:$AH$15000,16,0)</f>
        <v>38170</v>
      </c>
      <c r="BV111" s="173" t="n">
        <f aca="false">SUM(BR111:BU111)</f>
        <v>370765</v>
      </c>
      <c r="BW111" s="173" t="n">
        <v>90810</v>
      </c>
      <c r="BX111" s="173" t="n">
        <f aca="false">VLOOKUP($A111,[1]Data!$A$1:$AH$15000,28,0)</f>
        <v>20000</v>
      </c>
      <c r="BY111" s="173" t="n">
        <f aca="false">VLOOKUP($A111,[1]Data!$A$1:$AH$15000,24,0)</f>
        <v>36512</v>
      </c>
      <c r="BZ111" s="173" t="n">
        <f aca="false">VLOOKUP($A111,[1]Data!$A$1:$AH$15000,25,0)</f>
        <v>29818</v>
      </c>
      <c r="CA111" s="173" t="n">
        <f aca="false">VLOOKUP($A111,[1]Data!$A$1:$AH$15000,30,0)</f>
        <v>26436</v>
      </c>
      <c r="CB111" s="173" t="n">
        <f aca="false">VLOOKUP($A111,[1]Data!$A$1:$AH$15000,29,0)</f>
        <v>46761</v>
      </c>
      <c r="CC111" s="173" t="n">
        <f aca="false">SUM(BW111:CB111)</f>
        <v>250337</v>
      </c>
      <c r="CD111" s="129" t="n">
        <f aca="false">VLOOKUP($A111,[4]Data!$A$1:$R$15000,2,0)</f>
        <v>842188</v>
      </c>
      <c r="CE111" s="173" t="n">
        <f aca="false">VLOOKUP($A111,[3]Data!$A$1:$K$15000,3,0)*$A$2</f>
        <v>2500500</v>
      </c>
      <c r="CF111" s="173" t="n">
        <f aca="false">VLOOKUP($A111,[3]Data!$A$1:$K$15000,7,0)*$A$2</f>
        <v>14700</v>
      </c>
      <c r="CG111" s="173" t="n">
        <f aca="false">VLOOKUP($A111,[3]Data!$A$1:$K$15000,8,0)*$A$2</f>
        <v>82900</v>
      </c>
      <c r="CH111" s="173" t="n">
        <f aca="false">VLOOKUP($A111,[3]Data!$A$1:$K$15000,2,0)*$A$2</f>
        <v>35300</v>
      </c>
      <c r="CJ111" s="173" t="n">
        <f aca="false">VLOOKUP($A111,[4]Data!$A$1:$R$15000,18,0)</f>
        <v>54504</v>
      </c>
      <c r="CK111" s="173" t="n">
        <f aca="false">VLOOKUP($A111,[4]Data!$A$1:$R$15000,3,0)</f>
        <v>266506</v>
      </c>
      <c r="CL111" s="173" t="n">
        <f aca="false">VLOOKUP($A111,[4]Data!$A$1:$R$15000,4,0)</f>
        <v>19330</v>
      </c>
      <c r="CM111" s="173" t="n">
        <f aca="false">VLOOKUP($A111,[3]Data!$A$1:$K$15000,10,0)*$A$2</f>
        <v>253200</v>
      </c>
      <c r="CN111" s="129" t="n">
        <f aca="false">VLOOKUP($A111,[2]Data!$A$1:$AN$15000,34,0)</f>
        <v>140319</v>
      </c>
      <c r="CO111" s="129" t="n">
        <f aca="false">VLOOKUP($A111,[2]Data!$A$1:$AN$15000,35,0)</f>
        <v>546595</v>
      </c>
      <c r="CP111" s="129" t="n">
        <f aca="false">VLOOKUP($A111,[2]Data!$A$1:$AN$15000,36,0)</f>
        <v>625509</v>
      </c>
      <c r="CQ111" s="129" t="n">
        <f aca="false">VLOOKUP($A111,[2]Data!$A$1:$AN$15000,37,0)</f>
        <v>178324</v>
      </c>
      <c r="CR111" s="129" t="n">
        <f aca="false">VLOOKUP($A111,[2]Data!$A$1:$AN$15000,38,0)</f>
        <v>0</v>
      </c>
      <c r="CS111" s="129" t="n">
        <f aca="false">VLOOKUP($A111,[2]Data!$A$1:$AN$15000,39,0)</f>
        <v>0</v>
      </c>
      <c r="CT111" s="129" t="n">
        <f aca="false">VLOOKUP($A111,[2]Data!$A$1:$AN$15000,40,0)</f>
        <v>198896</v>
      </c>
      <c r="CU111" s="129" t="n">
        <f aca="false">VLOOKUP($A111,[2]Data!$A$1:$BA$15000,41,0)</f>
        <v>0</v>
      </c>
      <c r="CV111" s="129" t="n">
        <f aca="false">VLOOKUP($A111,[2]Data!$A$1:$BA$15000,42,0)</f>
        <v>0</v>
      </c>
      <c r="CW111" s="129" t="n">
        <f aca="false">VLOOKUP($A111,[2]Data!$A$1:$BA$15000,43,0)</f>
        <v>83121</v>
      </c>
      <c r="CX111" s="129" t="n">
        <f aca="false">VLOOKUP($A111,[2]Data!$A$1:$BA$15000,44,0)</f>
        <v>35532</v>
      </c>
      <c r="CY111" s="129" t="n">
        <f aca="false">VLOOKUP($A111,[2]Data!$A$1:$BA$15000,45,0)</f>
        <v>52841</v>
      </c>
      <c r="CZ111" s="129" t="n">
        <f aca="false">VLOOKUP($A111,[2]Data!$A$1:$BA$15000,46,0)</f>
        <v>17205</v>
      </c>
      <c r="DA111" s="129" t="n">
        <f aca="false">VLOOKUP($A111,[2]Data!$A$1:$BA$15000,47,0)</f>
        <v>71845</v>
      </c>
      <c r="DB111" s="129" t="n">
        <f aca="false">VLOOKUP($A111,[2]Data!$A$1:$BA$15000,48,0)</f>
        <v>168130</v>
      </c>
      <c r="DC111" s="129" t="n">
        <f aca="false">VLOOKUP($A111,[2]Data!$A$1:$BA$15000,53,0)</f>
        <v>-65039</v>
      </c>
      <c r="DD111" s="129" t="n">
        <f aca="false">VLOOKUP($A111,[4]Data!$A$1:$Z$15000,20,0)</f>
        <v>31700</v>
      </c>
      <c r="DE111" s="129" t="n">
        <f aca="false">VLOOKUP($A111,[4]Data!$A$1:$Z$15000,25,0)</f>
        <v>4124</v>
      </c>
      <c r="DF111" s="129" t="n">
        <f aca="false">VLOOKUP($A111,[4]Data!$A$1:$Z$15000,26,0)</f>
        <v>0</v>
      </c>
      <c r="DG111" s="129" t="n">
        <f aca="false">VLOOKUP($A111,[4]Data!$A$1:$Z$15000,21,0)</f>
        <v>0</v>
      </c>
      <c r="DH111" s="129" t="n">
        <f aca="false">VLOOKUP($A111,[4]Data!$A$1:$Z$15000,24,0)</f>
        <v>155940</v>
      </c>
      <c r="DI111" s="129" t="n">
        <f aca="false">VLOOKUP($A111,[5]Data!$A$1:$M$15000,4,0)</f>
        <v>461212</v>
      </c>
      <c r="DJ111" s="129" t="n">
        <f aca="false">VLOOKUP($A111,[5]Data!$A$1:$M$15000,12,0)</f>
        <v>19980</v>
      </c>
      <c r="DK111" s="129" t="n">
        <f aca="false">VLOOKUP($A111,[5]Data!$A$1:$M$15000,11,0)</f>
        <v>233475</v>
      </c>
      <c r="DL111" s="129" t="n">
        <f aca="false">VLOOKUP($A111,[5]Data!$A$1:$M$15000,5,0)</f>
        <v>132087</v>
      </c>
      <c r="DM111" s="129" t="n">
        <f aca="false">VLOOKUP($A111,[5]Data!$A$1:$M$15000,8,0)</f>
        <v>233406</v>
      </c>
      <c r="DN111" s="129" t="n">
        <f aca="false">VLOOKUP($A111,[5]Data!$A$1:$M$15000,6,0)</f>
        <v>0</v>
      </c>
      <c r="DO111" s="129" t="n">
        <f aca="false">VLOOKUP($A111,[5]Data!$A$1:$M$15000,7,0)</f>
        <v>50912</v>
      </c>
      <c r="DP111" s="129" t="n">
        <f aca="false">VLOOKUP($A111,[5]Data!$A$1:$M$15000,9,0)</f>
        <v>10484</v>
      </c>
      <c r="DQ111" s="129" t="n">
        <f aca="false">VLOOKUP($A111,[5]Data!$A$1:$M$15000,3,0)</f>
        <v>0</v>
      </c>
      <c r="DR111" s="129" t="n">
        <f aca="false">VLOOKUP($A111,[5]Data!$A$1:$M$15000,10,0)</f>
        <v>193819</v>
      </c>
      <c r="DS111" s="129" t="n">
        <f aca="false">VLOOKUP($A111,[5]Data!$A$1:$M$15000,2,0)</f>
        <v>20786</v>
      </c>
      <c r="DT111" s="129" t="str">
        <f aca="false">VLOOKUP($A111,[5]Data!$A$1:$M$15000,13,0)</f>
        <v/>
      </c>
      <c r="DU111" s="129" t="n">
        <f aca="false">VLOOKUP($A111,[6]data!$A$1:$M$15000,2,0)</f>
        <v>139221</v>
      </c>
      <c r="DV111" s="129" t="n">
        <f aca="false">VLOOKUP($A111,[6]data!$A$1:$M$15000,3,0)</f>
        <v>144925</v>
      </c>
      <c r="DW111" s="129" t="n">
        <f aca="false">VLOOKUP($A111,[6]data!$A$1:$M$15000,4,0)</f>
        <v>189206</v>
      </c>
      <c r="DX111" s="129" t="n">
        <f aca="false">VLOOKUP($A111,[6]data!$A$1:$M$15000,5,0)</f>
        <v>14380</v>
      </c>
      <c r="DY111" s="129" t="n">
        <f aca="false">VLOOKUP($A111,[6]data!$A$1:$M$15000,6,0)</f>
        <v>103085</v>
      </c>
      <c r="DZ111" s="129" t="n">
        <f aca="false">VLOOKUP($A111,[6]data!$A$1:$M$15000,7,0)</f>
        <v>126146</v>
      </c>
      <c r="EA111" s="129" t="n">
        <f aca="false">VLOOKUP($A111,[6]data!$A$1:$M$15000,8,0)</f>
        <v>63251</v>
      </c>
      <c r="EB111" s="129" t="n">
        <f aca="false">VLOOKUP($A111,[6]data!$A$1:$M$15000,9,0)</f>
        <v>422526</v>
      </c>
      <c r="EC111" s="129" t="n">
        <f aca="false">VLOOKUP($A111,[6]data!$A$1:$M$15000,10,0)</f>
        <v>1438</v>
      </c>
      <c r="ED111" s="129" t="n">
        <f aca="false">VLOOKUP($A111,[6]data!$A$1:$Q$15000,11,0)</f>
        <v>6341</v>
      </c>
      <c r="EE111" s="129" t="n">
        <f aca="false">VLOOKUP($A111,[6]data!$A$1:$Q$15000,12,0)</f>
        <v>291550</v>
      </c>
      <c r="EF111" s="129" t="n">
        <f aca="false">VLOOKUP($A111,[6]data!$A$1:$Q$15000,13,0)</f>
        <v>135000</v>
      </c>
      <c r="EG111" s="129" t="n">
        <f aca="false">VLOOKUP($A111,[6]data!$A$1:$Q$15000,14,0)</f>
        <v>23700</v>
      </c>
      <c r="EH111" s="129" t="n">
        <f aca="false">VLOOKUP($A111,[6]data!$A$1:$Q$15000,15,0)</f>
        <v>107000</v>
      </c>
      <c r="EI111" s="129" t="n">
        <f aca="false">VLOOKUP($A111,[6]data!$A$1:$Q$15000,17,0)</f>
        <v>29281</v>
      </c>
      <c r="EJ111" s="129" t="n">
        <f aca="false">VLOOKUP($A111,[6]data!$A$1:$Q$15000,16,0)</f>
        <v>26996</v>
      </c>
      <c r="EK111" s="129" t="n">
        <f aca="false">VLOOKUP($A111,[7]data!$A$1:$Q$15000,3,0)</f>
        <v>270000</v>
      </c>
      <c r="EL111" s="129" t="n">
        <f aca="false">VLOOKUP($A111,[7]data!$A$1:$Q$15000,4,0)</f>
        <v>55000</v>
      </c>
      <c r="EM111" s="129" t="n">
        <f aca="false">VLOOKUP($A111,[7]data!$A$1:$Q$15000,2,0)</f>
        <v>27000</v>
      </c>
      <c r="EN111" s="129" t="n">
        <f aca="false">VLOOKUP($A111,[7]data!$A$1:$Q$15000,11,0)</f>
        <v>89000</v>
      </c>
      <c r="EO111" s="129" t="n">
        <f aca="false">VLOOKUP($A111,[7]data!$A$1:$Q$15000,12,0)</f>
        <v>12000</v>
      </c>
      <c r="ES111" s="129" t="n">
        <f aca="false">VLOOKUP($A111,[7]data!$A$1:$Q$15000,14,0)</f>
        <v>45000</v>
      </c>
      <c r="ET111" s="129" t="n">
        <f aca="false">VLOOKUP($A111,[7]data!$A$1:$Q$15000,13,0)</f>
        <v>8000</v>
      </c>
      <c r="EU111" s="130" t="n">
        <f aca="false">VLOOKUP($A111,[4]Data!$A$1:$I$15000,8,0)</f>
        <v>113327</v>
      </c>
      <c r="EV111" s="128" t="n">
        <f aca="false">VLOOKUP($A111,[2]Data!$A$1:$BG$15000,59,0)</f>
        <v>0</v>
      </c>
      <c r="EX111" s="129" t="n">
        <f aca="false">+[2]Data!$E$97</f>
        <v>621767</v>
      </c>
    </row>
    <row r="112" customFormat="false" ht="11.25" hidden="false" customHeight="false" outlineLevel="0" collapsed="false">
      <c r="A112" s="172" t="n">
        <v>36573</v>
      </c>
      <c r="B112" s="173" t="n">
        <f aca="false">VLOOKUP($A112,[2]Data!$A$1:$AG$15000,9,0)</f>
        <v>233790</v>
      </c>
      <c r="C112" s="173" t="n">
        <f aca="false">VLOOKUP($A112,[2]Data!$A$1:$AG$15000,10,0)</f>
        <v>288443</v>
      </c>
      <c r="D112" s="173" t="n">
        <f aca="false">VLOOKUP($A112,[2]Data!$A$1:$AG$15000,11,0)</f>
        <v>641463</v>
      </c>
      <c r="E112" s="173" t="n">
        <f aca="false">VLOOKUP($A112,[2]Data!$A$1:$AG$15000,12,0)</f>
        <v>539461</v>
      </c>
      <c r="F112" s="173" t="n">
        <f aca="false">VLOOKUP($A112,[1]Data!$A$1:$AF$15000,4,0)</f>
        <v>643262</v>
      </c>
      <c r="G112" s="173" t="n">
        <f aca="false">VLOOKUP($A112,[1]Data!$A$1:$AF$15000,2,0)</f>
        <v>20000</v>
      </c>
      <c r="H112" s="173" t="n">
        <f aca="false">VLOOKUP($A112,[1]Data!$A$1:$AF$15000,3,0)</f>
        <v>194858</v>
      </c>
      <c r="I112" s="173" t="n">
        <f aca="false">VLOOKUP($A112,[1]Data!$A$1:$AF$15000,6,0)</f>
        <v>12738</v>
      </c>
      <c r="J112" s="173" t="n">
        <f aca="false">VLOOKUP($A112,[3]Data!$A$1:$K$15000,4,0)*$A$2</f>
        <v>1744300</v>
      </c>
      <c r="K112" s="173" t="n">
        <f aca="false">VLOOKUP($A112,[3]Data!$A$1:$K$15000,6,0)*$A$2</f>
        <v>91900</v>
      </c>
      <c r="R112" s="173" t="n">
        <f aca="false">VLOOKUP($A112,[2]Data!$A$1:$AH$15000,4,0)</f>
        <v>2731395</v>
      </c>
      <c r="T112" s="173" t="n">
        <f aca="false">VLOOKUP($A112,[1]Data!$A$1:$AH$15000,34,0)</f>
        <v>525223</v>
      </c>
      <c r="V112" s="173" t="n">
        <f aca="false">VLOOKUP($A112,[1]Data!$A$1:$AH$15000,8,0)</f>
        <v>54246</v>
      </c>
      <c r="W112" s="173" t="n">
        <f aca="false">VLOOKUP($A112,[4]Data!$A$1:$AH$15000,19,0)</f>
        <v>48889</v>
      </c>
      <c r="X112" s="173" t="n">
        <f aca="false">VLOOKUP($A112,[1]Data!$A$1:$AH$15000,17,0)</f>
        <v>134403</v>
      </c>
      <c r="Y112" s="173" t="n">
        <f aca="false">VLOOKUP($A112,[2]Data!$A$1:$AH$15000,17,0)</f>
        <v>350538</v>
      </c>
      <c r="Z112" s="173" t="n">
        <f aca="false">VLOOKUP($A112,[1]Data!$A$1:$AH$15000,11,0)</f>
        <v>118306</v>
      </c>
      <c r="AA112" s="173" t="n">
        <f aca="false">VLOOKUP($A112,[2]Data!$A$1:$AH$15000,21,0)</f>
        <v>312495</v>
      </c>
      <c r="AB112" s="173" t="n">
        <f aca="false">VLOOKUP($A112,[1]Data!$A$1:$AH$15000,15,0)</f>
        <v>74612</v>
      </c>
      <c r="AC112" s="173" t="n">
        <f aca="false">VLOOKUP($A112,[2]Data!$A$1:$AH$15000,18,0)</f>
        <v>139313</v>
      </c>
      <c r="AD112" s="173" t="n">
        <f aca="false">VLOOKUP($A112,[1]Data!$A$1:$AH$15000,18,0)</f>
        <v>87914</v>
      </c>
      <c r="AE112" s="173" t="n">
        <f aca="false">VLOOKUP($A112,[2]Data!$A$1:$AH$15000,19,0)</f>
        <v>5819</v>
      </c>
      <c r="AF112" s="173" t="n">
        <f aca="false">VLOOKUP($A112,[1]Data!$A$1:$AH$15000,16,0)</f>
        <v>172603</v>
      </c>
      <c r="AG112" s="173" t="n">
        <f aca="false">VLOOKUP($A112,[2]Data!$A$1:$AH$15000,20,0)</f>
        <v>50768</v>
      </c>
      <c r="AH112" s="173" t="n">
        <f aca="false">VLOOKUP($A112,[1]Data!$A$1:$AH$15000,9,0)</f>
        <v>182788</v>
      </c>
      <c r="AI112" s="173" t="n">
        <f aca="false">VLOOKUP($A112,[2]Data!$A$1:$AH$15000,22,0)</f>
        <v>321152</v>
      </c>
      <c r="AJ112" s="173" t="n">
        <f aca="false">VLOOKUP($A112,[1]Data!$A$1:$AH$15000,10,0)</f>
        <v>75624</v>
      </c>
      <c r="AK112" s="173" t="n">
        <f aca="false">VLOOKUP($A112,[2]Data!$A$1:$AH$15000,23,0)</f>
        <v>70173</v>
      </c>
      <c r="AL112" s="173" t="n">
        <f aca="false">VLOOKUP($A112,[2]Data!$A$1:$AH$15000,24,0)</f>
        <v>922547</v>
      </c>
      <c r="AM112" s="173" t="n">
        <f aca="false">VLOOKUP($A112,[4]Data!$A$1:$R$15000,9,0)</f>
        <v>119073</v>
      </c>
      <c r="BA112" s="173" t="n">
        <f aca="false">VLOOKUP($A112,[2]Data!$A$1:$AH$15000,2,0)</f>
        <v>307079</v>
      </c>
      <c r="BC112" s="173" t="n">
        <f aca="false">VLOOKUP($A112,[1]Data!$A$1:$AH$15000,20,0)</f>
        <v>423</v>
      </c>
      <c r="BD112" s="173" t="n">
        <f aca="false">VLOOKUP($A112,[1]Data!$A$1:$AH$15000,21,0)</f>
        <v>30521</v>
      </c>
      <c r="BE112" s="173" t="n">
        <f aca="false">VLOOKUP($A112,[1]Data!$A$1:$AH$15000,22,0)</f>
        <v>0</v>
      </c>
      <c r="BF112" s="173" t="n">
        <f aca="false">VLOOKUP($A112,[1]Data!$A$1:$AH$15000,19,0)</f>
        <v>1867</v>
      </c>
      <c r="BG112" s="173" t="n">
        <f aca="false">+BC112+BD112+BE112+BF112</f>
        <v>32811</v>
      </c>
      <c r="BH112" s="173" t="n">
        <f aca="false">VLOOKUP($A112,[2]Data!$A$1:$AH$15000,3,0)</f>
        <v>182453</v>
      </c>
      <c r="BI112" s="173" t="n">
        <f aca="false">VLOOKUP($A112,[2]Data!$A$1:$AH$15000,7,0)</f>
        <v>654749</v>
      </c>
      <c r="BJ112" s="173" t="n">
        <f aca="false">VLOOKUP($A112,[2]Data!$A$1:$AH$15000,8,0)</f>
        <v>0</v>
      </c>
      <c r="BR112" s="173" t="n">
        <f aca="false">VLOOKUP($A112,[2]Data!$A$1:$AH$15000,13,0)</f>
        <v>105864</v>
      </c>
      <c r="BS112" s="173" t="n">
        <f aca="false">VLOOKUP($A112,[2]Data!$A$1:$AH$15000,14,0)</f>
        <v>71470</v>
      </c>
      <c r="BT112" s="173" t="n">
        <f aca="false">VLOOKUP($A112,[2]Data!$A$1:$AH$15000,15,0)</f>
        <v>88314</v>
      </c>
      <c r="BU112" s="173" t="n">
        <f aca="false">VLOOKUP($A112,[2]Data!$A$1:$AH$15000,16,0)</f>
        <v>61318</v>
      </c>
      <c r="BV112" s="173" t="n">
        <f aca="false">SUM(BR112:BU112)</f>
        <v>326966</v>
      </c>
      <c r="BW112" s="173" t="n">
        <v>90811</v>
      </c>
      <c r="BX112" s="173" t="n">
        <f aca="false">VLOOKUP($A112,[1]Data!$A$1:$AH$15000,28,0)</f>
        <v>20000</v>
      </c>
      <c r="BY112" s="173" t="n">
        <f aca="false">VLOOKUP($A112,[1]Data!$A$1:$AH$15000,24,0)</f>
        <v>36512</v>
      </c>
      <c r="BZ112" s="173" t="n">
        <f aca="false">VLOOKUP($A112,[1]Data!$A$1:$AH$15000,25,0)</f>
        <v>17901</v>
      </c>
      <c r="CA112" s="173" t="n">
        <f aca="false">VLOOKUP($A112,[1]Data!$A$1:$AH$15000,30,0)</f>
        <v>32636</v>
      </c>
      <c r="CB112" s="173" t="n">
        <f aca="false">VLOOKUP($A112,[1]Data!$A$1:$AH$15000,29,0)</f>
        <v>46761</v>
      </c>
      <c r="CC112" s="173" t="n">
        <f aca="false">SUM(BW112:CB112)</f>
        <v>244621</v>
      </c>
      <c r="CD112" s="129" t="n">
        <f aca="false">VLOOKUP($A112,[4]Data!$A$1:$R$15000,2,0)</f>
        <v>883337</v>
      </c>
      <c r="CE112" s="173" t="n">
        <f aca="false">VLOOKUP($A112,[3]Data!$A$1:$K$15000,3,0)*$A$2</f>
        <v>2514700</v>
      </c>
      <c r="CF112" s="173" t="n">
        <f aca="false">VLOOKUP($A112,[3]Data!$A$1:$K$15000,7,0)*$A$2</f>
        <v>24700</v>
      </c>
      <c r="CG112" s="173" t="n">
        <f aca="false">VLOOKUP($A112,[3]Data!$A$1:$K$15000,8,0)*$A$2</f>
        <v>82900</v>
      </c>
      <c r="CH112" s="173" t="n">
        <f aca="false">VLOOKUP($A112,[3]Data!$A$1:$K$15000,2,0)*$A$2</f>
        <v>40200</v>
      </c>
      <c r="CJ112" s="173" t="n">
        <f aca="false">VLOOKUP($A112,[4]Data!$A$1:$R$15000,18,0)</f>
        <v>64032</v>
      </c>
      <c r="CK112" s="173" t="n">
        <f aca="false">VLOOKUP($A112,[4]Data!$A$1:$R$15000,3,0)</f>
        <v>258465</v>
      </c>
      <c r="CL112" s="173" t="n">
        <f aca="false">VLOOKUP($A112,[4]Data!$A$1:$R$15000,4,0)</f>
        <v>5884</v>
      </c>
      <c r="CM112" s="173" t="n">
        <f aca="false">VLOOKUP($A112,[3]Data!$A$1:$K$15000,10,0)*$A$2</f>
        <v>249400</v>
      </c>
      <c r="CN112" s="129" t="n">
        <f aca="false">VLOOKUP($A112,[2]Data!$A$1:$AN$15000,34,0)</f>
        <v>126461</v>
      </c>
      <c r="CO112" s="129" t="n">
        <f aca="false">VLOOKUP($A112,[2]Data!$A$1:$AN$15000,35,0)</f>
        <v>518391</v>
      </c>
      <c r="CP112" s="129" t="n">
        <f aca="false">VLOOKUP($A112,[2]Data!$A$1:$AN$15000,36,0)</f>
        <v>599200</v>
      </c>
      <c r="CQ112" s="129" t="n">
        <f aca="false">VLOOKUP($A112,[2]Data!$A$1:$AN$15000,37,0)</f>
        <v>179342</v>
      </c>
      <c r="CR112" s="129" t="n">
        <f aca="false">VLOOKUP($A112,[2]Data!$A$1:$AN$15000,38,0)</f>
        <v>0</v>
      </c>
      <c r="CS112" s="129" t="n">
        <f aca="false">VLOOKUP($A112,[2]Data!$A$1:$AN$15000,39,0)</f>
        <v>0</v>
      </c>
      <c r="CT112" s="129" t="n">
        <f aca="false">VLOOKUP($A112,[2]Data!$A$1:$AN$15000,40,0)</f>
        <v>205394</v>
      </c>
      <c r="CU112" s="129" t="n">
        <f aca="false">VLOOKUP($A112,[2]Data!$A$1:$BA$15000,41,0)</f>
        <v>0</v>
      </c>
      <c r="CV112" s="129" t="n">
        <f aca="false">VLOOKUP($A112,[2]Data!$A$1:$BA$15000,42,0)</f>
        <v>0</v>
      </c>
      <c r="CW112" s="129" t="n">
        <f aca="false">VLOOKUP($A112,[2]Data!$A$1:$BA$15000,43,0)</f>
        <v>53275</v>
      </c>
      <c r="CX112" s="129" t="n">
        <f aca="false">VLOOKUP($A112,[2]Data!$A$1:$BA$15000,44,0)</f>
        <v>34245</v>
      </c>
      <c r="CY112" s="129" t="n">
        <f aca="false">VLOOKUP($A112,[2]Data!$A$1:$BA$15000,45,0)</f>
        <v>52841</v>
      </c>
      <c r="CZ112" s="129" t="n">
        <f aca="false">VLOOKUP($A112,[2]Data!$A$1:$BA$15000,46,0)</f>
        <v>17205</v>
      </c>
      <c r="DA112" s="129" t="n">
        <f aca="false">VLOOKUP($A112,[2]Data!$A$1:$BA$15000,47,0)</f>
        <v>88363</v>
      </c>
      <c r="DB112" s="129" t="n">
        <f aca="false">VLOOKUP($A112,[2]Data!$A$1:$BA$15000,48,0)</f>
        <v>186231</v>
      </c>
      <c r="DC112" s="129" t="n">
        <f aca="false">VLOOKUP($A112,[2]Data!$A$1:$BA$15000,53,0)</f>
        <v>-39919</v>
      </c>
      <c r="DD112" s="129" t="n">
        <f aca="false">VLOOKUP($A112,[4]Data!$A$1:$Z$15000,20,0)</f>
        <v>16203</v>
      </c>
      <c r="DE112" s="129" t="n">
        <f aca="false">VLOOKUP($A112,[4]Data!$A$1:$Z$15000,25,0)</f>
        <v>7720</v>
      </c>
      <c r="DF112" s="129" t="n">
        <f aca="false">VLOOKUP($A112,[4]Data!$A$1:$Z$15000,26,0)</f>
        <v>0</v>
      </c>
      <c r="DG112" s="129" t="n">
        <f aca="false">VLOOKUP($A112,[4]Data!$A$1:$Z$15000,21,0)</f>
        <v>0</v>
      </c>
      <c r="DH112" s="129" t="n">
        <f aca="false">VLOOKUP($A112,[4]Data!$A$1:$Z$15000,24,0)</f>
        <v>144038</v>
      </c>
      <c r="DI112" s="129" t="n">
        <f aca="false">VLOOKUP($A112,[5]Data!$A$1:$M$15000,4,0)</f>
        <v>498520</v>
      </c>
      <c r="DJ112" s="129" t="n">
        <f aca="false">VLOOKUP($A112,[5]Data!$A$1:$M$15000,12,0)</f>
        <v>19980</v>
      </c>
      <c r="DK112" s="129" t="n">
        <f aca="false">VLOOKUP($A112,[5]Data!$A$1:$M$15000,11,0)</f>
        <v>231083</v>
      </c>
      <c r="DL112" s="129" t="n">
        <f aca="false">VLOOKUP($A112,[5]Data!$A$1:$M$15000,5,0)</f>
        <v>138035</v>
      </c>
      <c r="DM112" s="129" t="n">
        <f aca="false">VLOOKUP($A112,[5]Data!$A$1:$M$15000,8,0)</f>
        <v>254660</v>
      </c>
      <c r="DN112" s="129" t="n">
        <f aca="false">VLOOKUP($A112,[5]Data!$A$1:$M$15000,6,0)</f>
        <v>6744</v>
      </c>
      <c r="DO112" s="129" t="n">
        <f aca="false">VLOOKUP($A112,[5]Data!$A$1:$M$15000,7,0)</f>
        <v>50773</v>
      </c>
      <c r="DP112" s="129" t="n">
        <f aca="false">VLOOKUP($A112,[5]Data!$A$1:$M$15000,9,0)</f>
        <v>10464</v>
      </c>
      <c r="DQ112" s="129" t="n">
        <f aca="false">VLOOKUP($A112,[5]Data!$A$1:$M$15000,3,0)</f>
        <v>0</v>
      </c>
      <c r="DR112" s="129" t="n">
        <f aca="false">VLOOKUP($A112,[5]Data!$A$1:$M$15000,10,0)</f>
        <v>198046</v>
      </c>
      <c r="DS112" s="129" t="n">
        <f aca="false">VLOOKUP($A112,[5]Data!$A$1:$M$15000,2,0)</f>
        <v>20826</v>
      </c>
      <c r="DT112" s="129" t="str">
        <f aca="false">VLOOKUP($A112,[5]Data!$A$1:$M$15000,13,0)</f>
        <v/>
      </c>
      <c r="DU112" s="129" t="n">
        <f aca="false">VLOOKUP($A112,[6]data!$A$1:$M$15000,2,0)</f>
        <v>132221</v>
      </c>
      <c r="DV112" s="129" t="n">
        <f aca="false">VLOOKUP($A112,[6]data!$A$1:$M$15000,3,0)</f>
        <v>144925</v>
      </c>
      <c r="DW112" s="129" t="n">
        <f aca="false">VLOOKUP($A112,[6]data!$A$1:$M$15000,4,0)</f>
        <v>198531</v>
      </c>
      <c r="DX112" s="129" t="n">
        <f aca="false">VLOOKUP($A112,[6]data!$A$1:$M$15000,5,0)</f>
        <v>13992</v>
      </c>
      <c r="DY112" s="129" t="n">
        <f aca="false">VLOOKUP($A112,[6]data!$A$1:$M$15000,6,0)</f>
        <v>103085</v>
      </c>
      <c r="DZ112" s="129" t="n">
        <f aca="false">VLOOKUP($A112,[6]data!$A$1:$M$15000,7,0)</f>
        <v>126958</v>
      </c>
      <c r="EA112" s="129" t="n">
        <f aca="false">VLOOKUP($A112,[6]data!$A$1:$M$15000,8,0)</f>
        <v>64065</v>
      </c>
      <c r="EB112" s="129" t="n">
        <f aca="false">VLOOKUP($A112,[6]data!$A$1:$M$15000,9,0)</f>
        <v>416827</v>
      </c>
      <c r="EC112" s="129" t="n">
        <f aca="false">VLOOKUP($A112,[6]data!$A$1:$M$15000,10,0)</f>
        <v>0</v>
      </c>
      <c r="ED112" s="129" t="n">
        <f aca="false">VLOOKUP($A112,[6]data!$A$1:$Q$15000,11,0)</f>
        <v>6341</v>
      </c>
      <c r="EE112" s="129" t="n">
        <f aca="false">VLOOKUP($A112,[6]data!$A$1:$Q$15000,12,0)</f>
        <v>286550</v>
      </c>
      <c r="EF112" s="129" t="n">
        <f aca="false">VLOOKUP($A112,[6]data!$A$1:$Q$15000,13,0)</f>
        <v>136000</v>
      </c>
      <c r="EG112" s="129" t="n">
        <f aca="false">VLOOKUP($A112,[6]data!$A$1:$Q$15000,14,0)</f>
        <v>23700</v>
      </c>
      <c r="EH112" s="129" t="n">
        <f aca="false">VLOOKUP($A112,[6]data!$A$1:$Q$15000,15,0)</f>
        <v>107000</v>
      </c>
      <c r="EI112" s="129" t="n">
        <f aca="false">VLOOKUP($A112,[6]data!$A$1:$Q$15000,17,0)</f>
        <v>29281</v>
      </c>
      <c r="EJ112" s="129" t="n">
        <f aca="false">VLOOKUP($A112,[6]data!$A$1:$Q$15000,16,0)</f>
        <v>67543</v>
      </c>
      <c r="EK112" s="129" t="n">
        <f aca="false">VLOOKUP($A112,[7]data!$A$1:$Q$15000,3,0)</f>
        <v>270000</v>
      </c>
      <c r="EL112" s="129" t="n">
        <f aca="false">VLOOKUP($A112,[7]data!$A$1:$Q$15000,4,0)</f>
        <v>55000</v>
      </c>
      <c r="EM112" s="129" t="n">
        <f aca="false">VLOOKUP($A112,[7]data!$A$1:$Q$15000,2,0)</f>
        <v>33000</v>
      </c>
      <c r="EN112" s="129" t="n">
        <f aca="false">VLOOKUP($A112,[7]data!$A$1:$Q$15000,11,0)</f>
        <v>106000</v>
      </c>
      <c r="EO112" s="129" t="n">
        <f aca="false">VLOOKUP($A112,[7]data!$A$1:$Q$15000,12,0)</f>
        <v>19000</v>
      </c>
      <c r="ES112" s="129" t="n">
        <f aca="false">VLOOKUP($A112,[7]data!$A$1:$Q$15000,14,0)</f>
        <v>55000</v>
      </c>
      <c r="ET112" s="129" t="n">
        <f aca="false">VLOOKUP($A112,[7]data!$A$1:$Q$15000,13,0)</f>
        <v>8000</v>
      </c>
      <c r="EU112" s="130" t="n">
        <f aca="false">VLOOKUP($A112,[4]Data!$A$1:$I$15000,8,0)</f>
        <v>113040</v>
      </c>
      <c r="EV112" s="128" t="n">
        <f aca="false">VLOOKUP($A112,[2]Data!$A$1:$BG$15000,59,0)</f>
        <v>0</v>
      </c>
      <c r="EX112" s="129" t="n">
        <f aca="false">+[2]Data!$E$97</f>
        <v>621767</v>
      </c>
    </row>
    <row r="113" customFormat="false" ht="11.25" hidden="false" customHeight="false" outlineLevel="0" collapsed="false">
      <c r="A113" s="172" t="n">
        <v>36574</v>
      </c>
      <c r="B113" s="173" t="n">
        <f aca="false">VLOOKUP($A113,[2]Data!$A$1:$AG$15000,9,0)</f>
        <v>228879</v>
      </c>
      <c r="C113" s="173" t="n">
        <f aca="false">VLOOKUP($A113,[2]Data!$A$1:$AG$15000,10,0)</f>
        <v>293721</v>
      </c>
      <c r="D113" s="173" t="n">
        <f aca="false">VLOOKUP($A113,[2]Data!$A$1:$AG$15000,11,0)</f>
        <v>650241</v>
      </c>
      <c r="E113" s="173" t="n">
        <f aca="false">VLOOKUP($A113,[2]Data!$A$1:$AG$15000,12,0)</f>
        <v>545038</v>
      </c>
      <c r="F113" s="173" t="n">
        <f aca="false">VLOOKUP($A113,[1]Data!$A$1:$AF$15000,4,0)</f>
        <v>655977</v>
      </c>
      <c r="G113" s="173" t="n">
        <f aca="false">VLOOKUP($A113,[1]Data!$A$1:$AF$15000,2,0)</f>
        <v>20000</v>
      </c>
      <c r="H113" s="173" t="n">
        <f aca="false">VLOOKUP($A113,[1]Data!$A$1:$AF$15000,3,0)</f>
        <v>194858</v>
      </c>
      <c r="I113" s="173" t="n">
        <f aca="false">VLOOKUP($A113,[1]Data!$A$1:$AF$15000,6,0)</f>
        <v>12738</v>
      </c>
      <c r="J113" s="173" t="n">
        <f aca="false">VLOOKUP($A113,[3]Data!$A$1:$K$15000,4,0)*$A$2</f>
        <v>1720800</v>
      </c>
      <c r="K113" s="173" t="n">
        <f aca="false">VLOOKUP($A113,[3]Data!$A$1:$K$15000,6,0)*$A$2</f>
        <v>92100</v>
      </c>
      <c r="R113" s="173" t="n">
        <f aca="false">VLOOKUP($A113,[2]Data!$A$1:$AH$15000,4,0)</f>
        <v>2710741</v>
      </c>
      <c r="T113" s="173" t="n">
        <f aca="false">VLOOKUP($A113,[1]Data!$A$1:$AH$15000,34,0)</f>
        <v>707573</v>
      </c>
      <c r="V113" s="173" t="n">
        <f aca="false">VLOOKUP($A113,[1]Data!$A$1:$AH$15000,8,0)</f>
        <v>54246</v>
      </c>
      <c r="W113" s="173" t="n">
        <f aca="false">VLOOKUP($A113,[4]Data!$A$1:$AH$15000,19,0)</f>
        <v>42344</v>
      </c>
      <c r="X113" s="173" t="n">
        <f aca="false">VLOOKUP($A113,[1]Data!$A$1:$AH$15000,17,0)</f>
        <v>137487</v>
      </c>
      <c r="Y113" s="173" t="n">
        <f aca="false">VLOOKUP($A113,[2]Data!$A$1:$AH$15000,17,0)</f>
        <v>348696</v>
      </c>
      <c r="Z113" s="173" t="n">
        <f aca="false">VLOOKUP($A113,[1]Data!$A$1:$AH$15000,11,0)</f>
        <v>277498</v>
      </c>
      <c r="AA113" s="173" t="n">
        <f aca="false">VLOOKUP($A113,[2]Data!$A$1:$AH$15000,21,0)</f>
        <v>313903</v>
      </c>
      <c r="AB113" s="173" t="n">
        <f aca="false">VLOOKUP($A113,[1]Data!$A$1:$AH$15000,15,0)</f>
        <v>74612</v>
      </c>
      <c r="AC113" s="173" t="n">
        <f aca="false">VLOOKUP($A113,[2]Data!$A$1:$AH$15000,18,0)</f>
        <v>145089</v>
      </c>
      <c r="AD113" s="173" t="n">
        <f aca="false">VLOOKUP($A113,[1]Data!$A$1:$AH$15000,18,0)</f>
        <v>91297</v>
      </c>
      <c r="AE113" s="173" t="n">
        <f aca="false">VLOOKUP($A113,[2]Data!$A$1:$AH$15000,19,0)</f>
        <v>5409</v>
      </c>
      <c r="AF113" s="173" t="n">
        <f aca="false">VLOOKUP($A113,[1]Data!$A$1:$AH$15000,16,0)</f>
        <v>169310</v>
      </c>
      <c r="AG113" s="173" t="n">
        <f aca="false">VLOOKUP($A113,[2]Data!$A$1:$AH$15000,20,0)</f>
        <v>48772</v>
      </c>
      <c r="AH113" s="173" t="n">
        <f aca="false">VLOOKUP($A113,[1]Data!$A$1:$AH$15000,9,0)</f>
        <v>192946</v>
      </c>
      <c r="AI113" s="173" t="n">
        <f aca="false">VLOOKUP($A113,[2]Data!$A$1:$AH$15000,22,0)</f>
        <v>308164</v>
      </c>
      <c r="AJ113" s="173" t="n">
        <f aca="false">VLOOKUP($A113,[1]Data!$A$1:$AH$15000,10,0)</f>
        <v>75624</v>
      </c>
      <c r="AK113" s="173" t="n">
        <f aca="false">VLOOKUP($A113,[2]Data!$A$1:$AH$15000,23,0)</f>
        <v>74032</v>
      </c>
      <c r="AL113" s="173" t="n">
        <f aca="false">VLOOKUP($A113,[2]Data!$A$1:$AH$15000,24,0)</f>
        <v>903769</v>
      </c>
      <c r="AM113" s="173" t="n">
        <f aca="false">VLOOKUP($A113,[4]Data!$A$1:$R$15000,9,0)</f>
        <v>158103</v>
      </c>
      <c r="BA113" s="173" t="n">
        <f aca="false">VLOOKUP($A113,[2]Data!$A$1:$AH$15000,2,0)</f>
        <v>309739</v>
      </c>
      <c r="BC113" s="173" t="n">
        <f aca="false">VLOOKUP($A113,[1]Data!$A$1:$AH$15000,20,0)</f>
        <v>358</v>
      </c>
      <c r="BD113" s="173" t="n">
        <f aca="false">VLOOKUP($A113,[1]Data!$A$1:$AH$15000,21,0)</f>
        <v>30521</v>
      </c>
      <c r="BE113" s="173" t="n">
        <f aca="false">VLOOKUP($A113,[1]Data!$A$1:$AH$15000,22,0)</f>
        <v>0</v>
      </c>
      <c r="BF113" s="173" t="n">
        <f aca="false">VLOOKUP($A113,[1]Data!$A$1:$AH$15000,19,0)</f>
        <v>1867</v>
      </c>
      <c r="BG113" s="173" t="n">
        <f aca="false">+BC113+BD113+BE113+BF113</f>
        <v>32746</v>
      </c>
      <c r="BH113" s="173" t="n">
        <f aca="false">VLOOKUP($A113,[2]Data!$A$1:$AH$15000,3,0)</f>
        <v>200389</v>
      </c>
      <c r="BI113" s="173" t="n">
        <f aca="false">VLOOKUP($A113,[2]Data!$A$1:$AH$15000,7,0)</f>
        <v>606788</v>
      </c>
      <c r="BJ113" s="173" t="n">
        <f aca="false">VLOOKUP($A113,[2]Data!$A$1:$AH$15000,8,0)</f>
        <v>10316</v>
      </c>
      <c r="BR113" s="173" t="n">
        <f aca="false">VLOOKUP($A113,[2]Data!$A$1:$AH$15000,13,0)</f>
        <v>97177</v>
      </c>
      <c r="BS113" s="173" t="n">
        <f aca="false">VLOOKUP($A113,[2]Data!$A$1:$AH$15000,14,0)</f>
        <v>78373</v>
      </c>
      <c r="BT113" s="173" t="n">
        <f aca="false">VLOOKUP($A113,[2]Data!$A$1:$AH$15000,15,0)</f>
        <v>124456</v>
      </c>
      <c r="BU113" s="173" t="n">
        <f aca="false">VLOOKUP($A113,[2]Data!$A$1:$AH$15000,16,0)</f>
        <v>128229</v>
      </c>
      <c r="BV113" s="173" t="n">
        <f aca="false">SUM(BR113:BU113)</f>
        <v>428235</v>
      </c>
      <c r="BW113" s="173" t="n">
        <v>90812</v>
      </c>
      <c r="BX113" s="173" t="n">
        <f aca="false">VLOOKUP($A113,[1]Data!$A$1:$AH$15000,28,0)</f>
        <v>20000</v>
      </c>
      <c r="BY113" s="173" t="n">
        <f aca="false">VLOOKUP($A113,[1]Data!$A$1:$AH$15000,24,0)</f>
        <v>36512</v>
      </c>
      <c r="BZ113" s="173" t="n">
        <f aca="false">VLOOKUP($A113,[1]Data!$A$1:$AH$15000,25,0)</f>
        <v>25735</v>
      </c>
      <c r="CA113" s="173" t="n">
        <f aca="false">VLOOKUP($A113,[1]Data!$A$1:$AH$15000,30,0)</f>
        <v>21699</v>
      </c>
      <c r="CB113" s="173" t="n">
        <f aca="false">VLOOKUP($A113,[1]Data!$A$1:$AH$15000,29,0)</f>
        <v>61761</v>
      </c>
      <c r="CC113" s="173" t="n">
        <f aca="false">SUM(BW113:CB113)</f>
        <v>256519</v>
      </c>
      <c r="CD113" s="129" t="n">
        <f aca="false">VLOOKUP($A113,[4]Data!$A$1:$R$15000,2,0)</f>
        <v>880674</v>
      </c>
      <c r="CE113" s="173" t="n">
        <f aca="false">VLOOKUP($A113,[3]Data!$A$1:$K$15000,3,0)*$A$2</f>
        <v>2502700</v>
      </c>
      <c r="CF113" s="173" t="n">
        <f aca="false">VLOOKUP($A113,[3]Data!$A$1:$K$15000,7,0)*$A$2</f>
        <v>0</v>
      </c>
      <c r="CG113" s="173" t="n">
        <f aca="false">VLOOKUP($A113,[3]Data!$A$1:$K$15000,8,0)*$A$2</f>
        <v>82900</v>
      </c>
      <c r="CH113" s="173" t="n">
        <f aca="false">VLOOKUP($A113,[3]Data!$A$1:$K$15000,2,0)*$A$2</f>
        <v>40200</v>
      </c>
      <c r="CJ113" s="173" t="n">
        <f aca="false">VLOOKUP($A113,[4]Data!$A$1:$R$15000,18,0)</f>
        <v>74218</v>
      </c>
      <c r="CK113" s="173" t="n">
        <f aca="false">VLOOKUP($A113,[4]Data!$A$1:$R$15000,3,0)</f>
        <v>278912</v>
      </c>
      <c r="CL113" s="173" t="n">
        <f aca="false">VLOOKUP($A113,[4]Data!$A$1:$R$15000,4,0)</f>
        <v>5633</v>
      </c>
      <c r="CM113" s="173" t="n">
        <f aca="false">VLOOKUP($A113,[3]Data!$A$1:$K$15000,10,0)*$A$2</f>
        <v>270200</v>
      </c>
      <c r="CN113" s="129" t="n">
        <f aca="false">VLOOKUP($A113,[2]Data!$A$1:$AN$15000,34,0)</f>
        <v>103183</v>
      </c>
      <c r="CO113" s="129" t="n">
        <f aca="false">VLOOKUP($A113,[2]Data!$A$1:$AN$15000,35,0)</f>
        <v>537638</v>
      </c>
      <c r="CP113" s="129" t="n">
        <f aca="false">VLOOKUP($A113,[2]Data!$A$1:$AN$15000,36,0)</f>
        <v>616230</v>
      </c>
      <c r="CQ113" s="129" t="n">
        <f aca="false">VLOOKUP($A113,[2]Data!$A$1:$AN$15000,37,0)</f>
        <v>178770</v>
      </c>
      <c r="CR113" s="129" t="n">
        <f aca="false">VLOOKUP($A113,[2]Data!$A$1:$AN$15000,38,0)</f>
        <v>4911</v>
      </c>
      <c r="CS113" s="129" t="n">
        <f aca="false">VLOOKUP($A113,[2]Data!$A$1:$AN$15000,39,0)</f>
        <v>0</v>
      </c>
      <c r="CT113" s="129" t="n">
        <f aca="false">VLOOKUP($A113,[2]Data!$A$1:$AN$15000,40,0)</f>
        <v>209626</v>
      </c>
      <c r="CU113" s="129" t="n">
        <f aca="false">VLOOKUP($A113,[2]Data!$A$1:$BA$15000,41,0)</f>
        <v>16849</v>
      </c>
      <c r="CV113" s="129" t="n">
        <f aca="false">VLOOKUP($A113,[2]Data!$A$1:$BA$15000,42,0)</f>
        <v>0</v>
      </c>
      <c r="CW113" s="129" t="n">
        <f aca="false">VLOOKUP($A113,[2]Data!$A$1:$BA$15000,43,0)</f>
        <v>48654</v>
      </c>
      <c r="CX113" s="129" t="n">
        <f aca="false">VLOOKUP($A113,[2]Data!$A$1:$BA$15000,44,0)</f>
        <v>25763</v>
      </c>
      <c r="CY113" s="129" t="n">
        <f aca="false">VLOOKUP($A113,[2]Data!$A$1:$BA$15000,45,0)</f>
        <v>52841</v>
      </c>
      <c r="CZ113" s="129" t="n">
        <f aca="false">VLOOKUP($A113,[2]Data!$A$1:$BA$15000,46,0)</f>
        <v>17205</v>
      </c>
      <c r="DA113" s="129" t="n">
        <f aca="false">VLOOKUP($A113,[2]Data!$A$1:$BA$15000,47,0)</f>
        <v>86121</v>
      </c>
      <c r="DB113" s="129" t="n">
        <f aca="false">VLOOKUP($A113,[2]Data!$A$1:$BA$15000,48,0)</f>
        <v>193364</v>
      </c>
      <c r="DC113" s="129" t="n">
        <f aca="false">VLOOKUP($A113,[2]Data!$A$1:$BA$15000,53,0)</f>
        <v>-39919</v>
      </c>
      <c r="DD113" s="129" t="n">
        <f aca="false">VLOOKUP($A113,[4]Data!$A$1:$Z$15000,20,0)</f>
        <v>33170</v>
      </c>
      <c r="DE113" s="129" t="n">
        <f aca="false">VLOOKUP($A113,[4]Data!$A$1:$Z$15000,25,0)</f>
        <v>6721</v>
      </c>
      <c r="DF113" s="129" t="n">
        <f aca="false">VLOOKUP($A113,[4]Data!$A$1:$Z$15000,26,0)</f>
        <v>0</v>
      </c>
      <c r="DG113" s="129" t="n">
        <f aca="false">VLOOKUP($A113,[4]Data!$A$1:$Z$15000,21,0)</f>
        <v>0</v>
      </c>
      <c r="DH113" s="129" t="n">
        <f aca="false">VLOOKUP($A113,[4]Data!$A$1:$Z$15000,24,0)</f>
        <v>160555</v>
      </c>
      <c r="DI113" s="129" t="n">
        <f aca="false">VLOOKUP($A113,[5]Data!$A$1:$M$15000,4,0)</f>
        <v>463154</v>
      </c>
      <c r="DJ113" s="129" t="n">
        <f aca="false">VLOOKUP($A113,[5]Data!$A$1:$M$15000,12,0)</f>
        <v>19980</v>
      </c>
      <c r="DK113" s="129" t="n">
        <f aca="false">VLOOKUP($A113,[5]Data!$A$1:$M$15000,11,0)</f>
        <v>221383</v>
      </c>
      <c r="DL113" s="129" t="n">
        <f aca="false">VLOOKUP($A113,[5]Data!$A$1:$M$15000,5,0)</f>
        <v>137784</v>
      </c>
      <c r="DM113" s="129" t="n">
        <f aca="false">VLOOKUP($A113,[5]Data!$A$1:$M$15000,8,0)</f>
        <v>235687</v>
      </c>
      <c r="DN113" s="129" t="n">
        <f aca="false">VLOOKUP($A113,[5]Data!$A$1:$M$15000,6,0)</f>
        <v>6757</v>
      </c>
      <c r="DO113" s="129" t="n">
        <f aca="false">VLOOKUP($A113,[5]Data!$A$1:$M$15000,7,0)</f>
        <v>50635</v>
      </c>
      <c r="DP113" s="129" t="n">
        <f aca="false">VLOOKUP($A113,[5]Data!$A$1:$M$15000,9,0)</f>
        <v>9883</v>
      </c>
      <c r="DQ113" s="129" t="n">
        <f aca="false">VLOOKUP($A113,[5]Data!$A$1:$M$15000,3,0)</f>
        <v>0</v>
      </c>
      <c r="DR113" s="129" t="n">
        <f aca="false">VLOOKUP($A113,[5]Data!$A$1:$M$15000,10,0)</f>
        <v>182600</v>
      </c>
      <c r="DS113" s="129" t="n">
        <f aca="false">VLOOKUP($A113,[5]Data!$A$1:$M$15000,2,0)</f>
        <v>20866</v>
      </c>
      <c r="DT113" s="129" t="str">
        <f aca="false">VLOOKUP($A113,[5]Data!$A$1:$M$15000,13,0)</f>
        <v/>
      </c>
      <c r="DU113" s="129" t="n">
        <f aca="false">VLOOKUP($A113,[6]data!$A$1:$M$15000,2,0)</f>
        <v>139221</v>
      </c>
      <c r="DV113" s="129" t="n">
        <f aca="false">VLOOKUP($A113,[6]data!$A$1:$M$15000,3,0)</f>
        <v>144925</v>
      </c>
      <c r="DW113" s="129" t="n">
        <f aca="false">VLOOKUP($A113,[6]data!$A$1:$M$15000,4,0)</f>
        <v>198531</v>
      </c>
      <c r="DX113" s="129" t="n">
        <f aca="false">VLOOKUP($A113,[6]data!$A$1:$M$15000,5,0)</f>
        <v>13992</v>
      </c>
      <c r="DY113" s="129" t="n">
        <f aca="false">VLOOKUP($A113,[6]data!$A$1:$M$15000,6,0)</f>
        <v>103085</v>
      </c>
      <c r="DZ113" s="129" t="n">
        <f aca="false">VLOOKUP($A113,[6]data!$A$1:$M$15000,7,0)</f>
        <v>127674</v>
      </c>
      <c r="EA113" s="129" t="n">
        <f aca="false">VLOOKUP($A113,[6]data!$A$1:$M$15000,8,0)</f>
        <v>64065</v>
      </c>
      <c r="EB113" s="129" t="n">
        <f aca="false">VLOOKUP($A113,[6]data!$A$1:$M$15000,9,0)</f>
        <v>422050</v>
      </c>
      <c r="EC113" s="129" t="n">
        <f aca="false">VLOOKUP($A113,[6]data!$A$1:$M$15000,10,0)</f>
        <v>0</v>
      </c>
      <c r="ED113" s="129" t="n">
        <f aca="false">VLOOKUP($A113,[6]data!$A$1:$Q$15000,11,0)</f>
        <v>6341</v>
      </c>
      <c r="EE113" s="129" t="n">
        <f aca="false">VLOOKUP($A113,[6]data!$A$1:$Q$15000,12,0)</f>
        <v>286550</v>
      </c>
      <c r="EF113" s="129" t="n">
        <f aca="false">VLOOKUP($A113,[6]data!$A$1:$Q$15000,13,0)</f>
        <v>136000</v>
      </c>
      <c r="EG113" s="129" t="n">
        <f aca="false">VLOOKUP($A113,[6]data!$A$1:$Q$15000,14,0)</f>
        <v>23700</v>
      </c>
      <c r="EH113" s="129" t="n">
        <f aca="false">VLOOKUP($A113,[6]data!$A$1:$Q$15000,15,0)</f>
        <v>107000</v>
      </c>
      <c r="EI113" s="129" t="n">
        <f aca="false">VLOOKUP($A113,[6]data!$A$1:$Q$15000,17,0)</f>
        <v>29281</v>
      </c>
      <c r="EJ113" s="129" t="n">
        <f aca="false">VLOOKUP($A113,[6]data!$A$1:$Q$15000,16,0)</f>
        <v>30009</v>
      </c>
      <c r="EK113" s="129" t="n">
        <f aca="false">VLOOKUP($A113,[7]data!$A$1:$Q$15000,3,0)</f>
        <v>270000</v>
      </c>
      <c r="EL113" s="129" t="n">
        <f aca="false">VLOOKUP($A113,[7]data!$A$1:$Q$15000,4,0)</f>
        <v>55000</v>
      </c>
      <c r="EM113" s="129" t="n">
        <f aca="false">VLOOKUP($A113,[7]data!$A$1:$Q$15000,2,0)</f>
        <v>45000</v>
      </c>
      <c r="EN113" s="129" t="n">
        <f aca="false">VLOOKUP($A113,[7]data!$A$1:$Q$15000,11,0)</f>
        <v>96000</v>
      </c>
      <c r="EO113" s="129" t="n">
        <f aca="false">VLOOKUP($A113,[7]data!$A$1:$Q$15000,12,0)</f>
        <v>20000</v>
      </c>
      <c r="ES113" s="129" t="n">
        <f aca="false">VLOOKUP($A113,[7]data!$A$1:$Q$15000,14,0)</f>
        <v>63000</v>
      </c>
      <c r="ET113" s="129" t="n">
        <f aca="false">VLOOKUP($A113,[7]data!$A$1:$Q$15000,13,0)</f>
        <v>8000</v>
      </c>
      <c r="EU113" s="130" t="n">
        <f aca="false">VLOOKUP($A113,[4]Data!$A$1:$I$15000,8,0)</f>
        <v>115553</v>
      </c>
      <c r="EV113" s="128" t="n">
        <f aca="false">VLOOKUP($A113,[2]Data!$A$1:$BG$15000,59,0)</f>
        <v>0</v>
      </c>
      <c r="EX113" s="129" t="n">
        <f aca="false">+[2]Data!$E$97</f>
        <v>621767</v>
      </c>
    </row>
    <row r="114" customFormat="false" ht="11.25" hidden="false" customHeight="false" outlineLevel="0" collapsed="false">
      <c r="A114" s="172" t="n">
        <v>36575</v>
      </c>
      <c r="B114" s="173" t="n">
        <f aca="false">VLOOKUP($A114,[2]Data!$A$1:$AG$15000,9,0)</f>
        <v>231597</v>
      </c>
      <c r="C114" s="173" t="n">
        <f aca="false">VLOOKUP($A114,[2]Data!$A$1:$AG$15000,10,0)</f>
        <v>295990</v>
      </c>
      <c r="D114" s="173" t="n">
        <f aca="false">VLOOKUP($A114,[2]Data!$A$1:$AG$15000,11,0)</f>
        <v>710457</v>
      </c>
      <c r="E114" s="173" t="n">
        <f aca="false">VLOOKUP($A114,[2]Data!$A$1:$AG$15000,12,0)</f>
        <v>535520</v>
      </c>
      <c r="F114" s="173" t="n">
        <f aca="false">VLOOKUP($A114,[1]Data!$A$1:$AF$15000,4,0)</f>
        <v>692930</v>
      </c>
      <c r="G114" s="173" t="n">
        <f aca="false">VLOOKUP($A114,[1]Data!$A$1:$AF$15000,2,0)</f>
        <v>30000</v>
      </c>
      <c r="H114" s="173" t="n">
        <f aca="false">VLOOKUP($A114,[1]Data!$A$1:$AF$15000,3,0)</f>
        <v>174842</v>
      </c>
      <c r="I114" s="173" t="n">
        <f aca="false">VLOOKUP($A114,[1]Data!$A$1:$AF$15000,6,0)</f>
        <v>11976</v>
      </c>
      <c r="J114" s="173" t="n">
        <f aca="false">VLOOKUP($A114,[3]Data!$A$1:$K$15000,4,0)*$A$2</f>
        <v>1721100</v>
      </c>
      <c r="K114" s="173" t="n">
        <f aca="false">VLOOKUP($A114,[3]Data!$A$1:$K$15000,6,0)*$A$2</f>
        <v>97600</v>
      </c>
      <c r="R114" s="173" t="n">
        <f aca="false">VLOOKUP($A114,[2]Data!$A$1:$AH$15000,4,0)</f>
        <v>2738929</v>
      </c>
      <c r="T114" s="173" t="n">
        <f aca="false">VLOOKUP($A114,[1]Data!$A$1:$AH$15000,34,0)</f>
        <v>669613</v>
      </c>
      <c r="V114" s="173" t="n">
        <f aca="false">VLOOKUP($A114,[1]Data!$A$1:$AH$15000,8,0)</f>
        <v>54246</v>
      </c>
      <c r="W114" s="173" t="n">
        <f aca="false">VLOOKUP($A114,[4]Data!$A$1:$AH$15000,19,0)</f>
        <v>47973</v>
      </c>
      <c r="X114" s="173" t="n">
        <f aca="false">VLOOKUP($A114,[1]Data!$A$1:$AH$15000,17,0)</f>
        <v>134458</v>
      </c>
      <c r="Y114" s="173" t="n">
        <f aca="false">VLOOKUP($A114,[2]Data!$A$1:$AH$15000,17,0)</f>
        <v>345688</v>
      </c>
      <c r="Z114" s="173" t="n">
        <f aca="false">VLOOKUP($A114,[1]Data!$A$1:$AH$15000,11,0)</f>
        <v>275894</v>
      </c>
      <c r="AA114" s="173" t="n">
        <f aca="false">VLOOKUP($A114,[2]Data!$A$1:$AH$15000,21,0)</f>
        <v>322411</v>
      </c>
      <c r="AB114" s="173" t="n">
        <f aca="false">VLOOKUP($A114,[1]Data!$A$1:$AH$15000,15,0)</f>
        <v>74612</v>
      </c>
      <c r="AC114" s="173" t="n">
        <f aca="false">VLOOKUP($A114,[2]Data!$A$1:$AH$15000,18,0)</f>
        <v>138250</v>
      </c>
      <c r="AD114" s="173" t="n">
        <f aca="false">VLOOKUP($A114,[1]Data!$A$1:$AH$15000,18,0)</f>
        <v>89994</v>
      </c>
      <c r="AE114" s="173" t="n">
        <f aca="false">VLOOKUP($A114,[2]Data!$A$1:$AH$15000,19,0)</f>
        <v>5314</v>
      </c>
      <c r="AF114" s="173" t="n">
        <f aca="false">VLOOKUP($A114,[1]Data!$A$1:$AH$15000,16,0)</f>
        <v>166295</v>
      </c>
      <c r="AG114" s="173" t="n">
        <f aca="false">VLOOKUP($A114,[2]Data!$A$1:$AH$15000,20,0)</f>
        <v>49926</v>
      </c>
      <c r="AH114" s="173" t="n">
        <f aca="false">VLOOKUP($A114,[1]Data!$A$1:$AH$15000,9,0)</f>
        <v>183690</v>
      </c>
      <c r="AI114" s="173" t="n">
        <f aca="false">VLOOKUP($A114,[2]Data!$A$1:$AH$15000,22,0)</f>
        <v>327516</v>
      </c>
      <c r="AJ114" s="173" t="n">
        <f aca="false">VLOOKUP($A114,[1]Data!$A$1:$AH$15000,10,0)</f>
        <v>75624</v>
      </c>
      <c r="AK114" s="173" t="n">
        <f aca="false">VLOOKUP($A114,[2]Data!$A$1:$AH$15000,23,0)</f>
        <v>76348</v>
      </c>
      <c r="AL114" s="173" t="n">
        <f aca="false">VLOOKUP($A114,[2]Data!$A$1:$AH$15000,24,0)</f>
        <v>931962</v>
      </c>
      <c r="AM114" s="173" t="n">
        <f aca="false">VLOOKUP($A114,[4]Data!$A$1:$R$15000,9,0)</f>
        <v>119150</v>
      </c>
      <c r="BA114" s="173" t="n">
        <f aca="false">VLOOKUP($A114,[2]Data!$A$1:$AH$15000,2,0)</f>
        <v>303215</v>
      </c>
      <c r="BC114" s="173" t="n">
        <f aca="false">VLOOKUP($A114,[1]Data!$A$1:$AH$15000,20,0)</f>
        <v>0</v>
      </c>
      <c r="BD114" s="173" t="n">
        <f aca="false">VLOOKUP($A114,[1]Data!$A$1:$AH$15000,21,0)</f>
        <v>30521</v>
      </c>
      <c r="BE114" s="173" t="n">
        <f aca="false">VLOOKUP($A114,[1]Data!$A$1:$AH$15000,22,0)</f>
        <v>0</v>
      </c>
      <c r="BF114" s="173" t="n">
        <f aca="false">VLOOKUP($A114,[1]Data!$A$1:$AH$15000,19,0)</f>
        <v>1867</v>
      </c>
      <c r="BG114" s="173" t="n">
        <f aca="false">+BC114+BD114+BE114+BF114</f>
        <v>32388</v>
      </c>
      <c r="BH114" s="173" t="n">
        <f aca="false">VLOOKUP($A114,[2]Data!$A$1:$AH$15000,3,0)</f>
        <v>208478</v>
      </c>
      <c r="BI114" s="173" t="n">
        <f aca="false">VLOOKUP($A114,[2]Data!$A$1:$AH$15000,7,0)</f>
        <v>644674</v>
      </c>
      <c r="BJ114" s="173" t="n">
        <f aca="false">VLOOKUP($A114,[2]Data!$A$1:$AH$15000,8,0)</f>
        <v>25260</v>
      </c>
      <c r="BR114" s="173" t="n">
        <f aca="false">VLOOKUP($A114,[2]Data!$A$1:$AH$15000,13,0)</f>
        <v>127185</v>
      </c>
      <c r="BS114" s="173" t="n">
        <f aca="false">VLOOKUP($A114,[2]Data!$A$1:$AH$15000,14,0)</f>
        <v>121968</v>
      </c>
      <c r="BT114" s="173" t="n">
        <f aca="false">VLOOKUP($A114,[2]Data!$A$1:$AH$15000,15,0)</f>
        <v>117487</v>
      </c>
      <c r="BU114" s="173" t="n">
        <f aca="false">VLOOKUP($A114,[2]Data!$A$1:$AH$15000,16,0)</f>
        <v>87453</v>
      </c>
      <c r="BV114" s="173" t="n">
        <f aca="false">SUM(BR114:BU114)</f>
        <v>454093</v>
      </c>
      <c r="BW114" s="173" t="n">
        <v>90813</v>
      </c>
      <c r="BX114" s="173" t="n">
        <f aca="false">VLOOKUP($A114,[1]Data!$A$1:$AH$15000,28,0)</f>
        <v>45939</v>
      </c>
      <c r="BY114" s="173" t="n">
        <f aca="false">VLOOKUP($A114,[1]Data!$A$1:$AH$15000,24,0)</f>
        <v>36512</v>
      </c>
      <c r="BZ114" s="173" t="n">
        <f aca="false">VLOOKUP($A114,[1]Data!$A$1:$AH$15000,25,0)</f>
        <v>15735</v>
      </c>
      <c r="CA114" s="173" t="n">
        <f aca="false">VLOOKUP($A114,[1]Data!$A$1:$AH$15000,30,0)</f>
        <v>26699</v>
      </c>
      <c r="CB114" s="173" t="n">
        <f aca="false">VLOOKUP($A114,[1]Data!$A$1:$AH$15000,29,0)</f>
        <v>46761</v>
      </c>
      <c r="CC114" s="173" t="n">
        <f aca="false">SUM(BW114:CB114)</f>
        <v>262459</v>
      </c>
      <c r="CD114" s="129" t="n">
        <f aca="false">VLOOKUP($A114,[4]Data!$A$1:$R$15000,2,0)</f>
        <v>902033</v>
      </c>
      <c r="CE114" s="173" t="n">
        <f aca="false">VLOOKUP($A114,[3]Data!$A$1:$K$15000,3,0)*$A$2</f>
        <v>2492200</v>
      </c>
      <c r="CF114" s="173" t="n">
        <f aca="false">VLOOKUP($A114,[3]Data!$A$1:$K$15000,7,0)*$A$2</f>
        <v>0</v>
      </c>
      <c r="CG114" s="173" t="n">
        <f aca="false">VLOOKUP($A114,[3]Data!$A$1:$K$15000,8,0)*$A$2</f>
        <v>82900</v>
      </c>
      <c r="CH114" s="173" t="n">
        <f aca="false">VLOOKUP($A114,[3]Data!$A$1:$K$15000,2,0)*$A$2</f>
        <v>40200</v>
      </c>
      <c r="CJ114" s="173" t="n">
        <f aca="false">VLOOKUP($A114,[4]Data!$A$1:$R$15000,18,0)</f>
        <v>64298</v>
      </c>
      <c r="CK114" s="173" t="n">
        <f aca="false">VLOOKUP($A114,[4]Data!$A$1:$R$15000,3,0)</f>
        <v>262983</v>
      </c>
      <c r="CL114" s="173" t="n">
        <f aca="false">VLOOKUP($A114,[4]Data!$A$1:$R$15000,4,0)</f>
        <v>921</v>
      </c>
      <c r="CM114" s="173" t="n">
        <f aca="false">VLOOKUP($A114,[3]Data!$A$1:$K$15000,10,0)*$A$2</f>
        <v>255300</v>
      </c>
      <c r="CN114" s="129" t="n">
        <f aca="false">VLOOKUP($A114,[2]Data!$A$1:$AN$15000,34,0)</f>
        <v>122492</v>
      </c>
      <c r="CO114" s="129" t="n">
        <f aca="false">VLOOKUP($A114,[2]Data!$A$1:$AN$15000,35,0)</f>
        <v>515164</v>
      </c>
      <c r="CP114" s="129" t="n">
        <f aca="false">VLOOKUP($A114,[2]Data!$A$1:$AN$15000,36,0)</f>
        <v>594745</v>
      </c>
      <c r="CQ114" s="129" t="n">
        <f aca="false">VLOOKUP($A114,[2]Data!$A$1:$AN$15000,37,0)</f>
        <v>179701</v>
      </c>
      <c r="CR114" s="129" t="n">
        <f aca="false">VLOOKUP($A114,[2]Data!$A$1:$AN$15000,38,0)</f>
        <v>8840</v>
      </c>
      <c r="CS114" s="129" t="n">
        <f aca="false">VLOOKUP($A114,[2]Data!$A$1:$AN$15000,39,0)</f>
        <v>0</v>
      </c>
      <c r="CT114" s="129" t="n">
        <f aca="false">VLOOKUP($A114,[2]Data!$A$1:$AN$15000,40,0)</f>
        <v>203076</v>
      </c>
      <c r="CU114" s="129" t="n">
        <f aca="false">VLOOKUP($A114,[2]Data!$A$1:$BA$15000,41,0)</f>
        <v>0</v>
      </c>
      <c r="CV114" s="129" t="n">
        <f aca="false">VLOOKUP($A114,[2]Data!$A$1:$BA$15000,42,0)</f>
        <v>21464</v>
      </c>
      <c r="CW114" s="129" t="n">
        <f aca="false">VLOOKUP($A114,[2]Data!$A$1:$BA$15000,43,0)</f>
        <v>48369</v>
      </c>
      <c r="CX114" s="129" t="n">
        <f aca="false">VLOOKUP($A114,[2]Data!$A$1:$BA$15000,44,0)</f>
        <v>25390</v>
      </c>
      <c r="CY114" s="129" t="n">
        <f aca="false">VLOOKUP($A114,[2]Data!$A$1:$BA$15000,45,0)</f>
        <v>52278</v>
      </c>
      <c r="CZ114" s="129" t="n">
        <f aca="false">VLOOKUP($A114,[2]Data!$A$1:$BA$15000,46,0)</f>
        <v>17205</v>
      </c>
      <c r="DA114" s="129" t="n">
        <f aca="false">VLOOKUP($A114,[2]Data!$A$1:$BA$15000,47,0)</f>
        <v>88363</v>
      </c>
      <c r="DB114" s="129" t="n">
        <f aca="false">VLOOKUP($A114,[2]Data!$A$1:$BA$15000,48,0)</f>
        <v>197916</v>
      </c>
      <c r="DC114" s="129" t="n">
        <f aca="false">VLOOKUP($A114,[2]Data!$A$1:$BA$15000,53,0)</f>
        <v>-39215</v>
      </c>
      <c r="DD114" s="129" t="n">
        <f aca="false">VLOOKUP($A114,[4]Data!$A$1:$Z$15000,20,0)</f>
        <v>20363</v>
      </c>
      <c r="DE114" s="129" t="n">
        <f aca="false">VLOOKUP($A114,[4]Data!$A$1:$Z$15000,25,0)</f>
        <v>721</v>
      </c>
      <c r="DF114" s="129" t="n">
        <f aca="false">VLOOKUP($A114,[4]Data!$A$1:$Z$15000,26,0)</f>
        <v>0</v>
      </c>
      <c r="DG114" s="129" t="n">
        <f aca="false">VLOOKUP($A114,[4]Data!$A$1:$Z$15000,21,0)</f>
        <v>0</v>
      </c>
      <c r="DH114" s="129" t="n">
        <f aca="false">VLOOKUP($A114,[4]Data!$A$1:$Z$15000,24,0)</f>
        <v>146038</v>
      </c>
      <c r="DI114" s="129" t="n">
        <f aca="false">VLOOKUP($A114,[5]Data!$A$1:$M$15000,4,0)</f>
        <v>456866</v>
      </c>
      <c r="DJ114" s="129" t="n">
        <f aca="false">VLOOKUP($A114,[5]Data!$A$1:$M$15000,12,0)</f>
        <v>29970</v>
      </c>
      <c r="DK114" s="129" t="n">
        <f aca="false">VLOOKUP($A114,[5]Data!$A$1:$M$15000,11,0)</f>
        <v>225077</v>
      </c>
      <c r="DL114" s="129" t="n">
        <f aca="false">VLOOKUP($A114,[5]Data!$A$1:$M$15000,5,0)</f>
        <v>128307</v>
      </c>
      <c r="DM114" s="129" t="n">
        <f aca="false">VLOOKUP($A114,[5]Data!$A$1:$M$15000,8,0)</f>
        <v>250003</v>
      </c>
      <c r="DN114" s="129" t="n">
        <f aca="false">VLOOKUP($A114,[5]Data!$A$1:$M$15000,6,0)</f>
        <v>6763</v>
      </c>
      <c r="DO114" s="129" t="n">
        <f aca="false">VLOOKUP($A114,[5]Data!$A$1:$M$15000,7,0)</f>
        <v>54513</v>
      </c>
      <c r="DP114" s="129" t="n">
        <f aca="false">VLOOKUP($A114,[5]Data!$A$1:$M$15000,9,0)</f>
        <v>10258</v>
      </c>
      <c r="DQ114" s="129" t="n">
        <f aca="false">VLOOKUP($A114,[5]Data!$A$1:$M$15000,3,0)</f>
        <v>0</v>
      </c>
      <c r="DR114" s="129" t="n">
        <f aca="false">VLOOKUP($A114,[5]Data!$A$1:$M$15000,10,0)</f>
        <v>170298</v>
      </c>
      <c r="DS114" s="129" t="n">
        <f aca="false">VLOOKUP($A114,[5]Data!$A$1:$M$15000,2,0)</f>
        <v>20886</v>
      </c>
      <c r="DT114" s="129" t="str">
        <f aca="false">VLOOKUP($A114,[5]Data!$A$1:$M$15000,13,0)</f>
        <v/>
      </c>
      <c r="DU114" s="129" t="n">
        <f aca="false">VLOOKUP($A114,[6]data!$A$1:$M$15000,2,0)</f>
        <v>138921</v>
      </c>
      <c r="DV114" s="129" t="n">
        <f aca="false">VLOOKUP($A114,[6]data!$A$1:$M$15000,3,0)</f>
        <v>144925</v>
      </c>
      <c r="DW114" s="129" t="n">
        <f aca="false">VLOOKUP($A114,[6]data!$A$1:$M$15000,4,0)</f>
        <v>198531</v>
      </c>
      <c r="DX114" s="129" t="n">
        <f aca="false">VLOOKUP($A114,[6]data!$A$1:$M$15000,5,0)</f>
        <v>13992</v>
      </c>
      <c r="DY114" s="129" t="n">
        <f aca="false">VLOOKUP($A114,[6]data!$A$1:$M$15000,6,0)</f>
        <v>103085</v>
      </c>
      <c r="DZ114" s="129" t="n">
        <f aca="false">VLOOKUP($A114,[6]data!$A$1:$M$15000,7,0)</f>
        <v>128146</v>
      </c>
      <c r="EA114" s="129" t="n">
        <f aca="false">VLOOKUP($A114,[6]data!$A$1:$M$15000,8,0)</f>
        <v>61065</v>
      </c>
      <c r="EB114" s="129" t="n">
        <f aca="false">VLOOKUP($A114,[6]data!$A$1:$M$15000,9,0)</f>
        <v>419058</v>
      </c>
      <c r="EC114" s="129" t="n">
        <f aca="false">VLOOKUP($A114,[6]data!$A$1:$M$15000,10,0)</f>
        <v>0</v>
      </c>
      <c r="ED114" s="129" t="n">
        <f aca="false">VLOOKUP($A114,[6]data!$A$1:$Q$15000,11,0)</f>
        <v>6341</v>
      </c>
      <c r="EE114" s="129" t="n">
        <f aca="false">VLOOKUP($A114,[6]data!$A$1:$Q$15000,12,0)</f>
        <v>290586</v>
      </c>
      <c r="EF114" s="129" t="n">
        <f aca="false">VLOOKUP($A114,[6]data!$A$1:$Q$15000,13,0)</f>
        <v>136000</v>
      </c>
      <c r="EG114" s="129" t="n">
        <f aca="false">VLOOKUP($A114,[6]data!$A$1:$Q$15000,14,0)</f>
        <v>23700</v>
      </c>
      <c r="EH114" s="129" t="n">
        <f aca="false">VLOOKUP($A114,[6]data!$A$1:$Q$15000,15,0)</f>
        <v>107000</v>
      </c>
      <c r="EI114" s="129" t="n">
        <f aca="false">VLOOKUP($A114,[6]data!$A$1:$Q$15000,17,0)</f>
        <v>33755</v>
      </c>
      <c r="EJ114" s="129" t="n">
        <f aca="false">VLOOKUP($A114,[6]data!$A$1:$Q$15000,16,0)</f>
        <v>18732</v>
      </c>
      <c r="EK114" s="129" t="n">
        <f aca="false">VLOOKUP($A114,[7]data!$A$1:$Q$15000,3,0)</f>
        <v>270000</v>
      </c>
      <c r="EL114" s="129" t="n">
        <f aca="false">VLOOKUP($A114,[7]data!$A$1:$Q$15000,4,0)</f>
        <v>55000</v>
      </c>
      <c r="EM114" s="129" t="n">
        <f aca="false">VLOOKUP($A114,[7]data!$A$1:$Q$15000,2,0)</f>
        <v>30000</v>
      </c>
      <c r="EN114" s="129" t="n">
        <f aca="false">VLOOKUP($A114,[7]data!$A$1:$Q$15000,11,0)</f>
        <v>139000</v>
      </c>
      <c r="EO114" s="129" t="n">
        <f aca="false">VLOOKUP($A114,[7]data!$A$1:$Q$15000,12,0)</f>
        <v>22000</v>
      </c>
      <c r="ES114" s="129" t="n">
        <f aca="false">VLOOKUP($A114,[7]data!$A$1:$Q$15000,14,0)</f>
        <v>68000</v>
      </c>
      <c r="ET114" s="129" t="n">
        <f aca="false">VLOOKUP($A114,[7]data!$A$1:$Q$15000,13,0)</f>
        <v>8000</v>
      </c>
      <c r="EU114" s="130" t="n">
        <f aca="false">VLOOKUP($A114,[4]Data!$A$1:$I$15000,8,0)</f>
        <v>124148</v>
      </c>
      <c r="EV114" s="128" t="n">
        <f aca="false">VLOOKUP($A114,[2]Data!$A$1:$BG$15000,59,0)</f>
        <v>0</v>
      </c>
      <c r="EX114" s="129" t="n">
        <f aca="false">+[2]Data!$E$97</f>
        <v>621767</v>
      </c>
    </row>
    <row r="115" customFormat="false" ht="11.25" hidden="false" customHeight="false" outlineLevel="0" collapsed="false">
      <c r="A115" s="172" t="n">
        <v>36576</v>
      </c>
      <c r="B115" s="173" t="n">
        <f aca="false">VLOOKUP($A115,[2]Data!$A$1:$AG$15000,9,0)</f>
        <v>226841</v>
      </c>
      <c r="C115" s="173" t="n">
        <f aca="false">VLOOKUP($A115,[2]Data!$A$1:$AG$15000,10,0)</f>
        <v>291295</v>
      </c>
      <c r="D115" s="173" t="n">
        <f aca="false">VLOOKUP($A115,[2]Data!$A$1:$AG$15000,11,0)</f>
        <v>714452</v>
      </c>
      <c r="E115" s="173" t="n">
        <f aca="false">VLOOKUP($A115,[2]Data!$A$1:$AG$15000,12,0)</f>
        <v>536729</v>
      </c>
      <c r="F115" s="173" t="n">
        <f aca="false">VLOOKUP($A115,[1]Data!$A$1:$AF$15000,4,0)</f>
        <v>687370</v>
      </c>
      <c r="G115" s="173" t="n">
        <f aca="false">VLOOKUP($A115,[1]Data!$A$1:$AF$15000,2,0)</f>
        <v>30000</v>
      </c>
      <c r="H115" s="173" t="n">
        <f aca="false">VLOOKUP($A115,[1]Data!$A$1:$AF$15000,3,0)</f>
        <v>174573</v>
      </c>
      <c r="I115" s="173" t="n">
        <f aca="false">VLOOKUP($A115,[1]Data!$A$1:$AF$15000,6,0)</f>
        <v>11976</v>
      </c>
      <c r="J115" s="173" t="n">
        <f aca="false">VLOOKUP($A115,[3]Data!$A$1:$K$15000,4,0)*$A$2</f>
        <v>1721100</v>
      </c>
      <c r="K115" s="173" t="n">
        <f aca="false">VLOOKUP($A115,[3]Data!$A$1:$K$15000,6,0)*$A$2</f>
        <v>97600</v>
      </c>
      <c r="R115" s="173" t="n">
        <f aca="false">VLOOKUP($A115,[2]Data!$A$1:$AH$15000,4,0)</f>
        <v>2680705</v>
      </c>
      <c r="T115" s="173" t="n">
        <f aca="false">VLOOKUP($A115,[1]Data!$A$1:$AH$15000,34,0)</f>
        <v>669375</v>
      </c>
      <c r="V115" s="173" t="n">
        <f aca="false">VLOOKUP($A115,[1]Data!$A$1:$AH$15000,8,0)</f>
        <v>54246</v>
      </c>
      <c r="W115" s="173" t="n">
        <f aca="false">VLOOKUP($A115,[4]Data!$A$1:$AH$15000,19,0)</f>
        <v>47973</v>
      </c>
      <c r="X115" s="173" t="n">
        <f aca="false">VLOOKUP($A115,[1]Data!$A$1:$AH$15000,17,0)</f>
        <v>126302</v>
      </c>
      <c r="Y115" s="173" t="n">
        <f aca="false">VLOOKUP($A115,[2]Data!$A$1:$AH$15000,17,0)</f>
        <v>333560</v>
      </c>
      <c r="Z115" s="173" t="n">
        <f aca="false">VLOOKUP($A115,[1]Data!$A$1:$AH$15000,11,0)</f>
        <v>275894</v>
      </c>
      <c r="AA115" s="173" t="n">
        <f aca="false">VLOOKUP($A115,[2]Data!$A$1:$AH$15000,21,0)</f>
        <v>320942</v>
      </c>
      <c r="AB115" s="173" t="n">
        <f aca="false">VLOOKUP($A115,[1]Data!$A$1:$AH$15000,15,0)</f>
        <v>74612</v>
      </c>
      <c r="AC115" s="173" t="n">
        <f aca="false">VLOOKUP($A115,[2]Data!$A$1:$AH$15000,18,0)</f>
        <v>136623</v>
      </c>
      <c r="AD115" s="173" t="n">
        <f aca="false">VLOOKUP($A115,[1]Data!$A$1:$AH$15000,18,0)</f>
        <v>88455</v>
      </c>
      <c r="AE115" s="173" t="n">
        <f aca="false">VLOOKUP($A115,[2]Data!$A$1:$AH$15000,19,0)</f>
        <v>5314</v>
      </c>
      <c r="AF115" s="173" t="n">
        <f aca="false">VLOOKUP($A115,[1]Data!$A$1:$AH$15000,16,0)</f>
        <v>160665</v>
      </c>
      <c r="AG115" s="173" t="n">
        <f aca="false">VLOOKUP($A115,[2]Data!$A$1:$AH$15000,20,0)</f>
        <v>49373</v>
      </c>
      <c r="AH115" s="173" t="n">
        <f aca="false">VLOOKUP($A115,[1]Data!$A$1:$AH$15000,9,0)</f>
        <v>183690</v>
      </c>
      <c r="AI115" s="173" t="n">
        <f aca="false">VLOOKUP($A115,[2]Data!$A$1:$AH$15000,22,0)</f>
        <v>315083</v>
      </c>
      <c r="AJ115" s="173" t="n">
        <f aca="false">VLOOKUP($A115,[1]Data!$A$1:$AH$15000,10,0)</f>
        <v>75624</v>
      </c>
      <c r="AK115" s="173" t="n">
        <f aca="false">VLOOKUP($A115,[2]Data!$A$1:$AH$15000,23,0)</f>
        <v>75822</v>
      </c>
      <c r="AL115" s="173" t="n">
        <f aca="false">VLOOKUP($A115,[2]Data!$A$1:$AH$15000,24,0)</f>
        <v>914694</v>
      </c>
      <c r="AM115" s="173" t="n">
        <f aca="false">VLOOKUP($A115,[4]Data!$A$1:$R$15000,9,0)</f>
        <v>123178</v>
      </c>
      <c r="BA115" s="173" t="n">
        <f aca="false">VLOOKUP($A115,[2]Data!$A$1:$AH$15000,2,0)</f>
        <v>295604</v>
      </c>
      <c r="BC115" s="173" t="n">
        <f aca="false">VLOOKUP($A115,[1]Data!$A$1:$AH$15000,20,0)</f>
        <v>0</v>
      </c>
      <c r="BD115" s="173" t="n">
        <f aca="false">VLOOKUP($A115,[1]Data!$A$1:$AH$15000,21,0)</f>
        <v>30521</v>
      </c>
      <c r="BE115" s="173" t="n">
        <f aca="false">VLOOKUP($A115,[1]Data!$A$1:$AH$15000,22,0)</f>
        <v>0</v>
      </c>
      <c r="BF115" s="173" t="n">
        <f aca="false">VLOOKUP($A115,[1]Data!$A$1:$AH$15000,19,0)</f>
        <v>1867</v>
      </c>
      <c r="BG115" s="173" t="n">
        <f aca="false">+BC115+BD115+BE115+BF115</f>
        <v>32388</v>
      </c>
      <c r="BH115" s="173" t="n">
        <f aca="false">VLOOKUP($A115,[2]Data!$A$1:$AH$15000,3,0)</f>
        <v>198552</v>
      </c>
      <c r="BI115" s="173" t="n">
        <f aca="false">VLOOKUP($A115,[2]Data!$A$1:$AH$15000,7,0)</f>
        <v>598973</v>
      </c>
      <c r="BJ115" s="173" t="n">
        <f aca="false">VLOOKUP($A115,[2]Data!$A$1:$AH$15000,8,0)</f>
        <v>17085</v>
      </c>
      <c r="BR115" s="173" t="n">
        <f aca="false">VLOOKUP($A115,[2]Data!$A$1:$AH$15000,13,0)</f>
        <v>121159</v>
      </c>
      <c r="BS115" s="173" t="n">
        <f aca="false">VLOOKUP($A115,[2]Data!$A$1:$AH$15000,14,0)</f>
        <v>124238</v>
      </c>
      <c r="BT115" s="173" t="n">
        <f aca="false">VLOOKUP($A115,[2]Data!$A$1:$AH$15000,15,0)</f>
        <v>117487</v>
      </c>
      <c r="BU115" s="173" t="n">
        <f aca="false">VLOOKUP($A115,[2]Data!$A$1:$AH$15000,16,0)</f>
        <v>88511</v>
      </c>
      <c r="BV115" s="173" t="n">
        <f aca="false">SUM(BR115:BU115)</f>
        <v>451395</v>
      </c>
      <c r="BW115" s="173" t="n">
        <v>90814</v>
      </c>
      <c r="BX115" s="173" t="n">
        <f aca="false">VLOOKUP($A115,[1]Data!$A$1:$AH$15000,28,0)</f>
        <v>44989</v>
      </c>
      <c r="BY115" s="173" t="n">
        <f aca="false">VLOOKUP($A115,[1]Data!$A$1:$AH$15000,24,0)</f>
        <v>36512</v>
      </c>
      <c r="BZ115" s="173" t="n">
        <f aca="false">VLOOKUP($A115,[1]Data!$A$1:$AH$15000,25,0)</f>
        <v>15735</v>
      </c>
      <c r="CA115" s="173" t="n">
        <f aca="false">VLOOKUP($A115,[1]Data!$A$1:$AH$15000,30,0)</f>
        <v>26699</v>
      </c>
      <c r="CB115" s="173" t="n">
        <f aca="false">VLOOKUP($A115,[1]Data!$A$1:$AH$15000,29,0)</f>
        <v>46761</v>
      </c>
      <c r="CC115" s="173" t="n">
        <f aca="false">SUM(BW115:CB115)</f>
        <v>261510</v>
      </c>
      <c r="CD115" s="129" t="n">
        <f aca="false">VLOOKUP($A115,[4]Data!$A$1:$R$15000,2,0)</f>
        <v>893817</v>
      </c>
      <c r="CE115" s="173" t="n">
        <f aca="false">VLOOKUP($A115,[3]Data!$A$1:$K$15000,3,0)*$A$2</f>
        <v>2492200</v>
      </c>
      <c r="CF115" s="173" t="n">
        <f aca="false">VLOOKUP($A115,[3]Data!$A$1:$K$15000,7,0)*$A$2</f>
        <v>0</v>
      </c>
      <c r="CG115" s="173" t="n">
        <f aca="false">VLOOKUP($A115,[3]Data!$A$1:$K$15000,8,0)*$A$2</f>
        <v>82900</v>
      </c>
      <c r="CH115" s="173" t="n">
        <f aca="false">VLOOKUP($A115,[3]Data!$A$1:$K$15000,2,0)*$A$2</f>
        <v>40200</v>
      </c>
      <c r="CJ115" s="173" t="n">
        <f aca="false">VLOOKUP($A115,[4]Data!$A$1:$R$15000,18,0)</f>
        <v>64454</v>
      </c>
      <c r="CK115" s="173" t="n">
        <f aca="false">VLOOKUP($A115,[4]Data!$A$1:$R$15000,3,0)</f>
        <v>261158</v>
      </c>
      <c r="CL115" s="173" t="n">
        <f aca="false">VLOOKUP($A115,[4]Data!$A$1:$R$15000,4,0)</f>
        <v>651</v>
      </c>
      <c r="CM115" s="173" t="n">
        <f aca="false">VLOOKUP($A115,[3]Data!$A$1:$K$15000,10,0)*$A$2</f>
        <v>255300</v>
      </c>
      <c r="CN115" s="129" t="n">
        <f aca="false">VLOOKUP($A115,[2]Data!$A$1:$AN$15000,34,0)</f>
        <v>122038</v>
      </c>
      <c r="CO115" s="129" t="n">
        <f aca="false">VLOOKUP($A115,[2]Data!$A$1:$AN$15000,35,0)</f>
        <v>495090</v>
      </c>
      <c r="CP115" s="129" t="n">
        <f aca="false">VLOOKUP($A115,[2]Data!$A$1:$AN$15000,36,0)</f>
        <v>574072</v>
      </c>
      <c r="CQ115" s="129" t="n">
        <f aca="false">VLOOKUP($A115,[2]Data!$A$1:$AN$15000,37,0)</f>
        <v>179939</v>
      </c>
      <c r="CR115" s="129" t="n">
        <f aca="false">VLOOKUP($A115,[2]Data!$A$1:$AN$15000,38,0)</f>
        <v>8840</v>
      </c>
      <c r="CS115" s="129" t="n">
        <f aca="false">VLOOKUP($A115,[2]Data!$A$1:$AN$15000,39,0)</f>
        <v>0</v>
      </c>
      <c r="CT115" s="129" t="n">
        <f aca="false">VLOOKUP($A115,[2]Data!$A$1:$AN$15000,40,0)</f>
        <v>202690</v>
      </c>
      <c r="CU115" s="129" t="n">
        <f aca="false">VLOOKUP($A115,[2]Data!$A$1:$BA$15000,41,0)</f>
        <v>4984</v>
      </c>
      <c r="CV115" s="129" t="n">
        <f aca="false">VLOOKUP($A115,[2]Data!$A$1:$BA$15000,42,0)</f>
        <v>21464</v>
      </c>
      <c r="CW115" s="129" t="n">
        <f aca="false">VLOOKUP($A115,[2]Data!$A$1:$BA$15000,43,0)</f>
        <v>48369</v>
      </c>
      <c r="CX115" s="129" t="n">
        <f aca="false">VLOOKUP($A115,[2]Data!$A$1:$BA$15000,44,0)</f>
        <v>24979</v>
      </c>
      <c r="CY115" s="129" t="n">
        <f aca="false">VLOOKUP($A115,[2]Data!$A$1:$BA$15000,45,0)</f>
        <v>52091</v>
      </c>
      <c r="CZ115" s="129" t="n">
        <f aca="false">VLOOKUP($A115,[2]Data!$A$1:$BA$15000,46,0)</f>
        <v>17205</v>
      </c>
      <c r="DA115" s="129" t="n">
        <f aca="false">VLOOKUP($A115,[2]Data!$A$1:$BA$15000,47,0)</f>
        <v>88363</v>
      </c>
      <c r="DB115" s="129" t="n">
        <f aca="false">VLOOKUP($A115,[2]Data!$A$1:$BA$15000,48,0)</f>
        <v>200029</v>
      </c>
      <c r="DC115" s="129" t="n">
        <f aca="false">VLOOKUP($A115,[2]Data!$A$1:$BA$15000,53,0)</f>
        <v>-39215</v>
      </c>
      <c r="DD115" s="129" t="n">
        <f aca="false">VLOOKUP($A115,[4]Data!$A$1:$Z$15000,20,0)</f>
        <v>20665</v>
      </c>
      <c r="DE115" s="129" t="n">
        <f aca="false">VLOOKUP($A115,[4]Data!$A$1:$Z$15000,25,0)</f>
        <v>721</v>
      </c>
      <c r="DF115" s="129" t="n">
        <f aca="false">VLOOKUP($A115,[4]Data!$A$1:$Z$15000,26,0)</f>
        <v>0</v>
      </c>
      <c r="DG115" s="129" t="n">
        <f aca="false">VLOOKUP($A115,[4]Data!$A$1:$Z$15000,21,0)</f>
        <v>0</v>
      </c>
      <c r="DH115" s="129" t="n">
        <f aca="false">VLOOKUP($A115,[4]Data!$A$1:$Z$15000,24,0)</f>
        <v>149764</v>
      </c>
      <c r="DI115" s="129" t="n">
        <f aca="false">VLOOKUP($A115,[5]Data!$A$1:$M$15000,4,0)</f>
        <v>456889</v>
      </c>
      <c r="DJ115" s="129" t="n">
        <f aca="false">VLOOKUP($A115,[5]Data!$A$1:$M$15000,12,0)</f>
        <v>29910</v>
      </c>
      <c r="DK115" s="129" t="n">
        <f aca="false">VLOOKUP($A115,[5]Data!$A$1:$M$15000,11,0)</f>
        <v>219694</v>
      </c>
      <c r="DL115" s="129" t="n">
        <f aca="false">VLOOKUP($A115,[5]Data!$A$1:$M$15000,5,0)</f>
        <v>137765</v>
      </c>
      <c r="DM115" s="129" t="n">
        <f aca="false">VLOOKUP($A115,[5]Data!$A$1:$M$15000,8,0)</f>
        <v>251382</v>
      </c>
      <c r="DN115" s="129" t="n">
        <f aca="false">VLOOKUP($A115,[5]Data!$A$1:$M$15000,6,0)</f>
        <v>15860</v>
      </c>
      <c r="DO115" s="129" t="n">
        <f aca="false">VLOOKUP($A115,[5]Data!$A$1:$M$15000,7,0)</f>
        <v>54562</v>
      </c>
      <c r="DP115" s="129" t="n">
        <f aca="false">VLOOKUP($A115,[5]Data!$A$1:$M$15000,9,0)</f>
        <v>10207</v>
      </c>
      <c r="DQ115" s="129" t="n">
        <f aca="false">VLOOKUP($A115,[5]Data!$A$1:$M$15000,3,0)</f>
        <v>0</v>
      </c>
      <c r="DR115" s="129" t="n">
        <f aca="false">VLOOKUP($A115,[5]Data!$A$1:$M$15000,10,0)</f>
        <v>172827</v>
      </c>
      <c r="DS115" s="129" t="n">
        <f aca="false">VLOOKUP($A115,[5]Data!$A$1:$M$15000,2,0)</f>
        <v>20806</v>
      </c>
      <c r="DT115" s="129" t="str">
        <f aca="false">VLOOKUP($A115,[5]Data!$A$1:$M$15000,13,0)</f>
        <v/>
      </c>
      <c r="DU115" s="129" t="n">
        <f aca="false">VLOOKUP($A115,[6]data!$A$1:$M$15000,2,0)</f>
        <v>138921</v>
      </c>
      <c r="DV115" s="129" t="n">
        <f aca="false">VLOOKUP($A115,[6]data!$A$1:$M$15000,3,0)</f>
        <v>144925</v>
      </c>
      <c r="DW115" s="129" t="n">
        <f aca="false">VLOOKUP($A115,[6]data!$A$1:$M$15000,4,0)</f>
        <v>198531</v>
      </c>
      <c r="DX115" s="129" t="n">
        <f aca="false">VLOOKUP($A115,[6]data!$A$1:$M$15000,5,0)</f>
        <v>13992</v>
      </c>
      <c r="DY115" s="129" t="n">
        <f aca="false">VLOOKUP($A115,[6]data!$A$1:$M$15000,6,0)</f>
        <v>103085</v>
      </c>
      <c r="DZ115" s="129" t="n">
        <f aca="false">VLOOKUP($A115,[6]data!$A$1:$M$15000,7,0)</f>
        <v>128146</v>
      </c>
      <c r="EA115" s="129" t="n">
        <f aca="false">VLOOKUP($A115,[6]data!$A$1:$M$15000,8,0)</f>
        <v>61065</v>
      </c>
      <c r="EB115" s="129" t="n">
        <f aca="false">VLOOKUP($A115,[6]data!$A$1:$M$15000,9,0)</f>
        <v>419058</v>
      </c>
      <c r="EC115" s="129" t="n">
        <f aca="false">VLOOKUP($A115,[6]data!$A$1:$M$15000,10,0)</f>
        <v>0</v>
      </c>
      <c r="ED115" s="129" t="n">
        <f aca="false">VLOOKUP($A115,[6]data!$A$1:$Q$15000,11,0)</f>
        <v>6341</v>
      </c>
      <c r="EE115" s="129" t="n">
        <f aca="false">VLOOKUP($A115,[6]data!$A$1:$Q$15000,12,0)</f>
        <v>290586</v>
      </c>
      <c r="EF115" s="129" t="n">
        <f aca="false">VLOOKUP($A115,[6]data!$A$1:$Q$15000,13,0)</f>
        <v>136000</v>
      </c>
      <c r="EG115" s="129" t="n">
        <f aca="false">VLOOKUP($A115,[6]data!$A$1:$Q$15000,14,0)</f>
        <v>23700</v>
      </c>
      <c r="EH115" s="129" t="n">
        <f aca="false">VLOOKUP($A115,[6]data!$A$1:$Q$15000,15,0)</f>
        <v>107000</v>
      </c>
      <c r="EI115" s="129" t="n">
        <f aca="false">VLOOKUP($A115,[6]data!$A$1:$Q$15000,17,0)</f>
        <v>35155</v>
      </c>
      <c r="EJ115" s="129" t="n">
        <f aca="false">VLOOKUP($A115,[6]data!$A$1:$Q$15000,16,0)</f>
        <v>18353</v>
      </c>
      <c r="EK115" s="129" t="n">
        <f aca="false">VLOOKUP($A115,[7]data!$A$1:$Q$15000,3,0)</f>
        <v>270000</v>
      </c>
      <c r="EL115" s="129" t="n">
        <f aca="false">VLOOKUP($A115,[7]data!$A$1:$Q$15000,4,0)</f>
        <v>55000</v>
      </c>
      <c r="EM115" s="129" t="n">
        <f aca="false">VLOOKUP($A115,[7]data!$A$1:$Q$15000,2,0)</f>
        <v>30000</v>
      </c>
      <c r="EN115" s="129" t="n">
        <f aca="false">VLOOKUP($A115,[7]data!$A$1:$Q$15000,11,0)</f>
        <v>137000</v>
      </c>
      <c r="EO115" s="129" t="n">
        <f aca="false">VLOOKUP($A115,[7]data!$A$1:$Q$15000,12,0)</f>
        <v>23000</v>
      </c>
      <c r="ES115" s="129" t="n">
        <f aca="false">VLOOKUP($A115,[7]data!$A$1:$Q$15000,14,0)</f>
        <v>69000</v>
      </c>
      <c r="ET115" s="129" t="n">
        <f aca="false">VLOOKUP($A115,[7]data!$A$1:$Q$15000,13,0)</f>
        <v>8000</v>
      </c>
      <c r="EU115" s="130" t="n">
        <f aca="false">VLOOKUP($A115,[4]Data!$A$1:$I$15000,8,0)</f>
        <v>122752</v>
      </c>
      <c r="EV115" s="128" t="n">
        <f aca="false">VLOOKUP($A115,[2]Data!$A$1:$BG$15000,59,0)</f>
        <v>0</v>
      </c>
      <c r="EX115" s="129" t="n">
        <f aca="false">+[2]Data!$E$97</f>
        <v>621767</v>
      </c>
    </row>
    <row r="116" customFormat="false" ht="11.25" hidden="false" customHeight="false" outlineLevel="0" collapsed="false">
      <c r="A116" s="172" t="n">
        <v>36577</v>
      </c>
      <c r="B116" s="173" t="n">
        <f aca="false">VLOOKUP($A116,[2]Data!$A$1:$AG$15000,9,0)</f>
        <v>229488</v>
      </c>
      <c r="C116" s="173" t="n">
        <f aca="false">VLOOKUP($A116,[2]Data!$A$1:$AG$15000,10,0)</f>
        <v>293431</v>
      </c>
      <c r="D116" s="173" t="n">
        <f aca="false">VLOOKUP($A116,[2]Data!$A$1:$AG$15000,11,0)</f>
        <v>710578</v>
      </c>
      <c r="E116" s="173" t="n">
        <f aca="false">VLOOKUP($A116,[2]Data!$A$1:$AG$15000,12,0)</f>
        <v>539462</v>
      </c>
      <c r="F116" s="173" t="n">
        <f aca="false">VLOOKUP($A116,[1]Data!$A$1:$AF$15000,4,0)</f>
        <v>708977</v>
      </c>
      <c r="G116" s="173" t="n">
        <f aca="false">VLOOKUP($A116,[1]Data!$A$1:$AF$15000,2,0)</f>
        <v>30000</v>
      </c>
      <c r="H116" s="173" t="n">
        <f aca="false">VLOOKUP($A116,[1]Data!$A$1:$AF$15000,3,0)</f>
        <v>134941</v>
      </c>
      <c r="I116" s="173" t="n">
        <f aca="false">VLOOKUP($A116,[1]Data!$A$1:$AF$15000,6,0)</f>
        <v>11976</v>
      </c>
      <c r="J116" s="173" t="n">
        <f aca="false">VLOOKUP($A116,[3]Data!$A$1:$K$15000,4,0)*$A$2</f>
        <v>1721100</v>
      </c>
      <c r="K116" s="173" t="n">
        <f aca="false">VLOOKUP($A116,[3]Data!$A$1:$K$15000,6,0)*$A$2</f>
        <v>97600</v>
      </c>
      <c r="R116" s="173" t="n">
        <f aca="false">VLOOKUP($A116,[2]Data!$A$1:$AH$15000,4,0)</f>
        <v>2737049</v>
      </c>
      <c r="T116" s="173" t="n">
        <f aca="false">VLOOKUP($A116,[1]Data!$A$1:$AH$15000,34,0)</f>
        <v>672327</v>
      </c>
      <c r="V116" s="173" t="n">
        <f aca="false">VLOOKUP($A116,[1]Data!$A$1:$AH$15000,8,0)</f>
        <v>54246</v>
      </c>
      <c r="W116" s="173" t="n">
        <f aca="false">VLOOKUP($A116,[4]Data!$A$1:$AH$15000,19,0)</f>
        <v>54760</v>
      </c>
      <c r="X116" s="173" t="n">
        <f aca="false">VLOOKUP($A116,[1]Data!$A$1:$AH$15000,17,0)</f>
        <v>134512</v>
      </c>
      <c r="Y116" s="173" t="n">
        <f aca="false">VLOOKUP($A116,[2]Data!$A$1:$AH$15000,17,0)</f>
        <v>344470</v>
      </c>
      <c r="Z116" s="173" t="n">
        <f aca="false">VLOOKUP($A116,[1]Data!$A$1:$AH$15000,11,0)</f>
        <v>278608</v>
      </c>
      <c r="AA116" s="173" t="n">
        <f aca="false">VLOOKUP($A116,[2]Data!$A$1:$AH$15000,21,0)</f>
        <v>314513</v>
      </c>
      <c r="AB116" s="173" t="n">
        <f aca="false">VLOOKUP($A116,[1]Data!$A$1:$AH$15000,15,0)</f>
        <v>74612</v>
      </c>
      <c r="AC116" s="173" t="n">
        <f aca="false">VLOOKUP($A116,[2]Data!$A$1:$AH$15000,18,0)</f>
        <v>138536</v>
      </c>
      <c r="AD116" s="173" t="n">
        <f aca="false">VLOOKUP($A116,[1]Data!$A$1:$AH$15000,18,0)</f>
        <v>86123</v>
      </c>
      <c r="AE116" s="173" t="n">
        <f aca="false">VLOOKUP($A116,[2]Data!$A$1:$AH$15000,19,0)</f>
        <v>5314</v>
      </c>
      <c r="AF116" s="173" t="n">
        <f aca="false">VLOOKUP($A116,[1]Data!$A$1:$AH$15000,16,0)</f>
        <v>161166</v>
      </c>
      <c r="AG116" s="173" t="n">
        <f aca="false">VLOOKUP($A116,[2]Data!$A$1:$AH$15000,20,0)</f>
        <v>47550</v>
      </c>
      <c r="AH116" s="173" t="n">
        <f aca="false">VLOOKUP($A116,[1]Data!$A$1:$AH$15000,9,0)</f>
        <v>183690</v>
      </c>
      <c r="AI116" s="173" t="n">
        <f aca="false">VLOOKUP($A116,[2]Data!$A$1:$AH$15000,22,0)</f>
        <v>328092</v>
      </c>
      <c r="AJ116" s="173" t="n">
        <f aca="false">VLOOKUP($A116,[1]Data!$A$1:$AH$15000,10,0)</f>
        <v>75624</v>
      </c>
      <c r="AK116" s="173" t="n">
        <f aca="false">VLOOKUP($A116,[2]Data!$A$1:$AH$15000,23,0)</f>
        <v>75893</v>
      </c>
      <c r="AL116" s="173" t="n">
        <f aca="false">VLOOKUP($A116,[2]Data!$A$1:$AH$15000,24,0)</f>
        <v>931243</v>
      </c>
      <c r="AM116" s="173" t="n">
        <f aca="false">VLOOKUP($A116,[4]Data!$A$1:$R$15000,9,0)</f>
        <v>127541</v>
      </c>
      <c r="BA116" s="173" t="n">
        <f aca="false">VLOOKUP($A116,[2]Data!$A$1:$AH$15000,2,0)</f>
        <v>295872</v>
      </c>
      <c r="BC116" s="173" t="n">
        <f aca="false">VLOOKUP($A116,[1]Data!$A$1:$AH$15000,20,0)</f>
        <v>0</v>
      </c>
      <c r="BD116" s="173" t="n">
        <f aca="false">VLOOKUP($A116,[1]Data!$A$1:$AH$15000,21,0)</f>
        <v>30521</v>
      </c>
      <c r="BE116" s="173" t="n">
        <f aca="false">VLOOKUP($A116,[1]Data!$A$1:$AH$15000,22,0)</f>
        <v>0</v>
      </c>
      <c r="BF116" s="173" t="n">
        <f aca="false">VLOOKUP($A116,[1]Data!$A$1:$AH$15000,19,0)</f>
        <v>1867</v>
      </c>
      <c r="BG116" s="173" t="n">
        <f aca="false">+BC116+BD116+BE116+BF116</f>
        <v>32388</v>
      </c>
      <c r="BH116" s="173" t="n">
        <f aca="false">VLOOKUP($A116,[2]Data!$A$1:$AH$15000,3,0)</f>
        <v>261000</v>
      </c>
      <c r="BI116" s="173" t="n">
        <f aca="false">VLOOKUP($A116,[2]Data!$A$1:$AH$15000,7,0)</f>
        <v>679646</v>
      </c>
      <c r="BJ116" s="173" t="n">
        <f aca="false">VLOOKUP($A116,[2]Data!$A$1:$AH$15000,8,0)</f>
        <v>68860</v>
      </c>
      <c r="BR116" s="173" t="n">
        <f aca="false">VLOOKUP($A116,[2]Data!$A$1:$AH$15000,13,0)</f>
        <v>122845</v>
      </c>
      <c r="BS116" s="173" t="n">
        <f aca="false">VLOOKUP($A116,[2]Data!$A$1:$AH$15000,14,0)</f>
        <v>175120</v>
      </c>
      <c r="BT116" s="173" t="n">
        <f aca="false">VLOOKUP($A116,[2]Data!$A$1:$AH$15000,15,0)</f>
        <v>122432</v>
      </c>
      <c r="BU116" s="173" t="n">
        <f aca="false">VLOOKUP($A116,[2]Data!$A$1:$AH$15000,16,0)</f>
        <v>88489</v>
      </c>
      <c r="BV116" s="173" t="n">
        <f aca="false">SUM(BR116:BU116)</f>
        <v>508886</v>
      </c>
      <c r="BW116" s="173" t="n">
        <v>90815</v>
      </c>
      <c r="BX116" s="173" t="n">
        <f aca="false">VLOOKUP($A116,[1]Data!$A$1:$AH$15000,28,0)</f>
        <v>67975</v>
      </c>
      <c r="BY116" s="173" t="n">
        <f aca="false">VLOOKUP($A116,[1]Data!$A$1:$AH$15000,24,0)</f>
        <v>36512</v>
      </c>
      <c r="BZ116" s="173" t="n">
        <f aca="false">VLOOKUP($A116,[1]Data!$A$1:$AH$15000,25,0)</f>
        <v>15735</v>
      </c>
      <c r="CA116" s="173" t="n">
        <f aca="false">VLOOKUP($A116,[1]Data!$A$1:$AH$15000,30,0)</f>
        <v>26699</v>
      </c>
      <c r="CB116" s="173" t="n">
        <f aca="false">VLOOKUP($A116,[1]Data!$A$1:$AH$15000,29,0)</f>
        <v>46761</v>
      </c>
      <c r="CC116" s="173" t="n">
        <f aca="false">SUM(BW116:CB116)</f>
        <v>284497</v>
      </c>
      <c r="CD116" s="129" t="n">
        <f aca="false">VLOOKUP($A116,[4]Data!$A$1:$R$15000,2,0)</f>
        <v>897625</v>
      </c>
      <c r="CE116" s="173" t="n">
        <f aca="false">VLOOKUP($A116,[3]Data!$A$1:$K$15000,3,0)*$A$2</f>
        <v>2492200</v>
      </c>
      <c r="CF116" s="173" t="n">
        <f aca="false">VLOOKUP($A116,[3]Data!$A$1:$K$15000,7,0)*$A$2</f>
        <v>0</v>
      </c>
      <c r="CG116" s="173" t="n">
        <f aca="false">VLOOKUP($A116,[3]Data!$A$1:$K$15000,8,0)*$A$2</f>
        <v>82900</v>
      </c>
      <c r="CH116" s="173" t="n">
        <f aca="false">VLOOKUP($A116,[3]Data!$A$1:$K$15000,2,0)*$A$2</f>
        <v>40200</v>
      </c>
      <c r="CJ116" s="173" t="n">
        <f aca="false">VLOOKUP($A116,[4]Data!$A$1:$R$15000,18,0)</f>
        <v>69097</v>
      </c>
      <c r="CK116" s="173" t="n">
        <f aca="false">VLOOKUP($A116,[4]Data!$A$1:$R$15000,3,0)</f>
        <v>269674</v>
      </c>
      <c r="CL116" s="173" t="n">
        <f aca="false">VLOOKUP($A116,[4]Data!$A$1:$R$15000,4,0)</f>
        <v>565</v>
      </c>
      <c r="CM116" s="173" t="n">
        <f aca="false">VLOOKUP($A116,[3]Data!$A$1:$K$15000,10,0)*$A$2</f>
        <v>255300</v>
      </c>
      <c r="CN116" s="129" t="n">
        <f aca="false">VLOOKUP($A116,[2]Data!$A$1:$AN$15000,34,0)</f>
        <v>122911</v>
      </c>
      <c r="CO116" s="129" t="n">
        <f aca="false">VLOOKUP($A116,[2]Data!$A$1:$AN$15000,35,0)</f>
        <v>510626</v>
      </c>
      <c r="CP116" s="129" t="n">
        <f aca="false">VLOOKUP($A116,[2]Data!$A$1:$AN$15000,36,0)</f>
        <v>587818</v>
      </c>
      <c r="CQ116" s="129" t="n">
        <f aca="false">VLOOKUP($A116,[2]Data!$A$1:$AN$15000,37,0)</f>
        <v>188041</v>
      </c>
      <c r="CR116" s="129" t="n">
        <f aca="false">VLOOKUP($A116,[2]Data!$A$1:$AN$15000,38,0)</f>
        <v>8840</v>
      </c>
      <c r="CS116" s="129" t="n">
        <f aca="false">VLOOKUP($A116,[2]Data!$A$1:$AN$15000,39,0)</f>
        <v>0</v>
      </c>
      <c r="CT116" s="129" t="n">
        <f aca="false">VLOOKUP($A116,[2]Data!$A$1:$AN$15000,40,0)</f>
        <v>208444</v>
      </c>
      <c r="CU116" s="129" t="n">
        <f aca="false">VLOOKUP($A116,[2]Data!$A$1:$BA$15000,41,0)</f>
        <v>4886</v>
      </c>
      <c r="CV116" s="129" t="n">
        <f aca="false">VLOOKUP($A116,[2]Data!$A$1:$BA$15000,42,0)</f>
        <v>21070</v>
      </c>
      <c r="CW116" s="129" t="n">
        <f aca="false">VLOOKUP($A116,[2]Data!$A$1:$BA$15000,43,0)</f>
        <v>48369</v>
      </c>
      <c r="CX116" s="129" t="n">
        <f aca="false">VLOOKUP($A116,[2]Data!$A$1:$BA$15000,44,0)</f>
        <v>24909</v>
      </c>
      <c r="CY116" s="129" t="n">
        <f aca="false">VLOOKUP($A116,[2]Data!$A$1:$BA$15000,45,0)</f>
        <v>52226</v>
      </c>
      <c r="CZ116" s="129" t="n">
        <f aca="false">VLOOKUP($A116,[2]Data!$A$1:$BA$15000,46,0)</f>
        <v>17205</v>
      </c>
      <c r="DA116" s="129" t="n">
        <f aca="false">VLOOKUP($A116,[2]Data!$A$1:$BA$15000,47,0)</f>
        <v>88363</v>
      </c>
      <c r="DB116" s="129" t="n">
        <f aca="false">VLOOKUP($A116,[2]Data!$A$1:$BA$15000,48,0)</f>
        <v>200029</v>
      </c>
      <c r="DC116" s="129" t="n">
        <f aca="false">VLOOKUP($A116,[2]Data!$A$1:$BA$15000,53,0)</f>
        <v>-51199</v>
      </c>
      <c r="DD116" s="129" t="n">
        <f aca="false">VLOOKUP($A116,[4]Data!$A$1:$Z$15000,20,0)</f>
        <v>20363</v>
      </c>
      <c r="DE116" s="129" t="n">
        <f aca="false">VLOOKUP($A116,[4]Data!$A$1:$Z$15000,25,0)</f>
        <v>721</v>
      </c>
      <c r="DF116" s="129" t="n">
        <f aca="false">VLOOKUP($A116,[4]Data!$A$1:$Z$15000,26,0)</f>
        <v>0</v>
      </c>
      <c r="DG116" s="129" t="n">
        <f aca="false">VLOOKUP($A116,[4]Data!$A$1:$Z$15000,21,0)</f>
        <v>0</v>
      </c>
      <c r="DH116" s="129" t="n">
        <f aca="false">VLOOKUP($A116,[4]Data!$A$1:$Z$15000,24,0)</f>
        <v>161216</v>
      </c>
      <c r="DI116" s="129" t="n">
        <f aca="false">VLOOKUP($A116,[5]Data!$A$1:$M$15000,4,0)</f>
        <v>515516</v>
      </c>
      <c r="DJ116" s="129" t="n">
        <f aca="false">VLOOKUP($A116,[5]Data!$A$1:$M$15000,12,0)</f>
        <v>29880</v>
      </c>
      <c r="DK116" s="129" t="n">
        <f aca="false">VLOOKUP($A116,[5]Data!$A$1:$M$15000,11,0)</f>
        <v>218777</v>
      </c>
      <c r="DL116" s="129" t="n">
        <f aca="false">VLOOKUP($A116,[5]Data!$A$1:$M$15000,5,0)</f>
        <v>137640</v>
      </c>
      <c r="DM116" s="129" t="n">
        <f aca="false">VLOOKUP($A116,[5]Data!$A$1:$M$15000,8,0)</f>
        <v>315857</v>
      </c>
      <c r="DN116" s="129" t="n">
        <f aca="false">VLOOKUP($A116,[5]Data!$A$1:$M$15000,6,0)</f>
        <v>6744</v>
      </c>
      <c r="DO116" s="129" t="n">
        <f aca="false">VLOOKUP($A116,[5]Data!$A$1:$M$15000,7,0)</f>
        <v>54562</v>
      </c>
      <c r="DP116" s="129" t="n">
        <f aca="false">VLOOKUP($A116,[5]Data!$A$1:$M$15000,9,0)</f>
        <v>10216</v>
      </c>
      <c r="DQ116" s="129" t="n">
        <f aca="false">VLOOKUP($A116,[5]Data!$A$1:$M$15000,3,0)</f>
        <v>0</v>
      </c>
      <c r="DR116" s="129" t="n">
        <f aca="false">VLOOKUP($A116,[5]Data!$A$1:$M$15000,10,0)</f>
        <v>194601</v>
      </c>
      <c r="DS116" s="129" t="n">
        <f aca="false">VLOOKUP($A116,[5]Data!$A$1:$M$15000,2,0)</f>
        <v>20826</v>
      </c>
      <c r="DT116" s="129" t="str">
        <f aca="false">VLOOKUP($A116,[5]Data!$A$1:$M$15000,13,0)</f>
        <v/>
      </c>
      <c r="DU116" s="129" t="n">
        <f aca="false">VLOOKUP($A116,[6]data!$A$1:$M$15000,2,0)</f>
        <v>138921</v>
      </c>
      <c r="DV116" s="129" t="n">
        <f aca="false">VLOOKUP($A116,[6]data!$A$1:$M$15000,3,0)</f>
        <v>144925</v>
      </c>
      <c r="DW116" s="129" t="n">
        <f aca="false">VLOOKUP($A116,[6]data!$A$1:$M$15000,4,0)</f>
        <v>198531</v>
      </c>
      <c r="DX116" s="129" t="n">
        <f aca="false">VLOOKUP($A116,[6]data!$A$1:$M$15000,5,0)</f>
        <v>13992</v>
      </c>
      <c r="DY116" s="129" t="n">
        <f aca="false">VLOOKUP($A116,[6]data!$A$1:$M$15000,6,0)</f>
        <v>103085</v>
      </c>
      <c r="DZ116" s="129" t="n">
        <f aca="false">VLOOKUP($A116,[6]data!$A$1:$M$15000,7,0)</f>
        <v>128146</v>
      </c>
      <c r="EA116" s="129" t="n">
        <f aca="false">VLOOKUP($A116,[6]data!$A$1:$M$15000,8,0)</f>
        <v>61071</v>
      </c>
      <c r="EB116" s="129" t="n">
        <f aca="false">VLOOKUP($A116,[6]data!$A$1:$M$15000,9,0)</f>
        <v>421017</v>
      </c>
      <c r="EC116" s="129" t="n">
        <f aca="false">VLOOKUP($A116,[6]data!$A$1:$M$15000,10,0)</f>
        <v>0</v>
      </c>
      <c r="ED116" s="129" t="n">
        <f aca="false">VLOOKUP($A116,[6]data!$A$1:$Q$15000,11,0)</f>
        <v>6341</v>
      </c>
      <c r="EE116" s="129" t="n">
        <f aca="false">VLOOKUP($A116,[6]data!$A$1:$Q$15000,12,0)</f>
        <v>286586</v>
      </c>
      <c r="EF116" s="129" t="n">
        <f aca="false">VLOOKUP($A116,[6]data!$A$1:$Q$15000,13,0)</f>
        <v>140000</v>
      </c>
      <c r="EG116" s="129" t="n">
        <f aca="false">VLOOKUP($A116,[6]data!$A$1:$Q$15000,14,0)</f>
        <v>23700</v>
      </c>
      <c r="EH116" s="129" t="n">
        <f aca="false">VLOOKUP($A116,[6]data!$A$1:$Q$15000,15,0)</f>
        <v>107000</v>
      </c>
      <c r="EI116" s="129" t="n">
        <f aca="false">VLOOKUP($A116,[6]data!$A$1:$Q$15000,17,0)</f>
        <v>34167</v>
      </c>
      <c r="EJ116" s="129" t="n">
        <f aca="false">VLOOKUP($A116,[6]data!$A$1:$Q$15000,16,0)</f>
        <v>78115</v>
      </c>
      <c r="EK116" s="129" t="n">
        <f aca="false">VLOOKUP($A116,[7]data!$A$1:$Q$15000,3,0)</f>
        <v>270000</v>
      </c>
      <c r="EL116" s="129" t="n">
        <f aca="false">VLOOKUP($A116,[7]data!$A$1:$Q$15000,4,0)</f>
        <v>51000</v>
      </c>
      <c r="EM116" s="129" t="n">
        <f aca="false">VLOOKUP($A116,[7]data!$A$1:$Q$15000,2,0)</f>
        <v>30000</v>
      </c>
      <c r="EN116" s="129" t="n">
        <f aca="false">VLOOKUP($A116,[7]data!$A$1:$Q$15000,11,0)</f>
        <v>133000</v>
      </c>
      <c r="EO116" s="129" t="n">
        <f aca="false">VLOOKUP($A116,[7]data!$A$1:$Q$15000,12,0)</f>
        <v>23000</v>
      </c>
      <c r="ES116" s="129" t="n">
        <f aca="false">VLOOKUP($A116,[7]data!$A$1:$Q$15000,14,0)</f>
        <v>69000</v>
      </c>
      <c r="ET116" s="129" t="n">
        <f aca="false">VLOOKUP($A116,[7]data!$A$1:$Q$15000,13,0)</f>
        <v>8000</v>
      </c>
      <c r="EU116" s="130" t="n">
        <f aca="false">VLOOKUP($A116,[4]Data!$A$1:$I$15000,8,0)</f>
        <v>122692</v>
      </c>
      <c r="EV116" s="128" t="n">
        <f aca="false">VLOOKUP($A116,[2]Data!$A$1:$BG$15000,59,0)</f>
        <v>0</v>
      </c>
      <c r="EX116" s="129" t="n">
        <f aca="false">+[2]Data!$E$97</f>
        <v>621767</v>
      </c>
    </row>
    <row r="117" customFormat="false" ht="11.25" hidden="false" customHeight="false" outlineLevel="0" collapsed="false">
      <c r="A117" s="172" t="n">
        <v>36578</v>
      </c>
      <c r="B117" s="173" t="n">
        <f aca="false">VLOOKUP($A117,[2]Data!$A$1:$AG$15000,9,0)</f>
        <v>218412</v>
      </c>
      <c r="C117" s="173" t="n">
        <f aca="false">VLOOKUP($A117,[2]Data!$A$1:$AG$15000,10,0)</f>
        <v>296312</v>
      </c>
      <c r="D117" s="173" t="n">
        <f aca="false">VLOOKUP($A117,[2]Data!$A$1:$AG$15000,11,0)</f>
        <v>704643</v>
      </c>
      <c r="E117" s="173" t="n">
        <f aca="false">VLOOKUP($A117,[2]Data!$A$1:$AG$15000,12,0)</f>
        <v>539462</v>
      </c>
      <c r="F117" s="173" t="n">
        <f aca="false">VLOOKUP($A117,[1]Data!$A$1:$AF$15000,4,0)</f>
        <v>692977</v>
      </c>
      <c r="G117" s="173" t="n">
        <f aca="false">VLOOKUP($A117,[1]Data!$A$1:$AF$15000,2,0)</f>
        <v>30000</v>
      </c>
      <c r="H117" s="173" t="n">
        <f aca="false">VLOOKUP($A117,[1]Data!$A$1:$AF$15000,3,0)</f>
        <v>174858</v>
      </c>
      <c r="I117" s="173" t="n">
        <f aca="false">VLOOKUP($A117,[1]Data!$A$1:$AF$15000,6,0)</f>
        <v>11976</v>
      </c>
      <c r="J117" s="173" t="n">
        <f aca="false">VLOOKUP($A117,[3]Data!$A$1:$K$15000,4,0)*$A$2</f>
        <v>1721100</v>
      </c>
      <c r="K117" s="173" t="n">
        <f aca="false">VLOOKUP($A117,[3]Data!$A$1:$K$15000,6,0)*$A$2</f>
        <v>97600</v>
      </c>
      <c r="R117" s="173" t="n">
        <f aca="false">VLOOKUP($A117,[2]Data!$A$1:$AH$15000,4,0)</f>
        <v>2689647</v>
      </c>
      <c r="T117" s="173" t="n">
        <f aca="false">VLOOKUP($A117,[1]Data!$A$1:$AH$15000,34,0)</f>
        <v>669613</v>
      </c>
      <c r="V117" s="173" t="n">
        <f aca="false">VLOOKUP($A117,[1]Data!$A$1:$AH$15000,8,0)</f>
        <v>54246</v>
      </c>
      <c r="W117" s="173" t="n">
        <f aca="false">VLOOKUP($A117,[4]Data!$A$1:$AH$15000,19,0)</f>
        <v>52287</v>
      </c>
      <c r="X117" s="173" t="n">
        <f aca="false">VLOOKUP($A117,[1]Data!$A$1:$AH$15000,17,0)</f>
        <v>142289</v>
      </c>
      <c r="Y117" s="173" t="n">
        <f aca="false">VLOOKUP($A117,[2]Data!$A$1:$AH$15000,17,0)</f>
        <v>355500</v>
      </c>
      <c r="Z117" s="173" t="n">
        <f aca="false">VLOOKUP($A117,[1]Data!$A$1:$AH$15000,11,0)</f>
        <v>275894</v>
      </c>
      <c r="AA117" s="173" t="n">
        <f aca="false">VLOOKUP($A117,[2]Data!$A$1:$AH$15000,21,0)</f>
        <v>334243</v>
      </c>
      <c r="AB117" s="173" t="n">
        <f aca="false">VLOOKUP($A117,[1]Data!$A$1:$AH$15000,15,0)</f>
        <v>74612</v>
      </c>
      <c r="AC117" s="173" t="n">
        <f aca="false">VLOOKUP($A117,[2]Data!$A$1:$AH$15000,18,0)</f>
        <v>139264</v>
      </c>
      <c r="AD117" s="173" t="n">
        <f aca="false">VLOOKUP($A117,[1]Data!$A$1:$AH$15000,18,0)</f>
        <v>75169</v>
      </c>
      <c r="AE117" s="173" t="n">
        <f aca="false">VLOOKUP($A117,[2]Data!$A$1:$AH$15000,19,0)</f>
        <v>5314</v>
      </c>
      <c r="AF117" s="173" t="n">
        <f aca="false">VLOOKUP($A117,[1]Data!$A$1:$AH$15000,16,0)</f>
        <v>129922</v>
      </c>
      <c r="AG117" s="173" t="n">
        <f aca="false">VLOOKUP($A117,[2]Data!$A$1:$AH$15000,20,0)</f>
        <v>4058</v>
      </c>
      <c r="AH117" s="173" t="n">
        <f aca="false">VLOOKUP($A117,[1]Data!$A$1:$AH$15000,9,0)</f>
        <v>183690</v>
      </c>
      <c r="AI117" s="173" t="n">
        <f aca="false">VLOOKUP($A117,[2]Data!$A$1:$AH$15000,22,0)</f>
        <v>331804</v>
      </c>
      <c r="AJ117" s="173" t="n">
        <f aca="false">VLOOKUP($A117,[1]Data!$A$1:$AH$15000,10,0)</f>
        <v>75624</v>
      </c>
      <c r="AK117" s="173" t="n">
        <f aca="false">VLOOKUP($A117,[2]Data!$A$1:$AH$15000,23,0)</f>
        <v>73470</v>
      </c>
      <c r="AL117" s="173" t="n">
        <f aca="false">VLOOKUP($A117,[2]Data!$A$1:$AH$15000,24,0)</f>
        <v>914649</v>
      </c>
      <c r="AM117" s="173" t="n">
        <f aca="false">VLOOKUP($A117,[4]Data!$A$1:$R$15000,9,0)</f>
        <v>124325</v>
      </c>
      <c r="BA117" s="173" t="n">
        <f aca="false">VLOOKUP($A117,[2]Data!$A$1:$AH$15000,2,0)</f>
        <v>256266</v>
      </c>
      <c r="BC117" s="173" t="n">
        <f aca="false">VLOOKUP($A117,[1]Data!$A$1:$AH$15000,20,0)</f>
        <v>0</v>
      </c>
      <c r="BD117" s="173" t="n">
        <f aca="false">VLOOKUP($A117,[1]Data!$A$1:$AH$15000,21,0)</f>
        <v>30521</v>
      </c>
      <c r="BE117" s="173" t="n">
        <f aca="false">VLOOKUP($A117,[1]Data!$A$1:$AH$15000,22,0)</f>
        <v>0</v>
      </c>
      <c r="BF117" s="173" t="n">
        <f aca="false">VLOOKUP($A117,[1]Data!$A$1:$AH$15000,19,0)</f>
        <v>1867</v>
      </c>
      <c r="BG117" s="173" t="n">
        <f aca="false">+BC117+BD117+BE117+BF117</f>
        <v>32388</v>
      </c>
      <c r="BH117" s="173" t="n">
        <f aca="false">VLOOKUP($A117,[2]Data!$A$1:$AH$15000,3,0)</f>
        <v>287310</v>
      </c>
      <c r="BI117" s="173" t="n">
        <f aca="false">VLOOKUP($A117,[2]Data!$A$1:$AH$15000,7,0)</f>
        <v>714117</v>
      </c>
      <c r="BJ117" s="173" t="n">
        <f aca="false">VLOOKUP($A117,[2]Data!$A$1:$AH$15000,8,0)</f>
        <v>77210</v>
      </c>
      <c r="BR117" s="173" t="n">
        <f aca="false">VLOOKUP($A117,[2]Data!$A$1:$AH$15000,13,0)</f>
        <v>126191</v>
      </c>
      <c r="BS117" s="173" t="n">
        <f aca="false">VLOOKUP($A117,[2]Data!$A$1:$AH$15000,14,0)</f>
        <v>164591</v>
      </c>
      <c r="BT117" s="173" t="n">
        <f aca="false">VLOOKUP($A117,[2]Data!$A$1:$AH$15000,15,0)</f>
        <v>122150</v>
      </c>
      <c r="BU117" s="173" t="n">
        <f aca="false">VLOOKUP($A117,[2]Data!$A$1:$AH$15000,16,0)</f>
        <v>103284</v>
      </c>
      <c r="BV117" s="173" t="n">
        <f aca="false">SUM(BR117:BU117)</f>
        <v>516216</v>
      </c>
      <c r="BW117" s="173" t="n">
        <v>90816</v>
      </c>
      <c r="BX117" s="173" t="n">
        <f aca="false">VLOOKUP($A117,[1]Data!$A$1:$AH$15000,28,0)</f>
        <v>44556</v>
      </c>
      <c r="BY117" s="173" t="n">
        <f aca="false">VLOOKUP($A117,[1]Data!$A$1:$AH$15000,24,0)</f>
        <v>36512</v>
      </c>
      <c r="BZ117" s="173" t="n">
        <f aca="false">VLOOKUP($A117,[1]Data!$A$1:$AH$15000,25,0)</f>
        <v>15735</v>
      </c>
      <c r="CA117" s="173" t="n">
        <f aca="false">VLOOKUP($A117,[1]Data!$A$1:$AH$15000,30,0)</f>
        <v>26699</v>
      </c>
      <c r="CB117" s="173" t="n">
        <f aca="false">VLOOKUP($A117,[1]Data!$A$1:$AH$15000,29,0)</f>
        <v>46761</v>
      </c>
      <c r="CC117" s="173" t="n">
        <f aca="false">SUM(BW117:CB117)</f>
        <v>261079</v>
      </c>
      <c r="CD117" s="129" t="n">
        <f aca="false">VLOOKUP($A117,[4]Data!$A$1:$R$15000,2,0)</f>
        <v>905451</v>
      </c>
      <c r="CE117" s="173" t="n">
        <f aca="false">VLOOKUP($A117,[3]Data!$A$1:$K$15000,3,0)*$A$2</f>
        <v>2492200</v>
      </c>
      <c r="CF117" s="173" t="n">
        <f aca="false">VLOOKUP($A117,[3]Data!$A$1:$K$15000,7,0)*$A$2</f>
        <v>0</v>
      </c>
      <c r="CG117" s="173" t="n">
        <f aca="false">VLOOKUP($A117,[3]Data!$A$1:$K$15000,8,0)*$A$2</f>
        <v>82900</v>
      </c>
      <c r="CH117" s="173" t="n">
        <f aca="false">VLOOKUP($A117,[3]Data!$A$1:$K$15000,2,0)*$A$2</f>
        <v>40200</v>
      </c>
      <c r="CJ117" s="173" t="n">
        <f aca="false">VLOOKUP($A117,[4]Data!$A$1:$R$15000,18,0)</f>
        <v>64138</v>
      </c>
      <c r="CK117" s="173" t="n">
        <f aca="false">VLOOKUP($A117,[4]Data!$A$1:$R$15000,3,0)</f>
        <v>265422</v>
      </c>
      <c r="CL117" s="173" t="n">
        <f aca="false">VLOOKUP($A117,[4]Data!$A$1:$R$15000,4,0)</f>
        <v>2056</v>
      </c>
      <c r="CM117" s="173" t="n">
        <f aca="false">VLOOKUP($A117,[3]Data!$A$1:$K$15000,10,0)*$A$2</f>
        <v>255300</v>
      </c>
      <c r="CN117" s="129" t="n">
        <f aca="false">VLOOKUP($A117,[2]Data!$A$1:$AN$15000,34,0)</f>
        <v>122911</v>
      </c>
      <c r="CO117" s="129" t="n">
        <f aca="false">VLOOKUP($A117,[2]Data!$A$1:$AN$15000,35,0)</f>
        <v>527493</v>
      </c>
      <c r="CP117" s="129" t="n">
        <f aca="false">VLOOKUP($A117,[2]Data!$A$1:$AN$15000,36,0)</f>
        <v>562137</v>
      </c>
      <c r="CQ117" s="129" t="n">
        <f aca="false">VLOOKUP($A117,[2]Data!$A$1:$AN$15000,37,0)</f>
        <v>196101</v>
      </c>
      <c r="CR117" s="129" t="n">
        <f aca="false">VLOOKUP($A117,[2]Data!$A$1:$AN$15000,38,0)</f>
        <v>8840</v>
      </c>
      <c r="CS117" s="129" t="n">
        <f aca="false">VLOOKUP($A117,[2]Data!$A$1:$AN$15000,39,0)</f>
        <v>0</v>
      </c>
      <c r="CT117" s="129" t="n">
        <f aca="false">VLOOKUP($A117,[2]Data!$A$1:$AN$15000,40,0)</f>
        <v>207980</v>
      </c>
      <c r="CU117" s="129" t="n">
        <f aca="false">VLOOKUP($A117,[2]Data!$A$1:$BA$15000,41,0)</f>
        <v>14954</v>
      </c>
      <c r="CV117" s="129" t="n">
        <f aca="false">VLOOKUP($A117,[2]Data!$A$1:$BA$15000,42,0)</f>
        <v>0</v>
      </c>
      <c r="CW117" s="129" t="n">
        <f aca="false">VLOOKUP($A117,[2]Data!$A$1:$BA$15000,43,0)</f>
        <v>17846</v>
      </c>
      <c r="CX117" s="129" t="n">
        <f aca="false">VLOOKUP($A117,[2]Data!$A$1:$BA$15000,44,0)</f>
        <v>25241</v>
      </c>
      <c r="CY117" s="129" t="n">
        <f aca="false">VLOOKUP($A117,[2]Data!$A$1:$BA$15000,45,0)</f>
        <v>52278</v>
      </c>
      <c r="CZ117" s="129" t="n">
        <f aca="false">VLOOKUP($A117,[2]Data!$A$1:$BA$15000,46,0)</f>
        <v>17205</v>
      </c>
      <c r="DA117" s="129" t="n">
        <f aca="false">VLOOKUP($A117,[2]Data!$A$1:$BA$15000,47,0)</f>
        <v>88363</v>
      </c>
      <c r="DB117" s="129" t="n">
        <f aca="false">VLOOKUP($A117,[2]Data!$A$1:$BA$15000,48,0)</f>
        <v>192164</v>
      </c>
      <c r="DC117" s="129" t="n">
        <f aca="false">VLOOKUP($A117,[2]Data!$A$1:$BA$15000,53,0)</f>
        <v>-39215</v>
      </c>
      <c r="DD117" s="129" t="n">
        <f aca="false">VLOOKUP($A117,[4]Data!$A$1:$Z$15000,20,0)</f>
        <v>20363</v>
      </c>
      <c r="DE117" s="129" t="n">
        <f aca="false">VLOOKUP($A117,[4]Data!$A$1:$Z$15000,25,0)</f>
        <v>721</v>
      </c>
      <c r="DF117" s="129" t="n">
        <f aca="false">VLOOKUP($A117,[4]Data!$A$1:$Z$15000,26,0)</f>
        <v>0</v>
      </c>
      <c r="DG117" s="129" t="n">
        <f aca="false">VLOOKUP($A117,[4]Data!$A$1:$Z$15000,21,0)</f>
        <v>0</v>
      </c>
      <c r="DH117" s="129" t="n">
        <f aca="false">VLOOKUP($A117,[4]Data!$A$1:$Z$15000,24,0)</f>
        <v>155527</v>
      </c>
      <c r="DI117" s="129" t="n">
        <f aca="false">VLOOKUP($A117,[5]Data!$A$1:$M$15000,4,0)</f>
        <v>455262</v>
      </c>
      <c r="DJ117" s="129" t="n">
        <f aca="false">VLOOKUP($A117,[5]Data!$A$1:$M$15000,12,0)</f>
        <v>29791</v>
      </c>
      <c r="DK117" s="129" t="n">
        <f aca="false">VLOOKUP($A117,[5]Data!$A$1:$M$15000,11,0)</f>
        <v>211260</v>
      </c>
      <c r="DL117" s="129" t="n">
        <f aca="false">VLOOKUP($A117,[5]Data!$A$1:$M$15000,5,0)</f>
        <v>137640</v>
      </c>
      <c r="DM117" s="129" t="n">
        <f aca="false">VLOOKUP($A117,[5]Data!$A$1:$M$15000,8,0)</f>
        <v>216347</v>
      </c>
      <c r="DN117" s="129" t="n">
        <f aca="false">VLOOKUP($A117,[5]Data!$A$1:$M$15000,6,0)</f>
        <v>6750</v>
      </c>
      <c r="DO117" s="129" t="n">
        <f aca="false">VLOOKUP($A117,[5]Data!$A$1:$M$15000,7,0)</f>
        <v>54562</v>
      </c>
      <c r="DP117" s="129" t="n">
        <f aca="false">VLOOKUP($A117,[5]Data!$A$1:$M$15000,9,0)</f>
        <v>10216</v>
      </c>
      <c r="DQ117" s="129" t="n">
        <f aca="false">VLOOKUP($A117,[5]Data!$A$1:$M$15000,3,0)</f>
        <v>0</v>
      </c>
      <c r="DR117" s="129" t="n">
        <f aca="false">VLOOKUP($A117,[5]Data!$A$1:$M$15000,10,0)</f>
        <v>194789</v>
      </c>
      <c r="DS117" s="129" t="n">
        <f aca="false">VLOOKUP($A117,[5]Data!$A$1:$M$15000,2,0)</f>
        <v>20846</v>
      </c>
      <c r="DT117" s="129" t="str">
        <f aca="false">VLOOKUP($A117,[5]Data!$A$1:$M$15000,13,0)</f>
        <v/>
      </c>
      <c r="DU117" s="129" t="n">
        <f aca="false">VLOOKUP($A117,[6]data!$A$1:$M$15000,2,0)</f>
        <v>138921</v>
      </c>
      <c r="DV117" s="129" t="n">
        <f aca="false">VLOOKUP($A117,[6]data!$A$1:$M$15000,3,0)</f>
        <v>144925</v>
      </c>
      <c r="DW117" s="129" t="n">
        <f aca="false">VLOOKUP($A117,[6]data!$A$1:$M$15000,4,0)</f>
        <v>198531</v>
      </c>
      <c r="DX117" s="129" t="n">
        <f aca="false">VLOOKUP($A117,[6]data!$A$1:$M$15000,5,0)</f>
        <v>13992</v>
      </c>
      <c r="DY117" s="129" t="n">
        <f aca="false">VLOOKUP($A117,[6]data!$A$1:$M$15000,6,0)</f>
        <v>103085</v>
      </c>
      <c r="DZ117" s="129" t="n">
        <f aca="false">VLOOKUP($A117,[6]data!$A$1:$M$15000,7,0)</f>
        <v>128146</v>
      </c>
      <c r="EA117" s="129" t="n">
        <f aca="false">VLOOKUP($A117,[6]data!$A$1:$M$15000,8,0)</f>
        <v>61338</v>
      </c>
      <c r="EB117" s="129" t="n">
        <f aca="false">VLOOKUP($A117,[6]data!$A$1:$M$15000,9,0)</f>
        <v>419058</v>
      </c>
      <c r="EC117" s="129" t="n">
        <f aca="false">VLOOKUP($A117,[6]data!$A$1:$M$15000,10,0)</f>
        <v>0</v>
      </c>
      <c r="ED117" s="129" t="n">
        <f aca="false">VLOOKUP($A117,[6]data!$A$1:$Q$15000,11,0)</f>
        <v>6341</v>
      </c>
      <c r="EE117" s="129" t="n">
        <f aca="false">VLOOKUP($A117,[6]data!$A$1:$Q$15000,12,0)</f>
        <v>286586</v>
      </c>
      <c r="EF117" s="129" t="n">
        <f aca="false">VLOOKUP($A117,[6]data!$A$1:$Q$15000,13,0)</f>
        <v>140000</v>
      </c>
      <c r="EG117" s="129" t="n">
        <f aca="false">VLOOKUP($A117,[6]data!$A$1:$Q$15000,14,0)</f>
        <v>23700</v>
      </c>
      <c r="EH117" s="129" t="n">
        <f aca="false">VLOOKUP($A117,[6]data!$A$1:$Q$15000,15,0)</f>
        <v>107000</v>
      </c>
      <c r="EI117" s="129" t="n">
        <f aca="false">VLOOKUP($A117,[6]data!$A$1:$Q$15000,17,0)</f>
        <v>31367</v>
      </c>
      <c r="EJ117" s="129" t="n">
        <f aca="false">VLOOKUP($A117,[6]data!$A$1:$Q$15000,16,0)</f>
        <v>15172</v>
      </c>
      <c r="EK117" s="129" t="n">
        <f aca="false">VLOOKUP($A117,[7]data!$A$1:$Q$15000,3,0)</f>
        <v>270000</v>
      </c>
      <c r="EL117" s="129" t="n">
        <f aca="false">VLOOKUP($A117,[7]data!$A$1:$Q$15000,4,0)</f>
        <v>55000</v>
      </c>
      <c r="EM117" s="129" t="n">
        <f aca="false">VLOOKUP($A117,[7]data!$A$1:$Q$15000,2,0)</f>
        <v>30000</v>
      </c>
      <c r="EN117" s="129" t="n">
        <f aca="false">VLOOKUP($A117,[7]data!$A$1:$Q$15000,11,0)</f>
        <v>135000</v>
      </c>
      <c r="EO117" s="129" t="n">
        <f aca="false">VLOOKUP($A117,[7]data!$A$1:$Q$15000,12,0)</f>
        <v>19000</v>
      </c>
      <c r="ES117" s="129" t="n">
        <f aca="false">VLOOKUP($A117,[7]data!$A$1:$Q$15000,14,0)</f>
        <v>66000</v>
      </c>
      <c r="ET117" s="129" t="n">
        <f aca="false">VLOOKUP($A117,[7]data!$A$1:$Q$15000,13,0)</f>
        <v>8000</v>
      </c>
      <c r="EU117" s="130" t="n">
        <f aca="false">VLOOKUP($A117,[4]Data!$A$1:$I$15000,8,0)</f>
        <v>119463</v>
      </c>
      <c r="EV117" s="128" t="n">
        <f aca="false">VLOOKUP($A117,[2]Data!$A$1:$BG$15000,59,0)</f>
        <v>0</v>
      </c>
      <c r="EX117" s="129" t="n">
        <f aca="false">+[2]Data!$E$97</f>
        <v>621767</v>
      </c>
    </row>
    <row r="118" customFormat="false" ht="11.25" hidden="false" customHeight="false" outlineLevel="0" collapsed="false">
      <c r="A118" s="172" t="n">
        <v>36579</v>
      </c>
    </row>
    <row r="119" customFormat="false" ht="11.25" hidden="false" customHeight="false" outlineLevel="0" collapsed="false">
      <c r="A119" s="172" t="n">
        <v>36580</v>
      </c>
    </row>
    <row r="120" customFormat="false" ht="11.25" hidden="false" customHeight="false" outlineLevel="0" collapsed="false">
      <c r="A120" s="172" t="n">
        <v>36581</v>
      </c>
    </row>
    <row r="121" customFormat="false" ht="11.25" hidden="false" customHeight="false" outlineLevel="0" collapsed="false">
      <c r="A121" s="172" t="n">
        <v>36582</v>
      </c>
    </row>
    <row r="122" customFormat="false" ht="11.25" hidden="false" customHeight="false" outlineLevel="0" collapsed="false">
      <c r="A122" s="172" t="n">
        <v>36583</v>
      </c>
    </row>
    <row r="123" customFormat="false" ht="11.25" hidden="false" customHeight="false" outlineLevel="0" collapsed="false">
      <c r="A123" s="172" t="n">
        <v>36584</v>
      </c>
    </row>
    <row r="124" customFormat="false" ht="11.25" hidden="false" customHeight="false" outlineLevel="0" collapsed="false">
      <c r="A124" s="172" t="n">
        <v>36585</v>
      </c>
    </row>
    <row r="125" customFormat="false" ht="11.25" hidden="false" customHeight="false" outlineLevel="0" collapsed="false">
      <c r="A125" s="172" t="n">
        <v>36586</v>
      </c>
    </row>
    <row r="126" customFormat="false" ht="11.25" hidden="false" customHeight="false" outlineLevel="0" collapsed="false">
      <c r="A126" s="172" t="n">
        <v>36587</v>
      </c>
    </row>
    <row r="127" customFormat="false" ht="11.25" hidden="false" customHeight="false" outlineLevel="0" collapsed="false">
      <c r="A127" s="172" t="n">
        <v>36588</v>
      </c>
    </row>
    <row r="128" customFormat="false" ht="11.25" hidden="false" customHeight="false" outlineLevel="0" collapsed="false">
      <c r="A128" s="172" t="n">
        <v>36589</v>
      </c>
    </row>
    <row r="129" customFormat="false" ht="11.25" hidden="false" customHeight="false" outlineLevel="0" collapsed="false">
      <c r="A129" s="172" t="n">
        <v>36590</v>
      </c>
    </row>
    <row r="130" customFormat="false" ht="11.25" hidden="false" customHeight="false" outlineLevel="0" collapsed="false">
      <c r="A130" s="172" t="n">
        <v>36591</v>
      </c>
    </row>
    <row r="131" customFormat="false" ht="11.25" hidden="false" customHeight="false" outlineLevel="0" collapsed="false">
      <c r="A131" s="172" t="n">
        <v>36592</v>
      </c>
    </row>
    <row r="132" customFormat="false" ht="11.25" hidden="false" customHeight="false" outlineLevel="0" collapsed="false">
      <c r="A132" s="172" t="n">
        <v>36593</v>
      </c>
    </row>
    <row r="133" customFormat="false" ht="11.25" hidden="false" customHeight="false" outlineLevel="0" collapsed="false">
      <c r="A133" s="172" t="n">
        <v>36594</v>
      </c>
    </row>
    <row r="134" customFormat="false" ht="11.25" hidden="false" customHeight="false" outlineLevel="0" collapsed="false">
      <c r="A134" s="172" t="n">
        <v>36595</v>
      </c>
    </row>
    <row r="135" customFormat="false" ht="11.25" hidden="false" customHeight="false" outlineLevel="0" collapsed="false">
      <c r="A135" s="172" t="n">
        <v>36596</v>
      </c>
    </row>
    <row r="136" customFormat="false" ht="11.25" hidden="false" customHeight="false" outlineLevel="0" collapsed="false">
      <c r="A136" s="172" t="n">
        <v>36597</v>
      </c>
    </row>
    <row r="137" customFormat="false" ht="11.25" hidden="false" customHeight="false" outlineLevel="0" collapsed="false">
      <c r="A137" s="172" t="n">
        <v>36598</v>
      </c>
    </row>
    <row r="138" customFormat="false" ht="11.25" hidden="false" customHeight="false" outlineLevel="0" collapsed="false">
      <c r="A138" s="172" t="n">
        <v>36599</v>
      </c>
    </row>
    <row r="139" customFormat="false" ht="11.25" hidden="false" customHeight="false" outlineLevel="0" collapsed="false">
      <c r="A139" s="172" t="n">
        <v>36600</v>
      </c>
    </row>
    <row r="140" customFormat="false" ht="11.25" hidden="false" customHeight="false" outlineLevel="0" collapsed="false">
      <c r="A140" s="172" t="n">
        <v>36601</v>
      </c>
    </row>
    <row r="141" customFormat="false" ht="11.25" hidden="false" customHeight="false" outlineLevel="0" collapsed="false">
      <c r="A141" s="172" t="n">
        <v>36602</v>
      </c>
    </row>
    <row r="142" customFormat="false" ht="11.25" hidden="false" customHeight="false" outlineLevel="0" collapsed="false">
      <c r="A142" s="172" t="n">
        <v>36603</v>
      </c>
    </row>
    <row r="143" customFormat="false" ht="11.25" hidden="false" customHeight="false" outlineLevel="0" collapsed="false">
      <c r="A143" s="172" t="n">
        <v>36604</v>
      </c>
    </row>
    <row r="144" customFormat="false" ht="11.25" hidden="false" customHeight="false" outlineLevel="0" collapsed="false">
      <c r="A144" s="172" t="n">
        <v>36605</v>
      </c>
    </row>
    <row r="145" customFormat="false" ht="11.25" hidden="false" customHeight="false" outlineLevel="0" collapsed="false">
      <c r="A145" s="172" t="n">
        <v>36606</v>
      </c>
    </row>
    <row r="146" customFormat="false" ht="11.25" hidden="false" customHeight="false" outlineLevel="0" collapsed="false">
      <c r="A146" s="172" t="n">
        <v>36607</v>
      </c>
    </row>
    <row r="147" customFormat="false" ht="11.25" hidden="false" customHeight="false" outlineLevel="0" collapsed="false">
      <c r="A147" s="172" t="n">
        <v>36608</v>
      </c>
    </row>
    <row r="148" customFormat="false" ht="11.25" hidden="false" customHeight="false" outlineLevel="0" collapsed="false">
      <c r="A148" s="172" t="n">
        <v>36609</v>
      </c>
    </row>
    <row r="149" customFormat="false" ht="11.25" hidden="false" customHeight="false" outlineLevel="0" collapsed="false">
      <c r="A149" s="172" t="n">
        <v>36610</v>
      </c>
    </row>
    <row r="150" customFormat="false" ht="11.25" hidden="false" customHeight="false" outlineLevel="0" collapsed="false">
      <c r="A150" s="172" t="n">
        <v>36611</v>
      </c>
    </row>
    <row r="151" customFormat="false" ht="11.25" hidden="false" customHeight="false" outlineLevel="0" collapsed="false">
      <c r="A151" s="172" t="n">
        <v>36612</v>
      </c>
    </row>
    <row r="152" customFormat="false" ht="11.25" hidden="false" customHeight="false" outlineLevel="0" collapsed="false">
      <c r="A152" s="172" t="n">
        <v>36613</v>
      </c>
    </row>
    <row r="153" customFormat="false" ht="11.25" hidden="false" customHeight="false" outlineLevel="0" collapsed="false">
      <c r="A153" s="172" t="n">
        <v>36614</v>
      </c>
    </row>
    <row r="154" customFormat="false" ht="11.25" hidden="false" customHeight="false" outlineLevel="0" collapsed="false">
      <c r="A154" s="172" t="n">
        <v>36615</v>
      </c>
    </row>
    <row r="155" customFormat="false" ht="11.25" hidden="false" customHeight="false" outlineLevel="0" collapsed="false">
      <c r="A155" s="172" t="n">
        <v>36616</v>
      </c>
    </row>
    <row r="156" customFormat="false" ht="11.25" hidden="false" customHeight="false" outlineLevel="0" collapsed="false">
      <c r="A156" s="172" t="n">
        <v>36617</v>
      </c>
    </row>
    <row r="157" customFormat="false" ht="11.25" hidden="false" customHeight="false" outlineLevel="0" collapsed="false">
      <c r="A157" s="172" t="n">
        <v>36618</v>
      </c>
    </row>
    <row r="158" customFormat="false" ht="11.25" hidden="false" customHeight="false" outlineLevel="0" collapsed="false">
      <c r="A158" s="172" t="n">
        <v>36619</v>
      </c>
    </row>
    <row r="159" customFormat="false" ht="11.25" hidden="false" customHeight="false" outlineLevel="0" collapsed="false">
      <c r="A159" s="172" t="n">
        <v>36620</v>
      </c>
    </row>
    <row r="160" customFormat="false" ht="11.25" hidden="false" customHeight="false" outlineLevel="0" collapsed="false">
      <c r="A160" s="172" t="n">
        <v>36621</v>
      </c>
    </row>
    <row r="161" customFormat="false" ht="11.25" hidden="false" customHeight="false" outlineLevel="0" collapsed="false">
      <c r="A161" s="172" t="n">
        <v>36622</v>
      </c>
    </row>
    <row r="162" customFormat="false" ht="11.25" hidden="false" customHeight="false" outlineLevel="0" collapsed="false">
      <c r="A162" s="172" t="n">
        <v>36623</v>
      </c>
    </row>
    <row r="163" customFormat="false" ht="11.25" hidden="false" customHeight="false" outlineLevel="0" collapsed="false">
      <c r="A163" s="172" t="n">
        <v>36624</v>
      </c>
    </row>
    <row r="164" customFormat="false" ht="11.25" hidden="false" customHeight="false" outlineLevel="0" collapsed="false">
      <c r="A164" s="172" t="n">
        <v>36625</v>
      </c>
    </row>
    <row r="165" customFormat="false" ht="11.25" hidden="false" customHeight="false" outlineLevel="0" collapsed="false">
      <c r="A165" s="172" t="n">
        <v>36626</v>
      </c>
    </row>
    <row r="166" customFormat="false" ht="11.25" hidden="false" customHeight="false" outlineLevel="0" collapsed="false">
      <c r="A166" s="172" t="n">
        <v>36627</v>
      </c>
    </row>
    <row r="167" customFormat="false" ht="11.25" hidden="false" customHeight="false" outlineLevel="0" collapsed="false">
      <c r="A167" s="172" t="n">
        <v>36628</v>
      </c>
    </row>
    <row r="168" customFormat="false" ht="11.25" hidden="false" customHeight="false" outlineLevel="0" collapsed="false">
      <c r="A168" s="172" t="n">
        <v>36629</v>
      </c>
    </row>
    <row r="169" customFormat="false" ht="11.25" hidden="false" customHeight="false" outlineLevel="0" collapsed="false">
      <c r="A169" s="172" t="n">
        <v>36630</v>
      </c>
    </row>
    <row r="170" customFormat="false" ht="11.25" hidden="false" customHeight="false" outlineLevel="0" collapsed="false">
      <c r="A170" s="172" t="n">
        <v>36631</v>
      </c>
    </row>
    <row r="171" customFormat="false" ht="11.25" hidden="false" customHeight="false" outlineLevel="0" collapsed="false">
      <c r="A171" s="172" t="n">
        <v>36632</v>
      </c>
    </row>
    <row r="172" customFormat="false" ht="11.25" hidden="false" customHeight="false" outlineLevel="0" collapsed="false">
      <c r="A172" s="172" t="n">
        <v>36633</v>
      </c>
    </row>
    <row r="173" customFormat="false" ht="11.25" hidden="false" customHeight="false" outlineLevel="0" collapsed="false">
      <c r="A173" s="172" t="n">
        <v>36634</v>
      </c>
    </row>
    <row r="174" customFormat="false" ht="11.25" hidden="false" customHeight="false" outlineLevel="0" collapsed="false">
      <c r="A174" s="172" t="n">
        <v>36635</v>
      </c>
    </row>
    <row r="175" customFormat="false" ht="11.25" hidden="false" customHeight="false" outlineLevel="0" collapsed="false">
      <c r="A175" s="172" t="n">
        <v>36636</v>
      </c>
    </row>
    <row r="176" customFormat="false" ht="11.25" hidden="false" customHeight="false" outlineLevel="0" collapsed="false">
      <c r="A176" s="172" t="n">
        <v>36637</v>
      </c>
    </row>
    <row r="177" customFormat="false" ht="11.25" hidden="false" customHeight="false" outlineLevel="0" collapsed="false">
      <c r="A177" s="172" t="n">
        <v>36638</v>
      </c>
    </row>
    <row r="178" customFormat="false" ht="11.25" hidden="false" customHeight="false" outlineLevel="0" collapsed="false">
      <c r="A178" s="172" t="n">
        <v>36639</v>
      </c>
    </row>
    <row r="179" customFormat="false" ht="11.25" hidden="false" customHeight="false" outlineLevel="0" collapsed="false">
      <c r="A179" s="172" t="n">
        <v>36640</v>
      </c>
    </row>
    <row r="180" customFormat="false" ht="11.25" hidden="false" customHeight="false" outlineLevel="0" collapsed="false">
      <c r="A180" s="172" t="n">
        <v>36641</v>
      </c>
    </row>
    <row r="181" customFormat="false" ht="11.25" hidden="false" customHeight="false" outlineLevel="0" collapsed="false">
      <c r="A181" s="172" t="n">
        <v>36642</v>
      </c>
    </row>
    <row r="182" customFormat="false" ht="11.25" hidden="false" customHeight="false" outlineLevel="0" collapsed="false">
      <c r="A182" s="172" t="n">
        <v>36643</v>
      </c>
    </row>
    <row r="183" customFormat="false" ht="11.25" hidden="false" customHeight="false" outlineLevel="0" collapsed="false">
      <c r="A183" s="172" t="n">
        <v>36644</v>
      </c>
    </row>
    <row r="184" customFormat="false" ht="11.25" hidden="false" customHeight="false" outlineLevel="0" collapsed="false">
      <c r="A184" s="172" t="n">
        <v>36645</v>
      </c>
    </row>
    <row r="185" customFormat="false" ht="11.25" hidden="false" customHeight="false" outlineLevel="0" collapsed="false">
      <c r="A185" s="172" t="n">
        <v>36646</v>
      </c>
    </row>
    <row r="186" customFormat="false" ht="11.25" hidden="false" customHeight="false" outlineLevel="0" collapsed="false">
      <c r="A186" s="172" t="n">
        <v>36647</v>
      </c>
    </row>
    <row r="187" customFormat="false" ht="11.25" hidden="false" customHeight="false" outlineLevel="0" collapsed="false">
      <c r="A187" s="172" t="n">
        <v>36648</v>
      </c>
    </row>
    <row r="188" customFormat="false" ht="11.25" hidden="false" customHeight="false" outlineLevel="0" collapsed="false">
      <c r="A188" s="172" t="n">
        <v>36649</v>
      </c>
    </row>
    <row r="189" customFormat="false" ht="11.25" hidden="false" customHeight="false" outlineLevel="0" collapsed="false">
      <c r="A189" s="172" t="n">
        <v>36650</v>
      </c>
    </row>
    <row r="190" customFormat="false" ht="11.25" hidden="false" customHeight="false" outlineLevel="0" collapsed="false">
      <c r="A190" s="172" t="n">
        <v>36651</v>
      </c>
    </row>
    <row r="191" customFormat="false" ht="11.25" hidden="false" customHeight="false" outlineLevel="0" collapsed="false">
      <c r="A191" s="172" t="n">
        <v>36652</v>
      </c>
    </row>
    <row r="192" customFormat="false" ht="11.25" hidden="false" customHeight="false" outlineLevel="0" collapsed="false">
      <c r="A192" s="172" t="n">
        <v>36653</v>
      </c>
    </row>
    <row r="193" customFormat="false" ht="11.25" hidden="false" customHeight="false" outlineLevel="0" collapsed="false">
      <c r="A193" s="172" t="n">
        <v>36654</v>
      </c>
    </row>
    <row r="194" customFormat="false" ht="11.25" hidden="false" customHeight="false" outlineLevel="0" collapsed="false">
      <c r="A194" s="172" t="n">
        <v>36655</v>
      </c>
    </row>
    <row r="195" customFormat="false" ht="11.25" hidden="false" customHeight="false" outlineLevel="0" collapsed="false">
      <c r="A195" s="172" t="n">
        <v>36656</v>
      </c>
    </row>
    <row r="196" customFormat="false" ht="11.25" hidden="false" customHeight="false" outlineLevel="0" collapsed="false">
      <c r="A196" s="172" t="n">
        <v>36657</v>
      </c>
    </row>
    <row r="197" customFormat="false" ht="11.25" hidden="false" customHeight="false" outlineLevel="0" collapsed="false">
      <c r="A197" s="172" t="n">
        <v>36658</v>
      </c>
    </row>
    <row r="198" customFormat="false" ht="11.25" hidden="false" customHeight="false" outlineLevel="0" collapsed="false">
      <c r="A198" s="172" t="n">
        <v>36659</v>
      </c>
    </row>
    <row r="199" customFormat="false" ht="11.25" hidden="false" customHeight="false" outlineLevel="0" collapsed="false">
      <c r="A199" s="172" t="n">
        <v>36660</v>
      </c>
    </row>
    <row r="200" customFormat="false" ht="11.25" hidden="false" customHeight="false" outlineLevel="0" collapsed="false">
      <c r="A200" s="172" t="n">
        <v>36661</v>
      </c>
    </row>
    <row r="201" customFormat="false" ht="11.25" hidden="false" customHeight="false" outlineLevel="0" collapsed="false">
      <c r="A201" s="172" t="n">
        <v>36662</v>
      </c>
    </row>
    <row r="202" customFormat="false" ht="11.25" hidden="false" customHeight="false" outlineLevel="0" collapsed="false">
      <c r="A202" s="172" t="n">
        <v>36663</v>
      </c>
    </row>
    <row r="203" customFormat="false" ht="11.25" hidden="false" customHeight="false" outlineLevel="0" collapsed="false">
      <c r="A203" s="172" t="n">
        <v>36664</v>
      </c>
    </row>
    <row r="204" customFormat="false" ht="11.25" hidden="false" customHeight="false" outlineLevel="0" collapsed="false">
      <c r="A204" s="172" t="n">
        <v>36665</v>
      </c>
    </row>
    <row r="205" customFormat="false" ht="11.25" hidden="false" customHeight="false" outlineLevel="0" collapsed="false">
      <c r="A205" s="172" t="n">
        <v>36666</v>
      </c>
    </row>
    <row r="206" customFormat="false" ht="11.25" hidden="false" customHeight="false" outlineLevel="0" collapsed="false">
      <c r="A206" s="172" t="n">
        <v>36667</v>
      </c>
    </row>
    <row r="207" customFormat="false" ht="11.25" hidden="false" customHeight="false" outlineLevel="0" collapsed="false">
      <c r="A207" s="172" t="n">
        <v>36668</v>
      </c>
    </row>
    <row r="208" customFormat="false" ht="11.25" hidden="false" customHeight="false" outlineLevel="0" collapsed="false">
      <c r="A208" s="172" t="n">
        <v>36669</v>
      </c>
    </row>
    <row r="209" customFormat="false" ht="11.25" hidden="false" customHeight="false" outlineLevel="0" collapsed="false">
      <c r="A209" s="172" t="n">
        <v>36670</v>
      </c>
    </row>
    <row r="210" customFormat="false" ht="11.25" hidden="false" customHeight="false" outlineLevel="0" collapsed="false">
      <c r="A210" s="172" t="n">
        <v>36671</v>
      </c>
    </row>
    <row r="211" customFormat="false" ht="11.25" hidden="false" customHeight="false" outlineLevel="0" collapsed="false">
      <c r="A211" s="172" t="n">
        <v>36672</v>
      </c>
    </row>
    <row r="212" customFormat="false" ht="11.25" hidden="false" customHeight="false" outlineLevel="0" collapsed="false">
      <c r="A212" s="172" t="n">
        <v>36673</v>
      </c>
    </row>
    <row r="213" customFormat="false" ht="11.25" hidden="false" customHeight="false" outlineLevel="0" collapsed="false">
      <c r="A213" s="172" t="n">
        <v>36674</v>
      </c>
    </row>
    <row r="214" customFormat="false" ht="11.25" hidden="false" customHeight="false" outlineLevel="0" collapsed="false">
      <c r="A214" s="172" t="n">
        <v>36675</v>
      </c>
    </row>
    <row r="215" customFormat="false" ht="11.25" hidden="false" customHeight="false" outlineLevel="0" collapsed="false">
      <c r="A215" s="172" t="n">
        <v>36676</v>
      </c>
    </row>
    <row r="216" customFormat="false" ht="11.25" hidden="false" customHeight="false" outlineLevel="0" collapsed="false">
      <c r="A216" s="172" t="n">
        <v>36677</v>
      </c>
    </row>
    <row r="217" customFormat="false" ht="11.25" hidden="false" customHeight="false" outlineLevel="0" collapsed="false">
      <c r="A217" s="172" t="n">
        <v>36678</v>
      </c>
    </row>
    <row r="218" customFormat="false" ht="11.25" hidden="false" customHeight="false" outlineLevel="0" collapsed="false">
      <c r="A218" s="172" t="n">
        <v>36679</v>
      </c>
    </row>
    <row r="219" customFormat="false" ht="11.25" hidden="false" customHeight="false" outlineLevel="0" collapsed="false">
      <c r="A219" s="172" t="n">
        <v>36680</v>
      </c>
    </row>
    <row r="220" customFormat="false" ht="11.25" hidden="false" customHeight="false" outlineLevel="0" collapsed="false">
      <c r="A220" s="172" t="n">
        <v>36681</v>
      </c>
    </row>
    <row r="221" customFormat="false" ht="11.25" hidden="false" customHeight="false" outlineLevel="0" collapsed="false">
      <c r="A221" s="172" t="n">
        <v>36682</v>
      </c>
    </row>
    <row r="222" customFormat="false" ht="11.25" hidden="false" customHeight="false" outlineLevel="0" collapsed="false">
      <c r="A222" s="172" t="n">
        <v>36683</v>
      </c>
    </row>
    <row r="223" customFormat="false" ht="11.25" hidden="false" customHeight="false" outlineLevel="0" collapsed="false">
      <c r="A223" s="172" t="n">
        <v>36684</v>
      </c>
    </row>
    <row r="224" customFormat="false" ht="11.25" hidden="false" customHeight="false" outlineLevel="0" collapsed="false">
      <c r="A224" s="172" t="n">
        <v>36685</v>
      </c>
    </row>
    <row r="225" customFormat="false" ht="11.25" hidden="false" customHeight="false" outlineLevel="0" collapsed="false">
      <c r="A225" s="172" t="n">
        <v>36686</v>
      </c>
    </row>
    <row r="226" customFormat="false" ht="11.25" hidden="false" customHeight="false" outlineLevel="0" collapsed="false">
      <c r="A226" s="172" t="n">
        <v>36687</v>
      </c>
    </row>
    <row r="227" customFormat="false" ht="11.25" hidden="false" customHeight="false" outlineLevel="0" collapsed="false">
      <c r="A227" s="172" t="n">
        <v>36688</v>
      </c>
    </row>
    <row r="228" customFormat="false" ht="11.25" hidden="false" customHeight="false" outlineLevel="0" collapsed="false">
      <c r="A228" s="172" t="n">
        <v>36689</v>
      </c>
    </row>
    <row r="229" customFormat="false" ht="11.25" hidden="false" customHeight="false" outlineLevel="0" collapsed="false">
      <c r="A229" s="172" t="n">
        <v>36690</v>
      </c>
    </row>
    <row r="230" customFormat="false" ht="11.25" hidden="false" customHeight="false" outlineLevel="0" collapsed="false">
      <c r="A230" s="172" t="n">
        <v>36691</v>
      </c>
    </row>
    <row r="231" customFormat="false" ht="11.25" hidden="false" customHeight="false" outlineLevel="0" collapsed="false">
      <c r="A231" s="172" t="n">
        <v>36692</v>
      </c>
    </row>
    <row r="232" customFormat="false" ht="11.25" hidden="false" customHeight="false" outlineLevel="0" collapsed="false">
      <c r="A232" s="172" t="n">
        <v>36693</v>
      </c>
    </row>
    <row r="233" customFormat="false" ht="11.25" hidden="false" customHeight="false" outlineLevel="0" collapsed="false">
      <c r="A233" s="172" t="n">
        <v>36694</v>
      </c>
    </row>
    <row r="234" customFormat="false" ht="11.25" hidden="false" customHeight="false" outlineLevel="0" collapsed="false">
      <c r="A234" s="172" t="n">
        <v>36695</v>
      </c>
    </row>
    <row r="235" customFormat="false" ht="11.25" hidden="false" customHeight="false" outlineLevel="0" collapsed="false">
      <c r="A235" s="172" t="n">
        <v>36696</v>
      </c>
    </row>
    <row r="236" customFormat="false" ht="11.25" hidden="false" customHeight="false" outlineLevel="0" collapsed="false">
      <c r="A236" s="172" t="n">
        <v>36697</v>
      </c>
    </row>
    <row r="237" customFormat="false" ht="11.25" hidden="false" customHeight="false" outlineLevel="0" collapsed="false">
      <c r="A237" s="172" t="n">
        <v>36698</v>
      </c>
    </row>
    <row r="238" customFormat="false" ht="11.25" hidden="false" customHeight="false" outlineLevel="0" collapsed="false">
      <c r="A238" s="172" t="n">
        <v>36699</v>
      </c>
    </row>
    <row r="239" customFormat="false" ht="11.25" hidden="false" customHeight="false" outlineLevel="0" collapsed="false">
      <c r="A239" s="172" t="n">
        <v>36700</v>
      </c>
    </row>
    <row r="240" customFormat="false" ht="11.25" hidden="false" customHeight="false" outlineLevel="0" collapsed="false">
      <c r="A240" s="172" t="n">
        <v>36701</v>
      </c>
    </row>
    <row r="241" customFormat="false" ht="11.25" hidden="false" customHeight="false" outlineLevel="0" collapsed="false">
      <c r="A241" s="172" t="n">
        <v>36702</v>
      </c>
    </row>
    <row r="242" customFormat="false" ht="11.25" hidden="false" customHeight="false" outlineLevel="0" collapsed="false">
      <c r="A242" s="172" t="n">
        <v>36703</v>
      </c>
    </row>
    <row r="243" customFormat="false" ht="11.25" hidden="false" customHeight="false" outlineLevel="0" collapsed="false">
      <c r="A243" s="172" t="n">
        <v>36704</v>
      </c>
    </row>
    <row r="244" customFormat="false" ht="11.25" hidden="false" customHeight="false" outlineLevel="0" collapsed="false">
      <c r="A244" s="172" t="n">
        <v>36705</v>
      </c>
    </row>
    <row r="245" customFormat="false" ht="11.25" hidden="false" customHeight="false" outlineLevel="0" collapsed="false">
      <c r="A245" s="172" t="n">
        <v>36706</v>
      </c>
    </row>
    <row r="246" customFormat="false" ht="11.25" hidden="false" customHeight="false" outlineLevel="0" collapsed="false">
      <c r="A246" s="172" t="n">
        <v>36707</v>
      </c>
    </row>
    <row r="247" customFormat="false" ht="11.25" hidden="false" customHeight="false" outlineLevel="0" collapsed="false">
      <c r="A247" s="172" t="n">
        <v>36708</v>
      </c>
    </row>
    <row r="248" customFormat="false" ht="11.25" hidden="false" customHeight="false" outlineLevel="0" collapsed="false">
      <c r="A248" s="172" t="n">
        <v>36709</v>
      </c>
    </row>
    <row r="249" customFormat="false" ht="11.25" hidden="false" customHeight="false" outlineLevel="0" collapsed="false">
      <c r="A249" s="172" t="n">
        <v>36710</v>
      </c>
    </row>
    <row r="250" customFormat="false" ht="11.25" hidden="false" customHeight="false" outlineLevel="0" collapsed="false">
      <c r="A250" s="172" t="n">
        <v>36711</v>
      </c>
    </row>
    <row r="251" customFormat="false" ht="11.25" hidden="false" customHeight="false" outlineLevel="0" collapsed="false">
      <c r="A251" s="172" t="n">
        <v>36712</v>
      </c>
    </row>
    <row r="252" customFormat="false" ht="11.25" hidden="false" customHeight="false" outlineLevel="0" collapsed="false">
      <c r="A252" s="172" t="n">
        <v>36713</v>
      </c>
    </row>
    <row r="253" customFormat="false" ht="11.25" hidden="false" customHeight="false" outlineLevel="0" collapsed="false">
      <c r="A253" s="172" t="n">
        <v>36714</v>
      </c>
    </row>
    <row r="254" customFormat="false" ht="11.25" hidden="false" customHeight="false" outlineLevel="0" collapsed="false">
      <c r="A254" s="172" t="n">
        <v>36715</v>
      </c>
    </row>
    <row r="255" customFormat="false" ht="11.25" hidden="false" customHeight="false" outlineLevel="0" collapsed="false">
      <c r="A255" s="172" t="n">
        <v>36716</v>
      </c>
    </row>
    <row r="256" customFormat="false" ht="11.25" hidden="false" customHeight="false" outlineLevel="0" collapsed="false">
      <c r="A256" s="172" t="n">
        <v>36717</v>
      </c>
    </row>
    <row r="257" customFormat="false" ht="11.25" hidden="false" customHeight="false" outlineLevel="0" collapsed="false">
      <c r="A257" s="172" t="n">
        <v>36718</v>
      </c>
    </row>
    <row r="258" customFormat="false" ht="11.25" hidden="false" customHeight="false" outlineLevel="0" collapsed="false">
      <c r="A258" s="172" t="n">
        <v>36719</v>
      </c>
    </row>
    <row r="259" customFormat="false" ht="11.25" hidden="false" customHeight="false" outlineLevel="0" collapsed="false">
      <c r="A259" s="172" t="n">
        <v>36720</v>
      </c>
    </row>
    <row r="260" customFormat="false" ht="11.25" hidden="false" customHeight="false" outlineLevel="0" collapsed="false">
      <c r="A260" s="172" t="n">
        <v>36721</v>
      </c>
    </row>
    <row r="261" customFormat="false" ht="11.25" hidden="false" customHeight="false" outlineLevel="0" collapsed="false">
      <c r="A261" s="172" t="n">
        <v>36722</v>
      </c>
    </row>
    <row r="262" customFormat="false" ht="11.25" hidden="false" customHeight="false" outlineLevel="0" collapsed="false">
      <c r="A262" s="172" t="n">
        <v>36723</v>
      </c>
    </row>
    <row r="263" customFormat="false" ht="11.25" hidden="false" customHeight="false" outlineLevel="0" collapsed="false">
      <c r="A263" s="172" t="n">
        <v>36724</v>
      </c>
    </row>
    <row r="264" customFormat="false" ht="11.25" hidden="false" customHeight="false" outlineLevel="0" collapsed="false">
      <c r="A264" s="172" t="n">
        <v>36725</v>
      </c>
    </row>
    <row r="265" customFormat="false" ht="11.25" hidden="false" customHeight="false" outlineLevel="0" collapsed="false">
      <c r="A265" s="172" t="n">
        <v>36726</v>
      </c>
    </row>
    <row r="266" customFormat="false" ht="11.25" hidden="false" customHeight="false" outlineLevel="0" collapsed="false">
      <c r="A266" s="172" t="n">
        <v>36727</v>
      </c>
    </row>
    <row r="267" customFormat="false" ht="11.25" hidden="false" customHeight="false" outlineLevel="0" collapsed="false">
      <c r="A267" s="172" t="n">
        <v>36728</v>
      </c>
    </row>
    <row r="268" customFormat="false" ht="11.25" hidden="false" customHeight="false" outlineLevel="0" collapsed="false">
      <c r="A268" s="172" t="n">
        <v>36729</v>
      </c>
    </row>
    <row r="269" customFormat="false" ht="11.25" hidden="false" customHeight="false" outlineLevel="0" collapsed="false">
      <c r="A269" s="172" t="n">
        <v>36730</v>
      </c>
    </row>
    <row r="270" customFormat="false" ht="11.25" hidden="false" customHeight="false" outlineLevel="0" collapsed="false">
      <c r="A270" s="172" t="n">
        <v>36731</v>
      </c>
    </row>
    <row r="271" customFormat="false" ht="11.25" hidden="false" customHeight="false" outlineLevel="0" collapsed="false">
      <c r="A271" s="172" t="n">
        <v>36732</v>
      </c>
    </row>
    <row r="272" customFormat="false" ht="11.25" hidden="false" customHeight="false" outlineLevel="0" collapsed="false">
      <c r="A272" s="172" t="n">
        <v>36733</v>
      </c>
    </row>
    <row r="273" customFormat="false" ht="11.25" hidden="false" customHeight="false" outlineLevel="0" collapsed="false">
      <c r="A273" s="172" t="n">
        <v>36734</v>
      </c>
    </row>
    <row r="274" customFormat="false" ht="11.25" hidden="false" customHeight="false" outlineLevel="0" collapsed="false">
      <c r="A274" s="172" t="n">
        <v>36735</v>
      </c>
    </row>
    <row r="275" customFormat="false" ht="11.25" hidden="false" customHeight="false" outlineLevel="0" collapsed="false">
      <c r="A275" s="172" t="n">
        <v>36736</v>
      </c>
    </row>
    <row r="276" customFormat="false" ht="11.25" hidden="false" customHeight="false" outlineLevel="0" collapsed="false">
      <c r="A276" s="172" t="n">
        <v>36737</v>
      </c>
    </row>
    <row r="277" customFormat="false" ht="11.25" hidden="false" customHeight="false" outlineLevel="0" collapsed="false">
      <c r="A277" s="172" t="n">
        <v>36738</v>
      </c>
    </row>
    <row r="278" customFormat="false" ht="11.25" hidden="false" customHeight="false" outlineLevel="0" collapsed="false">
      <c r="A278" s="172" t="n">
        <v>36739</v>
      </c>
    </row>
    <row r="279" customFormat="false" ht="11.25" hidden="false" customHeight="false" outlineLevel="0" collapsed="false">
      <c r="A279" s="172" t="n">
        <v>36740</v>
      </c>
    </row>
    <row r="280" customFormat="false" ht="11.25" hidden="false" customHeight="false" outlineLevel="0" collapsed="false">
      <c r="A280" s="172" t="n">
        <v>36741</v>
      </c>
    </row>
    <row r="281" customFormat="false" ht="11.25" hidden="false" customHeight="false" outlineLevel="0" collapsed="false">
      <c r="A281" s="172" t="n">
        <v>36742</v>
      </c>
    </row>
    <row r="282" customFormat="false" ht="11.25" hidden="false" customHeight="false" outlineLevel="0" collapsed="false">
      <c r="A282" s="172" t="n">
        <v>36743</v>
      </c>
    </row>
    <row r="283" customFormat="false" ht="11.25" hidden="false" customHeight="false" outlineLevel="0" collapsed="false">
      <c r="A283" s="172" t="n">
        <v>36744</v>
      </c>
    </row>
    <row r="284" customFormat="false" ht="11.25" hidden="false" customHeight="false" outlineLevel="0" collapsed="false">
      <c r="A284" s="172" t="n">
        <v>36745</v>
      </c>
    </row>
    <row r="285" customFormat="false" ht="11.25" hidden="false" customHeight="false" outlineLevel="0" collapsed="false">
      <c r="A285" s="172" t="n">
        <v>36746</v>
      </c>
    </row>
    <row r="286" customFormat="false" ht="11.25" hidden="false" customHeight="false" outlineLevel="0" collapsed="false">
      <c r="A286" s="172" t="n">
        <v>36747</v>
      </c>
    </row>
    <row r="287" customFormat="false" ht="11.25" hidden="false" customHeight="false" outlineLevel="0" collapsed="false">
      <c r="A287" s="172" t="n">
        <v>36748</v>
      </c>
    </row>
    <row r="288" customFormat="false" ht="11.25" hidden="false" customHeight="false" outlineLevel="0" collapsed="false">
      <c r="A288" s="172" t="n">
        <v>36749</v>
      </c>
    </row>
    <row r="289" customFormat="false" ht="11.25" hidden="false" customHeight="false" outlineLevel="0" collapsed="false">
      <c r="A289" s="172" t="n">
        <v>36750</v>
      </c>
    </row>
    <row r="290" customFormat="false" ht="11.25" hidden="false" customHeight="false" outlineLevel="0" collapsed="false">
      <c r="A290" s="172" t="n">
        <v>36751</v>
      </c>
    </row>
    <row r="291" customFormat="false" ht="11.25" hidden="false" customHeight="false" outlineLevel="0" collapsed="false">
      <c r="A291" s="172" t="n">
        <v>36752</v>
      </c>
    </row>
    <row r="292" customFormat="false" ht="11.25" hidden="false" customHeight="false" outlineLevel="0" collapsed="false">
      <c r="A292" s="172" t="n">
        <v>36753</v>
      </c>
    </row>
    <row r="293" customFormat="false" ht="11.25" hidden="false" customHeight="false" outlineLevel="0" collapsed="false">
      <c r="A293" s="172" t="n">
        <v>36754</v>
      </c>
    </row>
    <row r="294" customFormat="false" ht="11.25" hidden="false" customHeight="false" outlineLevel="0" collapsed="false">
      <c r="A294" s="172" t="n">
        <v>36755</v>
      </c>
    </row>
    <row r="295" customFormat="false" ht="11.25" hidden="false" customHeight="false" outlineLevel="0" collapsed="false">
      <c r="A295" s="172" t="n">
        <v>36756</v>
      </c>
    </row>
    <row r="296" customFormat="false" ht="11.25" hidden="false" customHeight="false" outlineLevel="0" collapsed="false">
      <c r="A296" s="172" t="n">
        <v>36757</v>
      </c>
    </row>
    <row r="297" customFormat="false" ht="11.25" hidden="false" customHeight="false" outlineLevel="0" collapsed="false">
      <c r="A297" s="172" t="n">
        <v>36758</v>
      </c>
    </row>
    <row r="298" customFormat="false" ht="11.25" hidden="false" customHeight="false" outlineLevel="0" collapsed="false">
      <c r="A298" s="172" t="n">
        <v>36759</v>
      </c>
    </row>
    <row r="299" customFormat="false" ht="11.25" hidden="false" customHeight="false" outlineLevel="0" collapsed="false">
      <c r="A299" s="172" t="n">
        <v>36760</v>
      </c>
    </row>
    <row r="300" customFormat="false" ht="11.25" hidden="false" customHeight="false" outlineLevel="0" collapsed="false">
      <c r="A300" s="172" t="n">
        <v>36761</v>
      </c>
    </row>
    <row r="301" customFormat="false" ht="11.25" hidden="false" customHeight="false" outlineLevel="0" collapsed="false">
      <c r="A301" s="172" t="n">
        <v>36762</v>
      </c>
    </row>
    <row r="302" customFormat="false" ht="11.25" hidden="false" customHeight="false" outlineLevel="0" collapsed="false">
      <c r="A302" s="172" t="n">
        <v>36763</v>
      </c>
    </row>
    <row r="303" customFormat="false" ht="11.25" hidden="false" customHeight="false" outlineLevel="0" collapsed="false">
      <c r="A303" s="172" t="n">
        <v>36764</v>
      </c>
    </row>
    <row r="304" customFormat="false" ht="11.25" hidden="false" customHeight="false" outlineLevel="0" collapsed="false">
      <c r="A304" s="172" t="n">
        <v>36765</v>
      </c>
    </row>
    <row r="305" customFormat="false" ht="11.25" hidden="false" customHeight="false" outlineLevel="0" collapsed="false">
      <c r="A305" s="172" t="n">
        <v>36766</v>
      </c>
    </row>
    <row r="306" customFormat="false" ht="11.25" hidden="false" customHeight="false" outlineLevel="0" collapsed="false">
      <c r="A306" s="172" t="n">
        <v>36767</v>
      </c>
    </row>
    <row r="307" customFormat="false" ht="11.25" hidden="false" customHeight="false" outlineLevel="0" collapsed="false">
      <c r="A307" s="172" t="n">
        <v>36768</v>
      </c>
    </row>
    <row r="308" customFormat="false" ht="11.25" hidden="false" customHeight="false" outlineLevel="0" collapsed="false">
      <c r="A308" s="172" t="n">
        <v>36769</v>
      </c>
    </row>
    <row r="309" customFormat="false" ht="11.25" hidden="false" customHeight="false" outlineLevel="0" collapsed="false">
      <c r="A309" s="172" t="n">
        <v>36770</v>
      </c>
    </row>
    <row r="310" customFormat="false" ht="11.25" hidden="false" customHeight="false" outlineLevel="0" collapsed="false">
      <c r="A310" s="172" t="n">
        <v>36771</v>
      </c>
    </row>
    <row r="311" customFormat="false" ht="11.25" hidden="false" customHeight="false" outlineLevel="0" collapsed="false">
      <c r="A311" s="172" t="n">
        <v>36772</v>
      </c>
    </row>
    <row r="312" customFormat="false" ht="11.25" hidden="false" customHeight="false" outlineLevel="0" collapsed="false">
      <c r="A312" s="172" t="n">
        <v>36773</v>
      </c>
    </row>
    <row r="313" customFormat="false" ht="11.25" hidden="false" customHeight="false" outlineLevel="0" collapsed="false">
      <c r="A313" s="172" t="n">
        <v>36774</v>
      </c>
    </row>
    <row r="314" customFormat="false" ht="11.25" hidden="false" customHeight="false" outlineLevel="0" collapsed="false">
      <c r="A314" s="172" t="n">
        <v>36775</v>
      </c>
    </row>
    <row r="315" customFormat="false" ht="11.25" hidden="false" customHeight="false" outlineLevel="0" collapsed="false">
      <c r="A315" s="172" t="n">
        <v>36776</v>
      </c>
    </row>
    <row r="316" customFormat="false" ht="11.25" hidden="false" customHeight="false" outlineLevel="0" collapsed="false">
      <c r="A316" s="172" t="n">
        <v>36777</v>
      </c>
    </row>
    <row r="317" customFormat="false" ht="11.25" hidden="false" customHeight="false" outlineLevel="0" collapsed="false">
      <c r="A317" s="172" t="n">
        <v>36778</v>
      </c>
    </row>
    <row r="318" customFormat="false" ht="11.25" hidden="false" customHeight="false" outlineLevel="0" collapsed="false">
      <c r="A318" s="172" t="n">
        <v>36779</v>
      </c>
    </row>
    <row r="319" customFormat="false" ht="11.25" hidden="false" customHeight="false" outlineLevel="0" collapsed="false">
      <c r="A319" s="172" t="n">
        <v>36780</v>
      </c>
    </row>
    <row r="320" customFormat="false" ht="11.25" hidden="false" customHeight="false" outlineLevel="0" collapsed="false">
      <c r="A320" s="172" t="n">
        <v>36781</v>
      </c>
    </row>
    <row r="321" customFormat="false" ht="11.25" hidden="false" customHeight="false" outlineLevel="0" collapsed="false">
      <c r="A321" s="172" t="n">
        <v>36782</v>
      </c>
    </row>
    <row r="322" customFormat="false" ht="11.25" hidden="false" customHeight="false" outlineLevel="0" collapsed="false">
      <c r="A322" s="172" t="n">
        <v>36783</v>
      </c>
    </row>
    <row r="323" customFormat="false" ht="11.25" hidden="false" customHeight="false" outlineLevel="0" collapsed="false">
      <c r="A323" s="172" t="n">
        <v>36784</v>
      </c>
    </row>
    <row r="324" customFormat="false" ht="11.25" hidden="false" customHeight="false" outlineLevel="0" collapsed="false">
      <c r="A324" s="172" t="n">
        <v>36785</v>
      </c>
    </row>
    <row r="325" customFormat="false" ht="11.25" hidden="false" customHeight="false" outlineLevel="0" collapsed="false">
      <c r="A325" s="172" t="n">
        <v>36786</v>
      </c>
    </row>
    <row r="326" customFormat="false" ht="11.25" hidden="false" customHeight="false" outlineLevel="0" collapsed="false">
      <c r="A326" s="172" t="n">
        <v>36787</v>
      </c>
    </row>
    <row r="327" customFormat="false" ht="11.25" hidden="false" customHeight="false" outlineLevel="0" collapsed="false">
      <c r="A327" s="172" t="n">
        <v>36788</v>
      </c>
    </row>
    <row r="328" customFormat="false" ht="11.25" hidden="false" customHeight="false" outlineLevel="0" collapsed="false">
      <c r="A328" s="172" t="n">
        <v>36789</v>
      </c>
    </row>
    <row r="329" customFormat="false" ht="11.25" hidden="false" customHeight="false" outlineLevel="0" collapsed="false">
      <c r="A329" s="172" t="n">
        <v>36790</v>
      </c>
    </row>
    <row r="330" customFormat="false" ht="11.25" hidden="false" customHeight="false" outlineLevel="0" collapsed="false">
      <c r="A330" s="172" t="n">
        <v>36791</v>
      </c>
    </row>
    <row r="331" customFormat="false" ht="11.25" hidden="false" customHeight="false" outlineLevel="0" collapsed="false">
      <c r="A331" s="172" t="n">
        <v>36792</v>
      </c>
    </row>
    <row r="332" customFormat="false" ht="11.25" hidden="false" customHeight="false" outlineLevel="0" collapsed="false">
      <c r="A332" s="172" t="n">
        <v>36793</v>
      </c>
    </row>
    <row r="333" customFormat="false" ht="11.25" hidden="false" customHeight="false" outlineLevel="0" collapsed="false">
      <c r="A333" s="172" t="n">
        <v>36794</v>
      </c>
    </row>
    <row r="334" customFormat="false" ht="11.25" hidden="false" customHeight="false" outlineLevel="0" collapsed="false">
      <c r="A334" s="172" t="n">
        <v>36795</v>
      </c>
    </row>
    <row r="335" customFormat="false" ht="11.25" hidden="false" customHeight="false" outlineLevel="0" collapsed="false">
      <c r="A335" s="172" t="n">
        <v>36796</v>
      </c>
    </row>
    <row r="336" customFormat="false" ht="11.25" hidden="false" customHeight="false" outlineLevel="0" collapsed="false">
      <c r="A336" s="172" t="n">
        <v>36797</v>
      </c>
    </row>
    <row r="337" customFormat="false" ht="11.25" hidden="false" customHeight="false" outlineLevel="0" collapsed="false">
      <c r="A337" s="172" t="n">
        <v>36798</v>
      </c>
    </row>
    <row r="338" customFormat="false" ht="11.25" hidden="false" customHeight="false" outlineLevel="0" collapsed="false">
      <c r="A338" s="172" t="n">
        <v>36799</v>
      </c>
    </row>
    <row r="339" customFormat="false" ht="11.25" hidden="false" customHeight="false" outlineLevel="0" collapsed="false">
      <c r="A339" s="172" t="n">
        <v>36800</v>
      </c>
    </row>
    <row r="340" customFormat="false" ht="11.25" hidden="false" customHeight="false" outlineLevel="0" collapsed="false">
      <c r="A340" s="172" t="n">
        <v>36801</v>
      </c>
    </row>
    <row r="341" customFormat="false" ht="11.25" hidden="false" customHeight="false" outlineLevel="0" collapsed="false">
      <c r="A341" s="172" t="n">
        <v>36802</v>
      </c>
    </row>
    <row r="342" customFormat="false" ht="11.25" hidden="false" customHeight="false" outlineLevel="0" collapsed="false">
      <c r="A342" s="172" t="n">
        <v>36803</v>
      </c>
    </row>
    <row r="343" customFormat="false" ht="11.25" hidden="false" customHeight="false" outlineLevel="0" collapsed="false">
      <c r="A343" s="172" t="n">
        <v>36804</v>
      </c>
    </row>
    <row r="344" customFormat="false" ht="11.25" hidden="false" customHeight="false" outlineLevel="0" collapsed="false">
      <c r="A344" s="172" t="n">
        <v>36805</v>
      </c>
    </row>
    <row r="345" customFormat="false" ht="11.25" hidden="false" customHeight="false" outlineLevel="0" collapsed="false">
      <c r="A345" s="172" t="n">
        <v>36806</v>
      </c>
    </row>
    <row r="346" customFormat="false" ht="11.25" hidden="false" customHeight="false" outlineLevel="0" collapsed="false">
      <c r="A346" s="172" t="n">
        <v>36807</v>
      </c>
    </row>
    <row r="347" customFormat="false" ht="11.25" hidden="false" customHeight="false" outlineLevel="0" collapsed="false">
      <c r="A347" s="172" t="n">
        <v>36808</v>
      </c>
    </row>
    <row r="348" customFormat="false" ht="11.25" hidden="false" customHeight="false" outlineLevel="0" collapsed="false">
      <c r="A348" s="172" t="n">
        <v>36809</v>
      </c>
    </row>
    <row r="349" customFormat="false" ht="11.25" hidden="false" customHeight="false" outlineLevel="0" collapsed="false">
      <c r="A349" s="172" t="n">
        <v>36810</v>
      </c>
    </row>
    <row r="350" customFormat="false" ht="11.25" hidden="false" customHeight="false" outlineLevel="0" collapsed="false">
      <c r="A350" s="172" t="n">
        <v>36811</v>
      </c>
    </row>
    <row r="351" customFormat="false" ht="11.25" hidden="false" customHeight="false" outlineLevel="0" collapsed="false">
      <c r="A351" s="172" t="n">
        <v>36812</v>
      </c>
    </row>
    <row r="352" customFormat="false" ht="11.25" hidden="false" customHeight="false" outlineLevel="0" collapsed="false">
      <c r="A352" s="172" t="n">
        <v>36813</v>
      </c>
    </row>
    <row r="353" customFormat="false" ht="11.25" hidden="false" customHeight="false" outlineLevel="0" collapsed="false">
      <c r="A353" s="172" t="n">
        <v>36814</v>
      </c>
    </row>
    <row r="354" customFormat="false" ht="11.25" hidden="false" customHeight="false" outlineLevel="0" collapsed="false">
      <c r="A354" s="172" t="n">
        <v>36815</v>
      </c>
    </row>
    <row r="355" customFormat="false" ht="11.25" hidden="false" customHeight="false" outlineLevel="0" collapsed="false">
      <c r="A355" s="172" t="n">
        <v>36816</v>
      </c>
    </row>
    <row r="356" customFormat="false" ht="11.25" hidden="false" customHeight="false" outlineLevel="0" collapsed="false">
      <c r="A356" s="172" t="n">
        <v>36817</v>
      </c>
    </row>
    <row r="357" customFormat="false" ht="11.25" hidden="false" customHeight="false" outlineLevel="0" collapsed="false">
      <c r="A357" s="172" t="n">
        <v>36818</v>
      </c>
    </row>
    <row r="358" customFormat="false" ht="11.25" hidden="false" customHeight="false" outlineLevel="0" collapsed="false">
      <c r="A358" s="172" t="n">
        <v>36819</v>
      </c>
    </row>
    <row r="359" customFormat="false" ht="11.25" hidden="false" customHeight="false" outlineLevel="0" collapsed="false">
      <c r="A359" s="172" t="n">
        <v>36820</v>
      </c>
    </row>
    <row r="360" customFormat="false" ht="11.25" hidden="false" customHeight="false" outlineLevel="0" collapsed="false">
      <c r="A360" s="172" t="n">
        <v>36821</v>
      </c>
    </row>
    <row r="361" customFormat="false" ht="11.25" hidden="false" customHeight="false" outlineLevel="0" collapsed="false">
      <c r="A361" s="172" t="n">
        <v>36822</v>
      </c>
    </row>
    <row r="362" customFormat="false" ht="11.25" hidden="false" customHeight="false" outlineLevel="0" collapsed="false">
      <c r="A362" s="172" t="n">
        <v>36823</v>
      </c>
    </row>
    <row r="363" customFormat="false" ht="11.25" hidden="false" customHeight="false" outlineLevel="0" collapsed="false">
      <c r="A363" s="172" t="n">
        <v>36824</v>
      </c>
    </row>
    <row r="364" customFormat="false" ht="11.25" hidden="false" customHeight="false" outlineLevel="0" collapsed="false">
      <c r="A364" s="172" t="n">
        <v>36825</v>
      </c>
    </row>
    <row r="365" customFormat="false" ht="11.25" hidden="false" customHeight="false" outlineLevel="0" collapsed="false">
      <c r="A365" s="172" t="n">
        <v>36826</v>
      </c>
    </row>
    <row r="366" customFormat="false" ht="11.25" hidden="false" customHeight="false" outlineLevel="0" collapsed="false">
      <c r="A366" s="172" t="n">
        <v>36827</v>
      </c>
    </row>
    <row r="367" customFormat="false" ht="11.25" hidden="false" customHeight="false" outlineLevel="0" collapsed="false">
      <c r="A367" s="172" t="n">
        <v>36828</v>
      </c>
    </row>
    <row r="368" customFormat="false" ht="11.25" hidden="false" customHeight="false" outlineLevel="0" collapsed="false">
      <c r="A368" s="172" t="n">
        <v>36829</v>
      </c>
    </row>
    <row r="369" customFormat="false" ht="11.25" hidden="false" customHeight="false" outlineLevel="0" collapsed="false">
      <c r="A369" s="172" t="n">
        <v>36830</v>
      </c>
    </row>
    <row r="370" customFormat="false" ht="11.25" hidden="false" customHeight="false" outlineLevel="0" collapsed="false">
      <c r="A370" s="172" t="n">
        <v>36831</v>
      </c>
    </row>
    <row r="371" customFormat="false" ht="11.25" hidden="false" customHeight="false" outlineLevel="0" collapsed="false">
      <c r="A371" s="172" t="n">
        <v>36832</v>
      </c>
    </row>
    <row r="372" customFormat="false" ht="11.25" hidden="false" customHeight="false" outlineLevel="0" collapsed="false">
      <c r="A372" s="172" t="n">
        <v>36833</v>
      </c>
    </row>
    <row r="373" customFormat="false" ht="11.25" hidden="false" customHeight="false" outlineLevel="0" collapsed="false">
      <c r="A373" s="172" t="n">
        <v>36834</v>
      </c>
    </row>
    <row r="374" customFormat="false" ht="11.25" hidden="false" customHeight="false" outlineLevel="0" collapsed="false">
      <c r="A374" s="172" t="n">
        <v>36835</v>
      </c>
    </row>
    <row r="375" customFormat="false" ht="11.25" hidden="false" customHeight="false" outlineLevel="0" collapsed="false">
      <c r="A375" s="172" t="n">
        <v>36836</v>
      </c>
    </row>
    <row r="376" customFormat="false" ht="11.25" hidden="false" customHeight="false" outlineLevel="0" collapsed="false">
      <c r="A376" s="172" t="n">
        <v>36837</v>
      </c>
    </row>
    <row r="377" customFormat="false" ht="11.25" hidden="false" customHeight="false" outlineLevel="0" collapsed="false">
      <c r="A377" s="172" t="n">
        <v>36838</v>
      </c>
    </row>
    <row r="378" customFormat="false" ht="11.25" hidden="false" customHeight="false" outlineLevel="0" collapsed="false">
      <c r="A378" s="172" t="n">
        <v>36839</v>
      </c>
    </row>
    <row r="379" customFormat="false" ht="11.25" hidden="false" customHeight="false" outlineLevel="0" collapsed="false">
      <c r="A379" s="172" t="n">
        <v>36840</v>
      </c>
    </row>
    <row r="380" customFormat="false" ht="11.25" hidden="false" customHeight="false" outlineLevel="0" collapsed="false">
      <c r="A380" s="172" t="n">
        <v>36841</v>
      </c>
    </row>
    <row r="381" customFormat="false" ht="11.25" hidden="false" customHeight="false" outlineLevel="0" collapsed="false">
      <c r="A381" s="172" t="n">
        <v>36842</v>
      </c>
    </row>
    <row r="382" customFormat="false" ht="11.25" hidden="false" customHeight="false" outlineLevel="0" collapsed="false">
      <c r="A382" s="172" t="n">
        <v>36843</v>
      </c>
    </row>
    <row r="383" customFormat="false" ht="11.25" hidden="false" customHeight="false" outlineLevel="0" collapsed="false">
      <c r="A383" s="172" t="n">
        <v>36844</v>
      </c>
    </row>
    <row r="384" customFormat="false" ht="11.25" hidden="false" customHeight="false" outlineLevel="0" collapsed="false">
      <c r="A384" s="172" t="n">
        <v>36845</v>
      </c>
    </row>
    <row r="385" customFormat="false" ht="11.25" hidden="false" customHeight="false" outlineLevel="0" collapsed="false">
      <c r="A385" s="172" t="n">
        <v>36846</v>
      </c>
    </row>
    <row r="386" customFormat="false" ht="11.25" hidden="false" customHeight="false" outlineLevel="0" collapsed="false">
      <c r="A386" s="172" t="n">
        <v>36847</v>
      </c>
    </row>
    <row r="387" customFormat="false" ht="11.25" hidden="false" customHeight="false" outlineLevel="0" collapsed="false">
      <c r="A387" s="172" t="n">
        <v>36848</v>
      </c>
    </row>
    <row r="388" customFormat="false" ht="11.25" hidden="false" customHeight="false" outlineLevel="0" collapsed="false">
      <c r="A388" s="172" t="n">
        <v>36849</v>
      </c>
    </row>
    <row r="389" customFormat="false" ht="11.25" hidden="false" customHeight="false" outlineLevel="0" collapsed="false">
      <c r="A389" s="172" t="n">
        <v>36850</v>
      </c>
    </row>
    <row r="390" customFormat="false" ht="11.25" hidden="false" customHeight="false" outlineLevel="0" collapsed="false">
      <c r="A390" s="172" t="n">
        <v>36851</v>
      </c>
    </row>
    <row r="391" customFormat="false" ht="11.25" hidden="false" customHeight="false" outlineLevel="0" collapsed="false">
      <c r="A391" s="172" t="n">
        <v>36852</v>
      </c>
    </row>
    <row r="392" customFormat="false" ht="11.25" hidden="false" customHeight="false" outlineLevel="0" collapsed="false">
      <c r="A392" s="172" t="n">
        <v>36853</v>
      </c>
    </row>
    <row r="393" customFormat="false" ht="11.25" hidden="false" customHeight="false" outlineLevel="0" collapsed="false">
      <c r="A393" s="172" t="n">
        <v>36854</v>
      </c>
    </row>
    <row r="394" customFormat="false" ht="11.25" hidden="false" customHeight="false" outlineLevel="0" collapsed="false">
      <c r="A394" s="172" t="n">
        <v>36855</v>
      </c>
    </row>
    <row r="395" customFormat="false" ht="11.25" hidden="false" customHeight="false" outlineLevel="0" collapsed="false">
      <c r="A395" s="172" t="n">
        <v>36856</v>
      </c>
    </row>
    <row r="396" customFormat="false" ht="11.25" hidden="false" customHeight="false" outlineLevel="0" collapsed="false">
      <c r="A396" s="172" t="n">
        <v>36857</v>
      </c>
    </row>
    <row r="397" customFormat="false" ht="11.25" hidden="false" customHeight="false" outlineLevel="0" collapsed="false">
      <c r="A397" s="172" t="n">
        <v>36858</v>
      </c>
    </row>
    <row r="398" customFormat="false" ht="11.25" hidden="false" customHeight="false" outlineLevel="0" collapsed="false">
      <c r="A398" s="172" t="n">
        <v>36859</v>
      </c>
    </row>
    <row r="399" customFormat="false" ht="11.25" hidden="false" customHeight="false" outlineLevel="0" collapsed="false">
      <c r="A399" s="172" t="n">
        <v>36860</v>
      </c>
    </row>
    <row r="400" customFormat="false" ht="11.25" hidden="false" customHeight="false" outlineLevel="0" collapsed="false">
      <c r="A400" s="172" t="n">
        <v>36861</v>
      </c>
    </row>
    <row r="401" customFormat="false" ht="11.25" hidden="false" customHeight="false" outlineLevel="0" collapsed="false">
      <c r="A401" s="172" t="n">
        <v>36862</v>
      </c>
    </row>
    <row r="402" customFormat="false" ht="11.25" hidden="false" customHeight="false" outlineLevel="0" collapsed="false">
      <c r="A402" s="172" t="n">
        <v>36863</v>
      </c>
    </row>
    <row r="403" customFormat="false" ht="11.25" hidden="false" customHeight="false" outlineLevel="0" collapsed="false">
      <c r="A403" s="172" t="n">
        <v>36864</v>
      </c>
    </row>
    <row r="404" customFormat="false" ht="11.25" hidden="false" customHeight="false" outlineLevel="0" collapsed="false">
      <c r="A404" s="172" t="n">
        <v>36865</v>
      </c>
    </row>
    <row r="405" customFormat="false" ht="11.25" hidden="false" customHeight="false" outlineLevel="0" collapsed="false">
      <c r="A405" s="172" t="n">
        <v>36866</v>
      </c>
    </row>
    <row r="406" customFormat="false" ht="11.25" hidden="false" customHeight="false" outlineLevel="0" collapsed="false">
      <c r="A406" s="172" t="n">
        <v>36867</v>
      </c>
    </row>
    <row r="407" customFormat="false" ht="11.25" hidden="false" customHeight="false" outlineLevel="0" collapsed="false">
      <c r="A407" s="172" t="n">
        <v>36868</v>
      </c>
    </row>
    <row r="408" customFormat="false" ht="11.25" hidden="false" customHeight="false" outlineLevel="0" collapsed="false">
      <c r="A408" s="172" t="n">
        <v>36869</v>
      </c>
    </row>
    <row r="409" customFormat="false" ht="11.25" hidden="false" customHeight="false" outlineLevel="0" collapsed="false">
      <c r="A409" s="172" t="n">
        <v>36870</v>
      </c>
    </row>
    <row r="410" customFormat="false" ht="11.25" hidden="false" customHeight="false" outlineLevel="0" collapsed="false">
      <c r="A410" s="172" t="n">
        <v>36871</v>
      </c>
    </row>
    <row r="411" customFormat="false" ht="11.25" hidden="false" customHeight="false" outlineLevel="0" collapsed="false">
      <c r="A411" s="172" t="n">
        <v>36872</v>
      </c>
    </row>
    <row r="412" customFormat="false" ht="11.25" hidden="false" customHeight="false" outlineLevel="0" collapsed="false">
      <c r="A412" s="172" t="n">
        <v>36873</v>
      </c>
    </row>
    <row r="413" customFormat="false" ht="11.25" hidden="false" customHeight="false" outlineLevel="0" collapsed="false">
      <c r="A413" s="172" t="n">
        <v>36874</v>
      </c>
    </row>
    <row r="414" customFormat="false" ht="11.25" hidden="false" customHeight="false" outlineLevel="0" collapsed="false">
      <c r="A414" s="172" t="n">
        <v>36875</v>
      </c>
    </row>
    <row r="415" customFormat="false" ht="11.25" hidden="false" customHeight="false" outlineLevel="0" collapsed="false">
      <c r="A415" s="172" t="n">
        <v>36876</v>
      </c>
    </row>
    <row r="416" customFormat="false" ht="11.25" hidden="false" customHeight="false" outlineLevel="0" collapsed="false">
      <c r="A416" s="172" t="n">
        <v>36877</v>
      </c>
    </row>
    <row r="417" customFormat="false" ht="11.25" hidden="false" customHeight="false" outlineLevel="0" collapsed="false">
      <c r="A417" s="172" t="n">
        <v>36878</v>
      </c>
    </row>
    <row r="418" customFormat="false" ht="11.25" hidden="false" customHeight="false" outlineLevel="0" collapsed="false">
      <c r="A418" s="172" t="n">
        <v>36879</v>
      </c>
    </row>
    <row r="419" customFormat="false" ht="11.25" hidden="false" customHeight="false" outlineLevel="0" collapsed="false">
      <c r="A419" s="172" t="n">
        <v>36880</v>
      </c>
    </row>
    <row r="420" customFormat="false" ht="11.25" hidden="false" customHeight="false" outlineLevel="0" collapsed="false">
      <c r="A420" s="172" t="n">
        <v>36881</v>
      </c>
    </row>
    <row r="421" customFormat="false" ht="11.25" hidden="false" customHeight="false" outlineLevel="0" collapsed="false">
      <c r="A421" s="172" t="n">
        <v>36882</v>
      </c>
    </row>
    <row r="422" customFormat="false" ht="11.25" hidden="false" customHeight="false" outlineLevel="0" collapsed="false">
      <c r="A422" s="172" t="n">
        <v>36883</v>
      </c>
    </row>
    <row r="423" customFormat="false" ht="11.25" hidden="false" customHeight="false" outlineLevel="0" collapsed="false">
      <c r="A423" s="172" t="n">
        <v>36884</v>
      </c>
    </row>
    <row r="424" customFormat="false" ht="11.25" hidden="false" customHeight="false" outlineLevel="0" collapsed="false">
      <c r="A424" s="172" t="n">
        <v>36885</v>
      </c>
    </row>
    <row r="425" customFormat="false" ht="11.25" hidden="false" customHeight="false" outlineLevel="0" collapsed="false">
      <c r="A425" s="172" t="n">
        <v>36886</v>
      </c>
    </row>
    <row r="426" customFormat="false" ht="11.25" hidden="false" customHeight="false" outlineLevel="0" collapsed="false">
      <c r="A426" s="172" t="n">
        <v>36887</v>
      </c>
    </row>
    <row r="427" customFormat="false" ht="11.25" hidden="false" customHeight="false" outlineLevel="0" collapsed="false">
      <c r="A427" s="172" t="n">
        <v>36888</v>
      </c>
    </row>
    <row r="428" customFormat="false" ht="11.25" hidden="false" customHeight="false" outlineLevel="0" collapsed="false">
      <c r="A428" s="172" t="n">
        <v>36889</v>
      </c>
    </row>
    <row r="429" customFormat="false" ht="11.25" hidden="false" customHeight="false" outlineLevel="0" collapsed="false">
      <c r="A429" s="172" t="n">
        <v>36890</v>
      </c>
    </row>
    <row r="430" customFormat="false" ht="11.25" hidden="false" customHeight="false" outlineLevel="0" collapsed="false">
      <c r="A430" s="172" t="n">
        <v>36891</v>
      </c>
    </row>
    <row r="431" customFormat="false" ht="11.25" hidden="false" customHeight="false" outlineLevel="0" collapsed="false">
      <c r="A431" s="172" t="n">
        <v>36892</v>
      </c>
    </row>
    <row r="432" customFormat="false" ht="11.25" hidden="false" customHeight="false" outlineLevel="0" collapsed="false">
      <c r="A432" s="172" t="n">
        <v>36893</v>
      </c>
    </row>
    <row r="433" customFormat="false" ht="11.25" hidden="false" customHeight="false" outlineLevel="0" collapsed="false">
      <c r="A433" s="172" t="n">
        <v>36894</v>
      </c>
    </row>
    <row r="434" customFormat="false" ht="11.25" hidden="false" customHeight="false" outlineLevel="0" collapsed="false">
      <c r="A434" s="172" t="n">
        <v>36895</v>
      </c>
    </row>
    <row r="435" customFormat="false" ht="11.25" hidden="false" customHeight="false" outlineLevel="0" collapsed="false">
      <c r="A435" s="172" t="n">
        <v>36896</v>
      </c>
    </row>
    <row r="436" customFormat="false" ht="11.25" hidden="false" customHeight="false" outlineLevel="0" collapsed="false">
      <c r="A436" s="172" t="n">
        <v>36897</v>
      </c>
    </row>
    <row r="437" customFormat="false" ht="11.25" hidden="false" customHeight="false" outlineLevel="0" collapsed="false">
      <c r="A437" s="172" t="n">
        <v>36898</v>
      </c>
    </row>
    <row r="438" customFormat="false" ht="11.25" hidden="false" customHeight="false" outlineLevel="0" collapsed="false">
      <c r="A438" s="172" t="n">
        <v>36899</v>
      </c>
    </row>
    <row r="439" customFormat="false" ht="11.25" hidden="false" customHeight="false" outlineLevel="0" collapsed="false">
      <c r="A439" s="172" t="n">
        <v>36900</v>
      </c>
    </row>
    <row r="440" customFormat="false" ht="11.25" hidden="false" customHeight="false" outlineLevel="0" collapsed="false">
      <c r="A440" s="172" t="n">
        <v>36901</v>
      </c>
    </row>
    <row r="441" customFormat="false" ht="11.25" hidden="false" customHeight="false" outlineLevel="0" collapsed="false">
      <c r="A441" s="172" t="n">
        <v>36902</v>
      </c>
    </row>
    <row r="442" customFormat="false" ht="11.25" hidden="false" customHeight="false" outlineLevel="0" collapsed="false">
      <c r="A442" s="172" t="n">
        <v>36903</v>
      </c>
    </row>
    <row r="443" customFormat="false" ht="11.25" hidden="false" customHeight="false" outlineLevel="0" collapsed="false">
      <c r="A443" s="172" t="n">
        <v>36904</v>
      </c>
    </row>
    <row r="444" customFormat="false" ht="11.25" hidden="false" customHeight="false" outlineLevel="0" collapsed="false">
      <c r="A444" s="172" t="n">
        <v>36905</v>
      </c>
    </row>
    <row r="445" customFormat="false" ht="11.25" hidden="false" customHeight="false" outlineLevel="0" collapsed="false">
      <c r="A445" s="172" t="n">
        <v>36906</v>
      </c>
    </row>
    <row r="446" customFormat="false" ht="11.25" hidden="false" customHeight="false" outlineLevel="0" collapsed="false">
      <c r="A446" s="172" t="n">
        <v>36907</v>
      </c>
    </row>
    <row r="447" customFormat="false" ht="11.25" hidden="false" customHeight="false" outlineLevel="0" collapsed="false">
      <c r="A447" s="172" t="n">
        <v>36908</v>
      </c>
    </row>
    <row r="448" customFormat="false" ht="11.25" hidden="false" customHeight="false" outlineLevel="0" collapsed="false">
      <c r="A448" s="172" t="n">
        <v>36909</v>
      </c>
    </row>
    <row r="449" customFormat="false" ht="11.25" hidden="false" customHeight="false" outlineLevel="0" collapsed="false">
      <c r="A449" s="172" t="n">
        <v>36910</v>
      </c>
    </row>
    <row r="450" customFormat="false" ht="11.25" hidden="false" customHeight="false" outlineLevel="0" collapsed="false">
      <c r="A450" s="172" t="n">
        <v>36911</v>
      </c>
    </row>
    <row r="451" customFormat="false" ht="11.25" hidden="false" customHeight="false" outlineLevel="0" collapsed="false">
      <c r="A451" s="172" t="n">
        <v>36912</v>
      </c>
    </row>
    <row r="452" customFormat="false" ht="11.25" hidden="false" customHeight="false" outlineLevel="0" collapsed="false">
      <c r="A452" s="172" t="n">
        <v>36913</v>
      </c>
    </row>
    <row r="453" customFormat="false" ht="11.25" hidden="false" customHeight="false" outlineLevel="0" collapsed="false">
      <c r="A453" s="172" t="n">
        <v>36914</v>
      </c>
    </row>
    <row r="454" customFormat="false" ht="11.25" hidden="false" customHeight="false" outlineLevel="0" collapsed="false">
      <c r="A454" s="172" t="n">
        <v>36915</v>
      </c>
    </row>
    <row r="455" customFormat="false" ht="11.25" hidden="false" customHeight="false" outlineLevel="0" collapsed="false">
      <c r="A455" s="172" t="n">
        <v>36916</v>
      </c>
    </row>
    <row r="456" customFormat="false" ht="11.25" hidden="false" customHeight="false" outlineLevel="0" collapsed="false">
      <c r="A456" s="172" t="n">
        <v>36917</v>
      </c>
    </row>
    <row r="457" customFormat="false" ht="11.25" hidden="false" customHeight="false" outlineLevel="0" collapsed="false">
      <c r="A457" s="172" t="n">
        <v>36918</v>
      </c>
    </row>
    <row r="458" customFormat="false" ht="11.25" hidden="false" customHeight="false" outlineLevel="0" collapsed="false">
      <c r="A458" s="172" t="n">
        <v>36919</v>
      </c>
    </row>
    <row r="459" customFormat="false" ht="11.25" hidden="false" customHeight="false" outlineLevel="0" collapsed="false">
      <c r="A459" s="172" t="n">
        <v>36920</v>
      </c>
    </row>
    <row r="460" customFormat="false" ht="11.25" hidden="false" customHeight="false" outlineLevel="0" collapsed="false">
      <c r="A460" s="172" t="n">
        <v>36921</v>
      </c>
    </row>
    <row r="461" customFormat="false" ht="11.25" hidden="false" customHeight="false" outlineLevel="0" collapsed="false">
      <c r="A461" s="172" t="n">
        <v>36922</v>
      </c>
    </row>
    <row r="462" customFormat="false" ht="11.25" hidden="false" customHeight="false" outlineLevel="0" collapsed="false">
      <c r="A462" s="172" t="n">
        <v>36923</v>
      </c>
    </row>
    <row r="463" customFormat="false" ht="11.25" hidden="false" customHeight="false" outlineLevel="0" collapsed="false">
      <c r="A463" s="172" t="n">
        <v>36924</v>
      </c>
    </row>
    <row r="464" customFormat="false" ht="11.25" hidden="false" customHeight="false" outlineLevel="0" collapsed="false">
      <c r="A464" s="172" t="n">
        <v>36925</v>
      </c>
    </row>
    <row r="465" customFormat="false" ht="11.25" hidden="false" customHeight="false" outlineLevel="0" collapsed="false">
      <c r="A465" s="172" t="n">
        <v>36926</v>
      </c>
    </row>
    <row r="466" customFormat="false" ht="11.25" hidden="false" customHeight="false" outlineLevel="0" collapsed="false">
      <c r="A466" s="172" t="n">
        <v>36927</v>
      </c>
    </row>
    <row r="467" customFormat="false" ht="11.25" hidden="false" customHeight="false" outlineLevel="0" collapsed="false">
      <c r="A467" s="172" t="n">
        <v>36928</v>
      </c>
    </row>
    <row r="468" customFormat="false" ht="11.25" hidden="false" customHeight="false" outlineLevel="0" collapsed="false">
      <c r="A468" s="172" t="n">
        <v>36929</v>
      </c>
    </row>
    <row r="469" customFormat="false" ht="11.25" hidden="false" customHeight="false" outlineLevel="0" collapsed="false">
      <c r="A469" s="172" t="n">
        <v>36930</v>
      </c>
    </row>
    <row r="470" customFormat="false" ht="11.25" hidden="false" customHeight="false" outlineLevel="0" collapsed="false">
      <c r="A470" s="172" t="n">
        <v>36931</v>
      </c>
    </row>
    <row r="471" customFormat="false" ht="11.25" hidden="false" customHeight="false" outlineLevel="0" collapsed="false">
      <c r="A471" s="172" t="n">
        <v>36932</v>
      </c>
    </row>
    <row r="472" customFormat="false" ht="11.25" hidden="false" customHeight="false" outlineLevel="0" collapsed="false">
      <c r="A472" s="172" t="n">
        <v>36933</v>
      </c>
    </row>
    <row r="473" customFormat="false" ht="11.25" hidden="false" customHeight="false" outlineLevel="0" collapsed="false">
      <c r="A473" s="172" t="n">
        <v>36934</v>
      </c>
    </row>
    <row r="474" customFormat="false" ht="11.25" hidden="false" customHeight="false" outlineLevel="0" collapsed="false">
      <c r="A474" s="172" t="n">
        <v>36935</v>
      </c>
    </row>
    <row r="475" customFormat="false" ht="11.25" hidden="false" customHeight="false" outlineLevel="0" collapsed="false">
      <c r="A475" s="172" t="n">
        <v>36936</v>
      </c>
    </row>
    <row r="476" customFormat="false" ht="11.25" hidden="false" customHeight="false" outlineLevel="0" collapsed="false">
      <c r="A476" s="172" t="n">
        <v>36937</v>
      </c>
    </row>
    <row r="477" customFormat="false" ht="11.25" hidden="false" customHeight="false" outlineLevel="0" collapsed="false">
      <c r="A477" s="172" t="n">
        <v>36938</v>
      </c>
    </row>
    <row r="478" customFormat="false" ht="11.25" hidden="false" customHeight="false" outlineLevel="0" collapsed="false">
      <c r="A478" s="172" t="n">
        <v>36939</v>
      </c>
    </row>
    <row r="479" customFormat="false" ht="11.25" hidden="false" customHeight="false" outlineLevel="0" collapsed="false">
      <c r="A479" s="172" t="n">
        <v>36940</v>
      </c>
    </row>
    <row r="480" customFormat="false" ht="11.25" hidden="false" customHeight="false" outlineLevel="0" collapsed="false">
      <c r="A480" s="172" t="n">
        <v>36941</v>
      </c>
    </row>
    <row r="481" customFormat="false" ht="11.25" hidden="false" customHeight="false" outlineLevel="0" collapsed="false">
      <c r="A481" s="172" t="n">
        <v>36942</v>
      </c>
    </row>
    <row r="482" customFormat="false" ht="11.25" hidden="false" customHeight="false" outlineLevel="0" collapsed="false">
      <c r="A482" s="172" t="n">
        <v>36943</v>
      </c>
    </row>
    <row r="483" customFormat="false" ht="11.25" hidden="false" customHeight="false" outlineLevel="0" collapsed="false">
      <c r="A483" s="172" t="n">
        <v>36944</v>
      </c>
    </row>
    <row r="484" customFormat="false" ht="11.25" hidden="false" customHeight="false" outlineLevel="0" collapsed="false">
      <c r="A484" s="172" t="n">
        <v>36945</v>
      </c>
    </row>
    <row r="485" customFormat="false" ht="11.25" hidden="false" customHeight="false" outlineLevel="0" collapsed="false">
      <c r="A485" s="172" t="n">
        <v>36946</v>
      </c>
    </row>
    <row r="486" customFormat="false" ht="11.25" hidden="false" customHeight="false" outlineLevel="0" collapsed="false">
      <c r="A486" s="172" t="n">
        <v>36947</v>
      </c>
    </row>
    <row r="487" customFormat="false" ht="11.25" hidden="false" customHeight="false" outlineLevel="0" collapsed="false">
      <c r="A487" s="172" t="n">
        <v>36948</v>
      </c>
    </row>
    <row r="488" customFormat="false" ht="11.25" hidden="false" customHeight="false" outlineLevel="0" collapsed="false">
      <c r="A488" s="172" t="n">
        <v>36949</v>
      </c>
    </row>
    <row r="489" customFormat="false" ht="11.25" hidden="false" customHeight="false" outlineLevel="0" collapsed="false">
      <c r="A489" s="172" t="n">
        <v>36950</v>
      </c>
    </row>
    <row r="490" customFormat="false" ht="11.25" hidden="false" customHeight="false" outlineLevel="0" collapsed="false">
      <c r="A490" s="172" t="n">
        <v>36951</v>
      </c>
    </row>
    <row r="491" customFormat="false" ht="11.25" hidden="false" customHeight="false" outlineLevel="0" collapsed="false">
      <c r="A491" s="172" t="n">
        <v>36952</v>
      </c>
    </row>
    <row r="492" customFormat="false" ht="11.25" hidden="false" customHeight="false" outlineLevel="0" collapsed="false">
      <c r="A492" s="172" t="n">
        <v>36953</v>
      </c>
    </row>
    <row r="493" customFormat="false" ht="11.25" hidden="false" customHeight="false" outlineLevel="0" collapsed="false">
      <c r="A493" s="172" t="n">
        <v>36954</v>
      </c>
    </row>
    <row r="494" customFormat="false" ht="11.25" hidden="false" customHeight="false" outlineLevel="0" collapsed="false">
      <c r="A494" s="172" t="n">
        <v>36955</v>
      </c>
    </row>
    <row r="495" customFormat="false" ht="11.25" hidden="false" customHeight="false" outlineLevel="0" collapsed="false">
      <c r="A495" s="172" t="n">
        <v>36956</v>
      </c>
    </row>
    <row r="496" customFormat="false" ht="11.25" hidden="false" customHeight="false" outlineLevel="0" collapsed="false">
      <c r="A496" s="172" t="n">
        <v>36957</v>
      </c>
    </row>
    <row r="497" customFormat="false" ht="11.25" hidden="false" customHeight="false" outlineLevel="0" collapsed="false">
      <c r="A497" s="172" t="n">
        <v>36958</v>
      </c>
    </row>
    <row r="498" customFormat="false" ht="11.25" hidden="false" customHeight="false" outlineLevel="0" collapsed="false">
      <c r="A498" s="172" t="n">
        <v>36959</v>
      </c>
    </row>
    <row r="499" customFormat="false" ht="11.25" hidden="false" customHeight="false" outlineLevel="0" collapsed="false">
      <c r="A499" s="172" t="n">
        <v>36960</v>
      </c>
    </row>
    <row r="500" customFormat="false" ht="11.25" hidden="false" customHeight="false" outlineLevel="0" collapsed="false">
      <c r="A500" s="172" t="n">
        <v>36961</v>
      </c>
    </row>
    <row r="501" customFormat="false" ht="11.25" hidden="false" customHeight="false" outlineLevel="0" collapsed="false">
      <c r="A501" s="172" t="n">
        <v>36962</v>
      </c>
    </row>
    <row r="502" customFormat="false" ht="11.25" hidden="false" customHeight="false" outlineLevel="0" collapsed="false">
      <c r="A502" s="172" t="n">
        <v>36963</v>
      </c>
    </row>
    <row r="503" customFormat="false" ht="11.25" hidden="false" customHeight="false" outlineLevel="0" collapsed="false">
      <c r="A503" s="172" t="n">
        <v>36964</v>
      </c>
    </row>
    <row r="504" customFormat="false" ht="11.25" hidden="false" customHeight="false" outlineLevel="0" collapsed="false">
      <c r="A504" s="172" t="n">
        <v>36965</v>
      </c>
    </row>
    <row r="505" customFormat="false" ht="11.25" hidden="false" customHeight="false" outlineLevel="0" collapsed="false">
      <c r="A505" s="172" t="n">
        <v>36966</v>
      </c>
    </row>
    <row r="506" customFormat="false" ht="11.25" hidden="false" customHeight="false" outlineLevel="0" collapsed="false">
      <c r="A506" s="172" t="n">
        <v>36967</v>
      </c>
    </row>
    <row r="507" customFormat="false" ht="11.25" hidden="false" customHeight="false" outlineLevel="0" collapsed="false">
      <c r="A507" s="172" t="n">
        <v>36968</v>
      </c>
    </row>
    <row r="508" customFormat="false" ht="11.25" hidden="false" customHeight="false" outlineLevel="0" collapsed="false">
      <c r="A508" s="172" t="n">
        <v>36969</v>
      </c>
    </row>
    <row r="509" customFormat="false" ht="11.25" hidden="false" customHeight="false" outlineLevel="0" collapsed="false">
      <c r="A509" s="172" t="n">
        <v>36970</v>
      </c>
    </row>
    <row r="510" customFormat="false" ht="11.25" hidden="false" customHeight="false" outlineLevel="0" collapsed="false">
      <c r="A510" s="172" t="n">
        <v>36971</v>
      </c>
    </row>
    <row r="511" customFormat="false" ht="11.25" hidden="false" customHeight="false" outlineLevel="0" collapsed="false">
      <c r="A511" s="172" t="n">
        <v>36972</v>
      </c>
    </row>
    <row r="512" customFormat="false" ht="11.25" hidden="false" customHeight="false" outlineLevel="0" collapsed="false">
      <c r="A512" s="172" t="n">
        <v>36973</v>
      </c>
    </row>
    <row r="513" customFormat="false" ht="11.25" hidden="false" customHeight="false" outlineLevel="0" collapsed="false">
      <c r="A513" s="172" t="n">
        <v>36974</v>
      </c>
    </row>
    <row r="514" customFormat="false" ht="11.25" hidden="false" customHeight="false" outlineLevel="0" collapsed="false">
      <c r="A514" s="172" t="n">
        <v>36975</v>
      </c>
    </row>
    <row r="515" customFormat="false" ht="11.25" hidden="false" customHeight="false" outlineLevel="0" collapsed="false">
      <c r="A515" s="172" t="n">
        <v>36976</v>
      </c>
    </row>
    <row r="516" customFormat="false" ht="11.25" hidden="false" customHeight="false" outlineLevel="0" collapsed="false">
      <c r="A516" s="172" t="n">
        <v>36977</v>
      </c>
    </row>
    <row r="517" customFormat="false" ht="11.25" hidden="false" customHeight="false" outlineLevel="0" collapsed="false">
      <c r="A517" s="172" t="n">
        <v>36978</v>
      </c>
    </row>
    <row r="518" customFormat="false" ht="11.25" hidden="false" customHeight="false" outlineLevel="0" collapsed="false">
      <c r="A518" s="172" t="n">
        <v>36979</v>
      </c>
    </row>
    <row r="519" customFormat="false" ht="11.25" hidden="false" customHeight="false" outlineLevel="0" collapsed="false">
      <c r="A519" s="172" t="n">
        <v>36980</v>
      </c>
    </row>
    <row r="520" customFormat="false" ht="11.25" hidden="false" customHeight="false" outlineLevel="0" collapsed="false">
      <c r="A520" s="172" t="n">
        <v>36981</v>
      </c>
    </row>
    <row r="521" customFormat="false" ht="11.25" hidden="false" customHeight="false" outlineLevel="0" collapsed="false">
      <c r="A521" s="172" t="n">
        <v>36982</v>
      </c>
    </row>
    <row r="522" customFormat="false" ht="11.25" hidden="false" customHeight="false" outlineLevel="0" collapsed="false">
      <c r="A522" s="172" t="n">
        <v>36983</v>
      </c>
    </row>
    <row r="523" customFormat="false" ht="11.25" hidden="false" customHeight="false" outlineLevel="0" collapsed="false">
      <c r="A523" s="172" t="n">
        <v>36984</v>
      </c>
    </row>
    <row r="524" customFormat="false" ht="11.25" hidden="false" customHeight="false" outlineLevel="0" collapsed="false">
      <c r="A524" s="172" t="n">
        <v>36985</v>
      </c>
    </row>
    <row r="525" customFormat="false" ht="11.25" hidden="false" customHeight="false" outlineLevel="0" collapsed="false">
      <c r="A525" s="172" t="n">
        <v>36986</v>
      </c>
    </row>
    <row r="526" customFormat="false" ht="11.25" hidden="false" customHeight="false" outlineLevel="0" collapsed="false">
      <c r="A526" s="172" t="n">
        <v>36987</v>
      </c>
    </row>
    <row r="527" customFormat="false" ht="11.25" hidden="false" customHeight="false" outlineLevel="0" collapsed="false">
      <c r="A527" s="172" t="n">
        <v>36988</v>
      </c>
    </row>
    <row r="528" customFormat="false" ht="11.25" hidden="false" customHeight="false" outlineLevel="0" collapsed="false">
      <c r="A528" s="172" t="n">
        <v>36989</v>
      </c>
    </row>
    <row r="529" customFormat="false" ht="11.25" hidden="false" customHeight="false" outlineLevel="0" collapsed="false">
      <c r="A529" s="172" t="n">
        <v>36990</v>
      </c>
    </row>
    <row r="530" customFormat="false" ht="11.25" hidden="false" customHeight="false" outlineLevel="0" collapsed="false">
      <c r="A530" s="172" t="n">
        <v>36991</v>
      </c>
    </row>
    <row r="531" customFormat="false" ht="11.25" hidden="false" customHeight="false" outlineLevel="0" collapsed="false">
      <c r="A531" s="172" t="n">
        <v>36992</v>
      </c>
    </row>
    <row r="532" customFormat="false" ht="11.25" hidden="false" customHeight="false" outlineLevel="0" collapsed="false">
      <c r="A532" s="172" t="n">
        <v>36993</v>
      </c>
    </row>
    <row r="533" customFormat="false" ht="11.25" hidden="false" customHeight="false" outlineLevel="0" collapsed="false">
      <c r="A533" s="172" t="n">
        <v>36994</v>
      </c>
    </row>
    <row r="534" customFormat="false" ht="11.25" hidden="false" customHeight="false" outlineLevel="0" collapsed="false">
      <c r="A534" s="172" t="n">
        <v>36995</v>
      </c>
    </row>
    <row r="535" customFormat="false" ht="11.25" hidden="false" customHeight="false" outlineLevel="0" collapsed="false">
      <c r="A535" s="172" t="n">
        <v>36996</v>
      </c>
    </row>
    <row r="536" customFormat="false" ht="11.25" hidden="false" customHeight="false" outlineLevel="0" collapsed="false">
      <c r="A536" s="172" t="n">
        <v>36997</v>
      </c>
    </row>
    <row r="537" customFormat="false" ht="11.25" hidden="false" customHeight="false" outlineLevel="0" collapsed="false">
      <c r="A537" s="172" t="n">
        <v>36998</v>
      </c>
    </row>
    <row r="538" customFormat="false" ht="11.25" hidden="false" customHeight="false" outlineLevel="0" collapsed="false">
      <c r="A538" s="172" t="n">
        <v>36999</v>
      </c>
    </row>
    <row r="539" customFormat="false" ht="11.25" hidden="false" customHeight="false" outlineLevel="0" collapsed="false">
      <c r="A539" s="172" t="n">
        <v>37000</v>
      </c>
    </row>
    <row r="540" customFormat="false" ht="11.25" hidden="false" customHeight="false" outlineLevel="0" collapsed="false">
      <c r="A540" s="172" t="n">
        <v>37001</v>
      </c>
    </row>
    <row r="541" customFormat="false" ht="11.25" hidden="false" customHeight="false" outlineLevel="0" collapsed="false">
      <c r="A541" s="172" t="n">
        <v>37002</v>
      </c>
    </row>
    <row r="542" customFormat="false" ht="11.25" hidden="false" customHeight="false" outlineLevel="0" collapsed="false">
      <c r="A542" s="172" t="n">
        <v>37003</v>
      </c>
    </row>
    <row r="543" customFormat="false" ht="11.25" hidden="false" customHeight="false" outlineLevel="0" collapsed="false">
      <c r="A543" s="172" t="n">
        <v>37004</v>
      </c>
    </row>
    <row r="544" customFormat="false" ht="11.25" hidden="false" customHeight="false" outlineLevel="0" collapsed="false">
      <c r="A544" s="172" t="n">
        <v>37005</v>
      </c>
    </row>
    <row r="545" customFormat="false" ht="11.25" hidden="false" customHeight="false" outlineLevel="0" collapsed="false">
      <c r="A545" s="172" t="n">
        <v>37006</v>
      </c>
    </row>
    <row r="546" customFormat="false" ht="11.25" hidden="false" customHeight="false" outlineLevel="0" collapsed="false">
      <c r="A546" s="172" t="n">
        <v>37007</v>
      </c>
    </row>
    <row r="547" customFormat="false" ht="11.25" hidden="false" customHeight="false" outlineLevel="0" collapsed="false">
      <c r="A547" s="172" t="n">
        <v>37008</v>
      </c>
    </row>
    <row r="548" customFormat="false" ht="11.25" hidden="false" customHeight="false" outlineLevel="0" collapsed="false">
      <c r="A548" s="172" t="n">
        <v>37009</v>
      </c>
    </row>
    <row r="549" customFormat="false" ht="11.25" hidden="false" customHeight="false" outlineLevel="0" collapsed="false">
      <c r="A549" s="172" t="n">
        <v>37010</v>
      </c>
    </row>
    <row r="550" customFormat="false" ht="11.25" hidden="false" customHeight="false" outlineLevel="0" collapsed="false">
      <c r="A550" s="172" t="n">
        <v>37011</v>
      </c>
    </row>
    <row r="551" customFormat="false" ht="11.25" hidden="false" customHeight="false" outlineLevel="0" collapsed="false">
      <c r="A551" s="172" t="n">
        <v>37012</v>
      </c>
    </row>
    <row r="552" customFormat="false" ht="11.25" hidden="false" customHeight="false" outlineLevel="0" collapsed="false">
      <c r="A552" s="172" t="n">
        <v>37013</v>
      </c>
    </row>
    <row r="553" customFormat="false" ht="11.25" hidden="false" customHeight="false" outlineLevel="0" collapsed="false">
      <c r="A553" s="172" t="n">
        <v>37014</v>
      </c>
    </row>
    <row r="554" customFormat="false" ht="11.25" hidden="false" customHeight="false" outlineLevel="0" collapsed="false">
      <c r="A554" s="172" t="n">
        <v>37015</v>
      </c>
    </row>
    <row r="555" customFormat="false" ht="11.25" hidden="false" customHeight="false" outlineLevel="0" collapsed="false">
      <c r="A555" s="172" t="n">
        <v>37016</v>
      </c>
    </row>
    <row r="556" customFormat="false" ht="11.25" hidden="false" customHeight="false" outlineLevel="0" collapsed="false">
      <c r="A556" s="172" t="n">
        <v>37017</v>
      </c>
    </row>
    <row r="557" customFormat="false" ht="11.25" hidden="false" customHeight="false" outlineLevel="0" collapsed="false">
      <c r="A557" s="172" t="n">
        <v>37018</v>
      </c>
    </row>
    <row r="558" customFormat="false" ht="11.25" hidden="false" customHeight="false" outlineLevel="0" collapsed="false">
      <c r="A558" s="172" t="n">
        <v>37019</v>
      </c>
    </row>
    <row r="559" customFormat="false" ht="11.25" hidden="false" customHeight="false" outlineLevel="0" collapsed="false">
      <c r="A559" s="172" t="n">
        <v>37020</v>
      </c>
    </row>
    <row r="560" customFormat="false" ht="11.25" hidden="false" customHeight="false" outlineLevel="0" collapsed="false">
      <c r="A560" s="172" t="n">
        <v>37021</v>
      </c>
    </row>
    <row r="561" customFormat="false" ht="11.25" hidden="false" customHeight="false" outlineLevel="0" collapsed="false">
      <c r="A561" s="172" t="n">
        <v>37022</v>
      </c>
    </row>
    <row r="562" customFormat="false" ht="11.25" hidden="false" customHeight="false" outlineLevel="0" collapsed="false">
      <c r="A562" s="172" t="n">
        <v>37023</v>
      </c>
    </row>
    <row r="563" customFormat="false" ht="11.25" hidden="false" customHeight="false" outlineLevel="0" collapsed="false">
      <c r="A563" s="172" t="n">
        <v>37024</v>
      </c>
    </row>
    <row r="564" customFormat="false" ht="11.25" hidden="false" customHeight="false" outlineLevel="0" collapsed="false">
      <c r="A564" s="172" t="n">
        <v>37025</v>
      </c>
    </row>
    <row r="565" customFormat="false" ht="11.25" hidden="false" customHeight="false" outlineLevel="0" collapsed="false">
      <c r="A565" s="172" t="n">
        <v>37026</v>
      </c>
    </row>
    <row r="566" customFormat="false" ht="11.25" hidden="false" customHeight="false" outlineLevel="0" collapsed="false">
      <c r="A566" s="172" t="n">
        <v>37027</v>
      </c>
    </row>
    <row r="567" customFormat="false" ht="11.25" hidden="false" customHeight="false" outlineLevel="0" collapsed="false">
      <c r="A567" s="172" t="n">
        <v>37028</v>
      </c>
    </row>
    <row r="568" customFormat="false" ht="11.25" hidden="false" customHeight="false" outlineLevel="0" collapsed="false">
      <c r="A568" s="172" t="n">
        <v>37029</v>
      </c>
    </row>
    <row r="569" customFormat="false" ht="11.25" hidden="false" customHeight="false" outlineLevel="0" collapsed="false">
      <c r="A569" s="172" t="n">
        <v>37030</v>
      </c>
    </row>
    <row r="570" customFormat="false" ht="11.25" hidden="false" customHeight="false" outlineLevel="0" collapsed="false">
      <c r="A570" s="172" t="n">
        <v>37031</v>
      </c>
    </row>
    <row r="571" customFormat="false" ht="11.25" hidden="false" customHeight="false" outlineLevel="0" collapsed="false">
      <c r="A571" s="172" t="n">
        <v>37032</v>
      </c>
    </row>
    <row r="572" customFormat="false" ht="11.25" hidden="false" customHeight="false" outlineLevel="0" collapsed="false">
      <c r="A572" s="172" t="n">
        <v>37033</v>
      </c>
    </row>
    <row r="573" customFormat="false" ht="11.25" hidden="false" customHeight="false" outlineLevel="0" collapsed="false">
      <c r="A573" s="172" t="n">
        <v>37034</v>
      </c>
    </row>
    <row r="574" customFormat="false" ht="11.25" hidden="false" customHeight="false" outlineLevel="0" collapsed="false">
      <c r="A574" s="172" t="n">
        <v>37035</v>
      </c>
    </row>
    <row r="575" customFormat="false" ht="11.25" hidden="false" customHeight="false" outlineLevel="0" collapsed="false">
      <c r="A575" s="172" t="n">
        <v>37036</v>
      </c>
    </row>
    <row r="576" customFormat="false" ht="11.25" hidden="false" customHeight="false" outlineLevel="0" collapsed="false">
      <c r="A576" s="172" t="n">
        <v>37037</v>
      </c>
    </row>
    <row r="577" customFormat="false" ht="11.25" hidden="false" customHeight="false" outlineLevel="0" collapsed="false">
      <c r="A577" s="172" t="n">
        <v>37038</v>
      </c>
    </row>
    <row r="578" customFormat="false" ht="11.25" hidden="false" customHeight="false" outlineLevel="0" collapsed="false">
      <c r="A578" s="172" t="n">
        <v>37039</v>
      </c>
    </row>
    <row r="579" customFormat="false" ht="11.25" hidden="false" customHeight="false" outlineLevel="0" collapsed="false">
      <c r="A579" s="172" t="n">
        <v>37040</v>
      </c>
    </row>
    <row r="580" customFormat="false" ht="11.25" hidden="false" customHeight="false" outlineLevel="0" collapsed="false">
      <c r="A580" s="172" t="n">
        <v>37041</v>
      </c>
    </row>
    <row r="581" customFormat="false" ht="11.25" hidden="false" customHeight="false" outlineLevel="0" collapsed="false">
      <c r="A581" s="172" t="n">
        <v>37042</v>
      </c>
    </row>
    <row r="582" customFormat="false" ht="11.25" hidden="false" customHeight="false" outlineLevel="0" collapsed="false">
      <c r="A582" s="172" t="n">
        <v>37043</v>
      </c>
    </row>
    <row r="583" customFormat="false" ht="11.25" hidden="false" customHeight="false" outlineLevel="0" collapsed="false">
      <c r="A583" s="172" t="n">
        <v>37044</v>
      </c>
    </row>
    <row r="584" customFormat="false" ht="11.25" hidden="false" customHeight="false" outlineLevel="0" collapsed="false">
      <c r="A584" s="172" t="n">
        <v>37045</v>
      </c>
    </row>
    <row r="585" customFormat="false" ht="11.25" hidden="false" customHeight="false" outlineLevel="0" collapsed="false">
      <c r="A585" s="172" t="n">
        <v>37046</v>
      </c>
    </row>
    <row r="586" customFormat="false" ht="11.25" hidden="false" customHeight="false" outlineLevel="0" collapsed="false">
      <c r="A586" s="172" t="n">
        <v>37047</v>
      </c>
    </row>
    <row r="587" customFormat="false" ht="11.25" hidden="false" customHeight="false" outlineLevel="0" collapsed="false">
      <c r="A587" s="172" t="n">
        <v>37048</v>
      </c>
    </row>
    <row r="588" customFormat="false" ht="11.25" hidden="false" customHeight="false" outlineLevel="0" collapsed="false">
      <c r="A588" s="172" t="n">
        <v>37049</v>
      </c>
    </row>
    <row r="589" customFormat="false" ht="11.25" hidden="false" customHeight="false" outlineLevel="0" collapsed="false">
      <c r="A589" s="172" t="n">
        <v>37050</v>
      </c>
    </row>
    <row r="590" customFormat="false" ht="11.25" hidden="false" customHeight="false" outlineLevel="0" collapsed="false">
      <c r="A590" s="172" t="n">
        <v>37051</v>
      </c>
    </row>
    <row r="591" customFormat="false" ht="11.25" hidden="false" customHeight="false" outlineLevel="0" collapsed="false">
      <c r="A591" s="172" t="n">
        <v>37052</v>
      </c>
    </row>
    <row r="592" customFormat="false" ht="11.25" hidden="false" customHeight="false" outlineLevel="0" collapsed="false">
      <c r="A592" s="172" t="n">
        <v>37053</v>
      </c>
    </row>
    <row r="593" customFormat="false" ht="11.25" hidden="false" customHeight="false" outlineLevel="0" collapsed="false">
      <c r="A593" s="172" t="n">
        <v>37054</v>
      </c>
    </row>
    <row r="594" customFormat="false" ht="11.25" hidden="false" customHeight="false" outlineLevel="0" collapsed="false">
      <c r="A594" s="172" t="n">
        <v>37055</v>
      </c>
    </row>
    <row r="595" customFormat="false" ht="11.25" hidden="false" customHeight="false" outlineLevel="0" collapsed="false">
      <c r="A595" s="172" t="n">
        <v>37056</v>
      </c>
    </row>
    <row r="596" customFormat="false" ht="11.25" hidden="false" customHeight="false" outlineLevel="0" collapsed="false">
      <c r="A596" s="172" t="n">
        <v>37057</v>
      </c>
    </row>
    <row r="597" customFormat="false" ht="11.25" hidden="false" customHeight="false" outlineLevel="0" collapsed="false">
      <c r="A597" s="172" t="n">
        <v>37058</v>
      </c>
    </row>
    <row r="598" customFormat="false" ht="11.25" hidden="false" customHeight="false" outlineLevel="0" collapsed="false">
      <c r="A598" s="172" t="n">
        <v>37059</v>
      </c>
    </row>
    <row r="599" customFormat="false" ht="11.25" hidden="false" customHeight="false" outlineLevel="0" collapsed="false">
      <c r="A599" s="172" t="n">
        <v>37060</v>
      </c>
    </row>
    <row r="600" customFormat="false" ht="11.25" hidden="false" customHeight="false" outlineLevel="0" collapsed="false">
      <c r="A600" s="172" t="n">
        <v>37061</v>
      </c>
    </row>
    <row r="601" customFormat="false" ht="11.25" hidden="false" customHeight="false" outlineLevel="0" collapsed="false">
      <c r="A601" s="172" t="n">
        <v>37062</v>
      </c>
    </row>
    <row r="602" customFormat="false" ht="11.25" hidden="false" customHeight="false" outlineLevel="0" collapsed="false">
      <c r="A602" s="172" t="n">
        <v>37063</v>
      </c>
    </row>
    <row r="603" customFormat="false" ht="11.25" hidden="false" customHeight="false" outlineLevel="0" collapsed="false">
      <c r="A603" s="172" t="n">
        <v>37064</v>
      </c>
    </row>
    <row r="604" customFormat="false" ht="11.25" hidden="false" customHeight="false" outlineLevel="0" collapsed="false">
      <c r="A604" s="172" t="n">
        <v>37065</v>
      </c>
    </row>
    <row r="605" customFormat="false" ht="11.25" hidden="false" customHeight="false" outlineLevel="0" collapsed="false">
      <c r="A605" s="172" t="n">
        <v>37066</v>
      </c>
    </row>
    <row r="606" customFormat="false" ht="11.25" hidden="false" customHeight="false" outlineLevel="0" collapsed="false">
      <c r="A606" s="172" t="n">
        <v>37067</v>
      </c>
    </row>
    <row r="607" customFormat="false" ht="11.25" hidden="false" customHeight="false" outlineLevel="0" collapsed="false">
      <c r="A607" s="172" t="n">
        <v>37068</v>
      </c>
    </row>
    <row r="608" customFormat="false" ht="11.25" hidden="false" customHeight="false" outlineLevel="0" collapsed="false">
      <c r="A608" s="172" t="n">
        <v>37069</v>
      </c>
    </row>
    <row r="609" customFormat="false" ht="11.25" hidden="false" customHeight="false" outlineLevel="0" collapsed="false">
      <c r="A609" s="172" t="n">
        <v>37070</v>
      </c>
    </row>
    <row r="610" customFormat="false" ht="11.25" hidden="false" customHeight="false" outlineLevel="0" collapsed="false">
      <c r="A610" s="172" t="n">
        <v>37071</v>
      </c>
    </row>
    <row r="611" customFormat="false" ht="11.25" hidden="false" customHeight="false" outlineLevel="0" collapsed="false">
      <c r="A611" s="172" t="n">
        <v>37072</v>
      </c>
    </row>
    <row r="612" customFormat="false" ht="11.25" hidden="false" customHeight="false" outlineLevel="0" collapsed="false">
      <c r="A612" s="172" t="n">
        <v>37073</v>
      </c>
    </row>
    <row r="613" customFormat="false" ht="11.25" hidden="false" customHeight="false" outlineLevel="0" collapsed="false">
      <c r="A613" s="172" t="n">
        <v>37074</v>
      </c>
    </row>
    <row r="614" customFormat="false" ht="11.25" hidden="false" customHeight="false" outlineLevel="0" collapsed="false">
      <c r="A614" s="172" t="n">
        <v>37075</v>
      </c>
    </row>
    <row r="615" customFormat="false" ht="11.25" hidden="false" customHeight="false" outlineLevel="0" collapsed="false">
      <c r="A615" s="172" t="n">
        <v>37076</v>
      </c>
    </row>
    <row r="616" customFormat="false" ht="11.25" hidden="false" customHeight="false" outlineLevel="0" collapsed="false">
      <c r="A616" s="172" t="n">
        <v>37077</v>
      </c>
    </row>
    <row r="617" customFormat="false" ht="11.25" hidden="false" customHeight="false" outlineLevel="0" collapsed="false">
      <c r="A617" s="172" t="n">
        <v>37078</v>
      </c>
    </row>
    <row r="618" customFormat="false" ht="11.25" hidden="false" customHeight="false" outlineLevel="0" collapsed="false">
      <c r="A618" s="172" t="n">
        <v>37079</v>
      </c>
    </row>
    <row r="619" customFormat="false" ht="11.25" hidden="false" customHeight="false" outlineLevel="0" collapsed="false">
      <c r="A619" s="172" t="n">
        <v>37080</v>
      </c>
    </row>
    <row r="620" customFormat="false" ht="11.25" hidden="false" customHeight="false" outlineLevel="0" collapsed="false">
      <c r="A620" s="172" t="n">
        <v>37081</v>
      </c>
    </row>
    <row r="621" customFormat="false" ht="11.25" hidden="false" customHeight="false" outlineLevel="0" collapsed="false">
      <c r="A621" s="172" t="n">
        <v>37082</v>
      </c>
    </row>
    <row r="622" customFormat="false" ht="11.25" hidden="false" customHeight="false" outlineLevel="0" collapsed="false">
      <c r="A622" s="172" t="n">
        <v>37083</v>
      </c>
    </row>
    <row r="623" customFormat="false" ht="11.25" hidden="false" customHeight="false" outlineLevel="0" collapsed="false">
      <c r="A623" s="172" t="n">
        <v>37084</v>
      </c>
    </row>
    <row r="624" customFormat="false" ht="11.25" hidden="false" customHeight="false" outlineLevel="0" collapsed="false">
      <c r="A624" s="172" t="n">
        <v>37085</v>
      </c>
    </row>
    <row r="625" customFormat="false" ht="11.25" hidden="false" customHeight="false" outlineLevel="0" collapsed="false">
      <c r="A625" s="172" t="n">
        <v>37086</v>
      </c>
    </row>
    <row r="626" customFormat="false" ht="11.25" hidden="false" customHeight="false" outlineLevel="0" collapsed="false">
      <c r="A626" s="172" t="n">
        <v>37087</v>
      </c>
    </row>
    <row r="627" customFormat="false" ht="11.25" hidden="false" customHeight="false" outlineLevel="0" collapsed="false">
      <c r="A627" s="172" t="n">
        <v>37088</v>
      </c>
    </row>
    <row r="628" customFormat="false" ht="11.25" hidden="false" customHeight="false" outlineLevel="0" collapsed="false">
      <c r="A628" s="172" t="n">
        <v>37089</v>
      </c>
    </row>
    <row r="629" customFormat="false" ht="11.25" hidden="false" customHeight="false" outlineLevel="0" collapsed="false">
      <c r="A629" s="172" t="n">
        <v>37090</v>
      </c>
    </row>
    <row r="630" customFormat="false" ht="11.25" hidden="false" customHeight="false" outlineLevel="0" collapsed="false">
      <c r="A630" s="172" t="n">
        <v>37091</v>
      </c>
    </row>
    <row r="631" customFormat="false" ht="11.25" hidden="false" customHeight="false" outlineLevel="0" collapsed="false">
      <c r="A631" s="172" t="n">
        <v>37092</v>
      </c>
    </row>
    <row r="632" customFormat="false" ht="11.25" hidden="false" customHeight="false" outlineLevel="0" collapsed="false">
      <c r="A632" s="172" t="n">
        <v>37093</v>
      </c>
    </row>
    <row r="633" customFormat="false" ht="11.25" hidden="false" customHeight="false" outlineLevel="0" collapsed="false">
      <c r="A633" s="172" t="n">
        <v>37094</v>
      </c>
    </row>
    <row r="634" customFormat="false" ht="11.25" hidden="false" customHeight="false" outlineLevel="0" collapsed="false">
      <c r="A634" s="172" t="n">
        <v>37095</v>
      </c>
    </row>
    <row r="635" customFormat="false" ht="11.25" hidden="false" customHeight="false" outlineLevel="0" collapsed="false">
      <c r="A635" s="172" t="n">
        <v>37096</v>
      </c>
    </row>
    <row r="636" customFormat="false" ht="11.25" hidden="false" customHeight="false" outlineLevel="0" collapsed="false">
      <c r="A636" s="172" t="n">
        <v>37097</v>
      </c>
    </row>
    <row r="637" customFormat="false" ht="11.25" hidden="false" customHeight="false" outlineLevel="0" collapsed="false">
      <c r="A637" s="172" t="n">
        <v>37098</v>
      </c>
    </row>
    <row r="638" customFormat="false" ht="11.25" hidden="false" customHeight="false" outlineLevel="0" collapsed="false">
      <c r="A638" s="172" t="n">
        <v>37099</v>
      </c>
    </row>
    <row r="639" customFormat="false" ht="11.25" hidden="false" customHeight="false" outlineLevel="0" collapsed="false">
      <c r="A639" s="172" t="n">
        <v>37100</v>
      </c>
    </row>
    <row r="640" customFormat="false" ht="11.25" hidden="false" customHeight="false" outlineLevel="0" collapsed="false">
      <c r="A640" s="172" t="n">
        <v>37101</v>
      </c>
    </row>
    <row r="641" customFormat="false" ht="11.25" hidden="false" customHeight="false" outlineLevel="0" collapsed="false">
      <c r="A641" s="172" t="n">
        <v>37102</v>
      </c>
    </row>
    <row r="642" customFormat="false" ht="11.25" hidden="false" customHeight="false" outlineLevel="0" collapsed="false">
      <c r="A642" s="172" t="n">
        <v>37103</v>
      </c>
    </row>
    <row r="643" customFormat="false" ht="11.25" hidden="false" customHeight="false" outlineLevel="0" collapsed="false">
      <c r="A643" s="172" t="n">
        <v>37104</v>
      </c>
    </row>
    <row r="644" customFormat="false" ht="11.25" hidden="false" customHeight="false" outlineLevel="0" collapsed="false">
      <c r="A644" s="172" t="n">
        <v>37105</v>
      </c>
    </row>
    <row r="645" customFormat="false" ht="11.25" hidden="false" customHeight="false" outlineLevel="0" collapsed="false">
      <c r="A645" s="172" t="n">
        <v>37106</v>
      </c>
    </row>
    <row r="646" customFormat="false" ht="11.25" hidden="false" customHeight="false" outlineLevel="0" collapsed="false">
      <c r="A646" s="172" t="n">
        <v>37107</v>
      </c>
    </row>
    <row r="647" customFormat="false" ht="11.25" hidden="false" customHeight="false" outlineLevel="0" collapsed="false">
      <c r="A647" s="172" t="n">
        <v>37108</v>
      </c>
    </row>
    <row r="648" customFormat="false" ht="11.25" hidden="false" customHeight="false" outlineLevel="0" collapsed="false">
      <c r="A648" s="172" t="n">
        <v>37109</v>
      </c>
    </row>
    <row r="649" customFormat="false" ht="11.25" hidden="false" customHeight="false" outlineLevel="0" collapsed="false">
      <c r="A649" s="172" t="n">
        <v>37110</v>
      </c>
    </row>
    <row r="650" customFormat="false" ht="11.25" hidden="false" customHeight="false" outlineLevel="0" collapsed="false">
      <c r="A650" s="172" t="n">
        <v>37111</v>
      </c>
    </row>
    <row r="651" customFormat="false" ht="11.25" hidden="false" customHeight="false" outlineLevel="0" collapsed="false">
      <c r="A651" s="172" t="n">
        <v>37112</v>
      </c>
    </row>
    <row r="652" customFormat="false" ht="11.25" hidden="false" customHeight="false" outlineLevel="0" collapsed="false">
      <c r="A652" s="172" t="n">
        <v>37113</v>
      </c>
    </row>
    <row r="653" customFormat="false" ht="11.25" hidden="false" customHeight="false" outlineLevel="0" collapsed="false">
      <c r="A653" s="172" t="n">
        <v>37114</v>
      </c>
    </row>
    <row r="654" customFormat="false" ht="11.25" hidden="false" customHeight="false" outlineLevel="0" collapsed="false">
      <c r="A654" s="172" t="n">
        <v>37115</v>
      </c>
    </row>
    <row r="655" customFormat="false" ht="11.25" hidden="false" customHeight="false" outlineLevel="0" collapsed="false">
      <c r="A655" s="172" t="n">
        <v>37116</v>
      </c>
    </row>
    <row r="656" customFormat="false" ht="11.25" hidden="false" customHeight="false" outlineLevel="0" collapsed="false">
      <c r="A656" s="172" t="n">
        <v>37117</v>
      </c>
    </row>
    <row r="657" customFormat="false" ht="11.25" hidden="false" customHeight="false" outlineLevel="0" collapsed="false">
      <c r="A657" s="172" t="n">
        <v>37118</v>
      </c>
    </row>
    <row r="658" customFormat="false" ht="11.25" hidden="false" customHeight="false" outlineLevel="0" collapsed="false">
      <c r="A658" s="172" t="n">
        <v>37119</v>
      </c>
    </row>
    <row r="659" customFormat="false" ht="11.25" hidden="false" customHeight="false" outlineLevel="0" collapsed="false">
      <c r="A659" s="172" t="n">
        <v>37120</v>
      </c>
    </row>
    <row r="660" customFormat="false" ht="11.25" hidden="false" customHeight="false" outlineLevel="0" collapsed="false">
      <c r="A660" s="172" t="n">
        <v>37121</v>
      </c>
    </row>
    <row r="661" customFormat="false" ht="11.25" hidden="false" customHeight="false" outlineLevel="0" collapsed="false">
      <c r="A661" s="172" t="n">
        <v>37122</v>
      </c>
    </row>
    <row r="662" customFormat="false" ht="11.25" hidden="false" customHeight="false" outlineLevel="0" collapsed="false">
      <c r="A662" s="172" t="n">
        <v>37123</v>
      </c>
    </row>
    <row r="663" customFormat="false" ht="11.25" hidden="false" customHeight="false" outlineLevel="0" collapsed="false">
      <c r="A663" s="172" t="n">
        <v>37124</v>
      </c>
    </row>
    <row r="664" customFormat="false" ht="11.25" hidden="false" customHeight="false" outlineLevel="0" collapsed="false">
      <c r="A664" s="172" t="n">
        <v>37125</v>
      </c>
    </row>
    <row r="665" customFormat="false" ht="11.25" hidden="false" customHeight="false" outlineLevel="0" collapsed="false">
      <c r="A665" s="172" t="n">
        <v>37126</v>
      </c>
    </row>
    <row r="666" customFormat="false" ht="11.25" hidden="false" customHeight="false" outlineLevel="0" collapsed="false">
      <c r="A666" s="172" t="n">
        <v>37127</v>
      </c>
    </row>
    <row r="667" customFormat="false" ht="11.25" hidden="false" customHeight="false" outlineLevel="0" collapsed="false">
      <c r="A667" s="172" t="n">
        <v>37128</v>
      </c>
    </row>
    <row r="668" customFormat="false" ht="11.25" hidden="false" customHeight="false" outlineLevel="0" collapsed="false">
      <c r="A668" s="172" t="n">
        <v>37129</v>
      </c>
    </row>
    <row r="669" customFormat="false" ht="11.25" hidden="false" customHeight="false" outlineLevel="0" collapsed="false">
      <c r="A669" s="172" t="n">
        <v>37130</v>
      </c>
    </row>
    <row r="670" customFormat="false" ht="11.25" hidden="false" customHeight="false" outlineLevel="0" collapsed="false">
      <c r="A670" s="172" t="n">
        <v>37131</v>
      </c>
    </row>
    <row r="671" customFormat="false" ht="11.25" hidden="false" customHeight="false" outlineLevel="0" collapsed="false">
      <c r="A671" s="172" t="n">
        <v>37132</v>
      </c>
    </row>
    <row r="672" customFormat="false" ht="11.25" hidden="false" customHeight="false" outlineLevel="0" collapsed="false">
      <c r="A672" s="172" t="n">
        <v>37133</v>
      </c>
    </row>
    <row r="673" customFormat="false" ht="11.25" hidden="false" customHeight="false" outlineLevel="0" collapsed="false">
      <c r="A673" s="172" t="n">
        <v>37134</v>
      </c>
    </row>
    <row r="674" customFormat="false" ht="11.25" hidden="false" customHeight="false" outlineLevel="0" collapsed="false">
      <c r="A674" s="172" t="n">
        <v>37135</v>
      </c>
    </row>
    <row r="675" customFormat="false" ht="11.25" hidden="false" customHeight="false" outlineLevel="0" collapsed="false">
      <c r="A675" s="172" t="n">
        <v>37136</v>
      </c>
    </row>
    <row r="676" customFormat="false" ht="11.25" hidden="false" customHeight="false" outlineLevel="0" collapsed="false">
      <c r="A676" s="172" t="n">
        <v>37137</v>
      </c>
    </row>
    <row r="677" customFormat="false" ht="11.25" hidden="false" customHeight="false" outlineLevel="0" collapsed="false">
      <c r="A677" s="172" t="n">
        <v>37138</v>
      </c>
    </row>
    <row r="678" customFormat="false" ht="11.25" hidden="false" customHeight="false" outlineLevel="0" collapsed="false">
      <c r="A678" s="172" t="n">
        <v>37139</v>
      </c>
    </row>
    <row r="679" customFormat="false" ht="11.25" hidden="false" customHeight="false" outlineLevel="0" collapsed="false">
      <c r="A679" s="172" t="n">
        <v>37140</v>
      </c>
    </row>
    <row r="680" customFormat="false" ht="11.25" hidden="false" customHeight="false" outlineLevel="0" collapsed="false">
      <c r="A680" s="172" t="n">
        <v>37141</v>
      </c>
    </row>
    <row r="681" customFormat="false" ht="11.25" hidden="false" customHeight="false" outlineLevel="0" collapsed="false">
      <c r="A681" s="172" t="n">
        <v>37142</v>
      </c>
    </row>
    <row r="682" customFormat="false" ht="11.25" hidden="false" customHeight="false" outlineLevel="0" collapsed="false">
      <c r="A682" s="172" t="n">
        <v>37143</v>
      </c>
    </row>
    <row r="683" customFormat="false" ht="11.25" hidden="false" customHeight="false" outlineLevel="0" collapsed="false">
      <c r="A683" s="172" t="n">
        <v>37144</v>
      </c>
    </row>
    <row r="684" customFormat="false" ht="11.25" hidden="false" customHeight="false" outlineLevel="0" collapsed="false">
      <c r="A684" s="172" t="n">
        <v>37145</v>
      </c>
    </row>
    <row r="685" customFormat="false" ht="11.25" hidden="false" customHeight="false" outlineLevel="0" collapsed="false">
      <c r="A685" s="172" t="n">
        <v>37146</v>
      </c>
    </row>
    <row r="686" customFormat="false" ht="11.25" hidden="false" customHeight="false" outlineLevel="0" collapsed="false">
      <c r="A686" s="172" t="n">
        <v>37147</v>
      </c>
    </row>
    <row r="687" customFormat="false" ht="11.25" hidden="false" customHeight="false" outlineLevel="0" collapsed="false">
      <c r="A687" s="172" t="n">
        <v>37148</v>
      </c>
    </row>
    <row r="688" customFormat="false" ht="11.25" hidden="false" customHeight="false" outlineLevel="0" collapsed="false">
      <c r="A688" s="172" t="n">
        <v>37149</v>
      </c>
    </row>
    <row r="689" customFormat="false" ht="11.25" hidden="false" customHeight="false" outlineLevel="0" collapsed="false">
      <c r="A689" s="172" t="n">
        <v>37150</v>
      </c>
    </row>
    <row r="690" customFormat="false" ht="11.25" hidden="false" customHeight="false" outlineLevel="0" collapsed="false">
      <c r="A690" s="172" t="n">
        <v>37151</v>
      </c>
    </row>
    <row r="691" customFormat="false" ht="11.25" hidden="false" customHeight="false" outlineLevel="0" collapsed="false">
      <c r="A691" s="172" t="n">
        <v>37152</v>
      </c>
    </row>
    <row r="692" customFormat="false" ht="11.25" hidden="false" customHeight="false" outlineLevel="0" collapsed="false">
      <c r="A692" s="172" t="n">
        <v>37153</v>
      </c>
    </row>
    <row r="693" customFormat="false" ht="11.25" hidden="false" customHeight="false" outlineLevel="0" collapsed="false">
      <c r="A693" s="172" t="n">
        <v>37154</v>
      </c>
    </row>
    <row r="694" customFormat="false" ht="11.25" hidden="false" customHeight="false" outlineLevel="0" collapsed="false">
      <c r="A694" s="172" t="n">
        <v>37155</v>
      </c>
    </row>
    <row r="695" customFormat="false" ht="11.25" hidden="false" customHeight="false" outlineLevel="0" collapsed="false">
      <c r="A695" s="172" t="n">
        <v>37156</v>
      </c>
    </row>
    <row r="696" customFormat="false" ht="11.25" hidden="false" customHeight="false" outlineLevel="0" collapsed="false">
      <c r="A696" s="172" t="n">
        <v>37157</v>
      </c>
    </row>
    <row r="697" customFormat="false" ht="11.25" hidden="false" customHeight="false" outlineLevel="0" collapsed="false">
      <c r="A697" s="172" t="n">
        <v>37158</v>
      </c>
    </row>
    <row r="698" customFormat="false" ht="11.25" hidden="false" customHeight="false" outlineLevel="0" collapsed="false">
      <c r="A698" s="172" t="n">
        <v>37159</v>
      </c>
    </row>
    <row r="699" customFormat="false" ht="11.25" hidden="false" customHeight="false" outlineLevel="0" collapsed="false">
      <c r="A699" s="172" t="n">
        <v>37160</v>
      </c>
    </row>
    <row r="700" customFormat="false" ht="11.25" hidden="false" customHeight="false" outlineLevel="0" collapsed="false">
      <c r="A700" s="172" t="n">
        <v>37161</v>
      </c>
    </row>
    <row r="701" customFormat="false" ht="11.25" hidden="false" customHeight="false" outlineLevel="0" collapsed="false">
      <c r="A701" s="172" t="n">
        <v>37162</v>
      </c>
    </row>
    <row r="702" customFormat="false" ht="11.25" hidden="false" customHeight="false" outlineLevel="0" collapsed="false">
      <c r="A702" s="172" t="n">
        <v>37163</v>
      </c>
    </row>
    <row r="703" customFormat="false" ht="11.25" hidden="false" customHeight="false" outlineLevel="0" collapsed="false">
      <c r="A703" s="172" t="n">
        <v>37164</v>
      </c>
    </row>
    <row r="704" customFormat="false" ht="11.25" hidden="false" customHeight="false" outlineLevel="0" collapsed="false">
      <c r="A704" s="172" t="n">
        <v>37165</v>
      </c>
    </row>
    <row r="705" customFormat="false" ht="11.25" hidden="false" customHeight="false" outlineLevel="0" collapsed="false">
      <c r="A705" s="172" t="n">
        <v>37166</v>
      </c>
    </row>
    <row r="706" customFormat="false" ht="11.25" hidden="false" customHeight="false" outlineLevel="0" collapsed="false">
      <c r="A706" s="172" t="n">
        <v>37167</v>
      </c>
    </row>
    <row r="707" customFormat="false" ht="11.25" hidden="false" customHeight="false" outlineLevel="0" collapsed="false">
      <c r="A707" s="172" t="n">
        <v>37168</v>
      </c>
    </row>
    <row r="708" customFormat="false" ht="11.25" hidden="false" customHeight="false" outlineLevel="0" collapsed="false">
      <c r="A708" s="172" t="n">
        <v>37169</v>
      </c>
    </row>
    <row r="709" customFormat="false" ht="11.25" hidden="false" customHeight="false" outlineLevel="0" collapsed="false">
      <c r="A709" s="172" t="n">
        <v>37170</v>
      </c>
    </row>
    <row r="710" customFormat="false" ht="11.25" hidden="false" customHeight="false" outlineLevel="0" collapsed="false">
      <c r="A710" s="172" t="n">
        <v>37171</v>
      </c>
    </row>
    <row r="711" customFormat="false" ht="11.25" hidden="false" customHeight="false" outlineLevel="0" collapsed="false">
      <c r="A711" s="172" t="n">
        <v>37172</v>
      </c>
    </row>
    <row r="712" customFormat="false" ht="11.25" hidden="false" customHeight="false" outlineLevel="0" collapsed="false">
      <c r="A712" s="172" t="n">
        <v>37173</v>
      </c>
    </row>
    <row r="713" customFormat="false" ht="11.25" hidden="false" customHeight="false" outlineLevel="0" collapsed="false">
      <c r="A713" s="172" t="n">
        <v>37174</v>
      </c>
    </row>
    <row r="714" customFormat="false" ht="11.25" hidden="false" customHeight="false" outlineLevel="0" collapsed="false">
      <c r="A714" s="172" t="n">
        <v>37175</v>
      </c>
    </row>
    <row r="715" customFormat="false" ht="11.25" hidden="false" customHeight="false" outlineLevel="0" collapsed="false">
      <c r="A715" s="172" t="n">
        <v>37176</v>
      </c>
    </row>
    <row r="716" customFormat="false" ht="11.25" hidden="false" customHeight="false" outlineLevel="0" collapsed="false">
      <c r="A716" s="172" t="n">
        <v>37177</v>
      </c>
    </row>
    <row r="717" customFormat="false" ht="11.25" hidden="false" customHeight="false" outlineLevel="0" collapsed="false">
      <c r="A717" s="172" t="n">
        <v>37178</v>
      </c>
    </row>
    <row r="718" customFormat="false" ht="11.25" hidden="false" customHeight="false" outlineLevel="0" collapsed="false">
      <c r="A718" s="172" t="n">
        <v>37179</v>
      </c>
    </row>
    <row r="719" customFormat="false" ht="11.25" hidden="false" customHeight="false" outlineLevel="0" collapsed="false">
      <c r="A719" s="172" t="n">
        <v>37180</v>
      </c>
    </row>
    <row r="720" customFormat="false" ht="11.25" hidden="false" customHeight="false" outlineLevel="0" collapsed="false">
      <c r="A720" s="172" t="n">
        <v>37181</v>
      </c>
    </row>
    <row r="721" customFormat="false" ht="11.25" hidden="false" customHeight="false" outlineLevel="0" collapsed="false">
      <c r="A721" s="172" t="n">
        <v>37182</v>
      </c>
    </row>
    <row r="722" customFormat="false" ht="11.25" hidden="false" customHeight="false" outlineLevel="0" collapsed="false">
      <c r="A722" s="172" t="n">
        <v>37183</v>
      </c>
    </row>
    <row r="723" customFormat="false" ht="11.25" hidden="false" customHeight="false" outlineLevel="0" collapsed="false">
      <c r="A723" s="172" t="n">
        <v>37184</v>
      </c>
    </row>
    <row r="724" customFormat="false" ht="11.25" hidden="false" customHeight="false" outlineLevel="0" collapsed="false">
      <c r="A724" s="172" t="n">
        <v>37185</v>
      </c>
    </row>
    <row r="725" customFormat="false" ht="11.25" hidden="false" customHeight="false" outlineLevel="0" collapsed="false">
      <c r="A725" s="172" t="n">
        <v>37186</v>
      </c>
    </row>
    <row r="726" customFormat="false" ht="11.25" hidden="false" customHeight="false" outlineLevel="0" collapsed="false">
      <c r="A726" s="172" t="n">
        <v>37187</v>
      </c>
    </row>
    <row r="727" customFormat="false" ht="11.25" hidden="false" customHeight="false" outlineLevel="0" collapsed="false">
      <c r="A727" s="172" t="n">
        <v>37188</v>
      </c>
    </row>
    <row r="728" customFormat="false" ht="11.25" hidden="false" customHeight="false" outlineLevel="0" collapsed="false">
      <c r="A728" s="172" t="n">
        <v>37189</v>
      </c>
    </row>
    <row r="729" customFormat="false" ht="11.25" hidden="false" customHeight="false" outlineLevel="0" collapsed="false">
      <c r="A729" s="172" t="n">
        <v>37190</v>
      </c>
    </row>
    <row r="730" customFormat="false" ht="11.25" hidden="false" customHeight="false" outlineLevel="0" collapsed="false">
      <c r="A730" s="172" t="n">
        <v>37191</v>
      </c>
    </row>
    <row r="731" customFormat="false" ht="11.25" hidden="false" customHeight="false" outlineLevel="0" collapsed="false">
      <c r="A731" s="172" t="n">
        <v>37192</v>
      </c>
    </row>
    <row r="732" customFormat="false" ht="11.25" hidden="false" customHeight="false" outlineLevel="0" collapsed="false">
      <c r="A732" s="172" t="n">
        <v>37193</v>
      </c>
    </row>
    <row r="733" customFormat="false" ht="11.25" hidden="false" customHeight="false" outlineLevel="0" collapsed="false">
      <c r="A733" s="172" t="n">
        <v>37194</v>
      </c>
    </row>
    <row r="734" customFormat="false" ht="11.25" hidden="false" customHeight="false" outlineLevel="0" collapsed="false">
      <c r="A734" s="172" t="n">
        <v>37195</v>
      </c>
    </row>
    <row r="735" customFormat="false" ht="11.25" hidden="false" customHeight="false" outlineLevel="0" collapsed="false">
      <c r="A735" s="172" t="n">
        <v>37196</v>
      </c>
    </row>
    <row r="736" customFormat="false" ht="11.25" hidden="false" customHeight="false" outlineLevel="0" collapsed="false">
      <c r="A736" s="172" t="n">
        <v>37197</v>
      </c>
    </row>
    <row r="737" customFormat="false" ht="11.25" hidden="false" customHeight="false" outlineLevel="0" collapsed="false">
      <c r="A737" s="172" t="n">
        <v>37198</v>
      </c>
    </row>
    <row r="738" customFormat="false" ht="11.25" hidden="false" customHeight="false" outlineLevel="0" collapsed="false">
      <c r="A738" s="172" t="n">
        <v>37199</v>
      </c>
    </row>
    <row r="739" customFormat="false" ht="11.25" hidden="false" customHeight="false" outlineLevel="0" collapsed="false">
      <c r="A739" s="172" t="n">
        <v>37200</v>
      </c>
    </row>
    <row r="740" customFormat="false" ht="11.25" hidden="false" customHeight="false" outlineLevel="0" collapsed="false">
      <c r="A740" s="172" t="n">
        <v>37201</v>
      </c>
    </row>
    <row r="741" customFormat="false" ht="11.25" hidden="false" customHeight="false" outlineLevel="0" collapsed="false">
      <c r="A741" s="172" t="n">
        <v>37202</v>
      </c>
    </row>
    <row r="742" customFormat="false" ht="11.25" hidden="false" customHeight="false" outlineLevel="0" collapsed="false">
      <c r="A742" s="172" t="n">
        <v>37203</v>
      </c>
    </row>
    <row r="743" customFormat="false" ht="11.25" hidden="false" customHeight="false" outlineLevel="0" collapsed="false">
      <c r="A743" s="172" t="n">
        <v>37204</v>
      </c>
    </row>
    <row r="744" customFormat="false" ht="11.25" hidden="false" customHeight="false" outlineLevel="0" collapsed="false">
      <c r="A744" s="172" t="n">
        <v>37205</v>
      </c>
    </row>
    <row r="745" customFormat="false" ht="11.25" hidden="false" customHeight="false" outlineLevel="0" collapsed="false">
      <c r="A745" s="172" t="n">
        <v>37206</v>
      </c>
    </row>
    <row r="746" customFormat="false" ht="11.25" hidden="false" customHeight="false" outlineLevel="0" collapsed="false">
      <c r="A746" s="172" t="n">
        <v>37207</v>
      </c>
    </row>
    <row r="747" customFormat="false" ht="11.25" hidden="false" customHeight="false" outlineLevel="0" collapsed="false">
      <c r="A747" s="172" t="n">
        <v>37208</v>
      </c>
    </row>
    <row r="748" customFormat="false" ht="11.25" hidden="false" customHeight="false" outlineLevel="0" collapsed="false">
      <c r="A748" s="172" t="n">
        <v>37209</v>
      </c>
    </row>
    <row r="749" customFormat="false" ht="11.25" hidden="false" customHeight="false" outlineLevel="0" collapsed="false">
      <c r="A749" s="172" t="n">
        <v>37210</v>
      </c>
    </row>
    <row r="750" customFormat="false" ht="11.25" hidden="false" customHeight="false" outlineLevel="0" collapsed="false">
      <c r="A750" s="172" t="n">
        <v>37211</v>
      </c>
    </row>
    <row r="751" customFormat="false" ht="11.25" hidden="false" customHeight="false" outlineLevel="0" collapsed="false">
      <c r="A751" s="172" t="n">
        <v>37212</v>
      </c>
    </row>
    <row r="752" customFormat="false" ht="11.25" hidden="false" customHeight="false" outlineLevel="0" collapsed="false">
      <c r="A752" s="172" t="n">
        <v>37213</v>
      </c>
    </row>
    <row r="753" customFormat="false" ht="11.25" hidden="false" customHeight="false" outlineLevel="0" collapsed="false">
      <c r="A753" s="172" t="n">
        <v>37214</v>
      </c>
    </row>
    <row r="754" customFormat="false" ht="11.25" hidden="false" customHeight="false" outlineLevel="0" collapsed="false">
      <c r="A754" s="172" t="n">
        <v>37215</v>
      </c>
    </row>
    <row r="755" customFormat="false" ht="11.25" hidden="false" customHeight="false" outlineLevel="0" collapsed="false">
      <c r="A755" s="172" t="n">
        <v>37216</v>
      </c>
    </row>
    <row r="756" customFormat="false" ht="11.25" hidden="false" customHeight="false" outlineLevel="0" collapsed="false">
      <c r="A756" s="172" t="n">
        <v>37217</v>
      </c>
    </row>
    <row r="757" customFormat="false" ht="11.25" hidden="false" customHeight="false" outlineLevel="0" collapsed="false">
      <c r="A757" s="172" t="n">
        <v>37218</v>
      </c>
    </row>
    <row r="758" customFormat="false" ht="11.25" hidden="false" customHeight="false" outlineLevel="0" collapsed="false">
      <c r="A758" s="172" t="n">
        <v>37219</v>
      </c>
    </row>
    <row r="759" customFormat="false" ht="11.25" hidden="false" customHeight="false" outlineLevel="0" collapsed="false">
      <c r="A759" s="172" t="n">
        <v>37220</v>
      </c>
    </row>
    <row r="760" customFormat="false" ht="11.25" hidden="false" customHeight="false" outlineLevel="0" collapsed="false">
      <c r="A760" s="172" t="n">
        <v>37221</v>
      </c>
    </row>
    <row r="761" customFormat="false" ht="11.25" hidden="false" customHeight="false" outlineLevel="0" collapsed="false">
      <c r="A761" s="172" t="n">
        <v>37222</v>
      </c>
    </row>
    <row r="762" customFormat="false" ht="11.25" hidden="false" customHeight="false" outlineLevel="0" collapsed="false">
      <c r="A762" s="172" t="n">
        <v>37223</v>
      </c>
    </row>
    <row r="763" customFormat="false" ht="11.25" hidden="false" customHeight="false" outlineLevel="0" collapsed="false">
      <c r="A763" s="172" t="n">
        <v>37224</v>
      </c>
    </row>
    <row r="764" customFormat="false" ht="11.25" hidden="false" customHeight="false" outlineLevel="0" collapsed="false">
      <c r="A764" s="172" t="n">
        <v>37225</v>
      </c>
    </row>
    <row r="765" customFormat="false" ht="11.25" hidden="false" customHeight="false" outlineLevel="0" collapsed="false">
      <c r="A765" s="172" t="n">
        <v>37226</v>
      </c>
    </row>
    <row r="766" customFormat="false" ht="11.25" hidden="false" customHeight="false" outlineLevel="0" collapsed="false">
      <c r="A766" s="172" t="n">
        <v>37227</v>
      </c>
    </row>
    <row r="767" customFormat="false" ht="11.25" hidden="false" customHeight="false" outlineLevel="0" collapsed="false">
      <c r="A767" s="172" t="n">
        <v>37228</v>
      </c>
    </row>
    <row r="768" customFormat="false" ht="11.25" hidden="false" customHeight="false" outlineLevel="0" collapsed="false">
      <c r="A768" s="172" t="n">
        <v>37229</v>
      </c>
    </row>
    <row r="769" customFormat="false" ht="11.25" hidden="false" customHeight="false" outlineLevel="0" collapsed="false">
      <c r="A769" s="172" t="n">
        <v>37230</v>
      </c>
    </row>
    <row r="770" customFormat="false" ht="11.25" hidden="false" customHeight="false" outlineLevel="0" collapsed="false">
      <c r="A770" s="172" t="n">
        <v>37231</v>
      </c>
    </row>
    <row r="771" customFormat="false" ht="11.25" hidden="false" customHeight="false" outlineLevel="0" collapsed="false">
      <c r="A771" s="172" t="n">
        <v>37232</v>
      </c>
    </row>
    <row r="772" customFormat="false" ht="11.25" hidden="false" customHeight="false" outlineLevel="0" collapsed="false">
      <c r="A772" s="172" t="n">
        <v>37233</v>
      </c>
    </row>
    <row r="773" customFormat="false" ht="11.25" hidden="false" customHeight="false" outlineLevel="0" collapsed="false">
      <c r="A773" s="172" t="n">
        <v>37234</v>
      </c>
    </row>
    <row r="774" customFormat="false" ht="11.25" hidden="false" customHeight="false" outlineLevel="0" collapsed="false">
      <c r="A774" s="172" t="n">
        <v>37235</v>
      </c>
    </row>
    <row r="775" customFormat="false" ht="11.25" hidden="false" customHeight="false" outlineLevel="0" collapsed="false">
      <c r="A775" s="172" t="n">
        <v>37236</v>
      </c>
    </row>
    <row r="776" customFormat="false" ht="11.25" hidden="false" customHeight="false" outlineLevel="0" collapsed="false">
      <c r="A776" s="172" t="n">
        <v>37237</v>
      </c>
    </row>
    <row r="777" customFormat="false" ht="11.25" hidden="false" customHeight="false" outlineLevel="0" collapsed="false">
      <c r="A777" s="172" t="n">
        <v>37238</v>
      </c>
    </row>
    <row r="778" customFormat="false" ht="11.25" hidden="false" customHeight="false" outlineLevel="0" collapsed="false">
      <c r="A778" s="172" t="n">
        <v>37239</v>
      </c>
    </row>
    <row r="779" customFormat="false" ht="11.25" hidden="false" customHeight="false" outlineLevel="0" collapsed="false">
      <c r="A779" s="172" t="n">
        <v>37240</v>
      </c>
    </row>
    <row r="780" customFormat="false" ht="11.25" hidden="false" customHeight="false" outlineLevel="0" collapsed="false">
      <c r="A780" s="172" t="n">
        <v>37241</v>
      </c>
    </row>
    <row r="781" customFormat="false" ht="11.25" hidden="false" customHeight="false" outlineLevel="0" collapsed="false">
      <c r="A781" s="172" t="n">
        <v>37242</v>
      </c>
    </row>
    <row r="782" customFormat="false" ht="11.25" hidden="false" customHeight="false" outlineLevel="0" collapsed="false">
      <c r="A782" s="172" t="n">
        <v>37243</v>
      </c>
    </row>
    <row r="783" customFormat="false" ht="11.25" hidden="false" customHeight="false" outlineLevel="0" collapsed="false">
      <c r="A783" s="172" t="n">
        <v>37244</v>
      </c>
    </row>
    <row r="784" customFormat="false" ht="11.25" hidden="false" customHeight="false" outlineLevel="0" collapsed="false">
      <c r="A784" s="172" t="n">
        <v>37245</v>
      </c>
    </row>
    <row r="785" customFormat="false" ht="11.25" hidden="false" customHeight="false" outlineLevel="0" collapsed="false">
      <c r="A785" s="172" t="n">
        <v>37246</v>
      </c>
    </row>
    <row r="786" customFormat="false" ht="11.25" hidden="false" customHeight="false" outlineLevel="0" collapsed="false">
      <c r="A786" s="172" t="n">
        <v>37247</v>
      </c>
    </row>
    <row r="787" customFormat="false" ht="11.25" hidden="false" customHeight="false" outlineLevel="0" collapsed="false">
      <c r="A787" s="172" t="n">
        <v>37248</v>
      </c>
    </row>
    <row r="788" customFormat="false" ht="11.25" hidden="false" customHeight="false" outlineLevel="0" collapsed="false">
      <c r="A788" s="172" t="n">
        <v>37249</v>
      </c>
    </row>
    <row r="789" customFormat="false" ht="11.25" hidden="false" customHeight="false" outlineLevel="0" collapsed="false">
      <c r="A789" s="172" t="n">
        <v>37250</v>
      </c>
    </row>
    <row r="790" customFormat="false" ht="11.25" hidden="false" customHeight="false" outlineLevel="0" collapsed="false">
      <c r="A790" s="172" t="n">
        <v>37251</v>
      </c>
    </row>
    <row r="791" customFormat="false" ht="11.25" hidden="false" customHeight="false" outlineLevel="0" collapsed="false">
      <c r="A791" s="172" t="n">
        <v>37252</v>
      </c>
    </row>
    <row r="792" customFormat="false" ht="11.25" hidden="false" customHeight="false" outlineLevel="0" collapsed="false">
      <c r="A792" s="172" t="n">
        <v>37253</v>
      </c>
    </row>
    <row r="793" customFormat="false" ht="11.25" hidden="false" customHeight="false" outlineLevel="0" collapsed="false">
      <c r="A793" s="172" t="n">
        <v>37254</v>
      </c>
    </row>
    <row r="794" customFormat="false" ht="11.25" hidden="false" customHeight="false" outlineLevel="0" collapsed="false">
      <c r="A794" s="172" t="n">
        <v>37255</v>
      </c>
    </row>
    <row r="795" customFormat="false" ht="11.25" hidden="false" customHeight="false" outlineLevel="0" collapsed="false">
      <c r="A795" s="172" t="n">
        <v>37256</v>
      </c>
    </row>
  </sheetData>
  <mergeCells count="23">
    <mergeCell ref="B2:E2"/>
    <mergeCell ref="F2:I2"/>
    <mergeCell ref="J2:K2"/>
    <mergeCell ref="L2:N2"/>
    <mergeCell ref="P2:S2"/>
    <mergeCell ref="W2:Y2"/>
    <mergeCell ref="Z2:AA2"/>
    <mergeCell ref="AB2:AC2"/>
    <mergeCell ref="AD2:AE2"/>
    <mergeCell ref="AF2:AG2"/>
    <mergeCell ref="AH2:AI2"/>
    <mergeCell ref="AJ2:AK2"/>
    <mergeCell ref="AQ2:AZ2"/>
    <mergeCell ref="BN2:BQ2"/>
    <mergeCell ref="BR2:BV2"/>
    <mergeCell ref="BW2:CC2"/>
    <mergeCell ref="CD2:CJ2"/>
    <mergeCell ref="CK2:CM2"/>
    <mergeCell ref="CN2:DC2"/>
    <mergeCell ref="DI2:DT2"/>
    <mergeCell ref="DU2:EC2"/>
    <mergeCell ref="ED2:EJ2"/>
    <mergeCell ref="EK2:ET2"/>
  </mergeCells>
  <printOptions headings="false" gridLines="false" gridLinesSet="true" horizontalCentered="false" verticalCentered="false"/>
  <pageMargins left="0.2" right="0.220138888888889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21" activeCellId="0" sqref="D21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257" min="1" style="174" width="9.14"/>
  </cols>
  <sheetData>
    <row r="1" customFormat="false" ht="42" hidden="false" customHeight="true" outlineLevel="0" collapsed="false">
      <c r="A1" s="175" t="s">
        <v>217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  <c r="Z1" s="175"/>
      <c r="AA1" s="175"/>
      <c r="AB1" s="175"/>
      <c r="AC1" s="175"/>
      <c r="AD1" s="175"/>
      <c r="AE1" s="175"/>
      <c r="AF1" s="175"/>
      <c r="AG1" s="175"/>
      <c r="AH1" s="175"/>
      <c r="AI1" s="175"/>
      <c r="AJ1" s="175"/>
      <c r="AK1" s="175"/>
      <c r="AL1" s="175"/>
      <c r="AM1" s="175"/>
      <c r="AN1" s="175"/>
      <c r="AO1" s="175"/>
      <c r="AP1" s="175"/>
      <c r="AQ1" s="175"/>
      <c r="AR1" s="175"/>
      <c r="AS1" s="175"/>
      <c r="AT1" s="175"/>
      <c r="AU1" s="175"/>
      <c r="AV1" s="175"/>
      <c r="AW1" s="175"/>
      <c r="AX1" s="175"/>
      <c r="AY1" s="175"/>
      <c r="AZ1" s="175"/>
      <c r="BA1" s="175"/>
      <c r="BB1" s="175"/>
      <c r="BC1" s="175"/>
      <c r="BD1" s="175"/>
      <c r="BE1" s="175"/>
      <c r="BF1" s="175"/>
      <c r="BG1" s="175"/>
      <c r="BH1" s="175"/>
      <c r="BI1" s="175"/>
      <c r="BJ1" s="175"/>
      <c r="BK1" s="175"/>
      <c r="BL1" s="175"/>
      <c r="BM1" s="175"/>
      <c r="BN1" s="175"/>
      <c r="BO1" s="175"/>
      <c r="BP1" s="175"/>
      <c r="BQ1" s="175"/>
      <c r="BR1" s="175"/>
      <c r="BS1" s="175"/>
      <c r="BT1" s="175"/>
      <c r="BU1" s="175"/>
      <c r="BV1" s="175"/>
      <c r="BW1" s="175"/>
      <c r="BX1" s="175"/>
      <c r="BY1" s="175"/>
      <c r="BZ1" s="175"/>
      <c r="CA1" s="175"/>
      <c r="CB1" s="175"/>
      <c r="CC1" s="175"/>
      <c r="CD1" s="175"/>
      <c r="CE1" s="175"/>
      <c r="CF1" s="175"/>
      <c r="CG1" s="175"/>
      <c r="CH1" s="175"/>
      <c r="CI1" s="175"/>
      <c r="CJ1" s="175"/>
      <c r="CK1" s="175"/>
      <c r="CL1" s="175"/>
      <c r="CM1" s="175"/>
      <c r="CN1" s="175"/>
      <c r="CO1" s="175"/>
      <c r="CP1" s="175"/>
      <c r="CQ1" s="175"/>
      <c r="CR1" s="175"/>
      <c r="CS1" s="175"/>
      <c r="CT1" s="175"/>
      <c r="CU1" s="175"/>
      <c r="CV1" s="175"/>
      <c r="CW1" s="175"/>
      <c r="CX1" s="175"/>
      <c r="CY1" s="175"/>
      <c r="CZ1" s="175"/>
      <c r="DA1" s="175"/>
      <c r="DB1" s="175"/>
      <c r="DC1" s="175"/>
      <c r="DD1" s="175"/>
      <c r="DE1" s="175"/>
      <c r="DF1" s="175"/>
      <c r="DG1" s="175"/>
      <c r="DH1" s="175"/>
      <c r="DI1" s="175"/>
      <c r="DJ1" s="175"/>
      <c r="DK1" s="175"/>
      <c r="DL1" s="175"/>
      <c r="DM1" s="175"/>
      <c r="DN1" s="175"/>
      <c r="DO1" s="175"/>
      <c r="DP1" s="175"/>
      <c r="DQ1" s="175"/>
      <c r="DR1" s="175"/>
      <c r="DS1" s="175"/>
      <c r="DT1" s="175"/>
      <c r="DU1" s="175"/>
      <c r="DV1" s="175"/>
      <c r="DW1" s="175"/>
      <c r="DX1" s="175"/>
      <c r="DY1" s="175"/>
      <c r="DZ1" s="175"/>
      <c r="EA1" s="175"/>
      <c r="EB1" s="175"/>
      <c r="EC1" s="175"/>
      <c r="ED1" s="175"/>
      <c r="EE1" s="175"/>
      <c r="EF1" s="175"/>
      <c r="EG1" s="175"/>
      <c r="EH1" s="175"/>
      <c r="EI1" s="175"/>
      <c r="EJ1" s="175"/>
      <c r="EK1" s="175"/>
      <c r="EL1" s="175"/>
      <c r="EM1" s="175"/>
      <c r="EN1" s="175"/>
      <c r="EO1" s="175"/>
      <c r="EP1" s="175"/>
      <c r="EQ1" s="175"/>
      <c r="ER1" s="175"/>
      <c r="ES1" s="175"/>
      <c r="ET1" s="175"/>
      <c r="EU1" s="175"/>
      <c r="EV1" s="175"/>
      <c r="EW1" s="175"/>
      <c r="EX1" s="175"/>
      <c r="EY1" s="175"/>
      <c r="EZ1" s="175"/>
      <c r="FA1" s="175"/>
      <c r="FB1" s="175"/>
      <c r="FC1" s="175"/>
      <c r="FD1" s="175"/>
      <c r="FE1" s="175"/>
      <c r="FF1" s="175"/>
      <c r="FG1" s="175"/>
      <c r="FH1" s="175"/>
      <c r="FI1" s="175"/>
      <c r="FJ1" s="175"/>
      <c r="FK1" s="175"/>
      <c r="FL1" s="175"/>
      <c r="FM1" s="175"/>
      <c r="FN1" s="175"/>
      <c r="FO1" s="175"/>
      <c r="FP1" s="175"/>
      <c r="FQ1" s="175"/>
      <c r="FR1" s="175"/>
      <c r="FS1" s="175"/>
      <c r="FT1" s="175"/>
      <c r="FU1" s="175"/>
      <c r="FV1" s="175"/>
      <c r="FW1" s="175"/>
      <c r="FX1" s="175"/>
      <c r="FY1" s="175"/>
      <c r="FZ1" s="175"/>
      <c r="GA1" s="175"/>
      <c r="GB1" s="175"/>
      <c r="GC1" s="175"/>
      <c r="GD1" s="175"/>
      <c r="GE1" s="175"/>
      <c r="GF1" s="175"/>
      <c r="GG1" s="175"/>
      <c r="GH1" s="175"/>
      <c r="GI1" s="175"/>
      <c r="GJ1" s="175"/>
      <c r="GK1" s="175"/>
      <c r="GL1" s="175"/>
      <c r="GM1" s="175"/>
      <c r="GN1" s="175"/>
      <c r="GO1" s="175"/>
      <c r="GP1" s="175"/>
      <c r="GQ1" s="175"/>
      <c r="GR1" s="175"/>
      <c r="GS1" s="175"/>
      <c r="GT1" s="175"/>
      <c r="GU1" s="175"/>
      <c r="GV1" s="175"/>
      <c r="GW1" s="175"/>
      <c r="GX1" s="175"/>
      <c r="GY1" s="175"/>
      <c r="GZ1" s="175"/>
      <c r="HA1" s="175"/>
      <c r="HB1" s="175"/>
      <c r="HC1" s="175"/>
      <c r="HD1" s="175"/>
      <c r="HE1" s="175"/>
      <c r="HF1" s="175"/>
      <c r="HG1" s="175"/>
      <c r="HH1" s="175"/>
      <c r="HI1" s="175"/>
      <c r="HJ1" s="175"/>
      <c r="HK1" s="175"/>
      <c r="HL1" s="175"/>
      <c r="HM1" s="175"/>
      <c r="HN1" s="175"/>
      <c r="HO1" s="175"/>
      <c r="HP1" s="175"/>
      <c r="HQ1" s="175"/>
      <c r="HR1" s="175"/>
      <c r="HS1" s="175"/>
      <c r="HT1" s="175"/>
      <c r="HU1" s="175"/>
      <c r="HV1" s="175"/>
      <c r="HW1" s="175"/>
      <c r="HX1" s="175"/>
      <c r="HY1" s="175"/>
      <c r="HZ1" s="175"/>
      <c r="IA1" s="175"/>
      <c r="IB1" s="175"/>
      <c r="IC1" s="175"/>
      <c r="ID1" s="175"/>
      <c r="IE1" s="175"/>
      <c r="IF1" s="175"/>
      <c r="IG1" s="175"/>
      <c r="IH1" s="175"/>
      <c r="II1" s="175"/>
      <c r="IJ1" s="175"/>
      <c r="IK1" s="175"/>
      <c r="IL1" s="175"/>
      <c r="IM1" s="175"/>
      <c r="IN1" s="175"/>
      <c r="IO1" s="175"/>
      <c r="IP1" s="175"/>
      <c r="IQ1" s="175"/>
      <c r="IR1" s="175"/>
      <c r="IS1" s="175"/>
      <c r="IT1" s="175"/>
      <c r="IU1" s="175"/>
      <c r="IV1" s="175"/>
      <c r="IW1" s="175"/>
    </row>
    <row r="2" customFormat="false" ht="15" hidden="false" customHeight="true" outlineLevel="0" collapsed="false">
      <c r="A2" s="175" t="s">
        <v>218</v>
      </c>
      <c r="B2" s="175"/>
      <c r="C2" s="175"/>
      <c r="D2" s="175"/>
      <c r="E2" s="175"/>
      <c r="F2" s="175"/>
      <c r="G2" s="175"/>
      <c r="H2" s="175"/>
      <c r="I2" s="175"/>
      <c r="J2" s="175"/>
      <c r="K2" s="175"/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5"/>
      <c r="X2" s="175"/>
      <c r="Y2" s="175"/>
      <c r="Z2" s="175"/>
      <c r="AA2" s="175"/>
      <c r="AB2" s="175"/>
      <c r="AC2" s="175"/>
      <c r="AD2" s="175"/>
      <c r="AE2" s="175"/>
      <c r="AF2" s="175"/>
      <c r="AG2" s="175"/>
      <c r="AH2" s="175"/>
      <c r="AI2" s="175"/>
      <c r="AJ2" s="175"/>
      <c r="AK2" s="175"/>
      <c r="AL2" s="175"/>
      <c r="AM2" s="175"/>
      <c r="AN2" s="175"/>
      <c r="AO2" s="175"/>
      <c r="AP2" s="175"/>
      <c r="AQ2" s="175"/>
      <c r="AR2" s="175"/>
      <c r="AS2" s="175"/>
      <c r="AT2" s="175"/>
      <c r="AU2" s="175"/>
      <c r="AV2" s="175"/>
      <c r="AW2" s="175"/>
      <c r="AX2" s="175"/>
      <c r="AY2" s="175"/>
      <c r="AZ2" s="175"/>
      <c r="BA2" s="175"/>
      <c r="BB2" s="175"/>
      <c r="BC2" s="175"/>
      <c r="BD2" s="175"/>
      <c r="BE2" s="175"/>
      <c r="BF2" s="175"/>
      <c r="BG2" s="175"/>
      <c r="BH2" s="175"/>
      <c r="BI2" s="175"/>
      <c r="BJ2" s="175"/>
      <c r="BK2" s="175"/>
      <c r="BL2" s="175"/>
      <c r="BM2" s="175"/>
      <c r="BN2" s="175"/>
      <c r="BO2" s="175"/>
      <c r="BP2" s="175"/>
      <c r="BQ2" s="175"/>
      <c r="BR2" s="175"/>
      <c r="BS2" s="175"/>
      <c r="BT2" s="175"/>
      <c r="BU2" s="175"/>
      <c r="BV2" s="175"/>
      <c r="BW2" s="175"/>
      <c r="BX2" s="175"/>
      <c r="BY2" s="175"/>
      <c r="BZ2" s="175"/>
      <c r="CA2" s="175"/>
      <c r="CB2" s="175"/>
      <c r="CC2" s="175"/>
      <c r="CD2" s="175"/>
      <c r="CE2" s="175"/>
      <c r="CF2" s="175"/>
      <c r="CG2" s="175"/>
      <c r="CH2" s="175"/>
      <c r="CI2" s="175"/>
      <c r="CJ2" s="175"/>
      <c r="CK2" s="175"/>
      <c r="CL2" s="175"/>
      <c r="CM2" s="175"/>
      <c r="CN2" s="175"/>
      <c r="CO2" s="175"/>
      <c r="CP2" s="175"/>
      <c r="CQ2" s="175"/>
      <c r="CR2" s="175"/>
      <c r="CS2" s="175"/>
      <c r="CT2" s="175"/>
      <c r="CU2" s="175"/>
      <c r="CV2" s="175"/>
      <c r="CW2" s="175"/>
      <c r="CX2" s="175"/>
      <c r="CY2" s="175"/>
      <c r="CZ2" s="175"/>
      <c r="DA2" s="175"/>
      <c r="DB2" s="175"/>
      <c r="DC2" s="175"/>
      <c r="DD2" s="175"/>
      <c r="DE2" s="175"/>
      <c r="DF2" s="175"/>
      <c r="DG2" s="175"/>
      <c r="DH2" s="175"/>
      <c r="DI2" s="175"/>
      <c r="DJ2" s="175"/>
      <c r="DK2" s="175"/>
      <c r="DL2" s="175"/>
      <c r="DM2" s="175"/>
      <c r="DN2" s="175"/>
      <c r="DO2" s="175"/>
      <c r="DP2" s="175"/>
      <c r="DQ2" s="175"/>
      <c r="DR2" s="175"/>
      <c r="DS2" s="175"/>
      <c r="DT2" s="175"/>
      <c r="DU2" s="175"/>
      <c r="DV2" s="175"/>
      <c r="DW2" s="175"/>
      <c r="DX2" s="175"/>
      <c r="DY2" s="175"/>
      <c r="DZ2" s="175"/>
      <c r="EA2" s="175"/>
      <c r="EB2" s="175"/>
      <c r="EC2" s="175"/>
      <c r="ED2" s="175"/>
      <c r="EE2" s="175"/>
      <c r="EF2" s="175"/>
      <c r="EG2" s="175"/>
      <c r="EH2" s="175"/>
      <c r="EI2" s="175"/>
      <c r="EJ2" s="175"/>
      <c r="EK2" s="175"/>
      <c r="EL2" s="175"/>
      <c r="EM2" s="175"/>
      <c r="EN2" s="175"/>
      <c r="EO2" s="175"/>
      <c r="EP2" s="175"/>
      <c r="EQ2" s="175"/>
      <c r="ER2" s="175"/>
      <c r="ES2" s="175"/>
      <c r="ET2" s="175"/>
      <c r="EU2" s="175"/>
      <c r="EV2" s="175"/>
      <c r="EW2" s="175"/>
      <c r="EX2" s="175"/>
      <c r="EY2" s="175"/>
      <c r="EZ2" s="175"/>
      <c r="FA2" s="175"/>
      <c r="FB2" s="175"/>
      <c r="FC2" s="175"/>
      <c r="FD2" s="175"/>
      <c r="FE2" s="175"/>
      <c r="FF2" s="175"/>
      <c r="FG2" s="175"/>
      <c r="FH2" s="175"/>
      <c r="FI2" s="175"/>
      <c r="FJ2" s="175"/>
      <c r="FK2" s="175"/>
      <c r="FL2" s="175"/>
      <c r="FM2" s="175"/>
      <c r="FN2" s="175"/>
      <c r="FO2" s="175"/>
      <c r="FP2" s="175"/>
      <c r="FQ2" s="175"/>
      <c r="FR2" s="175"/>
      <c r="FS2" s="175"/>
      <c r="FT2" s="175"/>
      <c r="FU2" s="175"/>
      <c r="FV2" s="175"/>
      <c r="FW2" s="175"/>
      <c r="FX2" s="175"/>
      <c r="FY2" s="175"/>
      <c r="FZ2" s="175"/>
      <c r="GA2" s="175"/>
      <c r="GB2" s="175"/>
      <c r="GC2" s="175"/>
      <c r="GD2" s="175"/>
      <c r="GE2" s="175"/>
      <c r="GF2" s="175"/>
      <c r="GG2" s="175"/>
      <c r="GH2" s="175"/>
      <c r="GI2" s="175"/>
      <c r="GJ2" s="175"/>
      <c r="GK2" s="175"/>
      <c r="GL2" s="175"/>
      <c r="GM2" s="175"/>
      <c r="GN2" s="175"/>
      <c r="GO2" s="175"/>
      <c r="GP2" s="175"/>
      <c r="GQ2" s="175"/>
      <c r="GR2" s="175"/>
      <c r="GS2" s="175"/>
      <c r="GT2" s="175"/>
      <c r="GU2" s="175"/>
      <c r="GV2" s="175"/>
      <c r="GW2" s="175"/>
      <c r="GX2" s="175"/>
      <c r="GY2" s="175"/>
      <c r="GZ2" s="175"/>
      <c r="HA2" s="175"/>
      <c r="HB2" s="175"/>
      <c r="HC2" s="175"/>
      <c r="HD2" s="175"/>
      <c r="HE2" s="175"/>
      <c r="HF2" s="175"/>
      <c r="HG2" s="175"/>
      <c r="HH2" s="175"/>
      <c r="HI2" s="175"/>
      <c r="HJ2" s="175"/>
      <c r="HK2" s="175"/>
      <c r="HL2" s="175"/>
      <c r="HM2" s="175"/>
      <c r="HN2" s="175"/>
      <c r="HO2" s="175"/>
      <c r="HP2" s="175"/>
      <c r="HQ2" s="175"/>
      <c r="HR2" s="175"/>
      <c r="HS2" s="175"/>
      <c r="HT2" s="175"/>
      <c r="HU2" s="175"/>
      <c r="HV2" s="175"/>
      <c r="HW2" s="175"/>
      <c r="HX2" s="175"/>
      <c r="HY2" s="175"/>
      <c r="HZ2" s="175"/>
      <c r="IA2" s="175"/>
      <c r="IB2" s="175"/>
      <c r="IC2" s="175"/>
      <c r="ID2" s="175"/>
      <c r="IE2" s="175"/>
      <c r="IF2" s="175"/>
      <c r="IG2" s="175"/>
      <c r="IH2" s="175"/>
      <c r="II2" s="175"/>
      <c r="IJ2" s="175"/>
      <c r="IK2" s="175"/>
      <c r="IL2" s="175"/>
      <c r="IM2" s="175"/>
      <c r="IN2" s="175"/>
      <c r="IO2" s="175"/>
      <c r="IP2" s="175"/>
      <c r="IQ2" s="175"/>
      <c r="IR2" s="175"/>
      <c r="IS2" s="175"/>
      <c r="IT2" s="175"/>
      <c r="IU2" s="175"/>
      <c r="IV2" s="175"/>
      <c r="IW2" s="175"/>
    </row>
    <row r="3" customFormat="false" ht="15.75" hidden="false" customHeight="false" outlineLevel="0" collapsed="false">
      <c r="A3" s="175" t="s">
        <v>219</v>
      </c>
      <c r="B3" s="175"/>
      <c r="C3" s="175"/>
      <c r="D3" s="175"/>
      <c r="E3" s="175"/>
      <c r="F3" s="175"/>
      <c r="G3" s="175"/>
      <c r="H3" s="175"/>
      <c r="I3" s="175"/>
      <c r="J3" s="175"/>
      <c r="K3" s="175"/>
      <c r="L3" s="175"/>
      <c r="M3" s="175"/>
      <c r="N3" s="175"/>
      <c r="O3" s="175"/>
      <c r="P3" s="175"/>
      <c r="Q3" s="175"/>
      <c r="R3" s="175"/>
      <c r="S3" s="175"/>
      <c r="T3" s="175"/>
      <c r="U3" s="175"/>
      <c r="V3" s="175"/>
      <c r="W3" s="175"/>
      <c r="X3" s="175"/>
      <c r="Y3" s="175"/>
      <c r="Z3" s="175"/>
      <c r="AA3" s="175"/>
      <c r="AB3" s="175"/>
      <c r="AC3" s="175"/>
      <c r="AD3" s="175"/>
      <c r="AE3" s="175"/>
      <c r="AF3" s="175"/>
      <c r="AG3" s="175"/>
      <c r="AH3" s="175"/>
      <c r="AI3" s="175"/>
      <c r="AJ3" s="175"/>
      <c r="AK3" s="175"/>
      <c r="AL3" s="175"/>
      <c r="AM3" s="175"/>
      <c r="AN3" s="175"/>
      <c r="AO3" s="175"/>
      <c r="AP3" s="175"/>
      <c r="AQ3" s="175"/>
      <c r="AR3" s="175"/>
      <c r="AS3" s="175"/>
      <c r="AT3" s="175"/>
      <c r="AU3" s="175"/>
      <c r="AV3" s="175"/>
      <c r="AW3" s="175"/>
      <c r="AX3" s="175"/>
      <c r="AY3" s="175"/>
      <c r="AZ3" s="175"/>
      <c r="BA3" s="175"/>
      <c r="BB3" s="175"/>
      <c r="BC3" s="175"/>
      <c r="BD3" s="175"/>
      <c r="BE3" s="175"/>
      <c r="BF3" s="175"/>
      <c r="BG3" s="175"/>
      <c r="BH3" s="175"/>
      <c r="BI3" s="175"/>
      <c r="BJ3" s="175"/>
      <c r="BK3" s="175"/>
      <c r="BL3" s="175"/>
      <c r="BM3" s="175"/>
      <c r="BN3" s="175"/>
      <c r="BO3" s="175"/>
      <c r="BP3" s="175"/>
      <c r="BQ3" s="175"/>
      <c r="BR3" s="175"/>
      <c r="BS3" s="175"/>
      <c r="BT3" s="175"/>
      <c r="BU3" s="175"/>
      <c r="BV3" s="175"/>
      <c r="BW3" s="175"/>
      <c r="BX3" s="175"/>
      <c r="BY3" s="175"/>
      <c r="BZ3" s="175"/>
      <c r="CA3" s="175"/>
      <c r="CB3" s="175"/>
      <c r="CC3" s="175"/>
      <c r="CD3" s="175"/>
      <c r="CE3" s="175"/>
      <c r="CF3" s="175"/>
      <c r="CG3" s="175"/>
      <c r="CH3" s="175"/>
      <c r="CI3" s="175"/>
      <c r="CJ3" s="175"/>
      <c r="CK3" s="175"/>
      <c r="CL3" s="175"/>
      <c r="CM3" s="175"/>
      <c r="CN3" s="175"/>
      <c r="CO3" s="175"/>
      <c r="CP3" s="175"/>
      <c r="CQ3" s="175"/>
      <c r="CR3" s="175"/>
      <c r="CS3" s="175"/>
      <c r="CT3" s="175"/>
      <c r="CU3" s="175"/>
      <c r="CV3" s="175"/>
      <c r="CW3" s="175"/>
      <c r="CX3" s="175"/>
      <c r="CY3" s="175"/>
      <c r="CZ3" s="175"/>
      <c r="DA3" s="175"/>
      <c r="DB3" s="175"/>
      <c r="DC3" s="175"/>
      <c r="DD3" s="175"/>
      <c r="DE3" s="175"/>
      <c r="DF3" s="175"/>
      <c r="DG3" s="175"/>
      <c r="DH3" s="175"/>
      <c r="DI3" s="175"/>
      <c r="DJ3" s="175"/>
      <c r="DK3" s="175"/>
      <c r="DL3" s="175"/>
      <c r="DM3" s="175"/>
      <c r="DN3" s="175"/>
      <c r="DO3" s="175"/>
      <c r="DP3" s="175"/>
      <c r="DQ3" s="175"/>
      <c r="DR3" s="175"/>
      <c r="DS3" s="175"/>
      <c r="DT3" s="175"/>
      <c r="DU3" s="175"/>
      <c r="DV3" s="175"/>
      <c r="DW3" s="175"/>
      <c r="DX3" s="175"/>
      <c r="DY3" s="175"/>
      <c r="DZ3" s="175"/>
      <c r="EA3" s="175"/>
      <c r="EB3" s="175"/>
      <c r="EC3" s="175"/>
      <c r="ED3" s="175"/>
      <c r="EE3" s="175"/>
      <c r="EF3" s="175"/>
      <c r="EG3" s="175"/>
      <c r="EH3" s="175"/>
      <c r="EI3" s="175"/>
      <c r="EJ3" s="175"/>
      <c r="EK3" s="175"/>
      <c r="EL3" s="175"/>
      <c r="EM3" s="175"/>
      <c r="EN3" s="175"/>
      <c r="EO3" s="175"/>
      <c r="EP3" s="175"/>
      <c r="EQ3" s="175"/>
      <c r="ER3" s="175"/>
      <c r="ES3" s="175"/>
      <c r="ET3" s="175"/>
      <c r="EU3" s="175"/>
      <c r="EV3" s="175"/>
      <c r="EW3" s="175"/>
      <c r="EX3" s="175"/>
      <c r="EY3" s="175"/>
      <c r="EZ3" s="175"/>
      <c r="FA3" s="175"/>
      <c r="FB3" s="175"/>
      <c r="FC3" s="175"/>
      <c r="FD3" s="175"/>
      <c r="FE3" s="175"/>
      <c r="FF3" s="175"/>
      <c r="FG3" s="175"/>
      <c r="FH3" s="175"/>
      <c r="FI3" s="175"/>
      <c r="FJ3" s="175"/>
      <c r="FK3" s="175"/>
      <c r="FL3" s="175"/>
      <c r="FM3" s="175"/>
      <c r="FN3" s="175"/>
      <c r="FO3" s="175"/>
      <c r="FP3" s="175"/>
      <c r="FQ3" s="175"/>
      <c r="FR3" s="175"/>
      <c r="FS3" s="175"/>
      <c r="FT3" s="175"/>
      <c r="FU3" s="175"/>
      <c r="FV3" s="175"/>
      <c r="FW3" s="175"/>
      <c r="FX3" s="175"/>
      <c r="FY3" s="175"/>
      <c r="FZ3" s="175"/>
      <c r="GA3" s="175"/>
      <c r="GB3" s="175"/>
      <c r="GC3" s="175"/>
      <c r="GD3" s="175"/>
      <c r="GE3" s="175"/>
      <c r="GF3" s="175"/>
      <c r="GG3" s="175"/>
      <c r="GH3" s="175"/>
      <c r="GI3" s="175"/>
      <c r="GJ3" s="175"/>
      <c r="GK3" s="175"/>
      <c r="GL3" s="175"/>
      <c r="GM3" s="175"/>
      <c r="GN3" s="175"/>
      <c r="GO3" s="175"/>
      <c r="GP3" s="175"/>
      <c r="GQ3" s="175"/>
      <c r="GR3" s="175"/>
      <c r="GS3" s="175"/>
      <c r="GT3" s="175"/>
      <c r="GU3" s="175"/>
      <c r="GV3" s="175"/>
      <c r="GW3" s="175"/>
      <c r="GX3" s="175"/>
      <c r="GY3" s="175"/>
      <c r="GZ3" s="175"/>
      <c r="HA3" s="175"/>
      <c r="HB3" s="175"/>
      <c r="HC3" s="175"/>
      <c r="HD3" s="175"/>
      <c r="HE3" s="175"/>
      <c r="HF3" s="175"/>
      <c r="HG3" s="175"/>
      <c r="HH3" s="175"/>
      <c r="HI3" s="175"/>
      <c r="HJ3" s="175"/>
      <c r="HK3" s="175"/>
      <c r="HL3" s="175"/>
      <c r="HM3" s="175"/>
      <c r="HN3" s="175"/>
      <c r="HO3" s="175"/>
      <c r="HP3" s="175"/>
      <c r="HQ3" s="175"/>
      <c r="HR3" s="175"/>
      <c r="HS3" s="175"/>
      <c r="HT3" s="175"/>
      <c r="HU3" s="175"/>
      <c r="HV3" s="175"/>
      <c r="HW3" s="175"/>
      <c r="HX3" s="175"/>
      <c r="HY3" s="175"/>
      <c r="HZ3" s="175"/>
      <c r="IA3" s="175"/>
      <c r="IB3" s="175"/>
      <c r="IC3" s="175"/>
      <c r="ID3" s="175"/>
      <c r="IE3" s="175"/>
      <c r="IF3" s="175"/>
      <c r="IG3" s="175"/>
      <c r="IH3" s="175"/>
      <c r="II3" s="175"/>
      <c r="IJ3" s="175"/>
      <c r="IK3" s="175"/>
      <c r="IL3" s="175"/>
      <c r="IM3" s="175"/>
      <c r="IN3" s="175"/>
      <c r="IO3" s="175"/>
      <c r="IP3" s="175"/>
      <c r="IQ3" s="175"/>
      <c r="IR3" s="175"/>
      <c r="IS3" s="175"/>
      <c r="IT3" s="175"/>
      <c r="IU3" s="175"/>
      <c r="IV3" s="175"/>
      <c r="IW3" s="175"/>
    </row>
    <row r="16" customFormat="false" ht="12.75" hidden="false" customHeight="false" outlineLevel="0" collapsed="false">
      <c r="B16" s="174" t="s">
        <v>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29"/>
  <sheetViews>
    <sheetView showFormulas="false" showGridLines="true" showRowColHeaders="true" showZeros="true" rightToLeft="false" tabSelected="true" showOutlineSymbols="true" defaultGridColor="true" view="normal" topLeftCell="A1" colorId="64" zoomScale="75" zoomScaleNormal="75" zoomScalePageLayoutView="100" workbookViewId="0">
      <selection pane="topLeft" activeCell="C11" activeCellId="0" sqref="C11"/>
    </sheetView>
  </sheetViews>
  <sheetFormatPr defaultColWidth="8.70703125" defaultRowHeight="11.25" customHeight="true" zeroHeight="false" outlineLevelRow="0" outlineLevelCol="0"/>
  <cols>
    <col collapsed="false" customWidth="true" hidden="false" outlineLevel="0" max="1" min="1" style="4" width="35.42"/>
    <col collapsed="false" customWidth="true" hidden="true" outlineLevel="0" max="2" min="2" style="4" width="12.14"/>
    <col collapsed="false" customWidth="true" hidden="false" outlineLevel="0" max="3" min="3" style="1" width="24.7"/>
    <col collapsed="false" customWidth="true" hidden="true" outlineLevel="0" max="4" min="4" style="4" width="15.7"/>
    <col collapsed="false" customWidth="true" hidden="false" outlineLevel="0" max="5" min="5" style="4" width="24.7"/>
    <col collapsed="false" customWidth="true" hidden="true" outlineLevel="0" max="6" min="6" style="4" width="15.7"/>
    <col collapsed="false" customWidth="true" hidden="false" outlineLevel="0" max="7" min="7" style="1" width="20.41"/>
    <col collapsed="false" customWidth="true" hidden="false" outlineLevel="0" max="8" min="8" style="4" width="12.7"/>
    <col collapsed="false" customWidth="true" hidden="true" outlineLevel="0" max="11" min="9" style="4" width="12.7"/>
    <col collapsed="false" customWidth="true" hidden="false" outlineLevel="0" max="12" min="12" style="1" width="12.7"/>
    <col collapsed="false" customWidth="true" hidden="false" outlineLevel="0" max="13" min="13" style="4" width="12.7"/>
    <col collapsed="false" customWidth="true" hidden="false" outlineLevel="0" max="14" min="14" style="1" width="12.7"/>
    <col collapsed="false" customWidth="true" hidden="false" outlineLevel="0" max="15" min="15" style="4" width="12.7"/>
    <col collapsed="false" customWidth="true" hidden="false" outlineLevel="0" max="16" min="16" style="1" width="12.7"/>
    <col collapsed="false" customWidth="true" hidden="false" outlineLevel="0" max="17" min="17" style="4" width="12.7"/>
    <col collapsed="false" customWidth="false" hidden="false" outlineLevel="0" max="257" min="18" style="4" width="8.7"/>
  </cols>
  <sheetData>
    <row r="1" customFormat="false" ht="32.25" hidden="false" customHeight="true" outlineLevel="0" collapsed="false">
      <c r="A1" s="176" t="n">
        <f aca="true">TODAY()</f>
        <v>45926</v>
      </c>
      <c r="B1" s="177" t="s">
        <v>220</v>
      </c>
      <c r="C1" s="178"/>
      <c r="D1" s="177"/>
      <c r="E1" s="177"/>
      <c r="F1" s="177"/>
      <c r="G1" s="178"/>
      <c r="H1" s="177"/>
      <c r="I1" s="177"/>
      <c r="J1" s="177"/>
      <c r="K1" s="177"/>
      <c r="L1" s="178"/>
      <c r="M1" s="177"/>
      <c r="N1" s="178"/>
      <c r="O1" s="177"/>
      <c r="P1" s="178"/>
      <c r="Q1" s="179"/>
    </row>
    <row r="2" customFormat="false" ht="11.25" hidden="false" customHeight="false" outlineLevel="0" collapsed="false">
      <c r="A2" s="180" t="s">
        <v>2</v>
      </c>
      <c r="B2" s="55"/>
      <c r="C2" s="48"/>
      <c r="D2" s="55"/>
      <c r="E2" s="55"/>
      <c r="F2" s="55"/>
      <c r="G2" s="48"/>
      <c r="H2" s="55"/>
      <c r="I2" s="55"/>
      <c r="J2" s="55"/>
      <c r="K2" s="55"/>
      <c r="L2" s="48"/>
      <c r="M2" s="55"/>
      <c r="N2" s="48"/>
      <c r="O2" s="55"/>
      <c r="P2" s="48"/>
      <c r="Q2" s="181"/>
    </row>
    <row r="3" customFormat="false" ht="11.25" hidden="false" customHeight="false" outlineLevel="0" collapsed="false">
      <c r="A3" s="180"/>
      <c r="B3" s="55"/>
      <c r="C3" s="48"/>
      <c r="D3" s="55"/>
      <c r="E3" s="55"/>
      <c r="F3" s="55"/>
      <c r="G3" s="48"/>
      <c r="H3" s="55"/>
      <c r="I3" s="55"/>
      <c r="J3" s="55"/>
      <c r="K3" s="55"/>
      <c r="L3" s="48"/>
      <c r="M3" s="55"/>
      <c r="N3" s="48"/>
      <c r="O3" s="55"/>
      <c r="P3" s="48"/>
      <c r="Q3" s="181"/>
    </row>
    <row r="4" customFormat="false" ht="19.5" hidden="false" customHeight="true" outlineLevel="0" collapsed="false">
      <c r="A4" s="182"/>
      <c r="B4" s="183" t="s">
        <v>2</v>
      </c>
      <c r="C4" s="184" t="n">
        <f aca="true">TODAY()</f>
        <v>45926</v>
      </c>
      <c r="D4" s="183"/>
      <c r="E4" s="185" t="n">
        <f aca="false">$C$4-4</f>
        <v>45922</v>
      </c>
      <c r="F4" s="183"/>
      <c r="G4" s="184" t="s">
        <v>3</v>
      </c>
      <c r="H4" s="183"/>
      <c r="I4" s="183"/>
      <c r="J4" s="183"/>
      <c r="K4" s="183"/>
      <c r="L4" s="184" t="n">
        <f aca="false">$C$4-2</f>
        <v>45924</v>
      </c>
      <c r="M4" s="185" t="n">
        <f aca="false">$C$4-3</f>
        <v>45923</v>
      </c>
      <c r="N4" s="184" t="n">
        <f aca="false">$C$4-4</f>
        <v>45922</v>
      </c>
      <c r="O4" s="185" t="n">
        <f aca="false">$C$4-5</f>
        <v>45921</v>
      </c>
      <c r="P4" s="184" t="n">
        <f aca="false">$C$4-6</f>
        <v>45920</v>
      </c>
      <c r="Q4" s="186" t="n">
        <f aca="false">$C$4-7</f>
        <v>45919</v>
      </c>
      <c r="R4" s="187"/>
      <c r="S4" s="187"/>
      <c r="T4" s="187"/>
      <c r="U4" s="187"/>
      <c r="V4" s="187"/>
      <c r="W4" s="187"/>
      <c r="X4" s="187"/>
      <c r="Y4" s="187"/>
      <c r="Z4" s="187"/>
      <c r="AA4" s="187"/>
      <c r="AB4" s="187"/>
      <c r="AC4" s="187"/>
      <c r="AD4" s="187"/>
      <c r="AE4" s="187"/>
      <c r="AF4" s="187"/>
      <c r="AG4" s="187"/>
      <c r="AH4" s="187"/>
      <c r="AI4" s="187"/>
      <c r="AJ4" s="187"/>
      <c r="AK4" s="187"/>
      <c r="AL4" s="187"/>
      <c r="AM4" s="187"/>
      <c r="AN4" s="187"/>
      <c r="AO4" s="187"/>
      <c r="AP4" s="187"/>
      <c r="AQ4" s="187"/>
      <c r="AR4" s="187"/>
      <c r="AS4" s="187"/>
      <c r="AT4" s="187"/>
      <c r="AU4" s="187"/>
      <c r="AV4" s="187"/>
      <c r="AW4" s="187"/>
      <c r="AX4" s="187"/>
      <c r="AY4" s="187"/>
      <c r="AZ4" s="187"/>
      <c r="BA4" s="187"/>
      <c r="BB4" s="187"/>
      <c r="BC4" s="187"/>
      <c r="BD4" s="187"/>
      <c r="BE4" s="187"/>
      <c r="BF4" s="187"/>
      <c r="BG4" s="187"/>
      <c r="BH4" s="187"/>
      <c r="BI4" s="187"/>
      <c r="BJ4" s="187"/>
      <c r="BK4" s="187"/>
      <c r="BL4" s="187"/>
      <c r="BM4" s="187"/>
      <c r="BN4" s="187"/>
      <c r="BO4" s="187"/>
      <c r="BP4" s="187"/>
      <c r="BQ4" s="187"/>
      <c r="BR4" s="187"/>
      <c r="BS4" s="187"/>
      <c r="BT4" s="187"/>
      <c r="BU4" s="187"/>
      <c r="BV4" s="187"/>
      <c r="BW4" s="187"/>
      <c r="BX4" s="187"/>
      <c r="BY4" s="187"/>
      <c r="BZ4" s="187"/>
      <c r="CA4" s="187"/>
      <c r="CB4" s="187"/>
      <c r="CC4" s="187"/>
      <c r="CD4" s="187"/>
      <c r="CE4" s="187"/>
      <c r="CF4" s="187"/>
      <c r="CG4" s="187"/>
      <c r="CH4" s="187"/>
      <c r="CI4" s="187"/>
      <c r="CJ4" s="187"/>
      <c r="CK4" s="187"/>
      <c r="CL4" s="187"/>
      <c r="CM4" s="187"/>
      <c r="CN4" s="187"/>
      <c r="CO4" s="187"/>
      <c r="CP4" s="187"/>
      <c r="CQ4" s="187"/>
      <c r="CR4" s="187"/>
      <c r="CS4" s="187"/>
      <c r="CT4" s="187"/>
      <c r="CU4" s="187"/>
      <c r="CV4" s="187"/>
      <c r="CW4" s="187"/>
      <c r="CX4" s="187"/>
      <c r="CY4" s="187"/>
      <c r="CZ4" s="187"/>
      <c r="DA4" s="187"/>
      <c r="DB4" s="187"/>
      <c r="DC4" s="187"/>
      <c r="DD4" s="187"/>
      <c r="DE4" s="187"/>
      <c r="DF4" s="187"/>
      <c r="DG4" s="187"/>
      <c r="DH4" s="187"/>
      <c r="DI4" s="187"/>
      <c r="DJ4" s="187"/>
      <c r="DK4" s="187"/>
      <c r="DL4" s="187"/>
      <c r="DM4" s="187"/>
      <c r="DN4" s="187"/>
      <c r="DO4" s="187"/>
      <c r="DP4" s="187"/>
      <c r="DQ4" s="187"/>
      <c r="DR4" s="187"/>
      <c r="DS4" s="187"/>
      <c r="DT4" s="187"/>
      <c r="DU4" s="187"/>
      <c r="DV4" s="187"/>
      <c r="DW4" s="187"/>
      <c r="DX4" s="187"/>
      <c r="DY4" s="187"/>
      <c r="DZ4" s="187"/>
      <c r="EA4" s="187"/>
      <c r="EB4" s="187"/>
      <c r="EC4" s="187"/>
      <c r="ED4" s="187"/>
      <c r="EE4" s="187"/>
      <c r="EF4" s="187"/>
      <c r="EG4" s="187"/>
      <c r="EH4" s="187"/>
      <c r="EI4" s="187"/>
      <c r="EJ4" s="187"/>
      <c r="EK4" s="187"/>
      <c r="EL4" s="187"/>
      <c r="EM4" s="187"/>
      <c r="EN4" s="187"/>
      <c r="EO4" s="187"/>
      <c r="EP4" s="187"/>
      <c r="EQ4" s="187"/>
      <c r="ER4" s="187"/>
      <c r="ES4" s="187"/>
      <c r="ET4" s="187"/>
      <c r="EU4" s="187"/>
      <c r="EV4" s="187"/>
      <c r="EW4" s="187"/>
      <c r="EX4" s="187"/>
      <c r="EY4" s="187"/>
      <c r="EZ4" s="187"/>
      <c r="FA4" s="187"/>
      <c r="FB4" s="187"/>
      <c r="FC4" s="187"/>
      <c r="FD4" s="187"/>
      <c r="FE4" s="187"/>
      <c r="FF4" s="187"/>
      <c r="FG4" s="187"/>
      <c r="FH4" s="187"/>
      <c r="FI4" s="187"/>
      <c r="FJ4" s="187"/>
      <c r="FK4" s="187"/>
      <c r="FL4" s="187"/>
      <c r="FM4" s="187"/>
      <c r="FN4" s="187"/>
      <c r="FO4" s="187"/>
      <c r="FP4" s="187"/>
      <c r="FQ4" s="187"/>
      <c r="FR4" s="187"/>
      <c r="FS4" s="187"/>
      <c r="FT4" s="187"/>
      <c r="FU4" s="187"/>
      <c r="FV4" s="187"/>
      <c r="FW4" s="187"/>
      <c r="FX4" s="187"/>
      <c r="FY4" s="187"/>
      <c r="FZ4" s="187"/>
      <c r="GA4" s="187"/>
      <c r="GB4" s="187"/>
      <c r="GC4" s="187"/>
      <c r="GD4" s="187"/>
      <c r="GE4" s="187"/>
      <c r="GF4" s="187"/>
      <c r="GG4" s="187"/>
      <c r="GH4" s="187"/>
      <c r="GI4" s="187"/>
      <c r="GJ4" s="187"/>
      <c r="GK4" s="187"/>
      <c r="GL4" s="187"/>
      <c r="GM4" s="187"/>
      <c r="GN4" s="187"/>
      <c r="GO4" s="187"/>
      <c r="GP4" s="187"/>
      <c r="GQ4" s="187"/>
      <c r="GR4" s="187"/>
      <c r="GS4" s="187"/>
      <c r="GT4" s="187"/>
      <c r="GU4" s="187"/>
      <c r="GV4" s="187"/>
      <c r="GW4" s="187"/>
      <c r="GX4" s="187"/>
      <c r="GY4" s="187"/>
      <c r="GZ4" s="187"/>
      <c r="HA4" s="187"/>
      <c r="HB4" s="187"/>
      <c r="HC4" s="187"/>
      <c r="HD4" s="187"/>
      <c r="HE4" s="187"/>
      <c r="HF4" s="187"/>
      <c r="HG4" s="187"/>
      <c r="HH4" s="187"/>
      <c r="HI4" s="187"/>
      <c r="HJ4" s="187"/>
      <c r="HK4" s="187"/>
      <c r="HL4" s="187"/>
      <c r="HM4" s="187"/>
      <c r="HN4" s="187"/>
      <c r="HO4" s="187"/>
      <c r="HP4" s="187"/>
      <c r="HQ4" s="187"/>
      <c r="HR4" s="187"/>
      <c r="HS4" s="187"/>
      <c r="HT4" s="187"/>
      <c r="HU4" s="187"/>
      <c r="HV4" s="187"/>
      <c r="HW4" s="187"/>
      <c r="HX4" s="187"/>
      <c r="HY4" s="187"/>
      <c r="HZ4" s="187"/>
      <c r="IA4" s="187"/>
      <c r="IB4" s="187"/>
      <c r="IC4" s="187"/>
      <c r="ID4" s="187"/>
      <c r="IE4" s="187"/>
      <c r="IF4" s="187"/>
      <c r="IG4" s="187"/>
      <c r="IH4" s="187"/>
      <c r="II4" s="187"/>
      <c r="IJ4" s="187"/>
      <c r="IK4" s="187"/>
      <c r="IL4" s="187"/>
      <c r="IM4" s="187"/>
      <c r="IN4" s="187"/>
      <c r="IO4" s="187"/>
      <c r="IP4" s="187"/>
      <c r="IQ4" s="187"/>
      <c r="IR4" s="187"/>
      <c r="IS4" s="187"/>
      <c r="IT4" s="187"/>
      <c r="IU4" s="187"/>
      <c r="IV4" s="187"/>
      <c r="IW4" s="187"/>
    </row>
    <row r="5" customFormat="false" ht="11.25" hidden="false" customHeight="false" outlineLevel="0" collapsed="false">
      <c r="A5" s="180"/>
      <c r="B5" s="55"/>
      <c r="C5" s="48" t="s">
        <v>2</v>
      </c>
      <c r="D5" s="55"/>
      <c r="E5" s="55" t="s">
        <v>2</v>
      </c>
      <c r="F5" s="55"/>
      <c r="G5" s="48"/>
      <c r="H5" s="55"/>
      <c r="I5" s="55"/>
      <c r="J5" s="55"/>
      <c r="K5" s="55"/>
      <c r="L5" s="48" t="s">
        <v>2</v>
      </c>
      <c r="M5" s="55" t="s">
        <v>2</v>
      </c>
      <c r="N5" s="48" t="s">
        <v>2</v>
      </c>
      <c r="O5" s="55" t="s">
        <v>2</v>
      </c>
      <c r="P5" s="48" t="s">
        <v>2</v>
      </c>
      <c r="Q5" s="181" t="s">
        <v>2</v>
      </c>
    </row>
    <row r="6" customFormat="false" ht="11.25" hidden="false" customHeight="false" outlineLevel="0" collapsed="false">
      <c r="A6" s="180"/>
      <c r="B6" s="55"/>
      <c r="C6" s="48" t="s">
        <v>4</v>
      </c>
      <c r="D6" s="55" t="s">
        <v>5</v>
      </c>
      <c r="E6" s="55" t="s">
        <v>4</v>
      </c>
      <c r="F6" s="55" t="s">
        <v>5</v>
      </c>
      <c r="G6" s="48" t="s">
        <v>4</v>
      </c>
      <c r="H6" s="55" t="s">
        <v>9</v>
      </c>
      <c r="I6" s="55" t="s">
        <v>221</v>
      </c>
      <c r="J6" s="55"/>
      <c r="K6" s="55" t="s">
        <v>222</v>
      </c>
      <c r="L6" s="48" t="s">
        <v>4</v>
      </c>
      <c r="M6" s="55" t="s">
        <v>4</v>
      </c>
      <c r="N6" s="48" t="s">
        <v>4</v>
      </c>
      <c r="O6" s="55" t="s">
        <v>4</v>
      </c>
      <c r="P6" s="48" t="s">
        <v>4</v>
      </c>
      <c r="Q6" s="181" t="s">
        <v>4</v>
      </c>
    </row>
    <row r="7" customFormat="false" ht="11.25" hidden="false" customHeight="false" outlineLevel="0" collapsed="false">
      <c r="A7" s="180"/>
      <c r="B7" s="55"/>
      <c r="C7" s="48" t="s">
        <v>6</v>
      </c>
      <c r="D7" s="55" t="s">
        <v>7</v>
      </c>
      <c r="E7" s="55" t="s">
        <v>6</v>
      </c>
      <c r="F7" s="55" t="s">
        <v>7</v>
      </c>
      <c r="G7" s="48" t="s">
        <v>6</v>
      </c>
      <c r="H7" s="55" t="s">
        <v>223</v>
      </c>
      <c r="I7" s="55" t="s">
        <v>223</v>
      </c>
      <c r="J7" s="55" t="s">
        <v>224</v>
      </c>
      <c r="K7" s="55" t="s">
        <v>225</v>
      </c>
      <c r="L7" s="48" t="s">
        <v>6</v>
      </c>
      <c r="M7" s="55" t="s">
        <v>6</v>
      </c>
      <c r="N7" s="48" t="s">
        <v>6</v>
      </c>
      <c r="O7" s="55" t="s">
        <v>6</v>
      </c>
      <c r="P7" s="48" t="s">
        <v>6</v>
      </c>
      <c r="Q7" s="181" t="s">
        <v>6</v>
      </c>
    </row>
    <row r="8" customFormat="false" ht="11.25" hidden="false" customHeight="false" outlineLevel="0" collapsed="false">
      <c r="A8" s="188"/>
      <c r="B8" s="189" t="s">
        <v>8</v>
      </c>
      <c r="C8" s="48" t="s">
        <v>9</v>
      </c>
      <c r="D8" s="55" t="s">
        <v>8</v>
      </c>
      <c r="E8" s="55" t="s">
        <v>9</v>
      </c>
      <c r="F8" s="55" t="s">
        <v>8</v>
      </c>
      <c r="G8" s="48" t="s">
        <v>9</v>
      </c>
      <c r="H8" s="55" t="s">
        <v>226</v>
      </c>
      <c r="I8" s="55" t="s">
        <v>227</v>
      </c>
      <c r="J8" s="55" t="s">
        <v>228</v>
      </c>
      <c r="K8" s="55" t="s">
        <v>229</v>
      </c>
      <c r="L8" s="48" t="s">
        <v>9</v>
      </c>
      <c r="M8" s="55" t="s">
        <v>9</v>
      </c>
      <c r="N8" s="48" t="s">
        <v>9</v>
      </c>
      <c r="O8" s="55" t="s">
        <v>9</v>
      </c>
      <c r="P8" s="48" t="s">
        <v>9</v>
      </c>
      <c r="Q8" s="181" t="s">
        <v>9</v>
      </c>
    </row>
    <row r="9" customFormat="false" ht="11.25" hidden="false" customHeight="false" outlineLevel="0" collapsed="false">
      <c r="A9" s="180" t="s">
        <v>230</v>
      </c>
      <c r="B9" s="53"/>
      <c r="C9" s="190"/>
      <c r="D9" s="53"/>
      <c r="E9" s="53"/>
      <c r="F9" s="53"/>
      <c r="G9" s="190"/>
      <c r="H9" s="53" t="s">
        <v>2</v>
      </c>
      <c r="I9" s="53"/>
      <c r="J9" s="53"/>
      <c r="K9" s="53"/>
      <c r="L9" s="190"/>
      <c r="M9" s="53"/>
      <c r="N9" s="190"/>
      <c r="O9" s="53"/>
      <c r="P9" s="190"/>
      <c r="Q9" s="191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</row>
    <row r="10" customFormat="false" ht="11.25" hidden="false" customHeight="false" outlineLevel="0" collapsed="false">
      <c r="A10" s="192" t="s">
        <v>231</v>
      </c>
      <c r="B10" s="53"/>
      <c r="C10" s="190" t="s">
        <v>2</v>
      </c>
      <c r="D10" s="53"/>
      <c r="E10" s="53" t="s">
        <v>2</v>
      </c>
      <c r="F10" s="53"/>
      <c r="G10" s="190"/>
      <c r="H10" s="53" t="s">
        <v>2</v>
      </c>
      <c r="I10" s="53"/>
      <c r="J10" s="53"/>
      <c r="K10" s="193"/>
      <c r="L10" s="190" t="s">
        <v>2</v>
      </c>
      <c r="M10" s="53" t="s">
        <v>2</v>
      </c>
      <c r="N10" s="190" t="s">
        <v>2</v>
      </c>
      <c r="O10" s="53" t="s">
        <v>2</v>
      </c>
      <c r="P10" s="190" t="s">
        <v>2</v>
      </c>
      <c r="Q10" s="191" t="s">
        <v>2</v>
      </c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</row>
    <row r="11" customFormat="false" ht="11.25" hidden="false" customHeight="false" outlineLevel="0" collapsed="false">
      <c r="A11" s="194" t="s">
        <v>232</v>
      </c>
      <c r="B11" s="53"/>
      <c r="C11" s="50" t="n">
        <f aca="false">VLOOKUP(C$4,'Flow Historicals'!$A$1:$ET$23952,5)</f>
        <v>0</v>
      </c>
      <c r="D11" s="52"/>
      <c r="E11" s="52" t="n">
        <f aca="false">VLOOKUP(E$4,'Flow Historicals'!$A$1:$ET$23952,5)</f>
        <v>0</v>
      </c>
      <c r="F11" s="52"/>
      <c r="G11" s="50" t="n">
        <f aca="false">+C11-E11</f>
        <v>0</v>
      </c>
      <c r="H11" s="52" t="s">
        <v>2</v>
      </c>
      <c r="I11" s="52"/>
      <c r="J11" s="52"/>
      <c r="K11" s="52" t="n">
        <v>2040668</v>
      </c>
      <c r="L11" s="50" t="n">
        <f aca="false">VLOOKUP(L$4,'Flow Historicals'!$A$1:$ET$23952,5)</f>
        <v>0</v>
      </c>
      <c r="M11" s="52" t="n">
        <f aca="false">VLOOKUP(M$4,'Flow Historicals'!$A$1:$ET$23952,5)</f>
        <v>0</v>
      </c>
      <c r="N11" s="50" t="n">
        <f aca="false">VLOOKUP(N$4,'Flow Historicals'!$A$1:$ET$23952,5)</f>
        <v>0</v>
      </c>
      <c r="O11" s="52" t="n">
        <f aca="false">VLOOKUP(O$4,'Flow Historicals'!$A$1:$ET$23952,5)</f>
        <v>0</v>
      </c>
      <c r="P11" s="50" t="n">
        <f aca="false">VLOOKUP(P$4,'Flow Historicals'!$A$1:$ET$23952,5)</f>
        <v>0</v>
      </c>
      <c r="Q11" s="195" t="n">
        <f aca="false">VLOOKUP(Q$4,'Flow Historicals'!$A$1:$ET$23952,5)</f>
        <v>0</v>
      </c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</row>
    <row r="12" customFormat="false" ht="11.25" hidden="false" customHeight="false" outlineLevel="0" collapsed="false">
      <c r="A12" s="194" t="s">
        <v>233</v>
      </c>
      <c r="B12" s="53"/>
      <c r="C12" s="50" t="n">
        <f aca="false">VLOOKUP(C$4,'Flow Historicals'!$A$1:$ET$23952,4)</f>
        <v>0</v>
      </c>
      <c r="D12" s="52"/>
      <c r="E12" s="52" t="n">
        <f aca="false">VLOOKUP(E$4,'Flow Historicals'!$A$1:$ET$23952,4)</f>
        <v>0</v>
      </c>
      <c r="F12" s="52"/>
      <c r="G12" s="50" t="n">
        <f aca="false">+C12-E12</f>
        <v>0</v>
      </c>
      <c r="H12" s="52"/>
      <c r="I12" s="52"/>
      <c r="J12" s="52"/>
      <c r="K12" s="52"/>
      <c r="L12" s="50" t="n">
        <f aca="false">VLOOKUP(L$4,'Flow Historicals'!$A$1:$ET$23952,4)</f>
        <v>0</v>
      </c>
      <c r="M12" s="52" t="n">
        <f aca="false">VLOOKUP(M$4,'Flow Historicals'!$A$1:$ET$23952,4)</f>
        <v>0</v>
      </c>
      <c r="N12" s="50" t="n">
        <f aca="false">VLOOKUP(N$4,'Flow Historicals'!$A$1:$ET$23952,4)</f>
        <v>0</v>
      </c>
      <c r="O12" s="52" t="n">
        <f aca="false">VLOOKUP(O$4,'Flow Historicals'!$A$1:$ET$23952,4)</f>
        <v>0</v>
      </c>
      <c r="P12" s="50" t="n">
        <f aca="false">VLOOKUP(P$4,'Flow Historicals'!$A$1:$ET$23952,4)</f>
        <v>0</v>
      </c>
      <c r="Q12" s="195" t="n">
        <f aca="false">VLOOKUP(Q$4,'Flow Historicals'!$A$1:$ET$23952,4)</f>
        <v>0</v>
      </c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</row>
    <row r="13" customFormat="false" ht="11.25" hidden="false" customHeight="false" outlineLevel="0" collapsed="false">
      <c r="A13" s="194" t="s">
        <v>234</v>
      </c>
      <c r="B13" s="53"/>
      <c r="C13" s="50" t="n">
        <f aca="false">VLOOKUP(C$4,'Flow Historicals'!$A$1:$ET$23952,6)</f>
        <v>0</v>
      </c>
      <c r="D13" s="52"/>
      <c r="E13" s="52" t="n">
        <f aca="false">VLOOKUP(E$4,'Flow Historicals'!$A$1:$ET$23952,6)</f>
        <v>0</v>
      </c>
      <c r="F13" s="52"/>
      <c r="G13" s="50" t="n">
        <f aca="false">+C13-E13</f>
        <v>0</v>
      </c>
      <c r="H13" s="52"/>
      <c r="I13" s="52"/>
      <c r="J13" s="52"/>
      <c r="K13" s="52"/>
      <c r="L13" s="50" t="n">
        <f aca="false">VLOOKUP(L$4,'Flow Historicals'!$A$1:$ET$23952,6)</f>
        <v>0</v>
      </c>
      <c r="M13" s="52" t="n">
        <f aca="false">VLOOKUP(M$4,'Flow Historicals'!$A$1:$ET$23952,6)</f>
        <v>0</v>
      </c>
      <c r="N13" s="50" t="n">
        <f aca="false">VLOOKUP(N$4,'Flow Historicals'!$A$1:$ET$23952,6)</f>
        <v>0</v>
      </c>
      <c r="O13" s="52" t="n">
        <f aca="false">VLOOKUP(O$4,'Flow Historicals'!$A$1:$ET$23952,6)</f>
        <v>0</v>
      </c>
      <c r="P13" s="50" t="n">
        <f aca="false">VLOOKUP(P$4,'Flow Historicals'!$A$1:$ET$23952,6)</f>
        <v>0</v>
      </c>
      <c r="Q13" s="195" t="n">
        <f aca="false">VLOOKUP(Q$4,'Flow Historicals'!$A$1:$ET$23952,6)</f>
        <v>0</v>
      </c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</row>
    <row r="14" customFormat="false" ht="11.25" hidden="false" customHeight="false" outlineLevel="0" collapsed="false">
      <c r="A14" s="194" t="s">
        <v>235</v>
      </c>
      <c r="B14" s="53"/>
      <c r="C14" s="50" t="e">
        <f aca="false">VLOOKUP(C$4,DailyHistoricals!$A$3:$BF$15000,58,0)-VLOOKUP(C$4,DailyHistoricals!$A$3:$BF$15000,14,0)</f>
        <v>#N/A</v>
      </c>
      <c r="D14" s="52"/>
      <c r="E14" s="52" t="e">
        <f aca="false">VLOOKUP(E$4,DailyHistoricals!$A$3:$BF$15000,58,0)-VLOOKUP(E$4,DailyHistoricals!$A$3:$BF$15000,14,0)</f>
        <v>#N/A</v>
      </c>
      <c r="F14" s="52"/>
      <c r="G14" s="50" t="e">
        <f aca="false">+C14-E14</f>
        <v>#N/A</v>
      </c>
      <c r="H14" s="52" t="s">
        <v>2</v>
      </c>
      <c r="I14" s="52"/>
      <c r="J14" s="52"/>
      <c r="K14" s="52" t="n">
        <v>326000</v>
      </c>
      <c r="L14" s="50" t="e">
        <f aca="false">VLOOKUP(L$4,DailyHistoricals!$A$3:$BF$15000,58,0)-VLOOKUP(L$4,DailyHistoricals!$A$3:$BF$15000,14,0)</f>
        <v>#N/A</v>
      </c>
      <c r="M14" s="52" t="e">
        <f aca="false">VLOOKUP(M$4,DailyHistoricals!$A$3:$BF$15000,58,0)-VLOOKUP(M$4,DailyHistoricals!$A$3:$BF$15000,14,0)</f>
        <v>#N/A</v>
      </c>
      <c r="N14" s="50" t="e">
        <f aca="false">VLOOKUP(N$4,DailyHistoricals!$A$3:$BF$15000,58,0)-VLOOKUP(N$4,DailyHistoricals!$A$3:$BF$15000,14,0)</f>
        <v>#N/A</v>
      </c>
      <c r="O14" s="52" t="e">
        <f aca="false">VLOOKUP(O$4,DailyHistoricals!$A$3:$BF$15000,58,0)-VLOOKUP(O$4,DailyHistoricals!$A$3:$BF$15000,14,0)</f>
        <v>#N/A</v>
      </c>
      <c r="P14" s="50" t="e">
        <f aca="false">VLOOKUP(P$4,DailyHistoricals!$A$3:$BF$15000,58,0)-VLOOKUP(P$4,DailyHistoricals!$A$3:$BF$15000,14,0)</f>
        <v>#N/A</v>
      </c>
      <c r="Q14" s="195" t="e">
        <f aca="false">VLOOKUP(Q$4,DailyHistoricals!$A$3:$BF$15000,58,0)-VLOOKUP(Q$4,DailyHistoricals!$A$3:$BF$15000,14,0)</f>
        <v>#N/A</v>
      </c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</row>
    <row r="15" customFormat="false" ht="11.25" hidden="false" customHeight="false" outlineLevel="0" collapsed="false">
      <c r="A15" s="194" t="s">
        <v>236</v>
      </c>
      <c r="B15" s="53"/>
      <c r="C15" s="50" t="n">
        <f aca="false">VLOOKUP(C$4,DailyHistoricals!$A$2:$AZ$59949,6)-21135</f>
        <v>-21135</v>
      </c>
      <c r="D15" s="52"/>
      <c r="E15" s="52" t="n">
        <f aca="false">VLOOKUP(E$4,DailyHistoricals!$A$2:$AZ$59949,6)-21135</f>
        <v>-21135</v>
      </c>
      <c r="F15" s="52"/>
      <c r="G15" s="50" t="n">
        <f aca="false">+C15-E15</f>
        <v>0</v>
      </c>
      <c r="H15" s="52" t="s">
        <v>2</v>
      </c>
      <c r="I15" s="52"/>
      <c r="J15" s="52"/>
      <c r="K15" s="52" t="n">
        <v>377921</v>
      </c>
      <c r="L15" s="50" t="n">
        <f aca="false">VLOOKUP(L$4,DailyHistoricals!$A$2:$AZ$59949,6)</f>
        <v>0</v>
      </c>
      <c r="M15" s="52" t="n">
        <f aca="false">VLOOKUP(M$4,DailyHistoricals!$A$2:$AZ$59949,6)</f>
        <v>0</v>
      </c>
      <c r="N15" s="50" t="n">
        <f aca="false">VLOOKUP(N$4,DailyHistoricals!$A$2:$AZ$59949,6)</f>
        <v>0</v>
      </c>
      <c r="O15" s="52" t="n">
        <f aca="false">VLOOKUP(O$4,DailyHistoricals!$A$2:$AZ$59949,6)</f>
        <v>0</v>
      </c>
      <c r="P15" s="50" t="n">
        <f aca="false">VLOOKUP(P$4,DailyHistoricals!$A$2:$AZ$59949,6)</f>
        <v>0</v>
      </c>
      <c r="Q15" s="195" t="n">
        <f aca="false">VLOOKUP(Q$4,DailyHistoricals!$A$2:$AZ$59949,6)</f>
        <v>0</v>
      </c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</row>
    <row r="16" customFormat="false" ht="11.25" hidden="false" customHeight="false" outlineLevel="0" collapsed="false">
      <c r="A16" s="194" t="s">
        <v>237</v>
      </c>
      <c r="B16" s="53"/>
      <c r="C16" s="50" t="n">
        <f aca="false">VLOOKUP(C$4,DailyHistoricals!$A$2:$AZ$59949,7)</f>
        <v>0</v>
      </c>
      <c r="D16" s="52"/>
      <c r="E16" s="52" t="n">
        <f aca="false">VLOOKUP(E$4,DailyHistoricals!$A$2:$AZ$59949,7)</f>
        <v>0</v>
      </c>
      <c r="F16" s="52"/>
      <c r="G16" s="50" t="n">
        <f aca="false">+C16-E16</f>
        <v>0</v>
      </c>
      <c r="H16" s="52" t="s">
        <v>2</v>
      </c>
      <c r="I16" s="52"/>
      <c r="J16" s="52"/>
      <c r="K16" s="52" t="n">
        <v>222772</v>
      </c>
      <c r="L16" s="50" t="n">
        <f aca="false">VLOOKUP(L$4,DailyHistoricals!$A$2:$AZ$59949,7)</f>
        <v>0</v>
      </c>
      <c r="M16" s="52" t="n">
        <f aca="false">VLOOKUP(M$4,DailyHistoricals!$A$2:$AZ$59949,7)</f>
        <v>0</v>
      </c>
      <c r="N16" s="50" t="n">
        <f aca="false">VLOOKUP(N$4,DailyHistoricals!$A$2:$AZ$59949,7)</f>
        <v>0</v>
      </c>
      <c r="O16" s="52" t="n">
        <f aca="false">VLOOKUP(O$4,DailyHistoricals!$A$2:$AZ$59949,7)</f>
        <v>0</v>
      </c>
      <c r="P16" s="50" t="n">
        <f aca="false">VLOOKUP(P$4,DailyHistoricals!$A$2:$AZ$59949,7)</f>
        <v>0</v>
      </c>
      <c r="Q16" s="195" t="n">
        <f aca="false">VLOOKUP(Q$4,DailyHistoricals!$A$2:$AZ$59949,7)</f>
        <v>0</v>
      </c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</row>
    <row r="17" customFormat="false" ht="11.25" hidden="false" customHeight="false" outlineLevel="0" collapsed="false">
      <c r="A17" s="194" t="s">
        <v>105</v>
      </c>
      <c r="B17" s="53"/>
      <c r="C17" s="58" t="e">
        <f aca="false">SUM($C$11:$C$16)</f>
        <v>#N/A</v>
      </c>
      <c r="D17" s="52"/>
      <c r="E17" s="60" t="e">
        <f aca="false">SUM($E$11:$E$16)</f>
        <v>#N/A</v>
      </c>
      <c r="F17" s="52"/>
      <c r="G17" s="50" t="e">
        <f aca="false">+C17-E17</f>
        <v>#N/A</v>
      </c>
      <c r="H17" s="52" t="n">
        <f aca="false">+G11+G12+G13+G15</f>
        <v>0</v>
      </c>
      <c r="I17" s="52"/>
      <c r="J17" s="52"/>
      <c r="K17" s="52" t="n">
        <f aca="false">SUM(K11:K16)</f>
        <v>2967361</v>
      </c>
      <c r="L17" s="58" t="e">
        <f aca="false">SUM(L11:L16)</f>
        <v>#N/A</v>
      </c>
      <c r="M17" s="60" t="e">
        <f aca="false">SUM(M11:M16)</f>
        <v>#N/A</v>
      </c>
      <c r="N17" s="58" t="e">
        <f aca="false">SUM(N11:N16)</f>
        <v>#N/A</v>
      </c>
      <c r="O17" s="60" t="e">
        <f aca="false">SUM(O11:O16)</f>
        <v>#N/A</v>
      </c>
      <c r="P17" s="58" t="e">
        <f aca="false">SUM(P11:P16)</f>
        <v>#N/A</v>
      </c>
      <c r="Q17" s="196" t="e">
        <f aca="false">SUM(Q11:Q16)</f>
        <v>#N/A</v>
      </c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</row>
    <row r="18" customFormat="false" ht="11.25" hidden="false" customHeight="false" outlineLevel="0" collapsed="false">
      <c r="A18" s="194"/>
      <c r="B18" s="53"/>
      <c r="C18" s="50"/>
      <c r="D18" s="52"/>
      <c r="E18" s="52"/>
      <c r="F18" s="52"/>
      <c r="G18" s="50"/>
      <c r="H18" s="52" t="s">
        <v>2</v>
      </c>
      <c r="I18" s="52"/>
      <c r="J18" s="52"/>
      <c r="K18" s="52"/>
      <c r="L18" s="50"/>
      <c r="M18" s="52"/>
      <c r="N18" s="50"/>
      <c r="O18" s="52"/>
      <c r="P18" s="50"/>
      <c r="Q18" s="195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</row>
    <row r="19" customFormat="false" ht="11.25" hidden="false" customHeight="false" outlineLevel="0" collapsed="false">
      <c r="A19" s="194"/>
      <c r="B19" s="53"/>
      <c r="C19" s="50"/>
      <c r="D19" s="52"/>
      <c r="E19" s="52"/>
      <c r="F19" s="52"/>
      <c r="G19" s="50"/>
      <c r="H19" s="52" t="s">
        <v>2</v>
      </c>
      <c r="I19" s="52"/>
      <c r="J19" s="52"/>
      <c r="K19" s="52"/>
      <c r="L19" s="50"/>
      <c r="M19" s="52"/>
      <c r="N19" s="50"/>
      <c r="O19" s="52"/>
      <c r="P19" s="50"/>
      <c r="Q19" s="195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</row>
    <row r="20" customFormat="false" ht="11.25" hidden="false" customHeight="false" outlineLevel="0" collapsed="false">
      <c r="A20" s="192" t="s">
        <v>238</v>
      </c>
      <c r="B20" s="53"/>
      <c r="C20" s="50"/>
      <c r="D20" s="52"/>
      <c r="E20" s="52"/>
      <c r="F20" s="52"/>
      <c r="G20" s="50"/>
      <c r="H20" s="52" t="s">
        <v>2</v>
      </c>
      <c r="I20" s="52"/>
      <c r="J20" s="52"/>
      <c r="K20" s="52"/>
      <c r="L20" s="50"/>
      <c r="M20" s="52"/>
      <c r="N20" s="50"/>
      <c r="O20" s="52"/>
      <c r="P20" s="50"/>
      <c r="Q20" s="195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</row>
    <row r="21" customFormat="false" ht="11.25" hidden="false" customHeight="false" outlineLevel="0" collapsed="false">
      <c r="A21" s="194" t="s">
        <v>239</v>
      </c>
      <c r="B21" s="53"/>
      <c r="C21" s="50" t="n">
        <f aca="false">'Flow Data'!$C$24</f>
        <v>0</v>
      </c>
      <c r="D21" s="52"/>
      <c r="E21" s="52" t="n">
        <f aca="false">'Flow Data'!$E$24</f>
        <v>0</v>
      </c>
      <c r="F21" s="52"/>
      <c r="G21" s="50" t="n">
        <f aca="false">+C21-E21</f>
        <v>0</v>
      </c>
      <c r="H21" s="52" t="s">
        <v>2</v>
      </c>
      <c r="I21" s="52"/>
      <c r="J21" s="52"/>
      <c r="K21" s="52" t="n">
        <v>1677300</v>
      </c>
      <c r="L21" s="50" t="e">
        <f aca="false">VLOOKUP(L$4,DailyHistoricals!$A$3:$H$15000,8,0)</f>
        <v>#N/A</v>
      </c>
      <c r="M21" s="52" t="e">
        <f aca="false">VLOOKUP(M$4,DailyHistoricals!$A$3:$H$15000,8,0)</f>
        <v>#N/A</v>
      </c>
      <c r="N21" s="50" t="e">
        <f aca="false">VLOOKUP(N$4,DailyHistoricals!$A$3:$H$15000,8,0)</f>
        <v>#N/A</v>
      </c>
      <c r="O21" s="52" t="e">
        <f aca="false">VLOOKUP(O$4,DailyHistoricals!$A$3:$H$15000,8,0)</f>
        <v>#N/A</v>
      </c>
      <c r="P21" s="50" t="e">
        <f aca="false">VLOOKUP(P$4,DailyHistoricals!$A$3:$H$15000,8,0)</f>
        <v>#N/A</v>
      </c>
      <c r="Q21" s="195" t="e">
        <f aca="false">VLOOKUP(Q$4,DailyHistoricals!$A$3:$H$15000,8,0)</f>
        <v>#N/A</v>
      </c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</row>
    <row r="22" customFormat="false" ht="11.25" hidden="false" customHeight="false" outlineLevel="0" collapsed="false">
      <c r="A22" s="194" t="s">
        <v>240</v>
      </c>
      <c r="B22" s="53"/>
      <c r="C22" s="50" t="n">
        <f aca="false">+'Flow Data'!C10+'Flow Data'!C18</f>
        <v>0</v>
      </c>
      <c r="D22" s="52"/>
      <c r="E22" s="50" t="n">
        <f aca="false">+'Flow Data'!E10+'Flow Data'!E18</f>
        <v>0</v>
      </c>
      <c r="F22" s="52"/>
      <c r="G22" s="50" t="n">
        <f aca="false">+C22-E22</f>
        <v>0</v>
      </c>
      <c r="H22" s="52" t="s">
        <v>2</v>
      </c>
      <c r="I22" s="52"/>
      <c r="J22" s="52"/>
      <c r="K22" s="52" t="n">
        <v>517089</v>
      </c>
      <c r="L22" s="50" t="n">
        <f aca="false">VLOOKUP(L$4,'Flow Historicals'!$A$3:$H$90,3)+VLOOKUP(L$4,'Flow Historicals'!$A$3:$H$90,8)</f>
        <v>466590</v>
      </c>
      <c r="M22" s="52" t="n">
        <f aca="false">VLOOKUP(M$4,'Flow Historicals'!$A$3:$H$90,3)+VLOOKUP(M$4,'Flow Historicals'!$A$3:$H$90,8)</f>
        <v>466590</v>
      </c>
      <c r="N22" s="50" t="n">
        <f aca="false">VLOOKUP(N$4,'Flow Historicals'!$A$3:$H$90,3)+VLOOKUP(N$4,'Flow Historicals'!$A$3:$H$90,8)</f>
        <v>466590</v>
      </c>
      <c r="O22" s="52" t="n">
        <f aca="false">VLOOKUP(O$4,'Flow Historicals'!$A$3:$H$90,3)+VLOOKUP(O$4,'Flow Historicals'!$A$3:$H$90,8)</f>
        <v>466590</v>
      </c>
      <c r="P22" s="50" t="n">
        <f aca="false">VLOOKUP(P$4,'Flow Historicals'!$A$3:$H$90,3)+VLOOKUP(P$4,'Flow Historicals'!$A$3:$H$90,8)</f>
        <v>466590</v>
      </c>
      <c r="Q22" s="195" t="n">
        <f aca="false">VLOOKUP(Q$4,'Flow Historicals'!$A$3:$H$90,3)+VLOOKUP(Q$4,'Flow Historicals'!$A$3:$H$90,8)</f>
        <v>466590</v>
      </c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8"/>
      <c r="AI22" s="18"/>
      <c r="AJ22" s="18"/>
      <c r="AK22" s="18"/>
      <c r="AL22" s="18"/>
      <c r="AM22" s="18"/>
      <c r="AN22" s="18"/>
      <c r="AO22" s="18"/>
      <c r="AP22" s="18"/>
      <c r="AQ22" s="18"/>
      <c r="AR22" s="18"/>
    </row>
    <row r="23" customFormat="false" ht="11.25" hidden="false" customHeight="false" outlineLevel="0" collapsed="false">
      <c r="A23" s="194" t="s">
        <v>163</v>
      </c>
      <c r="B23" s="53"/>
      <c r="C23" s="50" t="n">
        <f aca="false">+'Flow Data'!C31</f>
        <v>0</v>
      </c>
      <c r="D23" s="52"/>
      <c r="E23" s="52" t="n">
        <f aca="false">+'Flow Data'!E31</f>
        <v>0</v>
      </c>
      <c r="F23" s="52"/>
      <c r="G23" s="50" t="n">
        <f aca="false">+C23-E23</f>
        <v>0</v>
      </c>
      <c r="H23" s="52" t="s">
        <v>2</v>
      </c>
      <c r="I23" s="52"/>
      <c r="J23" s="52"/>
      <c r="K23" s="52"/>
      <c r="L23" s="50" t="n">
        <v>129970</v>
      </c>
      <c r="M23" s="52" t="n">
        <v>129970</v>
      </c>
      <c r="N23" s="50" t="n">
        <v>129970</v>
      </c>
      <c r="O23" s="52" t="n">
        <v>129970</v>
      </c>
      <c r="P23" s="50" t="n">
        <v>129970</v>
      </c>
      <c r="Q23" s="195" t="n">
        <v>129970</v>
      </c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</row>
    <row r="24" customFormat="false" ht="11.25" hidden="false" customHeight="false" outlineLevel="0" collapsed="false">
      <c r="A24" s="194" t="s">
        <v>241</v>
      </c>
      <c r="B24" s="53"/>
      <c r="C24" s="50" t="n">
        <f aca="false">VLOOKUP(C$4,DailyHistoricals!$A$2:$AZ$59949,13)</f>
        <v>0</v>
      </c>
      <c r="D24" s="52"/>
      <c r="E24" s="52" t="n">
        <f aca="false">VLOOKUP(E$4,DailyHistoricals!$A$2:$AZ$59949,13)</f>
        <v>0</v>
      </c>
      <c r="F24" s="52"/>
      <c r="G24" s="50" t="n">
        <f aca="false">+C24-E24</f>
        <v>0</v>
      </c>
      <c r="H24" s="52" t="s">
        <v>141</v>
      </c>
      <c r="I24" s="52"/>
      <c r="J24" s="52"/>
      <c r="K24" s="52" t="n">
        <v>132000</v>
      </c>
      <c r="L24" s="50" t="n">
        <f aca="false">VLOOKUP(L$4,DailyHistoricals!$A$2:$AZ$59949,13)</f>
        <v>0</v>
      </c>
      <c r="M24" s="52" t="n">
        <f aca="false">VLOOKUP(M$4,DailyHistoricals!$A$2:$AZ$59949,13)</f>
        <v>0</v>
      </c>
      <c r="N24" s="50" t="n">
        <f aca="false">VLOOKUP(N$4,DailyHistoricals!$A$2:$AZ$59949,13)</f>
        <v>0</v>
      </c>
      <c r="O24" s="52" t="n">
        <f aca="false">VLOOKUP(O$4,DailyHistoricals!$A$2:$AZ$59949,13)</f>
        <v>0</v>
      </c>
      <c r="P24" s="50" t="n">
        <f aca="false">VLOOKUP(P$4,DailyHistoricals!$A$2:$AZ$59949,13)</f>
        <v>0</v>
      </c>
      <c r="Q24" s="195" t="n">
        <f aca="false">VLOOKUP(Q$4,DailyHistoricals!$A$2:$AZ$59949,13)</f>
        <v>0</v>
      </c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</row>
    <row r="25" customFormat="false" ht="11.25" hidden="false" customHeight="false" outlineLevel="0" collapsed="false">
      <c r="A25" s="194" t="s">
        <v>242</v>
      </c>
      <c r="B25" s="53"/>
      <c r="C25" s="50" t="e">
        <f aca="false">C14</f>
        <v>#N/A</v>
      </c>
      <c r="D25" s="52" t="n">
        <f aca="false">D14</f>
        <v>0</v>
      </c>
      <c r="E25" s="52" t="e">
        <f aca="false">E14</f>
        <v>#N/A</v>
      </c>
      <c r="F25" s="52"/>
      <c r="G25" s="50" t="e">
        <f aca="false">+C25-E25</f>
        <v>#N/A</v>
      </c>
      <c r="H25" s="52"/>
      <c r="I25" s="52"/>
      <c r="J25" s="52"/>
      <c r="K25" s="52"/>
      <c r="L25" s="50" t="e">
        <f aca="false">L14</f>
        <v>#N/A</v>
      </c>
      <c r="M25" s="52" t="e">
        <f aca="false">M14</f>
        <v>#N/A</v>
      </c>
      <c r="N25" s="50" t="e">
        <f aca="false">N14</f>
        <v>#N/A</v>
      </c>
      <c r="O25" s="52" t="e">
        <f aca="false">O14</f>
        <v>#N/A</v>
      </c>
      <c r="P25" s="50" t="e">
        <f aca="false">P14</f>
        <v>#N/A</v>
      </c>
      <c r="Q25" s="195" t="e">
        <f aca="false">Q14</f>
        <v>#N/A</v>
      </c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</row>
    <row r="26" customFormat="false" ht="11.25" hidden="false" customHeight="false" outlineLevel="0" collapsed="false">
      <c r="A26" s="194" t="s">
        <v>243</v>
      </c>
      <c r="B26" s="53"/>
      <c r="C26" s="50" t="e">
        <f aca="false">SUM(C21:C24)-C25</f>
        <v>#N/A</v>
      </c>
      <c r="D26" s="52"/>
      <c r="E26" s="52" t="e">
        <f aca="false">SUM(E21:E24)-E25</f>
        <v>#N/A</v>
      </c>
      <c r="F26" s="52"/>
      <c r="G26" s="50" t="e">
        <f aca="false">+C26-E26</f>
        <v>#N/A</v>
      </c>
      <c r="H26" s="52" t="s">
        <v>2</v>
      </c>
      <c r="I26" s="52"/>
      <c r="J26" s="52"/>
      <c r="K26" s="52" t="n">
        <f aca="false">SUM(K21:K24)</f>
        <v>2326389</v>
      </c>
      <c r="L26" s="50" t="e">
        <f aca="false">SUM(L21:L24)-L25</f>
        <v>#N/A</v>
      </c>
      <c r="M26" s="52" t="e">
        <f aca="false">SUM(M21:M24)-M25</f>
        <v>#N/A</v>
      </c>
      <c r="N26" s="50" t="e">
        <f aca="false">SUM(N21:N24)-N25</f>
        <v>#N/A</v>
      </c>
      <c r="O26" s="52" t="e">
        <f aca="false">SUM(O21:O24)-O25</f>
        <v>#N/A</v>
      </c>
      <c r="P26" s="50" t="e">
        <f aca="false">SUM(P21:P24)-P25</f>
        <v>#N/A</v>
      </c>
      <c r="Q26" s="195" t="e">
        <f aca="false">SUM(Q21:Q24)-Q25</f>
        <v>#N/A</v>
      </c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</row>
    <row r="27" customFormat="false" ht="11.25" hidden="false" customHeight="false" outlineLevel="0" collapsed="false">
      <c r="A27" s="194"/>
      <c r="B27" s="53"/>
      <c r="C27" s="50"/>
      <c r="D27" s="52"/>
      <c r="E27" s="52"/>
      <c r="F27" s="52"/>
      <c r="G27" s="50"/>
      <c r="H27" s="52" t="s">
        <v>2</v>
      </c>
      <c r="I27" s="52"/>
      <c r="J27" s="52"/>
      <c r="K27" s="52"/>
      <c r="L27" s="50"/>
      <c r="M27" s="52"/>
      <c r="N27" s="50"/>
      <c r="O27" s="52"/>
      <c r="P27" s="50"/>
      <c r="Q27" s="195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8"/>
      <c r="AI27" s="18"/>
      <c r="AJ27" s="18"/>
      <c r="AK27" s="18"/>
      <c r="AL27" s="18"/>
      <c r="AM27" s="18"/>
      <c r="AN27" s="18"/>
      <c r="AO27" s="18"/>
      <c r="AP27" s="18"/>
      <c r="AQ27" s="18"/>
      <c r="AR27" s="18"/>
    </row>
    <row r="28" customFormat="false" ht="11.25" hidden="false" customHeight="false" outlineLevel="0" collapsed="false">
      <c r="A28" s="194"/>
      <c r="B28" s="53"/>
      <c r="C28" s="50"/>
      <c r="D28" s="52"/>
      <c r="E28" s="52"/>
      <c r="F28" s="52"/>
      <c r="G28" s="50"/>
      <c r="H28" s="52" t="s">
        <v>2</v>
      </c>
      <c r="I28" s="52"/>
      <c r="J28" s="52"/>
      <c r="K28" s="52"/>
      <c r="L28" s="50"/>
      <c r="M28" s="52"/>
      <c r="N28" s="50"/>
      <c r="O28" s="52"/>
      <c r="P28" s="50"/>
      <c r="Q28" s="195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</row>
    <row r="29" customFormat="false" ht="11.25" hidden="false" customHeight="false" outlineLevel="0" collapsed="false">
      <c r="A29" s="192" t="s">
        <v>244</v>
      </c>
      <c r="B29" s="53"/>
      <c r="C29" s="50"/>
      <c r="D29" s="52"/>
      <c r="E29" s="52"/>
      <c r="F29" s="52"/>
      <c r="G29" s="50"/>
      <c r="H29" s="60" t="n">
        <f aca="false">+H17+G22</f>
        <v>0</v>
      </c>
      <c r="I29" s="52"/>
      <c r="J29" s="52" t="e">
        <f aca="false">+H29+H57</f>
        <v>#N/A</v>
      </c>
      <c r="K29" s="52"/>
      <c r="L29" s="50"/>
      <c r="M29" s="52"/>
      <c r="N29" s="50"/>
      <c r="O29" s="52"/>
      <c r="P29" s="50"/>
      <c r="Q29" s="195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</row>
    <row r="30" customFormat="false" ht="11.25" hidden="false" customHeight="false" outlineLevel="0" collapsed="false">
      <c r="A30" s="194"/>
      <c r="B30" s="53"/>
      <c r="C30" s="50"/>
      <c r="D30" s="52"/>
      <c r="E30" s="52"/>
      <c r="F30" s="52"/>
      <c r="G30" s="50"/>
      <c r="H30" s="52" t="s">
        <v>2</v>
      </c>
      <c r="I30" s="52"/>
      <c r="J30" s="52"/>
      <c r="K30" s="52"/>
      <c r="L30" s="50"/>
      <c r="M30" s="52"/>
      <c r="N30" s="50"/>
      <c r="O30" s="52"/>
      <c r="P30" s="50"/>
      <c r="Q30" s="195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</row>
    <row r="31" customFormat="false" ht="11.25" hidden="false" customHeight="false" outlineLevel="0" collapsed="false">
      <c r="A31" s="194"/>
      <c r="B31" s="53"/>
      <c r="C31" s="50"/>
      <c r="D31" s="52"/>
      <c r="E31" s="52"/>
      <c r="F31" s="52"/>
      <c r="G31" s="50"/>
      <c r="H31" s="52" t="s">
        <v>2</v>
      </c>
      <c r="I31" s="52"/>
      <c r="J31" s="52"/>
      <c r="K31" s="52"/>
      <c r="L31" s="50"/>
      <c r="M31" s="52"/>
      <c r="N31" s="50"/>
      <c r="O31" s="52"/>
      <c r="P31" s="50"/>
      <c r="Q31" s="195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8"/>
      <c r="AI31" s="18"/>
      <c r="AJ31" s="18"/>
      <c r="AK31" s="18"/>
      <c r="AL31" s="18"/>
      <c r="AM31" s="18"/>
      <c r="AN31" s="18"/>
      <c r="AO31" s="18"/>
      <c r="AP31" s="18"/>
      <c r="AQ31" s="18"/>
      <c r="AR31" s="18"/>
    </row>
    <row r="32" customFormat="false" ht="11.25" hidden="false" customHeight="false" outlineLevel="0" collapsed="false">
      <c r="A32" s="194"/>
      <c r="B32" s="53"/>
      <c r="C32" s="50"/>
      <c r="D32" s="52"/>
      <c r="E32" s="52"/>
      <c r="F32" s="52"/>
      <c r="G32" s="50"/>
      <c r="H32" s="52"/>
      <c r="I32" s="52"/>
      <c r="J32" s="52"/>
      <c r="K32" s="52"/>
      <c r="L32" s="50"/>
      <c r="M32" s="52"/>
      <c r="N32" s="50"/>
      <c r="O32" s="52"/>
      <c r="P32" s="50"/>
      <c r="Q32" s="195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8"/>
      <c r="AI32" s="18"/>
      <c r="AJ32" s="18"/>
      <c r="AK32" s="18"/>
      <c r="AL32" s="18"/>
      <c r="AM32" s="18"/>
      <c r="AN32" s="18"/>
      <c r="AO32" s="18"/>
      <c r="AP32" s="18"/>
      <c r="AQ32" s="18"/>
      <c r="AR32" s="18"/>
    </row>
    <row r="33" customFormat="false" ht="11.25" hidden="false" customHeight="false" outlineLevel="0" collapsed="false">
      <c r="A33" s="180" t="s">
        <v>245</v>
      </c>
      <c r="B33" s="53"/>
      <c r="C33" s="50"/>
      <c r="D33" s="52"/>
      <c r="E33" s="52"/>
      <c r="F33" s="52"/>
      <c r="G33" s="50"/>
      <c r="H33" s="52"/>
      <c r="I33" s="52"/>
      <c r="J33" s="52"/>
      <c r="K33" s="52"/>
      <c r="L33" s="50"/>
      <c r="M33" s="52"/>
      <c r="N33" s="50"/>
      <c r="O33" s="52"/>
      <c r="P33" s="50"/>
      <c r="Q33" s="195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8"/>
      <c r="AI33" s="18"/>
      <c r="AJ33" s="18"/>
      <c r="AK33" s="18"/>
      <c r="AL33" s="18"/>
      <c r="AM33" s="18"/>
      <c r="AN33" s="18"/>
      <c r="AO33" s="18"/>
      <c r="AP33" s="18"/>
      <c r="AQ33" s="18"/>
      <c r="AR33" s="18"/>
    </row>
    <row r="34" customFormat="false" ht="11.25" hidden="false" customHeight="false" outlineLevel="0" collapsed="false">
      <c r="A34" s="180"/>
      <c r="B34" s="53"/>
      <c r="C34" s="50"/>
      <c r="D34" s="52"/>
      <c r="E34" s="52"/>
      <c r="F34" s="52"/>
      <c r="G34" s="50"/>
      <c r="H34" s="52"/>
      <c r="I34" s="52"/>
      <c r="J34" s="52"/>
      <c r="K34" s="52"/>
      <c r="L34" s="50"/>
      <c r="M34" s="52"/>
      <c r="N34" s="50"/>
      <c r="O34" s="52"/>
      <c r="P34" s="50"/>
      <c r="Q34" s="195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8"/>
      <c r="AI34" s="18"/>
      <c r="AJ34" s="18"/>
      <c r="AK34" s="18"/>
      <c r="AL34" s="18"/>
      <c r="AM34" s="18"/>
      <c r="AN34" s="18"/>
      <c r="AO34" s="18"/>
      <c r="AP34" s="18"/>
      <c r="AQ34" s="18"/>
      <c r="AR34" s="18"/>
    </row>
    <row r="35" customFormat="false" ht="11.25" hidden="false" customHeight="false" outlineLevel="0" collapsed="false">
      <c r="A35" s="192" t="s">
        <v>246</v>
      </c>
      <c r="B35" s="53"/>
      <c r="C35" s="50"/>
      <c r="D35" s="52"/>
      <c r="E35" s="52"/>
      <c r="F35" s="52"/>
      <c r="G35" s="50"/>
      <c r="H35" s="52"/>
      <c r="I35" s="52"/>
      <c r="J35" s="52"/>
      <c r="K35" s="52"/>
      <c r="L35" s="50"/>
      <c r="M35" s="52"/>
      <c r="N35" s="50"/>
      <c r="O35" s="52"/>
      <c r="P35" s="50"/>
      <c r="Q35" s="195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</row>
    <row r="36" customFormat="false" ht="11.25" hidden="false" customHeight="false" outlineLevel="0" collapsed="false">
      <c r="A36" s="194" t="s">
        <v>10</v>
      </c>
      <c r="B36" s="53"/>
      <c r="C36" s="50" t="n">
        <f aca="false">+'Flow Data'!C128</f>
        <v>-35000</v>
      </c>
      <c r="D36" s="197" t="n">
        <f aca="false">'Flow Data'!$C$127</f>
        <v>0</v>
      </c>
      <c r="E36" s="197" t="n">
        <f aca="false">'Flow Data'!$E$128</f>
        <v>0</v>
      </c>
      <c r="F36" s="52"/>
      <c r="G36" s="50" t="n">
        <f aca="false">+C36-E36</f>
        <v>-35000</v>
      </c>
      <c r="H36" s="60" t="n">
        <f aca="false">+G36+G37</f>
        <v>-35000</v>
      </c>
      <c r="I36" s="52"/>
      <c r="J36" s="52" t="s">
        <v>2</v>
      </c>
      <c r="K36" s="52" t="n">
        <v>468677</v>
      </c>
      <c r="L36" s="50" t="n">
        <f aca="false">VLOOKUP($L$4,'Flow Historicals'!$A$1:$EW$23952,153)</f>
        <v>0</v>
      </c>
      <c r="M36" s="52" t="n">
        <f aca="false">VLOOKUP($M$4,'Flow Historicals'!$A$1:$EW$23952,153)</f>
        <v>0</v>
      </c>
      <c r="N36" s="50" t="n">
        <f aca="false">VLOOKUP($N$4,'Flow Historicals'!$A$1:$EW$23952,153)</f>
        <v>0</v>
      </c>
      <c r="O36" s="52" t="n">
        <f aca="false">VLOOKUP($O$4,'Flow Historicals'!$A$1:$EW$23952,153)</f>
        <v>0</v>
      </c>
      <c r="P36" s="50" t="n">
        <f aca="false">VLOOKUP($P$4,'Flow Historicals'!$A$1:$EW$23952,153)</f>
        <v>0</v>
      </c>
      <c r="Q36" s="195" t="n">
        <f aca="false">VLOOKUP($Q$4,'Flow Historicals'!$A$1:$EW$23952,153)</f>
        <v>0</v>
      </c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</row>
    <row r="37" customFormat="false" ht="11.25" hidden="false" customHeight="false" outlineLevel="0" collapsed="false">
      <c r="A37" s="194" t="s">
        <v>40</v>
      </c>
      <c r="B37" s="53"/>
      <c r="C37" s="50" t="n">
        <v>0</v>
      </c>
      <c r="D37" s="52"/>
      <c r="E37" s="198" t="n">
        <v>0</v>
      </c>
      <c r="F37" s="52"/>
      <c r="G37" s="50" t="n">
        <f aca="false">+C37-E37</f>
        <v>0</v>
      </c>
      <c r="H37" s="60"/>
      <c r="I37" s="52"/>
      <c r="J37" s="52"/>
      <c r="K37" s="52"/>
      <c r="L37" s="50" t="n">
        <v>0</v>
      </c>
      <c r="M37" s="198" t="n">
        <v>0</v>
      </c>
      <c r="N37" s="50" t="n">
        <v>0</v>
      </c>
      <c r="O37" s="198" t="n">
        <v>0</v>
      </c>
      <c r="P37" s="50" t="n">
        <v>45000</v>
      </c>
      <c r="Q37" s="199" t="n">
        <v>99000</v>
      </c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</row>
    <row r="38" customFormat="false" ht="11.25" hidden="false" customHeight="false" outlineLevel="0" collapsed="false">
      <c r="A38" s="192" t="s">
        <v>243</v>
      </c>
      <c r="B38" s="61"/>
      <c r="C38" s="58" t="n">
        <f aca="false">+C36+C37</f>
        <v>-35000</v>
      </c>
      <c r="D38" s="60"/>
      <c r="E38" s="60" t="n">
        <f aca="false">+E36+E37</f>
        <v>0</v>
      </c>
      <c r="F38" s="60"/>
      <c r="G38" s="58" t="n">
        <f aca="false">+C38-E38</f>
        <v>-35000</v>
      </c>
      <c r="H38" s="60"/>
      <c r="I38" s="60"/>
      <c r="J38" s="60"/>
      <c r="K38" s="60"/>
      <c r="L38" s="50" t="n">
        <f aca="false">+L36+L37</f>
        <v>0</v>
      </c>
      <c r="M38" s="60" t="n">
        <f aca="false">+M36+M37</f>
        <v>0</v>
      </c>
      <c r="N38" s="58" t="n">
        <f aca="false">+N36+N37</f>
        <v>0</v>
      </c>
      <c r="O38" s="60" t="n">
        <f aca="false">+O36+O37</f>
        <v>0</v>
      </c>
      <c r="P38" s="58" t="n">
        <f aca="false">+P36+P37</f>
        <v>45000</v>
      </c>
      <c r="Q38" s="196" t="n">
        <f aca="false">+Q36+Q37</f>
        <v>99000</v>
      </c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8"/>
      <c r="AI38" s="38"/>
      <c r="AJ38" s="38"/>
      <c r="AK38" s="38"/>
      <c r="AL38" s="38"/>
      <c r="AM38" s="38"/>
      <c r="AN38" s="38"/>
      <c r="AO38" s="38"/>
      <c r="AP38" s="38"/>
      <c r="AQ38" s="38"/>
      <c r="AR38" s="38"/>
      <c r="AS38" s="39"/>
      <c r="AT38" s="39"/>
      <c r="AU38" s="39"/>
      <c r="AV38" s="39"/>
      <c r="AW38" s="39"/>
      <c r="AX38" s="39"/>
      <c r="AY38" s="39"/>
      <c r="AZ38" s="39"/>
      <c r="BA38" s="39"/>
      <c r="BB38" s="39"/>
      <c r="BC38" s="39"/>
      <c r="BD38" s="39"/>
      <c r="BE38" s="39"/>
      <c r="BF38" s="39"/>
      <c r="BG38" s="39"/>
      <c r="BH38" s="39"/>
      <c r="BI38" s="39"/>
      <c r="BJ38" s="39"/>
      <c r="BK38" s="39"/>
      <c r="BL38" s="39"/>
      <c r="BM38" s="39"/>
      <c r="BN38" s="39"/>
      <c r="BO38" s="39"/>
      <c r="BP38" s="39"/>
      <c r="BQ38" s="39"/>
      <c r="BR38" s="39"/>
      <c r="BS38" s="39"/>
      <c r="BT38" s="39"/>
      <c r="BU38" s="39"/>
      <c r="BV38" s="39"/>
      <c r="BW38" s="39"/>
      <c r="BX38" s="39"/>
      <c r="BY38" s="39"/>
      <c r="BZ38" s="39"/>
      <c r="CA38" s="39"/>
      <c r="CB38" s="39"/>
      <c r="CC38" s="39"/>
      <c r="CD38" s="39"/>
      <c r="CE38" s="39"/>
      <c r="CF38" s="39"/>
      <c r="CG38" s="39"/>
      <c r="CH38" s="39"/>
      <c r="CI38" s="39"/>
      <c r="CJ38" s="39"/>
      <c r="CK38" s="39"/>
      <c r="CL38" s="39"/>
      <c r="CM38" s="39"/>
      <c r="CN38" s="39"/>
      <c r="CO38" s="39"/>
      <c r="CP38" s="39"/>
      <c r="CQ38" s="39"/>
      <c r="CR38" s="39"/>
      <c r="CS38" s="39"/>
      <c r="CT38" s="39"/>
      <c r="CU38" s="39"/>
      <c r="CV38" s="39"/>
      <c r="CW38" s="39"/>
      <c r="CX38" s="39"/>
      <c r="CY38" s="39"/>
      <c r="CZ38" s="39"/>
      <c r="DA38" s="39"/>
      <c r="DB38" s="39"/>
      <c r="DC38" s="39"/>
      <c r="DD38" s="39"/>
      <c r="DE38" s="39"/>
      <c r="DF38" s="39"/>
      <c r="DG38" s="39"/>
      <c r="DH38" s="39"/>
      <c r="DI38" s="39"/>
      <c r="DJ38" s="39"/>
      <c r="DK38" s="39"/>
      <c r="DL38" s="39"/>
      <c r="DM38" s="39"/>
      <c r="DN38" s="39"/>
      <c r="DO38" s="39"/>
      <c r="DP38" s="39"/>
      <c r="DQ38" s="39"/>
      <c r="DR38" s="39"/>
      <c r="DS38" s="39"/>
      <c r="DT38" s="39"/>
      <c r="DU38" s="39"/>
      <c r="DV38" s="39"/>
      <c r="DW38" s="39"/>
      <c r="DX38" s="39"/>
      <c r="DY38" s="39"/>
      <c r="DZ38" s="39"/>
      <c r="EA38" s="39"/>
      <c r="EB38" s="39"/>
      <c r="EC38" s="39"/>
      <c r="ED38" s="39"/>
      <c r="EE38" s="39"/>
      <c r="EF38" s="39"/>
      <c r="EG38" s="39"/>
      <c r="EH38" s="39"/>
      <c r="EI38" s="39"/>
      <c r="EJ38" s="39"/>
      <c r="EK38" s="39"/>
      <c r="EL38" s="39"/>
      <c r="EM38" s="39"/>
      <c r="EN38" s="39"/>
      <c r="EO38" s="39"/>
      <c r="EP38" s="39"/>
      <c r="EQ38" s="39"/>
      <c r="ER38" s="39"/>
      <c r="ES38" s="39"/>
      <c r="ET38" s="39"/>
      <c r="EU38" s="39"/>
      <c r="EV38" s="39"/>
      <c r="EW38" s="39"/>
      <c r="EX38" s="39"/>
      <c r="EY38" s="39"/>
      <c r="EZ38" s="39"/>
      <c r="FA38" s="39"/>
      <c r="FB38" s="39"/>
      <c r="FC38" s="39"/>
      <c r="FD38" s="39"/>
      <c r="FE38" s="39"/>
      <c r="FF38" s="39"/>
      <c r="FG38" s="39"/>
      <c r="FH38" s="39"/>
      <c r="FI38" s="39"/>
      <c r="FJ38" s="39"/>
      <c r="FK38" s="39"/>
      <c r="FL38" s="39"/>
      <c r="FM38" s="39"/>
      <c r="FN38" s="39"/>
      <c r="FO38" s="39"/>
      <c r="FP38" s="39"/>
      <c r="FQ38" s="39"/>
      <c r="FR38" s="39"/>
      <c r="FS38" s="39"/>
      <c r="FT38" s="39"/>
      <c r="FU38" s="39"/>
      <c r="FV38" s="39"/>
      <c r="FW38" s="39"/>
      <c r="FX38" s="39"/>
      <c r="FY38" s="39"/>
      <c r="FZ38" s="39"/>
      <c r="GA38" s="39"/>
      <c r="GB38" s="39"/>
      <c r="GC38" s="39"/>
      <c r="GD38" s="39"/>
      <c r="GE38" s="39"/>
      <c r="GF38" s="39"/>
      <c r="GG38" s="39"/>
      <c r="GH38" s="39"/>
      <c r="GI38" s="39"/>
      <c r="GJ38" s="39"/>
      <c r="GK38" s="39"/>
      <c r="GL38" s="39"/>
      <c r="GM38" s="39"/>
      <c r="GN38" s="39"/>
      <c r="GO38" s="39"/>
      <c r="GP38" s="39"/>
      <c r="GQ38" s="39"/>
      <c r="GR38" s="39"/>
      <c r="GS38" s="39"/>
      <c r="GT38" s="39"/>
      <c r="GU38" s="39"/>
      <c r="GV38" s="39"/>
      <c r="GW38" s="39"/>
      <c r="GX38" s="39"/>
      <c r="GY38" s="39"/>
      <c r="GZ38" s="39"/>
      <c r="HA38" s="39"/>
      <c r="HB38" s="39"/>
      <c r="HC38" s="39"/>
      <c r="HD38" s="39"/>
      <c r="HE38" s="39"/>
      <c r="HF38" s="39"/>
      <c r="HG38" s="39"/>
      <c r="HH38" s="39"/>
      <c r="HI38" s="39"/>
      <c r="HJ38" s="39"/>
      <c r="HK38" s="39"/>
      <c r="HL38" s="39"/>
      <c r="HM38" s="39"/>
      <c r="HN38" s="39"/>
      <c r="HO38" s="39"/>
      <c r="HP38" s="39"/>
      <c r="HQ38" s="39"/>
      <c r="HR38" s="39"/>
      <c r="HS38" s="39"/>
      <c r="HT38" s="39"/>
      <c r="HU38" s="39"/>
      <c r="HV38" s="39"/>
      <c r="HW38" s="39"/>
      <c r="HX38" s="39"/>
      <c r="HY38" s="39"/>
      <c r="HZ38" s="39"/>
      <c r="IA38" s="39"/>
      <c r="IB38" s="39"/>
      <c r="IC38" s="39"/>
      <c r="ID38" s="39"/>
      <c r="IE38" s="39"/>
      <c r="IF38" s="39"/>
      <c r="IG38" s="39"/>
      <c r="IH38" s="39"/>
      <c r="II38" s="39"/>
      <c r="IJ38" s="39"/>
      <c r="IK38" s="39"/>
      <c r="IL38" s="39"/>
      <c r="IM38" s="39"/>
      <c r="IN38" s="39"/>
      <c r="IO38" s="39"/>
      <c r="IP38" s="39"/>
      <c r="IQ38" s="39"/>
      <c r="IR38" s="39"/>
      <c r="IS38" s="39"/>
      <c r="IT38" s="39"/>
      <c r="IU38" s="39"/>
      <c r="IV38" s="39"/>
      <c r="IW38" s="39"/>
    </row>
    <row r="39" customFormat="false" ht="11.25" hidden="false" customHeight="false" outlineLevel="0" collapsed="false">
      <c r="A39" s="194" t="s">
        <v>2</v>
      </c>
      <c r="B39" s="53"/>
      <c r="C39" s="50"/>
      <c r="D39" s="52"/>
      <c r="E39" s="52"/>
      <c r="F39" s="52"/>
      <c r="G39" s="50"/>
      <c r="H39" s="60"/>
      <c r="I39" s="52"/>
      <c r="J39" s="52"/>
      <c r="K39" s="52"/>
      <c r="L39" s="50"/>
      <c r="M39" s="52"/>
      <c r="N39" s="50"/>
      <c r="O39" s="52"/>
      <c r="P39" s="50"/>
      <c r="Q39" s="195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</row>
    <row r="40" customFormat="false" ht="11.25" hidden="false" customHeight="false" outlineLevel="0" collapsed="false">
      <c r="A40" s="192" t="s">
        <v>247</v>
      </c>
      <c r="B40" s="53"/>
      <c r="C40" s="50"/>
      <c r="D40" s="52"/>
      <c r="E40" s="52"/>
      <c r="F40" s="52"/>
      <c r="G40" s="50"/>
      <c r="H40" s="52"/>
      <c r="I40" s="52"/>
      <c r="J40" s="52"/>
      <c r="K40" s="52"/>
      <c r="L40" s="50"/>
      <c r="M40" s="52"/>
      <c r="N40" s="50"/>
      <c r="O40" s="52"/>
      <c r="P40" s="50"/>
      <c r="Q40" s="195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8"/>
      <c r="AI40" s="18"/>
      <c r="AJ40" s="18"/>
      <c r="AK40" s="18"/>
      <c r="AL40" s="18"/>
      <c r="AM40" s="18"/>
      <c r="AN40" s="18"/>
      <c r="AO40" s="18"/>
      <c r="AP40" s="18"/>
      <c r="AQ40" s="18"/>
      <c r="AR40" s="18"/>
    </row>
    <row r="41" customFormat="false" ht="11.25" hidden="false" customHeight="false" outlineLevel="0" collapsed="false">
      <c r="A41" s="194" t="s">
        <v>52</v>
      </c>
      <c r="B41" s="53"/>
      <c r="C41" s="50" t="n">
        <f aca="false">'Flow Data'!C156</f>
        <v>0</v>
      </c>
      <c r="D41" s="52"/>
      <c r="E41" s="52" t="n">
        <f aca="false">'Flow Data'!E156</f>
        <v>0</v>
      </c>
      <c r="F41" s="52"/>
      <c r="G41" s="50" t="n">
        <f aca="false">+C41-E41</f>
        <v>0</v>
      </c>
      <c r="H41" s="52"/>
      <c r="I41" s="52"/>
      <c r="J41" s="52"/>
      <c r="K41" s="52"/>
      <c r="L41" s="50" t="n">
        <f aca="false">VLOOKUP($L$4,'Flow Historicals'!$A$1:$CM$23952,74)</f>
        <v>0</v>
      </c>
      <c r="M41" s="52" t="n">
        <f aca="false">VLOOKUP($M$4,'Flow Historicals'!$A$1:$CM$23952,74)</f>
        <v>0</v>
      </c>
      <c r="N41" s="50" t="n">
        <f aca="false">VLOOKUP($N$4,'Flow Historicals'!$A$1:$CM$23952,74)</f>
        <v>0</v>
      </c>
      <c r="O41" s="52" t="n">
        <f aca="false">VLOOKUP($O$4,'Flow Historicals'!$A$1:$CM$23952,74)</f>
        <v>0</v>
      </c>
      <c r="P41" s="50" t="n">
        <f aca="false">VLOOKUP($P$4,'Flow Historicals'!$A$1:$CM$23952,74)</f>
        <v>0</v>
      </c>
      <c r="Q41" s="195" t="n">
        <f aca="false">VLOOKUP($Q$4,'Flow Historicals'!$A$1:$CM$23952,74)</f>
        <v>0</v>
      </c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</row>
    <row r="42" customFormat="false" ht="11.25" hidden="false" customHeight="false" outlineLevel="0" collapsed="false">
      <c r="A42" s="194" t="s">
        <v>248</v>
      </c>
      <c r="B42" s="53"/>
      <c r="C42" s="50" t="n">
        <f aca="false">'Flow Data'!C146</f>
        <v>0</v>
      </c>
      <c r="D42" s="52"/>
      <c r="E42" s="52" t="n">
        <f aca="false">'Flow Data'!E146</f>
        <v>0</v>
      </c>
      <c r="F42" s="52"/>
      <c r="G42" s="50" t="n">
        <f aca="false">+C42-E42</f>
        <v>0</v>
      </c>
      <c r="H42" s="52"/>
      <c r="I42" s="52"/>
      <c r="J42" s="52"/>
      <c r="K42" s="52"/>
      <c r="L42" s="50" t="n">
        <f aca="false">VLOOKUP($L$4,'Flow Historicals'!$A$1:$CM$23952,81)</f>
        <v>0</v>
      </c>
      <c r="M42" s="52" t="n">
        <f aca="false">VLOOKUP($M$4,'Flow Historicals'!$A$1:$CM$23952,81)</f>
        <v>0</v>
      </c>
      <c r="N42" s="50" t="n">
        <f aca="false">VLOOKUP($N$4,'Flow Historicals'!$A$1:$CM$23952,81)</f>
        <v>0</v>
      </c>
      <c r="O42" s="52" t="n">
        <f aca="false">VLOOKUP($O$4,'Flow Historicals'!$A$1:$CM$23952,81)</f>
        <v>0</v>
      </c>
      <c r="P42" s="50" t="n">
        <f aca="false">VLOOKUP($P$4,'Flow Historicals'!$A$1:$CM$23952,81)</f>
        <v>0</v>
      </c>
      <c r="Q42" s="195" t="n">
        <f aca="false">VLOOKUP($Q$4,'Flow Historicals'!$A$1:$CM$23952,81)</f>
        <v>0</v>
      </c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8"/>
      <c r="AI42" s="18"/>
      <c r="AJ42" s="18"/>
      <c r="AK42" s="18"/>
      <c r="AL42" s="18"/>
      <c r="AM42" s="18"/>
      <c r="AN42" s="18"/>
      <c r="AO42" s="18"/>
      <c r="AP42" s="18"/>
      <c r="AQ42" s="18"/>
      <c r="AR42" s="18"/>
    </row>
    <row r="43" customFormat="false" ht="11.25" hidden="false" customHeight="false" outlineLevel="0" collapsed="false">
      <c r="A43" s="192" t="s">
        <v>249</v>
      </c>
      <c r="B43" s="61"/>
      <c r="C43" s="58" t="n">
        <f aca="false">+C41+C42</f>
        <v>0</v>
      </c>
      <c r="D43" s="60"/>
      <c r="E43" s="60" t="n">
        <f aca="false">+E41+E42</f>
        <v>0</v>
      </c>
      <c r="F43" s="60"/>
      <c r="G43" s="58" t="n">
        <f aca="false">+C43-E43</f>
        <v>0</v>
      </c>
      <c r="H43" s="60"/>
      <c r="I43" s="60"/>
      <c r="J43" s="60"/>
      <c r="K43" s="60"/>
      <c r="L43" s="58" t="n">
        <f aca="false">+L41+L42</f>
        <v>0</v>
      </c>
      <c r="M43" s="60" t="n">
        <f aca="false">+M41+M42</f>
        <v>0</v>
      </c>
      <c r="N43" s="58" t="n">
        <f aca="false">+N41+N42</f>
        <v>0</v>
      </c>
      <c r="O43" s="60" t="n">
        <f aca="false">+O41+O42</f>
        <v>0</v>
      </c>
      <c r="P43" s="58" t="n">
        <f aca="false">+P41+P42</f>
        <v>0</v>
      </c>
      <c r="Q43" s="196" t="n">
        <f aca="false">+Q41+Q42</f>
        <v>0</v>
      </c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8"/>
      <c r="AI43" s="38"/>
      <c r="AJ43" s="38"/>
      <c r="AK43" s="38"/>
      <c r="AL43" s="38"/>
      <c r="AM43" s="38"/>
      <c r="AN43" s="38"/>
      <c r="AO43" s="38"/>
      <c r="AP43" s="38"/>
      <c r="AQ43" s="38"/>
      <c r="AR43" s="38"/>
      <c r="AS43" s="39"/>
      <c r="AT43" s="39"/>
      <c r="AU43" s="39"/>
      <c r="AV43" s="39"/>
      <c r="AW43" s="39"/>
      <c r="AX43" s="39"/>
      <c r="AY43" s="39"/>
      <c r="AZ43" s="39"/>
      <c r="BA43" s="39"/>
      <c r="BB43" s="39"/>
      <c r="BC43" s="39"/>
      <c r="BD43" s="39"/>
      <c r="BE43" s="39"/>
      <c r="BF43" s="39"/>
      <c r="BG43" s="39"/>
      <c r="BH43" s="39"/>
      <c r="BI43" s="39"/>
      <c r="BJ43" s="39"/>
      <c r="BK43" s="39"/>
      <c r="BL43" s="39"/>
      <c r="BM43" s="39"/>
      <c r="BN43" s="39"/>
      <c r="BO43" s="39"/>
      <c r="BP43" s="39"/>
      <c r="BQ43" s="39"/>
      <c r="BR43" s="39"/>
      <c r="BS43" s="39"/>
      <c r="BT43" s="39"/>
      <c r="BU43" s="39"/>
      <c r="BV43" s="39"/>
      <c r="BW43" s="39"/>
      <c r="BX43" s="39"/>
      <c r="BY43" s="39"/>
      <c r="BZ43" s="39"/>
      <c r="CA43" s="39"/>
      <c r="CB43" s="39"/>
      <c r="CC43" s="39"/>
      <c r="CD43" s="39"/>
      <c r="CE43" s="39"/>
      <c r="CF43" s="39"/>
      <c r="CG43" s="39"/>
      <c r="CH43" s="39"/>
      <c r="CI43" s="39"/>
      <c r="CJ43" s="39"/>
      <c r="CK43" s="39"/>
      <c r="CL43" s="39"/>
      <c r="CM43" s="39"/>
      <c r="CN43" s="39"/>
      <c r="CO43" s="39"/>
      <c r="CP43" s="39"/>
      <c r="CQ43" s="39"/>
      <c r="CR43" s="39"/>
      <c r="CS43" s="39"/>
      <c r="CT43" s="39"/>
      <c r="CU43" s="39"/>
      <c r="CV43" s="39"/>
      <c r="CW43" s="39"/>
      <c r="CX43" s="39"/>
      <c r="CY43" s="39"/>
      <c r="CZ43" s="39"/>
      <c r="DA43" s="39"/>
      <c r="DB43" s="39"/>
      <c r="DC43" s="39"/>
      <c r="DD43" s="39"/>
      <c r="DE43" s="39"/>
      <c r="DF43" s="39"/>
      <c r="DG43" s="39"/>
      <c r="DH43" s="39"/>
      <c r="DI43" s="39"/>
      <c r="DJ43" s="39"/>
      <c r="DK43" s="39"/>
      <c r="DL43" s="39"/>
      <c r="DM43" s="39"/>
      <c r="DN43" s="39"/>
      <c r="DO43" s="39"/>
      <c r="DP43" s="39"/>
      <c r="DQ43" s="39"/>
      <c r="DR43" s="39"/>
      <c r="DS43" s="39"/>
      <c r="DT43" s="39"/>
      <c r="DU43" s="39"/>
      <c r="DV43" s="39"/>
      <c r="DW43" s="39"/>
      <c r="DX43" s="39"/>
      <c r="DY43" s="39"/>
      <c r="DZ43" s="39"/>
      <c r="EA43" s="39"/>
      <c r="EB43" s="39"/>
      <c r="EC43" s="39"/>
      <c r="ED43" s="39"/>
      <c r="EE43" s="39"/>
      <c r="EF43" s="39"/>
      <c r="EG43" s="39"/>
      <c r="EH43" s="39"/>
      <c r="EI43" s="39"/>
      <c r="EJ43" s="39"/>
      <c r="EK43" s="39"/>
      <c r="EL43" s="39"/>
      <c r="EM43" s="39"/>
      <c r="EN43" s="39"/>
      <c r="EO43" s="39"/>
      <c r="EP43" s="39"/>
      <c r="EQ43" s="39"/>
      <c r="ER43" s="39"/>
      <c r="ES43" s="39"/>
      <c r="ET43" s="39"/>
      <c r="EU43" s="39"/>
      <c r="EV43" s="39"/>
      <c r="EW43" s="39"/>
      <c r="EX43" s="39"/>
      <c r="EY43" s="39"/>
      <c r="EZ43" s="39"/>
      <c r="FA43" s="39"/>
      <c r="FB43" s="39"/>
      <c r="FC43" s="39"/>
      <c r="FD43" s="39"/>
      <c r="FE43" s="39"/>
      <c r="FF43" s="39"/>
      <c r="FG43" s="39"/>
      <c r="FH43" s="39"/>
      <c r="FI43" s="39"/>
      <c r="FJ43" s="39"/>
      <c r="FK43" s="39"/>
      <c r="FL43" s="39"/>
      <c r="FM43" s="39"/>
      <c r="FN43" s="39"/>
      <c r="FO43" s="39"/>
      <c r="FP43" s="39"/>
      <c r="FQ43" s="39"/>
      <c r="FR43" s="39"/>
      <c r="FS43" s="39"/>
      <c r="FT43" s="39"/>
      <c r="FU43" s="39"/>
      <c r="FV43" s="39"/>
      <c r="FW43" s="39"/>
      <c r="FX43" s="39"/>
      <c r="FY43" s="39"/>
      <c r="FZ43" s="39"/>
      <c r="GA43" s="39"/>
      <c r="GB43" s="39"/>
      <c r="GC43" s="39"/>
      <c r="GD43" s="39"/>
      <c r="GE43" s="39"/>
      <c r="GF43" s="39"/>
      <c r="GG43" s="39"/>
      <c r="GH43" s="39"/>
      <c r="GI43" s="39"/>
      <c r="GJ43" s="39"/>
      <c r="GK43" s="39"/>
      <c r="GL43" s="39"/>
      <c r="GM43" s="39"/>
      <c r="GN43" s="39"/>
      <c r="GO43" s="39"/>
      <c r="GP43" s="39"/>
      <c r="GQ43" s="39"/>
      <c r="GR43" s="39"/>
      <c r="GS43" s="39"/>
      <c r="GT43" s="39"/>
      <c r="GU43" s="39"/>
      <c r="GV43" s="39"/>
      <c r="GW43" s="39"/>
      <c r="GX43" s="39"/>
      <c r="GY43" s="39"/>
      <c r="GZ43" s="39"/>
      <c r="HA43" s="39"/>
      <c r="HB43" s="39"/>
      <c r="HC43" s="39"/>
      <c r="HD43" s="39"/>
      <c r="HE43" s="39"/>
      <c r="HF43" s="39"/>
      <c r="HG43" s="39"/>
      <c r="HH43" s="39"/>
      <c r="HI43" s="39"/>
      <c r="HJ43" s="39"/>
      <c r="HK43" s="39"/>
      <c r="HL43" s="39"/>
      <c r="HM43" s="39"/>
      <c r="HN43" s="39"/>
      <c r="HO43" s="39"/>
      <c r="HP43" s="39"/>
      <c r="HQ43" s="39"/>
      <c r="HR43" s="39"/>
      <c r="HS43" s="39"/>
      <c r="HT43" s="39"/>
      <c r="HU43" s="39"/>
      <c r="HV43" s="39"/>
      <c r="HW43" s="39"/>
      <c r="HX43" s="39"/>
      <c r="HY43" s="39"/>
      <c r="HZ43" s="39"/>
      <c r="IA43" s="39"/>
      <c r="IB43" s="39"/>
      <c r="IC43" s="39"/>
      <c r="ID43" s="39"/>
      <c r="IE43" s="39"/>
      <c r="IF43" s="39"/>
      <c r="IG43" s="39"/>
      <c r="IH43" s="39"/>
      <c r="II43" s="39"/>
      <c r="IJ43" s="39"/>
      <c r="IK43" s="39"/>
      <c r="IL43" s="39"/>
      <c r="IM43" s="39"/>
      <c r="IN43" s="39"/>
      <c r="IO43" s="39"/>
      <c r="IP43" s="39"/>
      <c r="IQ43" s="39"/>
      <c r="IR43" s="39"/>
      <c r="IS43" s="39"/>
      <c r="IT43" s="39"/>
      <c r="IU43" s="39"/>
      <c r="IV43" s="39"/>
      <c r="IW43" s="39"/>
    </row>
    <row r="44" customFormat="false" ht="11.25" hidden="false" customHeight="false" outlineLevel="0" collapsed="false">
      <c r="A44" s="194"/>
      <c r="B44" s="53"/>
      <c r="C44" s="50"/>
      <c r="D44" s="52"/>
      <c r="E44" s="52"/>
      <c r="F44" s="52"/>
      <c r="G44" s="50"/>
      <c r="H44" s="52"/>
      <c r="I44" s="52"/>
      <c r="J44" s="52"/>
      <c r="K44" s="52"/>
      <c r="L44" s="50"/>
      <c r="M44" s="52"/>
      <c r="N44" s="50"/>
      <c r="O44" s="52"/>
      <c r="P44" s="50"/>
      <c r="Q44" s="195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8"/>
      <c r="AI44" s="18"/>
      <c r="AJ44" s="18"/>
      <c r="AK44" s="18"/>
      <c r="AL44" s="18"/>
      <c r="AM44" s="18"/>
      <c r="AN44" s="18"/>
      <c r="AO44" s="18"/>
      <c r="AP44" s="18"/>
      <c r="AQ44" s="18"/>
      <c r="AR44" s="18"/>
    </row>
    <row r="45" customFormat="false" ht="11.25" hidden="false" customHeight="false" outlineLevel="0" collapsed="false">
      <c r="A45" s="192" t="s">
        <v>30</v>
      </c>
      <c r="B45" s="53"/>
      <c r="C45" s="50"/>
      <c r="D45" s="52"/>
      <c r="E45" s="52"/>
      <c r="F45" s="52"/>
      <c r="G45" s="50"/>
      <c r="H45" s="52"/>
      <c r="I45" s="52"/>
      <c r="J45" s="52"/>
      <c r="K45" s="52"/>
      <c r="L45" s="50"/>
      <c r="M45" s="52"/>
      <c r="N45" s="50"/>
      <c r="O45" s="52"/>
      <c r="P45" s="50"/>
      <c r="Q45" s="195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8"/>
      <c r="AI45" s="18"/>
      <c r="AJ45" s="18"/>
      <c r="AK45" s="18"/>
      <c r="AL45" s="18"/>
      <c r="AM45" s="18"/>
      <c r="AN45" s="18"/>
      <c r="AO45" s="18"/>
      <c r="AP45" s="18"/>
      <c r="AQ45" s="18"/>
      <c r="AR45" s="18"/>
    </row>
    <row r="46" customFormat="false" ht="11.25" hidden="false" customHeight="false" outlineLevel="0" collapsed="false">
      <c r="A46" s="194" t="s">
        <v>250</v>
      </c>
      <c r="B46" s="53"/>
      <c r="C46" s="50" t="n">
        <v>621767</v>
      </c>
      <c r="D46" s="52"/>
      <c r="E46" s="50" t="n">
        <v>649976</v>
      </c>
      <c r="F46" s="52"/>
      <c r="G46" s="50" t="n">
        <f aca="false">+C46-E46</f>
        <v>-28209</v>
      </c>
      <c r="H46" s="52"/>
      <c r="I46" s="52"/>
      <c r="J46" s="52"/>
      <c r="K46" s="52"/>
      <c r="L46" s="50" t="n">
        <v>649976</v>
      </c>
      <c r="M46" s="50" t="n">
        <v>701976</v>
      </c>
      <c r="N46" s="50" t="n">
        <v>701976</v>
      </c>
      <c r="O46" s="50" t="n">
        <f aca="false">604514+40000+43542</f>
        <v>688056</v>
      </c>
      <c r="P46" s="50" t="n">
        <v>644514</v>
      </c>
      <c r="Q46" s="50" t="n">
        <v>644514</v>
      </c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8"/>
      <c r="AI46" s="18"/>
      <c r="AJ46" s="18"/>
      <c r="AK46" s="18"/>
      <c r="AL46" s="18"/>
      <c r="AM46" s="18"/>
      <c r="AN46" s="18"/>
      <c r="AO46" s="18"/>
      <c r="AP46" s="18"/>
      <c r="AQ46" s="18"/>
      <c r="AR46" s="18"/>
    </row>
    <row r="47" customFormat="false" ht="11.25" hidden="false" customHeight="false" outlineLevel="0" collapsed="false">
      <c r="A47" s="194" t="s">
        <v>226</v>
      </c>
      <c r="B47" s="53"/>
      <c r="C47" s="50" t="n">
        <f aca="false">2796925-25000</f>
        <v>2771925</v>
      </c>
      <c r="D47" s="197" t="e">
        <f aca="false">VLOOKUP(D$4,DailyHistoricals!$A$3:$V$9000,22,)</f>
        <v>#N/A</v>
      </c>
      <c r="E47" s="50" t="e">
        <f aca="false">VLOOKUP(E$4,DailyHistoricals!$A$3:$V$9000,22,)+VLOOKUP(E$4,DailyHistoricals!$A$3:$BJ$9000,59,)</f>
        <v>#N/A</v>
      </c>
      <c r="F47" s="52"/>
      <c r="G47" s="50" t="e">
        <f aca="false">+C47-E47</f>
        <v>#N/A</v>
      </c>
      <c r="H47" s="52" t="e">
        <f aca="false">+G47</f>
        <v>#N/A</v>
      </c>
      <c r="I47" s="52"/>
      <c r="J47" s="52"/>
      <c r="K47" s="52"/>
      <c r="L47" s="197" t="e">
        <f aca="false">VLOOKUP(L$4,DailyHistoricals!$A$3:$V$9000,22,)+VLOOKUP(L$4,DailyHistoricals!$A$3:$BJ$9000,59,)</f>
        <v>#N/A</v>
      </c>
      <c r="M47" s="50" t="e">
        <f aca="false">VLOOKUP(M$4,DailyHistoricals!$A$3:$V$9000,22,)+VLOOKUP(M$4,DailyHistoricals!$A$3:$BJ$9000,59,)</f>
        <v>#N/A</v>
      </c>
      <c r="N47" s="197" t="e">
        <f aca="false">VLOOKUP(N$4,DailyHistoricals!$A$3:$V$9000,22,)+VLOOKUP(N$4,DailyHistoricals!$A$3:$BJ$9000,59,)</f>
        <v>#N/A</v>
      </c>
      <c r="O47" s="50" t="e">
        <f aca="false">VLOOKUP(O$4,DailyHistoricals!$A$3:$V$9000,22,)+VLOOKUP(O$4,DailyHistoricals!$A$3:$BJ$9000,59,)</f>
        <v>#N/A</v>
      </c>
      <c r="P47" s="197" t="e">
        <f aca="false">VLOOKUP(P$4,DailyHistoricals!$A$3:$V$9000,22,)+VLOOKUP(P$4,DailyHistoricals!$A$3:$BJ$9000,59,)</f>
        <v>#N/A</v>
      </c>
      <c r="Q47" s="50" t="e">
        <f aca="false">VLOOKUP(Q$4,DailyHistoricals!$A$3:$V$9000,22,)+VLOOKUP(Q$4,DailyHistoricals!$A$3:$BJ$9000,59,)</f>
        <v>#N/A</v>
      </c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8"/>
      <c r="AI47" s="18"/>
      <c r="AJ47" s="18"/>
      <c r="AK47" s="18"/>
      <c r="AL47" s="18"/>
      <c r="AM47" s="18"/>
      <c r="AN47" s="18"/>
      <c r="AO47" s="18"/>
      <c r="AP47" s="18"/>
      <c r="AQ47" s="18"/>
      <c r="AR47" s="18"/>
    </row>
    <row r="48" customFormat="false" ht="11.25" hidden="false" customHeight="false" outlineLevel="0" collapsed="false">
      <c r="A48" s="194" t="s">
        <v>251</v>
      </c>
      <c r="B48" s="53"/>
      <c r="C48" s="50" t="n">
        <v>0</v>
      </c>
      <c r="D48" s="52"/>
      <c r="E48" s="52" t="n">
        <v>0</v>
      </c>
      <c r="F48" s="52"/>
      <c r="G48" s="50" t="n">
        <f aca="false">+C48-E48</f>
        <v>0</v>
      </c>
      <c r="H48" s="52"/>
      <c r="I48" s="52"/>
      <c r="J48" s="52"/>
      <c r="K48" s="52"/>
      <c r="L48" s="50" t="n">
        <v>0</v>
      </c>
      <c r="M48" s="52" t="n">
        <v>0</v>
      </c>
      <c r="N48" s="50" t="n">
        <v>0</v>
      </c>
      <c r="O48" s="52" t="n">
        <v>0</v>
      </c>
      <c r="P48" s="50" t="n">
        <v>0</v>
      </c>
      <c r="Q48" s="195" t="n">
        <v>0</v>
      </c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8"/>
      <c r="AI48" s="18"/>
      <c r="AJ48" s="18"/>
      <c r="AK48" s="18"/>
      <c r="AL48" s="18"/>
      <c r="AM48" s="18"/>
      <c r="AN48" s="18"/>
      <c r="AO48" s="18"/>
      <c r="AP48" s="18"/>
      <c r="AQ48" s="18"/>
      <c r="AR48" s="18"/>
    </row>
    <row r="49" customFormat="false" ht="11.25" hidden="false" customHeight="false" outlineLevel="0" collapsed="false">
      <c r="A49" s="192" t="s">
        <v>243</v>
      </c>
      <c r="B49" s="61"/>
      <c r="C49" s="58" t="n">
        <f aca="false">+C46+C47</f>
        <v>3393692</v>
      </c>
      <c r="D49" s="60"/>
      <c r="E49" s="60" t="e">
        <f aca="false">+E46+E47</f>
        <v>#N/A</v>
      </c>
      <c r="F49" s="60"/>
      <c r="G49" s="58" t="e">
        <f aca="false">+C49-E49+G48</f>
        <v>#N/A</v>
      </c>
      <c r="H49" s="60"/>
      <c r="I49" s="60"/>
      <c r="J49" s="60"/>
      <c r="K49" s="60"/>
      <c r="L49" s="58" t="e">
        <f aca="false">+L46+L47</f>
        <v>#N/A</v>
      </c>
      <c r="M49" s="60" t="e">
        <f aca="false">+M46+M47</f>
        <v>#N/A</v>
      </c>
      <c r="N49" s="58" t="e">
        <f aca="false">+N46+N47</f>
        <v>#N/A</v>
      </c>
      <c r="O49" s="60" t="e">
        <f aca="false">+O46+O47</f>
        <v>#N/A</v>
      </c>
      <c r="P49" s="58" t="e">
        <f aca="false">+P46+P47</f>
        <v>#N/A</v>
      </c>
      <c r="Q49" s="196" t="e">
        <f aca="false">+Q46+Q47</f>
        <v>#N/A</v>
      </c>
      <c r="R49" s="3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8"/>
      <c r="AI49" s="38"/>
      <c r="AJ49" s="38"/>
      <c r="AK49" s="38"/>
      <c r="AL49" s="38"/>
      <c r="AM49" s="38"/>
      <c r="AN49" s="38"/>
      <c r="AO49" s="38"/>
      <c r="AP49" s="38"/>
      <c r="AQ49" s="38"/>
      <c r="AR49" s="38"/>
      <c r="AS49" s="39"/>
      <c r="AT49" s="39"/>
      <c r="AU49" s="39"/>
      <c r="AV49" s="39"/>
      <c r="AW49" s="39"/>
      <c r="AX49" s="39"/>
      <c r="AY49" s="39"/>
      <c r="AZ49" s="39"/>
      <c r="BA49" s="39"/>
      <c r="BB49" s="39"/>
      <c r="BC49" s="39"/>
      <c r="BD49" s="39"/>
      <c r="BE49" s="39"/>
      <c r="BF49" s="39"/>
      <c r="BG49" s="39"/>
      <c r="BH49" s="39"/>
      <c r="BI49" s="39"/>
      <c r="BJ49" s="39"/>
      <c r="BK49" s="39"/>
      <c r="BL49" s="39"/>
      <c r="BM49" s="39"/>
      <c r="BN49" s="39"/>
      <c r="BO49" s="39"/>
      <c r="BP49" s="39"/>
      <c r="BQ49" s="39"/>
      <c r="BR49" s="39"/>
      <c r="BS49" s="39"/>
      <c r="BT49" s="39"/>
      <c r="BU49" s="39"/>
      <c r="BV49" s="39"/>
      <c r="BW49" s="39"/>
      <c r="BX49" s="39"/>
      <c r="BY49" s="39"/>
      <c r="BZ49" s="39"/>
      <c r="CA49" s="39"/>
      <c r="CB49" s="39"/>
      <c r="CC49" s="39"/>
      <c r="CD49" s="39"/>
      <c r="CE49" s="39"/>
      <c r="CF49" s="39"/>
      <c r="CG49" s="39"/>
      <c r="CH49" s="39"/>
      <c r="CI49" s="39"/>
      <c r="CJ49" s="39"/>
      <c r="CK49" s="39"/>
      <c r="CL49" s="39"/>
      <c r="CM49" s="39"/>
      <c r="CN49" s="39"/>
      <c r="CO49" s="39"/>
      <c r="CP49" s="39"/>
      <c r="CQ49" s="39"/>
      <c r="CR49" s="39"/>
      <c r="CS49" s="39"/>
      <c r="CT49" s="39"/>
      <c r="CU49" s="39"/>
      <c r="CV49" s="39"/>
      <c r="CW49" s="39"/>
      <c r="CX49" s="39"/>
      <c r="CY49" s="39"/>
      <c r="CZ49" s="39"/>
      <c r="DA49" s="39"/>
      <c r="DB49" s="39"/>
      <c r="DC49" s="39"/>
      <c r="DD49" s="39"/>
      <c r="DE49" s="39"/>
      <c r="DF49" s="39"/>
      <c r="DG49" s="39"/>
      <c r="DH49" s="39"/>
      <c r="DI49" s="39"/>
      <c r="DJ49" s="39"/>
      <c r="DK49" s="39"/>
      <c r="DL49" s="39"/>
      <c r="DM49" s="39"/>
      <c r="DN49" s="39"/>
      <c r="DO49" s="39"/>
      <c r="DP49" s="39"/>
      <c r="DQ49" s="39"/>
      <c r="DR49" s="39"/>
      <c r="DS49" s="39"/>
      <c r="DT49" s="39"/>
      <c r="DU49" s="39"/>
      <c r="DV49" s="39"/>
      <c r="DW49" s="39"/>
      <c r="DX49" s="39"/>
      <c r="DY49" s="39"/>
      <c r="DZ49" s="39"/>
      <c r="EA49" s="39"/>
      <c r="EB49" s="39"/>
      <c r="EC49" s="39"/>
      <c r="ED49" s="39"/>
      <c r="EE49" s="39"/>
      <c r="EF49" s="39"/>
      <c r="EG49" s="39"/>
      <c r="EH49" s="39"/>
      <c r="EI49" s="39"/>
      <c r="EJ49" s="39"/>
      <c r="EK49" s="39"/>
      <c r="EL49" s="39"/>
      <c r="EM49" s="39"/>
      <c r="EN49" s="39"/>
      <c r="EO49" s="39"/>
      <c r="EP49" s="39"/>
      <c r="EQ49" s="39"/>
      <c r="ER49" s="39"/>
      <c r="ES49" s="39"/>
      <c r="ET49" s="39"/>
      <c r="EU49" s="39"/>
      <c r="EV49" s="39"/>
      <c r="EW49" s="39"/>
      <c r="EX49" s="39"/>
      <c r="EY49" s="39"/>
      <c r="EZ49" s="39"/>
      <c r="FA49" s="39"/>
      <c r="FB49" s="39"/>
      <c r="FC49" s="39"/>
      <c r="FD49" s="39"/>
      <c r="FE49" s="39"/>
      <c r="FF49" s="39"/>
      <c r="FG49" s="39"/>
      <c r="FH49" s="39"/>
      <c r="FI49" s="39"/>
      <c r="FJ49" s="39"/>
      <c r="FK49" s="39"/>
      <c r="FL49" s="39"/>
      <c r="FM49" s="39"/>
      <c r="FN49" s="39"/>
      <c r="FO49" s="39"/>
      <c r="FP49" s="39"/>
      <c r="FQ49" s="39"/>
      <c r="FR49" s="39"/>
      <c r="FS49" s="39"/>
      <c r="FT49" s="39"/>
      <c r="FU49" s="39"/>
      <c r="FV49" s="39"/>
      <c r="FW49" s="39"/>
      <c r="FX49" s="39"/>
      <c r="FY49" s="39"/>
      <c r="FZ49" s="39"/>
      <c r="GA49" s="39"/>
      <c r="GB49" s="39"/>
      <c r="GC49" s="39"/>
      <c r="GD49" s="39"/>
      <c r="GE49" s="39"/>
      <c r="GF49" s="39"/>
      <c r="GG49" s="39"/>
      <c r="GH49" s="39"/>
      <c r="GI49" s="39"/>
      <c r="GJ49" s="39"/>
      <c r="GK49" s="39"/>
      <c r="GL49" s="39"/>
      <c r="GM49" s="39"/>
      <c r="GN49" s="39"/>
      <c r="GO49" s="39"/>
      <c r="GP49" s="39"/>
      <c r="GQ49" s="39"/>
      <c r="GR49" s="39"/>
      <c r="GS49" s="39"/>
      <c r="GT49" s="39"/>
      <c r="GU49" s="39"/>
      <c r="GV49" s="39"/>
      <c r="GW49" s="39"/>
      <c r="GX49" s="39"/>
      <c r="GY49" s="39"/>
      <c r="GZ49" s="39"/>
      <c r="HA49" s="39"/>
      <c r="HB49" s="39"/>
      <c r="HC49" s="39"/>
      <c r="HD49" s="39"/>
      <c r="HE49" s="39"/>
      <c r="HF49" s="39"/>
      <c r="HG49" s="39"/>
      <c r="HH49" s="39"/>
      <c r="HI49" s="39"/>
      <c r="HJ49" s="39"/>
      <c r="HK49" s="39"/>
      <c r="HL49" s="39"/>
      <c r="HM49" s="39"/>
      <c r="HN49" s="39"/>
      <c r="HO49" s="39"/>
      <c r="HP49" s="39"/>
      <c r="HQ49" s="39"/>
      <c r="HR49" s="39"/>
      <c r="HS49" s="39"/>
      <c r="HT49" s="39"/>
      <c r="HU49" s="39"/>
      <c r="HV49" s="39"/>
      <c r="HW49" s="39"/>
      <c r="HX49" s="39"/>
      <c r="HY49" s="39"/>
      <c r="HZ49" s="39"/>
      <c r="IA49" s="39"/>
      <c r="IB49" s="39"/>
      <c r="IC49" s="39"/>
      <c r="ID49" s="39"/>
      <c r="IE49" s="39"/>
      <c r="IF49" s="39"/>
      <c r="IG49" s="39"/>
      <c r="IH49" s="39"/>
      <c r="II49" s="39"/>
      <c r="IJ49" s="39"/>
      <c r="IK49" s="39"/>
      <c r="IL49" s="39"/>
      <c r="IM49" s="39"/>
      <c r="IN49" s="39"/>
      <c r="IO49" s="39"/>
      <c r="IP49" s="39"/>
      <c r="IQ49" s="39"/>
      <c r="IR49" s="39"/>
      <c r="IS49" s="39"/>
      <c r="IT49" s="39"/>
      <c r="IU49" s="39"/>
      <c r="IV49" s="39"/>
      <c r="IW49" s="39"/>
    </row>
    <row r="50" customFormat="false" ht="11.25" hidden="false" customHeight="false" outlineLevel="0" collapsed="false">
      <c r="A50" s="194"/>
      <c r="B50" s="53"/>
      <c r="C50" s="50"/>
      <c r="D50" s="52"/>
      <c r="E50" s="52"/>
      <c r="F50" s="52"/>
      <c r="G50" s="50"/>
      <c r="H50" s="52"/>
      <c r="I50" s="52"/>
      <c r="J50" s="52"/>
      <c r="K50" s="52"/>
      <c r="L50" s="50"/>
      <c r="M50" s="52"/>
      <c r="N50" s="50"/>
      <c r="O50" s="52"/>
      <c r="P50" s="50"/>
      <c r="Q50" s="195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8"/>
      <c r="AI50" s="18"/>
      <c r="AJ50" s="18"/>
      <c r="AK50" s="18"/>
      <c r="AL50" s="18"/>
      <c r="AM50" s="18"/>
      <c r="AN50" s="18"/>
      <c r="AO50" s="18"/>
      <c r="AP50" s="18"/>
      <c r="AQ50" s="18"/>
      <c r="AR50" s="18"/>
    </row>
    <row r="51" customFormat="false" ht="11.25" hidden="false" customHeight="false" outlineLevel="0" collapsed="false">
      <c r="A51" s="192" t="s">
        <v>67</v>
      </c>
      <c r="B51" s="53"/>
      <c r="C51" s="50"/>
      <c r="D51" s="52"/>
      <c r="E51" s="52"/>
      <c r="F51" s="52"/>
      <c r="G51" s="50"/>
      <c r="H51" s="52"/>
      <c r="I51" s="52"/>
      <c r="J51" s="52"/>
      <c r="K51" s="52"/>
      <c r="L51" s="50"/>
      <c r="M51" s="52"/>
      <c r="N51" s="50"/>
      <c r="O51" s="52"/>
      <c r="P51" s="50"/>
      <c r="Q51" s="195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8"/>
      <c r="AI51" s="18"/>
      <c r="AJ51" s="18"/>
      <c r="AK51" s="18"/>
      <c r="AL51" s="18"/>
      <c r="AM51" s="18"/>
      <c r="AN51" s="18"/>
      <c r="AO51" s="18"/>
      <c r="AP51" s="18"/>
      <c r="AQ51" s="18"/>
      <c r="AR51" s="18"/>
    </row>
    <row r="52" customFormat="false" ht="11.25" hidden="false" customHeight="false" outlineLevel="0" collapsed="false">
      <c r="A52" s="194" t="s">
        <v>10</v>
      </c>
      <c r="B52" s="53"/>
      <c r="C52" s="50" t="n">
        <f aca="false">'Flow Data'!C103</f>
        <v>0</v>
      </c>
      <c r="D52" s="52"/>
      <c r="E52" s="52" t="n">
        <f aca="false">'Flow Data'!E103</f>
        <v>0</v>
      </c>
      <c r="F52" s="52"/>
      <c r="G52" s="50" t="n">
        <f aca="false">+C52-E52</f>
        <v>0</v>
      </c>
      <c r="H52" s="52"/>
      <c r="I52" s="52"/>
      <c r="J52" s="52"/>
      <c r="K52" s="52"/>
      <c r="L52" s="50" t="n">
        <f aca="false">VLOOKUP($L$4,'Flow Historicals'!$A$1:$CM$23952,53)</f>
        <v>0</v>
      </c>
      <c r="M52" s="52" t="n">
        <f aca="false">VLOOKUP($M$4,'Flow Historicals'!$A$1:$CM$23952,53)</f>
        <v>0</v>
      </c>
      <c r="N52" s="50" t="n">
        <f aca="false">VLOOKUP($N$4,'Flow Historicals'!$A$1:$CM$23952,53)</f>
        <v>0</v>
      </c>
      <c r="O52" s="52" t="n">
        <f aca="false">VLOOKUP($O$4,'Flow Historicals'!$A$1:$CM$23952,53)</f>
        <v>0</v>
      </c>
      <c r="P52" s="50" t="n">
        <f aca="false">VLOOKUP($P$4,'Flow Historicals'!$A$1:$CM$23952,53)</f>
        <v>0</v>
      </c>
      <c r="Q52" s="195" t="n">
        <f aca="false">VLOOKUP($Q$4,'Flow Historicals'!$A$1:$CM$23952,53)</f>
        <v>0</v>
      </c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8"/>
      <c r="AI52" s="18"/>
      <c r="AJ52" s="18"/>
      <c r="AK52" s="18"/>
      <c r="AL52" s="18"/>
      <c r="AM52" s="18"/>
      <c r="AN52" s="18"/>
      <c r="AO52" s="18"/>
      <c r="AP52" s="18"/>
      <c r="AQ52" s="18"/>
      <c r="AR52" s="18"/>
    </row>
    <row r="53" customFormat="false" ht="11.25" hidden="false" customHeight="false" outlineLevel="0" collapsed="false">
      <c r="A53" s="194" t="s">
        <v>16</v>
      </c>
      <c r="B53" s="53"/>
      <c r="C53" s="50" t="n">
        <f aca="false">'Flow Data'!C111</f>
        <v>10000</v>
      </c>
      <c r="D53" s="52"/>
      <c r="E53" s="52" t="n">
        <f aca="false">'Flow Data'!E111</f>
        <v>0</v>
      </c>
      <c r="F53" s="52"/>
      <c r="G53" s="50" t="n">
        <f aca="false">+C53-E53</f>
        <v>10000</v>
      </c>
      <c r="H53" s="52"/>
      <c r="I53" s="52"/>
      <c r="J53" s="52"/>
      <c r="K53" s="52"/>
      <c r="L53" s="50" t="n">
        <f aca="false">VLOOKUP($L$4,'Flow Historicals'!$A$1:$CM$23952,59)</f>
        <v>0</v>
      </c>
      <c r="M53" s="52" t="n">
        <f aca="false">VLOOKUP($M$4,'Flow Historicals'!$A$1:$CM$23952,59)</f>
        <v>0</v>
      </c>
      <c r="N53" s="50" t="n">
        <f aca="false">VLOOKUP($N$4,'Flow Historicals'!$A$1:$CM$23952,59)</f>
        <v>0</v>
      </c>
      <c r="O53" s="52" t="n">
        <f aca="false">VLOOKUP($O$4,'Flow Historicals'!$A$1:$CM$23952,59)</f>
        <v>0</v>
      </c>
      <c r="P53" s="50" t="n">
        <f aca="false">VLOOKUP($P$4,'Flow Historicals'!$A$1:$CM$23952,59)</f>
        <v>0</v>
      </c>
      <c r="Q53" s="195" t="n">
        <f aca="false">VLOOKUP($Q$4,'Flow Historicals'!$A$1:$CM$23952,59)</f>
        <v>0</v>
      </c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8"/>
      <c r="AI53" s="18"/>
      <c r="AJ53" s="18"/>
      <c r="AK53" s="18"/>
      <c r="AL53" s="18"/>
      <c r="AM53" s="18"/>
      <c r="AN53" s="18"/>
      <c r="AO53" s="18"/>
      <c r="AP53" s="18"/>
      <c r="AQ53" s="18"/>
      <c r="AR53" s="18"/>
    </row>
    <row r="54" customFormat="false" ht="11.25" hidden="false" customHeight="false" outlineLevel="0" collapsed="false">
      <c r="A54" s="194"/>
      <c r="B54" s="53"/>
      <c r="C54" s="50"/>
      <c r="D54" s="52"/>
      <c r="E54" s="52"/>
      <c r="F54" s="52"/>
      <c r="G54" s="50"/>
      <c r="H54" s="52"/>
      <c r="I54" s="52"/>
      <c r="J54" s="52"/>
      <c r="K54" s="52"/>
      <c r="L54" s="50"/>
      <c r="M54" s="52"/>
      <c r="N54" s="50"/>
      <c r="O54" s="52"/>
      <c r="P54" s="50"/>
      <c r="Q54" s="195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8"/>
      <c r="AI54" s="18"/>
      <c r="AJ54" s="18"/>
      <c r="AK54" s="18"/>
      <c r="AL54" s="18"/>
      <c r="AM54" s="18"/>
      <c r="AN54" s="18"/>
      <c r="AO54" s="18"/>
      <c r="AP54" s="18"/>
      <c r="AQ54" s="18"/>
      <c r="AR54" s="18"/>
    </row>
    <row r="55" customFormat="false" ht="11.25" hidden="false" customHeight="false" outlineLevel="0" collapsed="false">
      <c r="A55" s="192" t="s">
        <v>252</v>
      </c>
      <c r="B55" s="53"/>
      <c r="C55" s="50" t="n">
        <f aca="false">VLOOKUP(C$4,DailyHistoricals!$A$2:$AZ$59949,27)</f>
        <v>0</v>
      </c>
      <c r="D55" s="52"/>
      <c r="E55" s="52" t="n">
        <f aca="false">VLOOKUP(E$4,DailyHistoricals!$A$2:$AZ$59949,27)</f>
        <v>0</v>
      </c>
      <c r="F55" s="52"/>
      <c r="G55" s="50" t="n">
        <f aca="false">+C55-E55</f>
        <v>0</v>
      </c>
      <c r="H55" s="52" t="s">
        <v>2</v>
      </c>
      <c r="I55" s="52"/>
      <c r="J55" s="52" t="s">
        <v>2</v>
      </c>
      <c r="K55" s="52" t="n">
        <v>97689</v>
      </c>
      <c r="L55" s="50" t="n">
        <f aca="false">VLOOKUP(L$4,DailyHistoricals!$A$2:$AZ$59949,27)</f>
        <v>0</v>
      </c>
      <c r="M55" s="52" t="n">
        <f aca="false">VLOOKUP(M$4,DailyHistoricals!$A$2:$AZ$59949,27)</f>
        <v>0</v>
      </c>
      <c r="N55" s="50" t="n">
        <f aca="false">VLOOKUP(N$4,DailyHistoricals!$A$2:$AZ$59949,27)</f>
        <v>0</v>
      </c>
      <c r="O55" s="52" t="n">
        <f aca="false">VLOOKUP(O$4,DailyHistoricals!$A$2:$AZ$59949,27)</f>
        <v>0</v>
      </c>
      <c r="P55" s="50" t="n">
        <f aca="false">VLOOKUP(P$4,DailyHistoricals!$A$2:$AZ$59949,27)</f>
        <v>0</v>
      </c>
      <c r="Q55" s="195" t="n">
        <f aca="false">VLOOKUP(Q$4,DailyHistoricals!$A$2:$AZ$59949,27)</f>
        <v>0</v>
      </c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8"/>
      <c r="AI55" s="18"/>
      <c r="AJ55" s="18"/>
      <c r="AK55" s="18"/>
      <c r="AL55" s="18"/>
      <c r="AM55" s="18"/>
      <c r="AN55" s="18"/>
      <c r="AO55" s="18"/>
      <c r="AP55" s="18"/>
      <c r="AQ55" s="18"/>
      <c r="AR55" s="18"/>
    </row>
    <row r="56" customFormat="false" ht="11.25" hidden="false" customHeight="false" outlineLevel="0" collapsed="false">
      <c r="A56" s="192" t="s">
        <v>253</v>
      </c>
      <c r="B56" s="53"/>
      <c r="C56" s="50" t="n">
        <f aca="false">VLOOKUP(C$4,DailyHistoricals!$A$2:$AZ$59949,28)</f>
        <v>0</v>
      </c>
      <c r="D56" s="52"/>
      <c r="E56" s="52" t="n">
        <f aca="false">VLOOKUP(E$4,DailyHistoricals!$A$2:$AZ$59949,28)+20000</f>
        <v>20000</v>
      </c>
      <c r="F56" s="52"/>
      <c r="G56" s="50" t="n">
        <f aca="false">+C56-E56</f>
        <v>-20000</v>
      </c>
      <c r="H56" s="52" t="s">
        <v>141</v>
      </c>
      <c r="I56" s="52"/>
      <c r="J56" s="52"/>
      <c r="K56" s="52" t="n">
        <v>389093</v>
      </c>
      <c r="L56" s="50" t="n">
        <f aca="false">VLOOKUP(L$4,DailyHistoricals!$A$2:$AZ$59949,28)</f>
        <v>0</v>
      </c>
      <c r="M56" s="52" t="n">
        <f aca="false">VLOOKUP(M$4,DailyHistoricals!$A$2:$AZ$59949,28)</f>
        <v>0</v>
      </c>
      <c r="N56" s="50" t="n">
        <f aca="false">VLOOKUP(N$4,DailyHistoricals!$A$2:$AZ$59949,28)</f>
        <v>0</v>
      </c>
      <c r="O56" s="52" t="n">
        <f aca="false">VLOOKUP(O$4,DailyHistoricals!$A$2:$AZ$59949,28)</f>
        <v>0</v>
      </c>
      <c r="P56" s="50" t="n">
        <f aca="false">VLOOKUP(P$4,DailyHistoricals!$A$2:$AZ$59949,28)</f>
        <v>0</v>
      </c>
      <c r="Q56" s="195" t="n">
        <f aca="false">VLOOKUP(Q$4,DailyHistoricals!$A$2:$AZ$59949,28)</f>
        <v>0</v>
      </c>
      <c r="R56" s="17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8"/>
      <c r="AI56" s="18"/>
      <c r="AJ56" s="18"/>
      <c r="AK56" s="18"/>
      <c r="AL56" s="18"/>
      <c r="AM56" s="18"/>
      <c r="AN56" s="18"/>
      <c r="AO56" s="18"/>
      <c r="AP56" s="18"/>
      <c r="AQ56" s="18"/>
      <c r="AR56" s="18"/>
    </row>
    <row r="57" customFormat="false" ht="11.25" hidden="false" customHeight="false" outlineLevel="0" collapsed="false">
      <c r="A57" s="192" t="s">
        <v>254</v>
      </c>
      <c r="B57" s="61"/>
      <c r="C57" s="58" t="n">
        <f aca="false">+C55+C56</f>
        <v>0</v>
      </c>
      <c r="D57" s="60"/>
      <c r="E57" s="60" t="n">
        <f aca="false">+E55+E56</f>
        <v>20000</v>
      </c>
      <c r="F57" s="60"/>
      <c r="G57" s="58" t="n">
        <f aca="false">+G55+G56</f>
        <v>-20000</v>
      </c>
      <c r="H57" s="60" t="e">
        <f aca="false">+G55+G56+G60</f>
        <v>#N/A</v>
      </c>
      <c r="I57" s="60"/>
      <c r="J57" s="60" t="s">
        <v>2</v>
      </c>
      <c r="K57" s="60"/>
      <c r="L57" s="58" t="n">
        <f aca="false">+L55+L56</f>
        <v>0</v>
      </c>
      <c r="M57" s="60" t="n">
        <f aca="false">+M55+M56</f>
        <v>0</v>
      </c>
      <c r="N57" s="58" t="n">
        <f aca="false">+N55+N56</f>
        <v>0</v>
      </c>
      <c r="O57" s="60" t="n">
        <f aca="false">+O55+O56</f>
        <v>0</v>
      </c>
      <c r="P57" s="58" t="n">
        <f aca="false">+P55+P56</f>
        <v>0</v>
      </c>
      <c r="Q57" s="196" t="n">
        <f aca="false">+Q55+Q56</f>
        <v>0</v>
      </c>
      <c r="R57" s="3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8"/>
      <c r="AI57" s="38"/>
      <c r="AJ57" s="38"/>
      <c r="AK57" s="38"/>
      <c r="AL57" s="38"/>
      <c r="AM57" s="38"/>
      <c r="AN57" s="38"/>
      <c r="AO57" s="38"/>
      <c r="AP57" s="38"/>
      <c r="AQ57" s="38"/>
      <c r="AR57" s="38"/>
      <c r="AS57" s="39"/>
      <c r="AT57" s="39"/>
      <c r="AU57" s="39"/>
      <c r="AV57" s="39"/>
      <c r="AW57" s="39"/>
      <c r="AX57" s="39"/>
      <c r="AY57" s="39"/>
      <c r="AZ57" s="39"/>
      <c r="BA57" s="39"/>
      <c r="BB57" s="39"/>
      <c r="BC57" s="39"/>
      <c r="BD57" s="39"/>
      <c r="BE57" s="39"/>
      <c r="BF57" s="39"/>
      <c r="BG57" s="39"/>
      <c r="BH57" s="39"/>
      <c r="BI57" s="39"/>
      <c r="BJ57" s="39"/>
      <c r="BK57" s="39"/>
      <c r="BL57" s="39"/>
      <c r="BM57" s="39"/>
      <c r="BN57" s="39"/>
      <c r="BO57" s="39"/>
      <c r="BP57" s="39"/>
      <c r="BQ57" s="39"/>
      <c r="BR57" s="39"/>
      <c r="BS57" s="39"/>
      <c r="BT57" s="39"/>
      <c r="BU57" s="39"/>
      <c r="BV57" s="39"/>
      <c r="BW57" s="39"/>
      <c r="BX57" s="39"/>
      <c r="BY57" s="39"/>
      <c r="BZ57" s="39"/>
      <c r="CA57" s="39"/>
      <c r="CB57" s="39"/>
      <c r="CC57" s="39"/>
      <c r="CD57" s="39"/>
      <c r="CE57" s="39"/>
      <c r="CF57" s="39"/>
      <c r="CG57" s="39"/>
      <c r="CH57" s="39"/>
      <c r="CI57" s="39"/>
      <c r="CJ57" s="39"/>
      <c r="CK57" s="39"/>
      <c r="CL57" s="39"/>
      <c r="CM57" s="39"/>
      <c r="CN57" s="39"/>
      <c r="CO57" s="39"/>
      <c r="CP57" s="39"/>
      <c r="CQ57" s="39"/>
      <c r="CR57" s="39"/>
      <c r="CS57" s="39"/>
      <c r="CT57" s="39"/>
      <c r="CU57" s="39"/>
      <c r="CV57" s="39"/>
      <c r="CW57" s="39"/>
      <c r="CX57" s="39"/>
      <c r="CY57" s="39"/>
      <c r="CZ57" s="39"/>
      <c r="DA57" s="39"/>
      <c r="DB57" s="39"/>
      <c r="DC57" s="39"/>
      <c r="DD57" s="39"/>
      <c r="DE57" s="39"/>
      <c r="DF57" s="39"/>
      <c r="DG57" s="39"/>
      <c r="DH57" s="39"/>
      <c r="DI57" s="39"/>
      <c r="DJ57" s="39"/>
      <c r="DK57" s="39"/>
      <c r="DL57" s="39"/>
      <c r="DM57" s="39"/>
      <c r="DN57" s="39"/>
      <c r="DO57" s="39"/>
      <c r="DP57" s="39"/>
      <c r="DQ57" s="39"/>
      <c r="DR57" s="39"/>
      <c r="DS57" s="39"/>
      <c r="DT57" s="39"/>
      <c r="DU57" s="39"/>
      <c r="DV57" s="39"/>
      <c r="DW57" s="39"/>
      <c r="DX57" s="39"/>
      <c r="DY57" s="39"/>
      <c r="DZ57" s="39"/>
      <c r="EA57" s="39"/>
      <c r="EB57" s="39"/>
      <c r="EC57" s="39"/>
      <c r="ED57" s="39"/>
      <c r="EE57" s="39"/>
      <c r="EF57" s="39"/>
      <c r="EG57" s="39"/>
      <c r="EH57" s="39"/>
      <c r="EI57" s="39"/>
      <c r="EJ57" s="39"/>
      <c r="EK57" s="39"/>
      <c r="EL57" s="39"/>
      <c r="EM57" s="39"/>
      <c r="EN57" s="39"/>
      <c r="EO57" s="39"/>
      <c r="EP57" s="39"/>
      <c r="EQ57" s="39"/>
      <c r="ER57" s="39"/>
      <c r="ES57" s="39"/>
      <c r="ET57" s="39"/>
      <c r="EU57" s="39"/>
      <c r="EV57" s="39"/>
      <c r="EW57" s="39"/>
      <c r="EX57" s="39"/>
      <c r="EY57" s="39"/>
      <c r="EZ57" s="39"/>
      <c r="FA57" s="39"/>
      <c r="FB57" s="39"/>
      <c r="FC57" s="39"/>
      <c r="FD57" s="39"/>
      <c r="FE57" s="39"/>
      <c r="FF57" s="39"/>
      <c r="FG57" s="39"/>
      <c r="FH57" s="39"/>
      <c r="FI57" s="39"/>
      <c r="FJ57" s="39"/>
      <c r="FK57" s="39"/>
      <c r="FL57" s="39"/>
      <c r="FM57" s="39"/>
      <c r="FN57" s="39"/>
      <c r="FO57" s="39"/>
      <c r="FP57" s="39"/>
      <c r="FQ57" s="39"/>
      <c r="FR57" s="39"/>
      <c r="FS57" s="39"/>
      <c r="FT57" s="39"/>
      <c r="FU57" s="39"/>
      <c r="FV57" s="39"/>
      <c r="FW57" s="39"/>
      <c r="FX57" s="39"/>
      <c r="FY57" s="39"/>
      <c r="FZ57" s="39"/>
      <c r="GA57" s="39"/>
      <c r="GB57" s="39"/>
      <c r="GC57" s="39"/>
      <c r="GD57" s="39"/>
      <c r="GE57" s="39"/>
      <c r="GF57" s="39"/>
      <c r="GG57" s="39"/>
      <c r="GH57" s="39"/>
      <c r="GI57" s="39"/>
      <c r="GJ57" s="39"/>
      <c r="GK57" s="39"/>
      <c r="GL57" s="39"/>
      <c r="GM57" s="39"/>
      <c r="GN57" s="39"/>
      <c r="GO57" s="39"/>
      <c r="GP57" s="39"/>
      <c r="GQ57" s="39"/>
      <c r="GR57" s="39"/>
      <c r="GS57" s="39"/>
      <c r="GT57" s="39"/>
      <c r="GU57" s="39"/>
      <c r="GV57" s="39"/>
      <c r="GW57" s="39"/>
      <c r="GX57" s="39"/>
      <c r="GY57" s="39"/>
      <c r="GZ57" s="39"/>
      <c r="HA57" s="39"/>
      <c r="HB57" s="39"/>
      <c r="HC57" s="39"/>
      <c r="HD57" s="39"/>
      <c r="HE57" s="39"/>
      <c r="HF57" s="39"/>
      <c r="HG57" s="39"/>
      <c r="HH57" s="39"/>
      <c r="HI57" s="39"/>
      <c r="HJ57" s="39"/>
      <c r="HK57" s="39"/>
      <c r="HL57" s="39"/>
      <c r="HM57" s="39"/>
      <c r="HN57" s="39"/>
      <c r="HO57" s="39"/>
      <c r="HP57" s="39"/>
      <c r="HQ57" s="39"/>
      <c r="HR57" s="39"/>
      <c r="HS57" s="39"/>
      <c r="HT57" s="39"/>
      <c r="HU57" s="39"/>
      <c r="HV57" s="39"/>
      <c r="HW57" s="39"/>
      <c r="HX57" s="39"/>
      <c r="HY57" s="39"/>
      <c r="HZ57" s="39"/>
      <c r="IA57" s="39"/>
      <c r="IB57" s="39"/>
      <c r="IC57" s="39"/>
      <c r="ID57" s="39"/>
      <c r="IE57" s="39"/>
      <c r="IF57" s="39"/>
      <c r="IG57" s="39"/>
      <c r="IH57" s="39"/>
      <c r="II57" s="39"/>
      <c r="IJ57" s="39"/>
      <c r="IK57" s="39"/>
      <c r="IL57" s="39"/>
      <c r="IM57" s="39"/>
      <c r="IN57" s="39"/>
      <c r="IO57" s="39"/>
      <c r="IP57" s="39"/>
      <c r="IQ57" s="39"/>
      <c r="IR57" s="39"/>
      <c r="IS57" s="39"/>
      <c r="IT57" s="39"/>
      <c r="IU57" s="39"/>
      <c r="IV57" s="39"/>
      <c r="IW57" s="39"/>
    </row>
    <row r="58" customFormat="false" ht="11.25" hidden="false" customHeight="false" outlineLevel="0" collapsed="false">
      <c r="A58" s="194"/>
      <c r="B58" s="53"/>
      <c r="C58" s="50"/>
      <c r="D58" s="52"/>
      <c r="E58" s="52"/>
      <c r="F58" s="52"/>
      <c r="G58" s="50"/>
      <c r="H58" s="52" t="s">
        <v>2</v>
      </c>
      <c r="I58" s="52"/>
      <c r="J58" s="52"/>
      <c r="K58" s="52"/>
      <c r="L58" s="50"/>
      <c r="M58" s="52"/>
      <c r="N58" s="50"/>
      <c r="O58" s="52"/>
      <c r="P58" s="50"/>
      <c r="Q58" s="195"/>
      <c r="R58" s="17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8"/>
      <c r="AI58" s="18"/>
      <c r="AJ58" s="18"/>
      <c r="AK58" s="18"/>
      <c r="AL58" s="18"/>
      <c r="AM58" s="18"/>
      <c r="AN58" s="18"/>
      <c r="AO58" s="18"/>
      <c r="AP58" s="18"/>
      <c r="AQ58" s="18"/>
      <c r="AR58" s="18"/>
    </row>
    <row r="59" customFormat="false" ht="11.25" hidden="false" customHeight="false" outlineLevel="0" collapsed="false">
      <c r="A59" s="192" t="s">
        <v>255</v>
      </c>
      <c r="B59" s="53"/>
      <c r="C59" s="50"/>
      <c r="D59" s="52"/>
      <c r="E59" s="52"/>
      <c r="F59" s="52"/>
      <c r="G59" s="50"/>
      <c r="H59" s="52"/>
      <c r="I59" s="52"/>
      <c r="J59" s="52"/>
      <c r="K59" s="52"/>
      <c r="L59" s="50"/>
      <c r="M59" s="52"/>
      <c r="N59" s="50"/>
      <c r="O59" s="52"/>
      <c r="P59" s="50"/>
      <c r="Q59" s="195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8"/>
      <c r="AI59" s="18"/>
      <c r="AJ59" s="18"/>
      <c r="AK59" s="18"/>
      <c r="AL59" s="18"/>
      <c r="AM59" s="18"/>
      <c r="AN59" s="18"/>
      <c r="AO59" s="18"/>
      <c r="AP59" s="18"/>
      <c r="AQ59" s="18"/>
      <c r="AR59" s="18"/>
    </row>
    <row r="60" customFormat="false" ht="11.25" hidden="false" customHeight="false" outlineLevel="0" collapsed="false">
      <c r="A60" s="194" t="s">
        <v>187</v>
      </c>
      <c r="B60" s="53"/>
      <c r="C60" s="50" t="e">
        <f aca="false">VLOOKUP($C$4,'Flow Historicals'!$A$1:$DH$15000,92,0)</f>
        <v>#N/A</v>
      </c>
      <c r="D60" s="197" t="e">
        <f aca="false">VLOOKUP($C$4,'Flow Historicals'!$A$1:$DH$15000,92,0)</f>
        <v>#N/A</v>
      </c>
      <c r="E60" s="197" t="e">
        <f aca="false">VLOOKUP($E$4,'Flow Historicals'!$A$1:$DH$15000,92,0)</f>
        <v>#N/A</v>
      </c>
      <c r="F60" s="52"/>
      <c r="G60" s="50" t="e">
        <f aca="false">+C60-E60</f>
        <v>#N/A</v>
      </c>
      <c r="H60" s="52"/>
      <c r="I60" s="52"/>
      <c r="J60" s="52"/>
      <c r="K60" s="52"/>
      <c r="L60" s="50" t="e">
        <f aca="false">VLOOKUP($E$4,'Flow Historicals'!$A$1:$DH$15000,92,0)</f>
        <v>#N/A</v>
      </c>
      <c r="M60" s="197" t="e">
        <f aca="false">VLOOKUP($E$4,'Flow Historicals'!$A$1:$DH$15000,92,0)</f>
        <v>#N/A</v>
      </c>
      <c r="N60" s="50" t="e">
        <f aca="false">VLOOKUP($E$4,'Flow Historicals'!$A$1:$DH$15000,92,0)</f>
        <v>#N/A</v>
      </c>
      <c r="O60" s="197" t="e">
        <f aca="false">VLOOKUP($E$4,'Flow Historicals'!$A$1:$DH$15000,92,0)</f>
        <v>#N/A</v>
      </c>
      <c r="P60" s="50" t="e">
        <f aca="false">VLOOKUP($E$4,'Flow Historicals'!$A$1:$DH$15000,92,0)</f>
        <v>#N/A</v>
      </c>
      <c r="Q60" s="200" t="e">
        <f aca="false">VLOOKUP($E$4,'Flow Historicals'!$A$1:$DH$15000,92,0)</f>
        <v>#N/A</v>
      </c>
      <c r="R60" s="17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8"/>
      <c r="AI60" s="18"/>
      <c r="AJ60" s="18"/>
      <c r="AK60" s="18"/>
      <c r="AL60" s="18"/>
      <c r="AM60" s="18"/>
      <c r="AN60" s="18"/>
      <c r="AO60" s="18"/>
      <c r="AP60" s="18"/>
      <c r="AQ60" s="18"/>
      <c r="AR60" s="18"/>
    </row>
    <row r="61" customFormat="false" ht="11.25" hidden="false" customHeight="false" outlineLevel="0" collapsed="false">
      <c r="A61" s="194" t="s">
        <v>256</v>
      </c>
      <c r="B61" s="53"/>
      <c r="C61" s="50" t="e">
        <f aca="false">VLOOKUP(C$4,DailyHistoricals!$A$2:$BJ$15000,60,0)</f>
        <v>#N/A</v>
      </c>
      <c r="D61" s="52"/>
      <c r="E61" s="197" t="e">
        <f aca="false">VLOOKUP(E$4,DailyHistoricals!$A$2:$BJ$15000,60,0)</f>
        <v>#N/A</v>
      </c>
      <c r="F61" s="52"/>
      <c r="G61" s="50" t="e">
        <f aca="false">+C61-E61</f>
        <v>#N/A</v>
      </c>
      <c r="H61" s="52"/>
      <c r="I61" s="52"/>
      <c r="J61" s="52"/>
      <c r="K61" s="52"/>
      <c r="L61" s="50" t="e">
        <f aca="false">VLOOKUP(L$4,DailyHistoricals!$A$2:$BJ$15000,60,0)</f>
        <v>#N/A</v>
      </c>
      <c r="M61" s="197" t="e">
        <f aca="false">VLOOKUP(M$4,DailyHistoricals!$A$2:$BJ$15000,60,0)</f>
        <v>#N/A</v>
      </c>
      <c r="N61" s="50" t="e">
        <f aca="false">VLOOKUP(N$4,DailyHistoricals!$A$2:$BJ$15000,60,0)</f>
        <v>#N/A</v>
      </c>
      <c r="O61" s="197" t="e">
        <f aca="false">VLOOKUP(O$4,DailyHistoricals!$A$2:$BJ$15000,60,0)</f>
        <v>#N/A</v>
      </c>
      <c r="P61" s="50" t="e">
        <f aca="false">VLOOKUP(P$4,DailyHistoricals!$A$2:$BJ$15000,60,0)</f>
        <v>#N/A</v>
      </c>
      <c r="Q61" s="200" t="e">
        <f aca="false">VLOOKUP(Q$4,DailyHistoricals!$A$2:$BJ$15000,60,0)</f>
        <v>#N/A</v>
      </c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8"/>
      <c r="AI61" s="18"/>
      <c r="AJ61" s="18"/>
      <c r="AK61" s="18"/>
      <c r="AL61" s="18"/>
      <c r="AM61" s="18"/>
      <c r="AN61" s="18"/>
      <c r="AO61" s="18"/>
      <c r="AP61" s="18"/>
      <c r="AQ61" s="18"/>
      <c r="AR61" s="18"/>
    </row>
    <row r="62" customFormat="false" ht="11.25" hidden="false" customHeight="false" outlineLevel="0" collapsed="false">
      <c r="A62" s="194" t="s">
        <v>257</v>
      </c>
      <c r="B62" s="53"/>
      <c r="C62" s="50" t="e">
        <f aca="false">VLOOKUP(C$4,DailyHistoricals!$A$2:$BJ$15000,62,0)</f>
        <v>#N/A</v>
      </c>
      <c r="D62" s="52"/>
      <c r="E62" s="197" t="e">
        <f aca="false">VLOOKUP(E$4,DailyHistoricals!$A$2:$BJ$15000,62,0)</f>
        <v>#N/A</v>
      </c>
      <c r="F62" s="52"/>
      <c r="G62" s="50" t="e">
        <f aca="false">+C62-E62</f>
        <v>#N/A</v>
      </c>
      <c r="H62" s="52"/>
      <c r="I62" s="52"/>
      <c r="J62" s="52"/>
      <c r="K62" s="52"/>
      <c r="L62" s="50" t="e">
        <f aca="false">VLOOKUP(L$4,DailyHistoricals!$A$2:$BJ$15000,62,0)</f>
        <v>#N/A</v>
      </c>
      <c r="M62" s="197" t="e">
        <f aca="false">VLOOKUP(M$4,DailyHistoricals!$A$2:$BJ$15000,62,0)</f>
        <v>#N/A</v>
      </c>
      <c r="N62" s="50" t="e">
        <f aca="false">VLOOKUP(N$4,DailyHistoricals!$A$2:$BJ$15000,62,0)</f>
        <v>#N/A</v>
      </c>
      <c r="O62" s="197" t="e">
        <f aca="false">VLOOKUP(O$4,DailyHistoricals!$A$2:$BJ$15000,62,0)</f>
        <v>#N/A</v>
      </c>
      <c r="P62" s="50" t="e">
        <f aca="false">VLOOKUP(P$4,DailyHistoricals!$A$2:$BJ$15000,62,0)</f>
        <v>#N/A</v>
      </c>
      <c r="Q62" s="200" t="e">
        <f aca="false">VLOOKUP(Q$4,DailyHistoricals!$A$2:$BJ$15000,62,0)</f>
        <v>#N/A</v>
      </c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8"/>
      <c r="AI62" s="18"/>
      <c r="AJ62" s="18"/>
      <c r="AK62" s="18"/>
      <c r="AL62" s="18"/>
      <c r="AM62" s="18"/>
      <c r="AN62" s="18"/>
      <c r="AO62" s="18"/>
      <c r="AP62" s="18"/>
      <c r="AQ62" s="18"/>
      <c r="AR62" s="18"/>
    </row>
    <row r="63" customFormat="false" ht="11.25" hidden="false" customHeight="false" outlineLevel="0" collapsed="false">
      <c r="A63" s="194" t="s">
        <v>258</v>
      </c>
      <c r="B63" s="53"/>
      <c r="C63" s="50" t="e">
        <f aca="false">VLOOKUP(C$4,DailyHistoricals!$A$2:$BJ$15000,61,0)</f>
        <v>#N/A</v>
      </c>
      <c r="D63" s="52"/>
      <c r="E63" s="197" t="e">
        <f aca="false">VLOOKUP(E$4,DailyHistoricals!$A$2:$BJ$15000,61,0)</f>
        <v>#N/A</v>
      </c>
      <c r="F63" s="52"/>
      <c r="G63" s="50" t="e">
        <f aca="false">+C63-E63</f>
        <v>#N/A</v>
      </c>
      <c r="H63" s="52"/>
      <c r="I63" s="52"/>
      <c r="J63" s="52"/>
      <c r="K63" s="52"/>
      <c r="L63" s="50" t="e">
        <f aca="false">VLOOKUP(L$4,DailyHistoricals!$A$2:$BJ$15000,61,0)</f>
        <v>#N/A</v>
      </c>
      <c r="M63" s="197" t="e">
        <f aca="false">VLOOKUP(M$4,DailyHistoricals!$A$2:$BJ$15000,61,0)</f>
        <v>#N/A</v>
      </c>
      <c r="N63" s="50" t="e">
        <f aca="false">VLOOKUP(N$4,DailyHistoricals!$A$2:$BJ$15000,61,0)</f>
        <v>#N/A</v>
      </c>
      <c r="O63" s="197" t="e">
        <f aca="false">VLOOKUP(O$4,DailyHistoricals!$A$2:$BJ$15000,61,0)</f>
        <v>#N/A</v>
      </c>
      <c r="P63" s="50" t="e">
        <f aca="false">VLOOKUP(P$4,DailyHistoricals!$A$2:$BJ$15000,61,0)</f>
        <v>#N/A</v>
      </c>
      <c r="Q63" s="200" t="e">
        <f aca="false">VLOOKUP(Q$4,DailyHistoricals!$A$2:$BJ$15000,61,0)</f>
        <v>#N/A</v>
      </c>
      <c r="R63" s="17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8"/>
      <c r="AI63" s="18"/>
      <c r="AJ63" s="18"/>
      <c r="AK63" s="18"/>
      <c r="AL63" s="18"/>
      <c r="AM63" s="18"/>
      <c r="AN63" s="18"/>
      <c r="AO63" s="18"/>
      <c r="AP63" s="18"/>
      <c r="AQ63" s="18"/>
      <c r="AR63" s="18"/>
    </row>
    <row r="64" customFormat="false" ht="11.25" hidden="false" customHeight="false" outlineLevel="0" collapsed="false">
      <c r="A64" s="194"/>
      <c r="B64" s="53"/>
      <c r="C64" s="50"/>
      <c r="D64" s="52"/>
      <c r="E64" s="52"/>
      <c r="F64" s="52"/>
      <c r="G64" s="50"/>
      <c r="H64" s="52"/>
      <c r="I64" s="52"/>
      <c r="J64" s="52"/>
      <c r="K64" s="52"/>
      <c r="L64" s="50"/>
      <c r="M64" s="52"/>
      <c r="N64" s="50"/>
      <c r="O64" s="52"/>
      <c r="P64" s="50"/>
      <c r="Q64" s="195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8"/>
      <c r="AI64" s="18"/>
      <c r="AJ64" s="18"/>
      <c r="AK64" s="18"/>
      <c r="AL64" s="18"/>
      <c r="AM64" s="18"/>
      <c r="AN64" s="18"/>
      <c r="AO64" s="18"/>
      <c r="AP64" s="18"/>
      <c r="AQ64" s="18"/>
      <c r="AR64" s="18"/>
    </row>
    <row r="65" customFormat="false" ht="11.25" hidden="false" customHeight="false" outlineLevel="0" collapsed="false">
      <c r="A65" s="194" t="s">
        <v>259</v>
      </c>
      <c r="B65" s="53"/>
      <c r="C65" s="50" t="e">
        <f aca="false">VLOOKUP($C$4,DailyHistoricals!$A$1:$AZ$9952,36,0)</f>
        <v>#N/A</v>
      </c>
      <c r="D65" s="52" t="e">
        <f aca="false">VLOOKUP($C$4,DailyHistoricals!$A$1:$AZ$9952,36,0)</f>
        <v>#N/A</v>
      </c>
      <c r="E65" s="52" t="e">
        <f aca="false">VLOOKUP($E$4,DailyHistoricals!$A$1:$AZ$9952,36,0)</f>
        <v>#N/A</v>
      </c>
      <c r="F65" s="52"/>
      <c r="G65" s="50" t="e">
        <f aca="false">+C65-E65</f>
        <v>#N/A</v>
      </c>
      <c r="H65" s="52"/>
      <c r="I65" s="52"/>
      <c r="J65" s="52"/>
      <c r="K65" s="52"/>
      <c r="L65" s="50" t="e">
        <f aca="false">VLOOKUP($E$4,DailyHistoricals!$A$1:$AZ$9952,36,0)</f>
        <v>#N/A</v>
      </c>
      <c r="M65" s="52" t="e">
        <f aca="false">VLOOKUP($E$4,DailyHistoricals!$A$1:$AZ$9952,36,0)</f>
        <v>#N/A</v>
      </c>
      <c r="N65" s="50" t="e">
        <f aca="false">VLOOKUP($E$4,DailyHistoricals!$A$1:$AZ$9952,36,0)</f>
        <v>#N/A</v>
      </c>
      <c r="O65" s="52" t="e">
        <f aca="false">VLOOKUP($E$4,DailyHistoricals!$A$1:$AZ$9952,36,0)</f>
        <v>#N/A</v>
      </c>
      <c r="P65" s="50" t="e">
        <f aca="false">VLOOKUP($E$4,DailyHistoricals!$A$1:$AZ$9952,36,0)</f>
        <v>#N/A</v>
      </c>
      <c r="Q65" s="195" t="e">
        <f aca="false">VLOOKUP($E$4,DailyHistoricals!$A$1:$AZ$9952,36,0)</f>
        <v>#N/A</v>
      </c>
      <c r="R65" s="17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8"/>
      <c r="AI65" s="18"/>
      <c r="AJ65" s="18"/>
      <c r="AK65" s="18"/>
      <c r="AL65" s="18"/>
      <c r="AM65" s="18"/>
      <c r="AN65" s="18"/>
      <c r="AO65" s="18"/>
      <c r="AP65" s="18"/>
      <c r="AQ65" s="18"/>
      <c r="AR65" s="18"/>
    </row>
    <row r="66" customFormat="false" ht="11.25" hidden="false" customHeight="false" outlineLevel="0" collapsed="false">
      <c r="A66" s="194" t="s">
        <v>260</v>
      </c>
      <c r="B66" s="53"/>
      <c r="C66" s="50" t="n">
        <f aca="false">VLOOKUP(C$4,DailyHistoricals!$A$2:$AZ$59949,34)</f>
        <v>0</v>
      </c>
      <c r="D66" s="52" t="e">
        <f aca="false">VLOOKUP(D$4,DailyHistoricals!$A$2:$AZ$59949,34)</f>
        <v>#N/A</v>
      </c>
      <c r="E66" s="52" t="n">
        <f aca="false">VLOOKUP(E$4,DailyHistoricals!$A$2:$AZ$59949,34)</f>
        <v>0</v>
      </c>
      <c r="F66" s="52"/>
      <c r="G66" s="50" t="n">
        <f aca="false">+C66-E66</f>
        <v>0</v>
      </c>
      <c r="H66" s="52"/>
      <c r="I66" s="52"/>
      <c r="J66" s="52"/>
      <c r="K66" s="52"/>
      <c r="L66" s="50" t="n">
        <f aca="false">VLOOKUP(L$4,DailyHistoricals!$A$2:$AZ$59949,34)</f>
        <v>0</v>
      </c>
      <c r="M66" s="52" t="n">
        <f aca="false">VLOOKUP(M$4,DailyHistoricals!$A$2:$AZ$59949,34)</f>
        <v>0</v>
      </c>
      <c r="N66" s="50" t="n">
        <f aca="false">VLOOKUP(N$4,DailyHistoricals!$A$2:$AZ$59949,34)</f>
        <v>0</v>
      </c>
      <c r="O66" s="52" t="n">
        <f aca="false">VLOOKUP(O$4,DailyHistoricals!$A$2:$AZ$59949,34)</f>
        <v>0</v>
      </c>
      <c r="P66" s="50" t="n">
        <f aca="false">VLOOKUP(P$4,DailyHistoricals!$A$2:$AZ$59949,34)</f>
        <v>0</v>
      </c>
      <c r="Q66" s="195" t="n">
        <f aca="false">VLOOKUP(Q$4,DailyHistoricals!$A$2:$AZ$59949,34)</f>
        <v>0</v>
      </c>
      <c r="R66" s="17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8"/>
      <c r="AI66" s="18"/>
      <c r="AJ66" s="18"/>
      <c r="AK66" s="18"/>
      <c r="AL66" s="18"/>
      <c r="AM66" s="18"/>
      <c r="AN66" s="18"/>
      <c r="AO66" s="18"/>
      <c r="AP66" s="18"/>
      <c r="AQ66" s="18"/>
      <c r="AR66" s="18"/>
    </row>
    <row r="67" customFormat="false" ht="11.25" hidden="false" customHeight="false" outlineLevel="0" collapsed="false">
      <c r="A67" s="194" t="s">
        <v>261</v>
      </c>
      <c r="B67" s="53"/>
      <c r="C67" s="50" t="n">
        <f aca="false">VLOOKUP(C$4,DailyHistoricals!$A$2:$AZ$59949,35)</f>
        <v>0</v>
      </c>
      <c r="D67" s="52" t="e">
        <f aca="false">VLOOKUP(D$4,DailyHistoricals!$A$2:$AZ$59949,35)</f>
        <v>#N/A</v>
      </c>
      <c r="E67" s="52" t="n">
        <f aca="false">VLOOKUP(E$4,DailyHistoricals!$A$2:$AZ$59949,35)</f>
        <v>0</v>
      </c>
      <c r="F67" s="52"/>
      <c r="G67" s="50" t="n">
        <f aca="false">+C67-E67</f>
        <v>0</v>
      </c>
      <c r="H67" s="52"/>
      <c r="I67" s="52"/>
      <c r="J67" s="52"/>
      <c r="K67" s="52"/>
      <c r="L67" s="50" t="n">
        <f aca="false">VLOOKUP(L$4,DailyHistoricals!$A$2:$AZ$59949,35)</f>
        <v>0</v>
      </c>
      <c r="M67" s="52" t="n">
        <f aca="false">VLOOKUP(M$4,DailyHistoricals!$A$2:$AZ$59949,35)</f>
        <v>0</v>
      </c>
      <c r="N67" s="50" t="n">
        <f aca="false">VLOOKUP(N$4,DailyHistoricals!$A$2:$AZ$59949,35)</f>
        <v>0</v>
      </c>
      <c r="O67" s="52" t="n">
        <f aca="false">VLOOKUP(O$4,DailyHistoricals!$A$2:$AZ$59949,35)</f>
        <v>0</v>
      </c>
      <c r="P67" s="50" t="n">
        <f aca="false">VLOOKUP(P$4,DailyHistoricals!$A$2:$AZ$59949,35)</f>
        <v>0</v>
      </c>
      <c r="Q67" s="195" t="n">
        <f aca="false">VLOOKUP(Q$4,DailyHistoricals!$A$2:$AZ$59949,35)</f>
        <v>0</v>
      </c>
      <c r="R67" s="17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8"/>
      <c r="AI67" s="18"/>
      <c r="AJ67" s="18"/>
      <c r="AK67" s="18"/>
      <c r="AL67" s="18"/>
      <c r="AM67" s="18"/>
      <c r="AN67" s="18"/>
      <c r="AO67" s="18"/>
      <c r="AP67" s="18"/>
      <c r="AQ67" s="18"/>
      <c r="AR67" s="18"/>
    </row>
    <row r="68" customFormat="false" ht="11.25" hidden="false" customHeight="false" outlineLevel="0" collapsed="false">
      <c r="A68" s="194" t="s">
        <v>262</v>
      </c>
      <c r="B68" s="53"/>
      <c r="C68" s="50" t="n">
        <f aca="false">VLOOKUP(C$4,DailyHistoricals!$A$2:$BE$59949,57)</f>
        <v>0</v>
      </c>
      <c r="D68" s="52" t="e">
        <f aca="false">VLOOKUP(D$4,DailyHistoricals!$A$2:$BE$59949,57)</f>
        <v>#N/A</v>
      </c>
      <c r="E68" s="52" t="n">
        <f aca="false">VLOOKUP(E$4,DailyHistoricals!$A$2:$BE$59949,57)</f>
        <v>0</v>
      </c>
      <c r="F68" s="52"/>
      <c r="G68" s="50" t="n">
        <f aca="false">+C68-E68</f>
        <v>0</v>
      </c>
      <c r="H68" s="52"/>
      <c r="I68" s="52"/>
      <c r="J68" s="52"/>
      <c r="K68" s="52"/>
      <c r="L68" s="50" t="n">
        <f aca="false">VLOOKUP(L$4,DailyHistoricals!$A$2:$BE$59949,57)</f>
        <v>0</v>
      </c>
      <c r="M68" s="52" t="n">
        <f aca="false">VLOOKUP(M$4,DailyHistoricals!$A$2:$BE$59949,57)</f>
        <v>0</v>
      </c>
      <c r="N68" s="50" t="n">
        <f aca="false">VLOOKUP(N$4,DailyHistoricals!$A$2:$BE$59949,57)</f>
        <v>0</v>
      </c>
      <c r="O68" s="52" t="n">
        <f aca="false">VLOOKUP(O$4,DailyHistoricals!$A$2:$BE$59949,57)</f>
        <v>0</v>
      </c>
      <c r="P68" s="50" t="n">
        <f aca="false">VLOOKUP(P$4,DailyHistoricals!$A$2:$BE$59949,57)</f>
        <v>0</v>
      </c>
      <c r="Q68" s="195" t="n">
        <f aca="false">VLOOKUP(Q$4,DailyHistoricals!$A$2:$BE$59949,57)</f>
        <v>0</v>
      </c>
      <c r="R68" s="17"/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8"/>
      <c r="AI68" s="18"/>
      <c r="AJ68" s="18"/>
      <c r="AK68" s="18"/>
      <c r="AL68" s="18"/>
      <c r="AM68" s="18"/>
      <c r="AN68" s="18"/>
      <c r="AO68" s="18"/>
      <c r="AP68" s="18"/>
      <c r="AQ68" s="18"/>
      <c r="AR68" s="18"/>
    </row>
    <row r="69" customFormat="false" ht="11.25" hidden="false" customHeight="false" outlineLevel="0" collapsed="false">
      <c r="A69" s="194" t="s">
        <v>263</v>
      </c>
      <c r="B69" s="53"/>
      <c r="C69" s="50" t="n">
        <f aca="false">VLOOKUP(C$4,DailyHistoricals!$A$2:$AZ$59949,41)</f>
        <v>0</v>
      </c>
      <c r="D69" s="52" t="e">
        <f aca="false">VLOOKUP(D$4,DailyHistoricals!$A$2:$AZ$59949,41)</f>
        <v>#N/A</v>
      </c>
      <c r="E69" s="52" t="n">
        <f aca="false">VLOOKUP(E$4,DailyHistoricals!$A$2:$AZ$59949,41)</f>
        <v>0</v>
      </c>
      <c r="F69" s="52"/>
      <c r="G69" s="50" t="n">
        <f aca="false">+C69-E69</f>
        <v>0</v>
      </c>
      <c r="H69" s="52"/>
      <c r="I69" s="52"/>
      <c r="J69" s="52"/>
      <c r="K69" s="52"/>
      <c r="L69" s="50" t="n">
        <f aca="false">VLOOKUP(L$4,DailyHistoricals!$A$2:$AZ$59949,41)</f>
        <v>0</v>
      </c>
      <c r="M69" s="52" t="n">
        <f aca="false">VLOOKUP(M$4,DailyHistoricals!$A$2:$AZ$59949,41)</f>
        <v>0</v>
      </c>
      <c r="N69" s="50" t="n">
        <f aca="false">VLOOKUP(N$4,DailyHistoricals!$A$2:$AZ$59949,41)</f>
        <v>0</v>
      </c>
      <c r="O69" s="52" t="n">
        <f aca="false">VLOOKUP(O$4,DailyHistoricals!$A$2:$AZ$59949,41)</f>
        <v>0</v>
      </c>
      <c r="P69" s="50" t="n">
        <f aca="false">VLOOKUP(P$4,DailyHistoricals!$A$2:$AZ$59949,41)</f>
        <v>0</v>
      </c>
      <c r="Q69" s="195" t="n">
        <f aca="false">VLOOKUP(Q$4,DailyHistoricals!$A$2:$AZ$59949,41)</f>
        <v>0</v>
      </c>
      <c r="R69" s="17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8"/>
      <c r="AI69" s="18"/>
      <c r="AJ69" s="18"/>
      <c r="AK69" s="18"/>
      <c r="AL69" s="18"/>
      <c r="AM69" s="18"/>
      <c r="AN69" s="18"/>
      <c r="AO69" s="18"/>
      <c r="AP69" s="18"/>
      <c r="AQ69" s="18"/>
      <c r="AR69" s="18"/>
    </row>
    <row r="70" customFormat="false" ht="11.25" hidden="false" customHeight="false" outlineLevel="0" collapsed="false">
      <c r="A70" s="194" t="s">
        <v>264</v>
      </c>
      <c r="B70" s="53"/>
      <c r="C70" s="50" t="n">
        <f aca="false">VLOOKUP(C$4,DailyHistoricals!$A$2:$AZ$59949,37)</f>
        <v>0</v>
      </c>
      <c r="D70" s="52" t="e">
        <f aca="false">VLOOKUP(D$4,DailyHistoricals!$A$2:$AZ$59949,37)</f>
        <v>#N/A</v>
      </c>
      <c r="E70" s="52" t="n">
        <f aca="false">VLOOKUP(E$4,DailyHistoricals!$A$2:$AZ$59949,37)</f>
        <v>0</v>
      </c>
      <c r="F70" s="52"/>
      <c r="G70" s="50" t="n">
        <f aca="false">+C70-E70</f>
        <v>0</v>
      </c>
      <c r="H70" s="52"/>
      <c r="I70" s="52"/>
      <c r="J70" s="52"/>
      <c r="K70" s="52"/>
      <c r="L70" s="50" t="n">
        <f aca="false">VLOOKUP(L$4,DailyHistoricals!$A$2:$AZ$59949,37)</f>
        <v>0</v>
      </c>
      <c r="M70" s="52" t="n">
        <f aca="false">VLOOKUP(M$4,DailyHistoricals!$A$2:$AZ$59949,37)</f>
        <v>0</v>
      </c>
      <c r="N70" s="50" t="n">
        <f aca="false">VLOOKUP(N$4,DailyHistoricals!$A$2:$AZ$59949,37)</f>
        <v>0</v>
      </c>
      <c r="O70" s="52" t="n">
        <f aca="false">VLOOKUP(O$4,DailyHistoricals!$A$2:$AZ$59949,37)</f>
        <v>0</v>
      </c>
      <c r="P70" s="50" t="n">
        <f aca="false">VLOOKUP(P$4,DailyHistoricals!$A$2:$AZ$59949,37)</f>
        <v>0</v>
      </c>
      <c r="Q70" s="195" t="n">
        <f aca="false">VLOOKUP(Q$4,DailyHistoricals!$A$2:$AZ$59949,37)</f>
        <v>0</v>
      </c>
      <c r="R70" s="17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8"/>
      <c r="AI70" s="18"/>
      <c r="AJ70" s="18"/>
      <c r="AK70" s="18"/>
      <c r="AL70" s="18"/>
      <c r="AM70" s="18"/>
      <c r="AN70" s="18"/>
      <c r="AO70" s="18"/>
      <c r="AP70" s="18"/>
      <c r="AQ70" s="18"/>
      <c r="AR70" s="18"/>
    </row>
    <row r="71" customFormat="false" ht="11.25" hidden="false" customHeight="false" outlineLevel="0" collapsed="false">
      <c r="A71" s="194" t="s">
        <v>265</v>
      </c>
      <c r="B71" s="53"/>
      <c r="C71" s="50" t="n">
        <f aca="false">VLOOKUP(C$4,DailyHistoricals!$A$2:$AZ$59949,38)</f>
        <v>0</v>
      </c>
      <c r="D71" s="52" t="e">
        <f aca="false">VLOOKUP(D$4,DailyHistoricals!$A$2:$AZ$59949,38)</f>
        <v>#N/A</v>
      </c>
      <c r="E71" s="52" t="n">
        <f aca="false">VLOOKUP(E$4,DailyHistoricals!$A$2:$AZ$59949,38)</f>
        <v>0</v>
      </c>
      <c r="F71" s="52"/>
      <c r="G71" s="50" t="n">
        <f aca="false">+C71-E71</f>
        <v>0</v>
      </c>
      <c r="H71" s="52"/>
      <c r="I71" s="52"/>
      <c r="J71" s="52"/>
      <c r="K71" s="52"/>
      <c r="L71" s="50" t="n">
        <f aca="false">VLOOKUP(L$4,DailyHistoricals!$A$2:$AZ$59949,38)</f>
        <v>0</v>
      </c>
      <c r="M71" s="52" t="n">
        <f aca="false">VLOOKUP(M$4,DailyHistoricals!$A$2:$AZ$59949,38)</f>
        <v>0</v>
      </c>
      <c r="N71" s="50" t="n">
        <f aca="false">VLOOKUP(N$4,DailyHistoricals!$A$2:$AZ$59949,38)</f>
        <v>0</v>
      </c>
      <c r="O71" s="52" t="n">
        <f aca="false">VLOOKUP(O$4,DailyHistoricals!$A$2:$AZ$59949,38)</f>
        <v>0</v>
      </c>
      <c r="P71" s="50" t="n">
        <f aca="false">VLOOKUP(P$4,DailyHistoricals!$A$2:$AZ$59949,38)</f>
        <v>0</v>
      </c>
      <c r="Q71" s="195" t="n">
        <f aca="false">VLOOKUP(Q$4,DailyHistoricals!$A$2:$AZ$59949,38)</f>
        <v>0</v>
      </c>
      <c r="R71" s="17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8"/>
      <c r="AI71" s="18"/>
      <c r="AJ71" s="18"/>
      <c r="AK71" s="18"/>
      <c r="AL71" s="18"/>
      <c r="AM71" s="18"/>
      <c r="AN71" s="18"/>
      <c r="AO71" s="18"/>
      <c r="AP71" s="18"/>
      <c r="AQ71" s="18"/>
      <c r="AR71" s="18"/>
    </row>
    <row r="72" customFormat="false" ht="11.25" hidden="false" customHeight="false" outlineLevel="0" collapsed="false">
      <c r="A72" s="194" t="s">
        <v>266</v>
      </c>
      <c r="B72" s="53"/>
      <c r="C72" s="50" t="n">
        <f aca="false">VLOOKUP(C$4,DailyHistoricals!$A$2:$AZ$59949,39)</f>
        <v>0</v>
      </c>
      <c r="D72" s="52" t="e">
        <f aca="false">VLOOKUP(D$4,DailyHistoricals!$A$2:$AZ$59949,39)</f>
        <v>#N/A</v>
      </c>
      <c r="E72" s="52" t="n">
        <f aca="false">VLOOKUP(E$4,DailyHistoricals!$A$2:$AZ$59949,39)</f>
        <v>0</v>
      </c>
      <c r="F72" s="52"/>
      <c r="G72" s="50" t="n">
        <f aca="false">+C72-E72</f>
        <v>0</v>
      </c>
      <c r="H72" s="52"/>
      <c r="I72" s="52"/>
      <c r="J72" s="52"/>
      <c r="K72" s="52"/>
      <c r="L72" s="50" t="n">
        <f aca="false">VLOOKUP(L$4,DailyHistoricals!$A$2:$AZ$59949,39)</f>
        <v>0</v>
      </c>
      <c r="M72" s="52" t="n">
        <f aca="false">VLOOKUP(M$4,DailyHistoricals!$A$2:$AZ$59949,39)</f>
        <v>0</v>
      </c>
      <c r="N72" s="50" t="n">
        <f aca="false">VLOOKUP(N$4,DailyHistoricals!$A$2:$AZ$59949,39)</f>
        <v>0</v>
      </c>
      <c r="O72" s="52" t="n">
        <f aca="false">VLOOKUP(O$4,DailyHistoricals!$A$2:$AZ$59949,39)</f>
        <v>0</v>
      </c>
      <c r="P72" s="50" t="n">
        <f aca="false">VLOOKUP(P$4,DailyHistoricals!$A$2:$AZ$59949,39)</f>
        <v>0</v>
      </c>
      <c r="Q72" s="195" t="n">
        <f aca="false">VLOOKUP(Q$4,DailyHistoricals!$A$2:$AZ$59949,39)</f>
        <v>0</v>
      </c>
      <c r="R72" s="17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8"/>
      <c r="AI72" s="18"/>
      <c r="AJ72" s="18"/>
      <c r="AK72" s="18"/>
      <c r="AL72" s="18"/>
      <c r="AM72" s="18"/>
      <c r="AN72" s="18"/>
      <c r="AO72" s="18"/>
      <c r="AP72" s="18"/>
      <c r="AQ72" s="18"/>
      <c r="AR72" s="18"/>
    </row>
    <row r="73" customFormat="false" ht="11.25" hidden="false" customHeight="false" outlineLevel="0" collapsed="false">
      <c r="A73" s="194" t="s">
        <v>267</v>
      </c>
      <c r="B73" s="53"/>
      <c r="C73" s="50" t="n">
        <f aca="false">VLOOKUP(C$4,DailyHistoricals!$A$2:$AZ$59949,40)</f>
        <v>0</v>
      </c>
      <c r="D73" s="52" t="e">
        <f aca="false">VLOOKUP(D$4,DailyHistoricals!$A$2:$AZ$59949,40)</f>
        <v>#N/A</v>
      </c>
      <c r="E73" s="52" t="n">
        <f aca="false">VLOOKUP(E$4,DailyHistoricals!$A$2:$AZ$59949,40)</f>
        <v>0</v>
      </c>
      <c r="F73" s="52"/>
      <c r="G73" s="50" t="n">
        <f aca="false">+C73-E73</f>
        <v>0</v>
      </c>
      <c r="H73" s="52"/>
      <c r="I73" s="52"/>
      <c r="J73" s="52"/>
      <c r="K73" s="52"/>
      <c r="L73" s="50" t="n">
        <f aca="false">VLOOKUP(L$4,DailyHistoricals!$A$2:$AZ$59949,40)</f>
        <v>0</v>
      </c>
      <c r="M73" s="52" t="n">
        <f aca="false">VLOOKUP(M$4,DailyHistoricals!$A$2:$AZ$59949,40)</f>
        <v>0</v>
      </c>
      <c r="N73" s="50" t="n">
        <f aca="false">VLOOKUP(N$4,DailyHistoricals!$A$2:$AZ$59949,40)</f>
        <v>0</v>
      </c>
      <c r="O73" s="52" t="n">
        <f aca="false">VLOOKUP(O$4,DailyHistoricals!$A$2:$AZ$59949,40)</f>
        <v>0</v>
      </c>
      <c r="P73" s="50" t="n">
        <f aca="false">VLOOKUP(P$4,DailyHistoricals!$A$2:$AZ$59949,40)</f>
        <v>0</v>
      </c>
      <c r="Q73" s="195" t="n">
        <f aca="false">VLOOKUP(Q$4,DailyHistoricals!$A$2:$AZ$59949,40)</f>
        <v>0</v>
      </c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8"/>
      <c r="AI73" s="18"/>
      <c r="AJ73" s="18"/>
      <c r="AK73" s="18"/>
      <c r="AL73" s="18"/>
      <c r="AM73" s="18"/>
      <c r="AN73" s="18"/>
      <c r="AO73" s="18"/>
      <c r="AP73" s="18"/>
      <c r="AQ73" s="18"/>
      <c r="AR73" s="18"/>
    </row>
    <row r="74" customFormat="false" ht="11.25" hidden="false" customHeight="false" outlineLevel="0" collapsed="false">
      <c r="A74" s="194"/>
      <c r="B74" s="53"/>
      <c r="C74" s="50"/>
      <c r="D74" s="52"/>
      <c r="E74" s="52"/>
      <c r="F74" s="52"/>
      <c r="G74" s="50"/>
      <c r="H74" s="52"/>
      <c r="I74" s="52"/>
      <c r="J74" s="52"/>
      <c r="K74" s="52"/>
      <c r="L74" s="50"/>
      <c r="M74" s="52"/>
      <c r="N74" s="50"/>
      <c r="O74" s="52"/>
      <c r="P74" s="50"/>
      <c r="Q74" s="195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8"/>
      <c r="AI74" s="18"/>
      <c r="AJ74" s="18"/>
      <c r="AK74" s="18"/>
      <c r="AL74" s="18"/>
      <c r="AM74" s="18"/>
      <c r="AN74" s="18"/>
      <c r="AO74" s="18"/>
      <c r="AP74" s="18"/>
      <c r="AQ74" s="18"/>
      <c r="AR74" s="18"/>
    </row>
    <row r="75" customFormat="false" ht="11.25" hidden="false" customHeight="false" outlineLevel="0" collapsed="false">
      <c r="A75" s="192" t="s">
        <v>268</v>
      </c>
      <c r="B75" s="53"/>
      <c r="C75" s="50" t="n">
        <v>6329000</v>
      </c>
      <c r="D75" s="198"/>
      <c r="E75" s="50" t="n">
        <v>6364000</v>
      </c>
      <c r="F75" s="52"/>
      <c r="G75" s="50" t="n">
        <f aca="false">C75-E75</f>
        <v>-35000</v>
      </c>
      <c r="H75" s="52"/>
      <c r="I75" s="52"/>
      <c r="J75" s="52"/>
      <c r="K75" s="52"/>
      <c r="L75" s="50" t="n">
        <v>6380000</v>
      </c>
      <c r="M75" s="50" t="n">
        <v>6420000</v>
      </c>
      <c r="N75" s="50" t="n">
        <v>6433000</v>
      </c>
      <c r="O75" s="50" t="n">
        <v>6390000</v>
      </c>
      <c r="P75" s="50" t="n">
        <v>6339000</v>
      </c>
      <c r="Q75" s="198" t="n">
        <v>6323000</v>
      </c>
      <c r="R75" s="17"/>
      <c r="S75" s="17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8"/>
      <c r="AI75" s="18"/>
      <c r="AJ75" s="18"/>
      <c r="AK75" s="18"/>
      <c r="AL75" s="18"/>
      <c r="AM75" s="18"/>
      <c r="AN75" s="18"/>
      <c r="AO75" s="18"/>
      <c r="AP75" s="18"/>
      <c r="AQ75" s="18"/>
      <c r="AR75" s="18"/>
    </row>
    <row r="76" customFormat="false" ht="11.25" hidden="false" customHeight="false" outlineLevel="0" collapsed="false">
      <c r="A76" s="192" t="s">
        <v>269</v>
      </c>
      <c r="B76" s="53"/>
      <c r="C76" s="50" t="n">
        <v>0</v>
      </c>
      <c r="D76" s="198"/>
      <c r="E76" s="50" t="n">
        <v>0</v>
      </c>
      <c r="F76" s="52"/>
      <c r="G76" s="50" t="n">
        <f aca="false">C76-E76</f>
        <v>0</v>
      </c>
      <c r="H76" s="52"/>
      <c r="I76" s="52"/>
      <c r="J76" s="52"/>
      <c r="K76" s="52"/>
      <c r="L76" s="50" t="n">
        <v>0</v>
      </c>
      <c r="M76" s="50" t="n">
        <v>59000</v>
      </c>
      <c r="N76" s="50" t="n">
        <v>0</v>
      </c>
      <c r="O76" s="50" t="n">
        <v>0</v>
      </c>
      <c r="P76" s="50" t="n">
        <v>-117000</v>
      </c>
      <c r="Q76" s="198" t="n">
        <v>0</v>
      </c>
      <c r="R76" s="17"/>
      <c r="S76" s="17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8"/>
      <c r="AI76" s="18"/>
      <c r="AJ76" s="18"/>
      <c r="AK76" s="18"/>
      <c r="AL76" s="18"/>
      <c r="AM76" s="18"/>
      <c r="AN76" s="18"/>
      <c r="AO76" s="18"/>
      <c r="AP76" s="18"/>
      <c r="AQ76" s="18"/>
      <c r="AR76" s="18"/>
    </row>
    <row r="77" customFormat="false" ht="11.25" hidden="false" customHeight="false" outlineLevel="0" collapsed="false">
      <c r="A77" s="194"/>
      <c r="B77" s="53"/>
      <c r="C77" s="50"/>
      <c r="D77" s="52"/>
      <c r="E77" s="52"/>
      <c r="F77" s="52"/>
      <c r="G77" s="50"/>
      <c r="H77" s="52"/>
      <c r="I77" s="52"/>
      <c r="J77" s="52"/>
      <c r="K77" s="52"/>
      <c r="L77" s="50"/>
      <c r="M77" s="52"/>
      <c r="N77" s="50"/>
      <c r="O77" s="52"/>
      <c r="P77" s="50"/>
      <c r="Q77" s="195"/>
      <c r="R77" s="17"/>
      <c r="S77" s="17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8"/>
      <c r="AI77" s="18"/>
      <c r="AJ77" s="18"/>
      <c r="AK77" s="18"/>
      <c r="AL77" s="18"/>
      <c r="AM77" s="18"/>
      <c r="AN77" s="18"/>
      <c r="AO77" s="18"/>
      <c r="AP77" s="18"/>
      <c r="AQ77" s="18"/>
      <c r="AR77" s="18"/>
    </row>
    <row r="78" customFormat="false" ht="11.25" hidden="false" customHeight="false" outlineLevel="0" collapsed="false">
      <c r="A78" s="194"/>
      <c r="B78" s="53"/>
      <c r="C78" s="50"/>
      <c r="D78" s="52"/>
      <c r="E78" s="52"/>
      <c r="F78" s="52"/>
      <c r="G78" s="50"/>
      <c r="H78" s="52"/>
      <c r="I78" s="52"/>
      <c r="J78" s="52"/>
      <c r="K78" s="52"/>
      <c r="L78" s="50"/>
      <c r="M78" s="52"/>
      <c r="N78" s="50"/>
      <c r="O78" s="52"/>
      <c r="P78" s="50"/>
      <c r="Q78" s="195"/>
      <c r="R78" s="17"/>
      <c r="S78" s="17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8"/>
      <c r="AI78" s="18"/>
      <c r="AJ78" s="18"/>
      <c r="AK78" s="18"/>
      <c r="AL78" s="18"/>
      <c r="AM78" s="18"/>
      <c r="AN78" s="18"/>
      <c r="AO78" s="18"/>
      <c r="AP78" s="18"/>
      <c r="AQ78" s="18"/>
      <c r="AR78" s="18"/>
    </row>
    <row r="79" customFormat="false" ht="11.25" hidden="false" customHeight="false" outlineLevel="0" collapsed="false">
      <c r="A79" s="180" t="s">
        <v>39</v>
      </c>
      <c r="B79" s="53"/>
      <c r="C79" s="50"/>
      <c r="D79" s="52"/>
      <c r="E79" s="52"/>
      <c r="F79" s="52"/>
      <c r="G79" s="50"/>
      <c r="H79" s="52"/>
      <c r="I79" s="52"/>
      <c r="J79" s="52"/>
      <c r="K79" s="52"/>
      <c r="L79" s="50"/>
      <c r="M79" s="52"/>
      <c r="N79" s="50"/>
      <c r="O79" s="52"/>
      <c r="P79" s="50"/>
      <c r="Q79" s="195"/>
      <c r="R79" s="17"/>
      <c r="S79" s="17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8"/>
      <c r="AI79" s="18"/>
      <c r="AJ79" s="18"/>
      <c r="AK79" s="18"/>
      <c r="AL79" s="18"/>
      <c r="AM79" s="18"/>
      <c r="AN79" s="18"/>
      <c r="AO79" s="18"/>
      <c r="AP79" s="18"/>
      <c r="AQ79" s="18"/>
      <c r="AR79" s="18"/>
    </row>
    <row r="80" customFormat="false" ht="11.25" hidden="false" customHeight="false" outlineLevel="0" collapsed="false">
      <c r="A80" s="194"/>
      <c r="B80" s="53"/>
      <c r="C80" s="50"/>
      <c r="D80" s="52"/>
      <c r="E80" s="52"/>
      <c r="F80" s="52"/>
      <c r="G80" s="50"/>
      <c r="H80" s="52"/>
      <c r="I80" s="52"/>
      <c r="J80" s="52"/>
      <c r="K80" s="52"/>
      <c r="L80" s="50"/>
      <c r="M80" s="52"/>
      <c r="N80" s="50"/>
      <c r="O80" s="52"/>
      <c r="P80" s="50"/>
      <c r="Q80" s="195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8"/>
      <c r="AI80" s="18"/>
      <c r="AJ80" s="18"/>
      <c r="AK80" s="18"/>
      <c r="AL80" s="18"/>
      <c r="AM80" s="18"/>
      <c r="AN80" s="18"/>
      <c r="AO80" s="18"/>
      <c r="AP80" s="18"/>
      <c r="AQ80" s="18"/>
      <c r="AR80" s="18"/>
    </row>
    <row r="81" customFormat="false" ht="11.25" hidden="false" customHeight="false" outlineLevel="0" collapsed="false">
      <c r="A81" s="192" t="s">
        <v>270</v>
      </c>
      <c r="B81" s="53"/>
      <c r="C81" s="50"/>
      <c r="D81" s="52"/>
      <c r="E81" s="52"/>
      <c r="F81" s="52"/>
      <c r="G81" s="50"/>
      <c r="H81" s="52"/>
      <c r="I81" s="52"/>
      <c r="J81" s="52"/>
      <c r="K81" s="52"/>
      <c r="L81" s="50"/>
      <c r="M81" s="52"/>
      <c r="N81" s="50"/>
      <c r="O81" s="52"/>
      <c r="P81" s="50"/>
      <c r="Q81" s="195"/>
      <c r="R81" s="17"/>
      <c r="S81" s="17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8"/>
      <c r="AI81" s="18"/>
      <c r="AJ81" s="18"/>
      <c r="AK81" s="18"/>
      <c r="AL81" s="18"/>
      <c r="AM81" s="18"/>
      <c r="AN81" s="18"/>
      <c r="AO81" s="18"/>
      <c r="AP81" s="18"/>
      <c r="AQ81" s="18"/>
      <c r="AR81" s="18"/>
    </row>
    <row r="82" customFormat="false" ht="11.25" hidden="false" customHeight="false" outlineLevel="0" collapsed="false">
      <c r="A82" s="194" t="s">
        <v>271</v>
      </c>
      <c r="B82" s="53"/>
      <c r="C82" s="50" t="n">
        <f aca="false">VLOOKUP(C$4,DailyHistoricals!$A$2:$AZ$59949,44)</f>
        <v>0</v>
      </c>
      <c r="D82" s="52"/>
      <c r="E82" s="52" t="n">
        <f aca="false">VLOOKUP(E$4,DailyHistoricals!$A$2:$AZ$59949,44)</f>
        <v>0</v>
      </c>
      <c r="F82" s="52"/>
      <c r="G82" s="50" t="n">
        <f aca="false">+C82-E82</f>
        <v>0</v>
      </c>
      <c r="H82" s="52"/>
      <c r="I82" s="52"/>
      <c r="J82" s="52"/>
      <c r="K82" s="52"/>
      <c r="L82" s="50" t="n">
        <f aca="false">VLOOKUP(L$4,DailyHistoricals!$A$2:$AZ$59949,44)</f>
        <v>0</v>
      </c>
      <c r="M82" s="52" t="n">
        <f aca="false">VLOOKUP(M$4,DailyHistoricals!$A$2:$AZ$59949,44)</f>
        <v>0</v>
      </c>
      <c r="N82" s="50" t="n">
        <f aca="false">VLOOKUP(N$4,DailyHistoricals!$A$2:$AZ$59949,44)</f>
        <v>0</v>
      </c>
      <c r="O82" s="52" t="n">
        <f aca="false">VLOOKUP(O$4,DailyHistoricals!$A$2:$AZ$59949,44)</f>
        <v>0</v>
      </c>
      <c r="P82" s="50" t="n">
        <f aca="false">VLOOKUP(P$4,DailyHistoricals!$A$2:$AZ$59949,44)</f>
        <v>0</v>
      </c>
      <c r="Q82" s="195" t="n">
        <f aca="false">VLOOKUP(Q$4,DailyHistoricals!$A$2:$AZ$59949,44)</f>
        <v>0</v>
      </c>
      <c r="R82" s="17"/>
      <c r="S82" s="17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8"/>
      <c r="AI82" s="18"/>
      <c r="AJ82" s="18"/>
      <c r="AK82" s="18"/>
      <c r="AL82" s="18"/>
      <c r="AM82" s="18"/>
      <c r="AN82" s="18"/>
      <c r="AO82" s="18"/>
      <c r="AP82" s="18"/>
      <c r="AQ82" s="18"/>
      <c r="AR82" s="18"/>
    </row>
    <row r="83" customFormat="false" ht="11.25" hidden="false" customHeight="false" outlineLevel="0" collapsed="false">
      <c r="A83" s="194"/>
      <c r="B83" s="53"/>
      <c r="C83" s="58"/>
      <c r="D83" s="52"/>
      <c r="E83" s="60"/>
      <c r="F83" s="52"/>
      <c r="G83" s="50"/>
      <c r="H83" s="52"/>
      <c r="I83" s="52"/>
      <c r="J83" s="52"/>
      <c r="K83" s="52"/>
      <c r="L83" s="58"/>
      <c r="M83" s="60"/>
      <c r="N83" s="58"/>
      <c r="O83" s="60"/>
      <c r="P83" s="58"/>
      <c r="Q83" s="196"/>
      <c r="R83" s="17"/>
      <c r="S83" s="17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8"/>
      <c r="AI83" s="18"/>
      <c r="AJ83" s="18"/>
      <c r="AK83" s="18"/>
      <c r="AL83" s="18"/>
      <c r="AM83" s="18"/>
      <c r="AN83" s="18"/>
      <c r="AO83" s="18"/>
      <c r="AP83" s="18"/>
      <c r="AQ83" s="18"/>
      <c r="AR83" s="18"/>
    </row>
    <row r="84" customFormat="false" ht="11.25" hidden="false" customHeight="false" outlineLevel="0" collapsed="false">
      <c r="A84" s="194" t="s">
        <v>272</v>
      </c>
      <c r="B84" s="53"/>
      <c r="C84" s="50" t="n">
        <f aca="false">+C82-C85</f>
        <v>0</v>
      </c>
      <c r="D84" s="52"/>
      <c r="E84" s="52" t="n">
        <f aca="false">+E82-E85</f>
        <v>0</v>
      </c>
      <c r="F84" s="52"/>
      <c r="G84" s="50" t="n">
        <f aca="false">+C84-E84</f>
        <v>0</v>
      </c>
      <c r="H84" s="52"/>
      <c r="I84" s="52"/>
      <c r="J84" s="52"/>
      <c r="K84" s="52"/>
      <c r="L84" s="50" t="n">
        <f aca="false">+L82-L85</f>
        <v>0</v>
      </c>
      <c r="M84" s="52" t="n">
        <f aca="false">+M82-M85</f>
        <v>0</v>
      </c>
      <c r="N84" s="50" t="n">
        <f aca="false">+N82-N85</f>
        <v>0</v>
      </c>
      <c r="O84" s="52" t="n">
        <f aca="false">+O82-O85</f>
        <v>0</v>
      </c>
      <c r="P84" s="50" t="n">
        <f aca="false">+P82-P85</f>
        <v>0</v>
      </c>
      <c r="Q84" s="195" t="n">
        <f aca="false">+Q82-Q85</f>
        <v>0</v>
      </c>
      <c r="R84" s="17"/>
      <c r="S84" s="17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8"/>
      <c r="AI84" s="18"/>
      <c r="AJ84" s="18"/>
      <c r="AK84" s="18"/>
      <c r="AL84" s="18"/>
      <c r="AM84" s="18"/>
      <c r="AN84" s="18"/>
      <c r="AO84" s="18"/>
      <c r="AP84" s="18"/>
      <c r="AQ84" s="18"/>
      <c r="AR84" s="18"/>
    </row>
    <row r="85" customFormat="false" ht="11.25" hidden="false" customHeight="false" outlineLevel="0" collapsed="false">
      <c r="A85" s="194" t="s">
        <v>273</v>
      </c>
      <c r="B85" s="53"/>
      <c r="C85" s="50" t="n">
        <f aca="false">VLOOKUP(C$4,DailyHistoricals!$A$2:$BA$59949,53)</f>
        <v>0</v>
      </c>
      <c r="D85" s="52"/>
      <c r="E85" s="52" t="n">
        <f aca="false">VLOOKUP(E$4,DailyHistoricals!$A$2:$BA$59949,53)</f>
        <v>0</v>
      </c>
      <c r="F85" s="52"/>
      <c r="G85" s="50" t="n">
        <f aca="false">+C85-E85</f>
        <v>0</v>
      </c>
      <c r="H85" s="52"/>
      <c r="I85" s="52"/>
      <c r="J85" s="52"/>
      <c r="K85" s="52"/>
      <c r="L85" s="50" t="n">
        <f aca="false">VLOOKUP(L$4,DailyHistoricals!$A$2:$BA$59949,53)</f>
        <v>0</v>
      </c>
      <c r="M85" s="52" t="n">
        <f aca="false">VLOOKUP(M$4,DailyHistoricals!$A$2:$BA$59949,53)</f>
        <v>0</v>
      </c>
      <c r="N85" s="50" t="n">
        <f aca="false">VLOOKUP(N$4,DailyHistoricals!$A$2:$BA$59949,53)</f>
        <v>0</v>
      </c>
      <c r="O85" s="52" t="n">
        <f aca="false">VLOOKUP(O$4,DailyHistoricals!$A$2:$BA$59949,53)</f>
        <v>0</v>
      </c>
      <c r="P85" s="50" t="n">
        <f aca="false">VLOOKUP(P$4,DailyHistoricals!$A$2:$BA$59949,53)</f>
        <v>0</v>
      </c>
      <c r="Q85" s="195" t="n">
        <f aca="false">VLOOKUP(Q$4,DailyHistoricals!$A$2:$BA$59949,53)</f>
        <v>0</v>
      </c>
      <c r="R85" s="17"/>
      <c r="S85" s="17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8"/>
      <c r="AI85" s="18"/>
      <c r="AJ85" s="18"/>
      <c r="AK85" s="18"/>
      <c r="AL85" s="18"/>
      <c r="AM85" s="18"/>
      <c r="AN85" s="18"/>
      <c r="AO85" s="18"/>
      <c r="AP85" s="18"/>
      <c r="AQ85" s="18"/>
      <c r="AR85" s="18"/>
    </row>
    <row r="86" customFormat="false" ht="11.25" hidden="false" customHeight="false" outlineLevel="0" collapsed="false">
      <c r="A86" s="194" t="s">
        <v>274</v>
      </c>
      <c r="B86" s="53"/>
      <c r="C86" s="50" t="n">
        <f aca="false">+C85-C88</f>
        <v>0</v>
      </c>
      <c r="D86" s="52"/>
      <c r="E86" s="52" t="n">
        <f aca="false">+E85-E88</f>
        <v>0</v>
      </c>
      <c r="F86" s="52"/>
      <c r="G86" s="50" t="n">
        <f aca="false">+C86-E86</f>
        <v>0</v>
      </c>
      <c r="H86" s="52"/>
      <c r="I86" s="52"/>
      <c r="J86" s="52"/>
      <c r="K86" s="52"/>
      <c r="L86" s="50" t="n">
        <f aca="false">+L85-L88</f>
        <v>0</v>
      </c>
      <c r="M86" s="52" t="n">
        <f aca="false">+M85-M88</f>
        <v>0</v>
      </c>
      <c r="N86" s="50" t="n">
        <f aca="false">+N85-N88</f>
        <v>0</v>
      </c>
      <c r="O86" s="52" t="n">
        <f aca="false">+O85-O88</f>
        <v>0</v>
      </c>
      <c r="P86" s="50" t="n">
        <f aca="false">+P85-P88</f>
        <v>0</v>
      </c>
      <c r="Q86" s="195" t="n">
        <f aca="false">+Q85-Q88</f>
        <v>0</v>
      </c>
      <c r="R86" s="17"/>
      <c r="S86" s="17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8"/>
      <c r="AI86" s="18"/>
      <c r="AJ86" s="18"/>
      <c r="AK86" s="18"/>
      <c r="AL86" s="18"/>
      <c r="AM86" s="18"/>
      <c r="AN86" s="18"/>
      <c r="AO86" s="18"/>
      <c r="AP86" s="18"/>
      <c r="AQ86" s="18"/>
      <c r="AR86" s="18"/>
    </row>
    <row r="87" customFormat="false" ht="11.25" hidden="false" customHeight="false" outlineLevel="0" collapsed="false">
      <c r="A87" s="194"/>
      <c r="B87" s="53"/>
      <c r="C87" s="58"/>
      <c r="D87" s="52"/>
      <c r="E87" s="60"/>
      <c r="F87" s="52"/>
      <c r="G87" s="50"/>
      <c r="H87" s="52"/>
      <c r="I87" s="52"/>
      <c r="J87" s="52"/>
      <c r="K87" s="52"/>
      <c r="L87" s="58"/>
      <c r="M87" s="60"/>
      <c r="N87" s="58"/>
      <c r="O87" s="60"/>
      <c r="P87" s="58"/>
      <c r="Q87" s="196"/>
      <c r="R87" s="17"/>
      <c r="S87" s="17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8"/>
      <c r="AI87" s="18"/>
      <c r="AJ87" s="18"/>
      <c r="AK87" s="18"/>
      <c r="AL87" s="18"/>
      <c r="AM87" s="18"/>
      <c r="AN87" s="18"/>
      <c r="AO87" s="18"/>
      <c r="AP87" s="18"/>
      <c r="AQ87" s="18"/>
      <c r="AR87" s="18"/>
    </row>
    <row r="88" customFormat="false" ht="11.25" hidden="false" customHeight="false" outlineLevel="0" collapsed="false">
      <c r="A88" s="194" t="s">
        <v>275</v>
      </c>
      <c r="B88" s="53"/>
      <c r="C88" s="50" t="n">
        <f aca="false">VLOOKUP(C$4,DailyHistoricals!$A$2:$BD$59949,56)</f>
        <v>0</v>
      </c>
      <c r="D88" s="52"/>
      <c r="E88" s="52" t="n">
        <f aca="false">VLOOKUP(E$4,DailyHistoricals!$A$2:$BD$59949,56)</f>
        <v>0</v>
      </c>
      <c r="F88" s="52"/>
      <c r="G88" s="50" t="n">
        <f aca="false">+C88-E88</f>
        <v>0</v>
      </c>
      <c r="H88" s="52"/>
      <c r="I88" s="52"/>
      <c r="J88" s="52"/>
      <c r="K88" s="52"/>
      <c r="L88" s="50" t="n">
        <f aca="false">VLOOKUP(L$4,DailyHistoricals!$A$2:$BD$59949,56)</f>
        <v>0</v>
      </c>
      <c r="M88" s="52" t="n">
        <f aca="false">VLOOKUP(M$4,DailyHistoricals!$A$2:$BD$59949,56)</f>
        <v>0</v>
      </c>
      <c r="N88" s="50" t="n">
        <f aca="false">VLOOKUP(N$4,DailyHistoricals!$A$2:$BD$59949,56)</f>
        <v>0</v>
      </c>
      <c r="O88" s="52" t="n">
        <f aca="false">VLOOKUP(O$4,DailyHistoricals!$A$2:$BD$59949,56)</f>
        <v>0</v>
      </c>
      <c r="P88" s="50" t="n">
        <f aca="false">VLOOKUP(P$4,DailyHistoricals!$A$2:$BD$59949,56)</f>
        <v>0</v>
      </c>
      <c r="Q88" s="195" t="n">
        <f aca="false">VLOOKUP(Q$4,DailyHistoricals!$A$2:$BD$59949,56)</f>
        <v>0</v>
      </c>
      <c r="R88" s="17"/>
      <c r="S88" s="17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8"/>
      <c r="AI88" s="18"/>
      <c r="AJ88" s="18"/>
      <c r="AK88" s="18"/>
      <c r="AL88" s="18"/>
      <c r="AM88" s="18"/>
      <c r="AN88" s="18"/>
      <c r="AO88" s="18"/>
      <c r="AP88" s="18"/>
      <c r="AQ88" s="18"/>
      <c r="AR88" s="18"/>
    </row>
    <row r="89" customFormat="false" ht="11.25" hidden="false" customHeight="false" outlineLevel="0" collapsed="false">
      <c r="A89" s="194"/>
      <c r="B89" s="53"/>
      <c r="C89" s="58"/>
      <c r="D89" s="52"/>
      <c r="E89" s="60"/>
      <c r="F89" s="52"/>
      <c r="G89" s="50"/>
      <c r="H89" s="52"/>
      <c r="I89" s="52"/>
      <c r="J89" s="52"/>
      <c r="K89" s="52"/>
      <c r="L89" s="58"/>
      <c r="M89" s="60"/>
      <c r="N89" s="58"/>
      <c r="O89" s="60"/>
      <c r="P89" s="58"/>
      <c r="Q89" s="196"/>
      <c r="R89" s="17"/>
      <c r="S89" s="17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8"/>
      <c r="AI89" s="18"/>
      <c r="AJ89" s="18"/>
      <c r="AK89" s="18"/>
      <c r="AL89" s="18"/>
      <c r="AM89" s="18"/>
      <c r="AN89" s="18"/>
      <c r="AO89" s="18"/>
      <c r="AP89" s="18"/>
      <c r="AQ89" s="18"/>
      <c r="AR89" s="18"/>
    </row>
    <row r="90" customFormat="false" ht="11.25" hidden="false" customHeight="false" outlineLevel="0" collapsed="false">
      <c r="A90" s="194" t="s">
        <v>276</v>
      </c>
      <c r="B90" s="53"/>
      <c r="C90" s="50" t="n">
        <f aca="false">VLOOKUP(C$4,'Flow Historicals'!$A$1:$CM$23952,89)</f>
        <v>0</v>
      </c>
      <c r="D90" s="52"/>
      <c r="E90" s="52" t="n">
        <f aca="false">VLOOKUP(E$4,'Flow Historicals'!$A$1:$CM$23952,89)</f>
        <v>0</v>
      </c>
      <c r="F90" s="52"/>
      <c r="G90" s="50" t="n">
        <f aca="false">+C90-E90</f>
        <v>0</v>
      </c>
      <c r="H90" s="52"/>
      <c r="I90" s="52"/>
      <c r="J90" s="52"/>
      <c r="K90" s="52"/>
      <c r="L90" s="50" t="n">
        <f aca="false">VLOOKUP(L$4,'Flow Historicals'!$A$1:$CM$23952,89)</f>
        <v>0</v>
      </c>
      <c r="M90" s="52" t="n">
        <f aca="false">VLOOKUP(M$4,'Flow Historicals'!$A$1:$CM$23952,89)</f>
        <v>0</v>
      </c>
      <c r="N90" s="50" t="n">
        <f aca="false">VLOOKUP(N$4,'Flow Historicals'!$A$1:$CM$23952,89)</f>
        <v>0</v>
      </c>
      <c r="O90" s="52" t="n">
        <f aca="false">VLOOKUP(O$4,'Flow Historicals'!$A$1:$CM$23952,89)</f>
        <v>0</v>
      </c>
      <c r="P90" s="50" t="n">
        <f aca="false">VLOOKUP(P$4,'Flow Historicals'!$A$1:$CM$23952,89)</f>
        <v>0</v>
      </c>
      <c r="Q90" s="195" t="n">
        <f aca="false">VLOOKUP(Q$4,'Flow Historicals'!$A$1:$CM$23952,89)</f>
        <v>0</v>
      </c>
      <c r="R90" s="17"/>
      <c r="S90" s="17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8"/>
      <c r="AI90" s="18"/>
      <c r="AJ90" s="18"/>
      <c r="AK90" s="18"/>
      <c r="AL90" s="18"/>
      <c r="AM90" s="18"/>
      <c r="AN90" s="18"/>
      <c r="AO90" s="18"/>
      <c r="AP90" s="18"/>
      <c r="AQ90" s="18"/>
      <c r="AR90" s="18"/>
    </row>
    <row r="91" customFormat="false" ht="11.25" hidden="false" customHeight="false" outlineLevel="0" collapsed="false">
      <c r="A91" s="194" t="s">
        <v>277</v>
      </c>
      <c r="B91" s="53"/>
      <c r="C91" s="50" t="n">
        <f aca="false">VLOOKUP(C$4,'Flow Historicals'!$A$1:$CM$23952,90)</f>
        <v>0</v>
      </c>
      <c r="D91" s="52"/>
      <c r="E91" s="52" t="n">
        <f aca="false">VLOOKUP(E$4,'Flow Historicals'!$A$1:$CM$23952,90)</f>
        <v>0</v>
      </c>
      <c r="F91" s="52"/>
      <c r="G91" s="50" t="n">
        <f aca="false">+C91-E91</f>
        <v>0</v>
      </c>
      <c r="H91" s="52"/>
      <c r="I91" s="52"/>
      <c r="J91" s="52"/>
      <c r="K91" s="52"/>
      <c r="L91" s="50" t="n">
        <f aca="false">VLOOKUP(L$4,'Flow Historicals'!$A$1:$CM$23952,90)</f>
        <v>0</v>
      </c>
      <c r="M91" s="52" t="n">
        <f aca="false">VLOOKUP(M$4,'Flow Historicals'!$A$1:$CM$23952,90)</f>
        <v>0</v>
      </c>
      <c r="N91" s="50" t="n">
        <f aca="false">VLOOKUP(N$4,'Flow Historicals'!$A$1:$CM$23952,90)</f>
        <v>0</v>
      </c>
      <c r="O91" s="52" t="n">
        <f aca="false">VLOOKUP(O$4,'Flow Historicals'!$A$1:$CM$23952,90)</f>
        <v>0</v>
      </c>
      <c r="P91" s="50" t="n">
        <f aca="false">VLOOKUP(P$4,'Flow Historicals'!$A$1:$CM$23952,90)</f>
        <v>0</v>
      </c>
      <c r="Q91" s="195" t="n">
        <f aca="false">VLOOKUP(Q$4,'Flow Historicals'!$A$1:$CM$23952,90)</f>
        <v>0</v>
      </c>
      <c r="R91" s="17"/>
      <c r="S91" s="17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8"/>
      <c r="AI91" s="18"/>
      <c r="AJ91" s="18"/>
      <c r="AK91" s="18"/>
      <c r="AL91" s="18"/>
      <c r="AM91" s="18"/>
      <c r="AN91" s="18"/>
      <c r="AO91" s="18"/>
      <c r="AP91" s="18"/>
      <c r="AQ91" s="18"/>
      <c r="AR91" s="18"/>
    </row>
    <row r="92" customFormat="false" ht="11.25" hidden="false" customHeight="false" outlineLevel="0" collapsed="false">
      <c r="A92" s="194"/>
      <c r="B92" s="53"/>
      <c r="C92" s="58"/>
      <c r="D92" s="52"/>
      <c r="E92" s="60"/>
      <c r="F92" s="52"/>
      <c r="G92" s="50"/>
      <c r="H92" s="52"/>
      <c r="I92" s="52"/>
      <c r="J92" s="52"/>
      <c r="K92" s="52"/>
      <c r="L92" s="58"/>
      <c r="M92" s="60"/>
      <c r="N92" s="58"/>
      <c r="O92" s="60"/>
      <c r="P92" s="58"/>
      <c r="Q92" s="196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8"/>
      <c r="AI92" s="18"/>
      <c r="AJ92" s="18"/>
      <c r="AK92" s="18"/>
      <c r="AL92" s="18"/>
      <c r="AM92" s="18"/>
      <c r="AN92" s="18"/>
      <c r="AO92" s="18"/>
      <c r="AP92" s="18"/>
      <c r="AQ92" s="18"/>
      <c r="AR92" s="18"/>
    </row>
    <row r="93" customFormat="false" ht="11.25" hidden="false" customHeight="false" outlineLevel="0" collapsed="false">
      <c r="A93" s="194" t="s">
        <v>278</v>
      </c>
      <c r="B93" s="53"/>
      <c r="C93" s="50" t="n">
        <f aca="false">VLOOKUP(C$4,DailyHistoricals!$A$2:$BD$59949,54)</f>
        <v>0</v>
      </c>
      <c r="D93" s="52"/>
      <c r="E93" s="52" t="n">
        <f aca="false">VLOOKUP(E$4,DailyHistoricals!$A$2:$BD$59949,54)</f>
        <v>0</v>
      </c>
      <c r="F93" s="52"/>
      <c r="G93" s="50" t="n">
        <f aca="false">+C93-E93</f>
        <v>0</v>
      </c>
      <c r="H93" s="52"/>
      <c r="I93" s="52"/>
      <c r="J93" s="52"/>
      <c r="K93" s="52"/>
      <c r="L93" s="50" t="n">
        <f aca="false">VLOOKUP(L$4,DailyHistoricals!$A$2:$BD$59949,54)</f>
        <v>0</v>
      </c>
      <c r="M93" s="52" t="n">
        <f aca="false">VLOOKUP(M$4,DailyHistoricals!$A$2:$BD$59949,54)</f>
        <v>0</v>
      </c>
      <c r="N93" s="50" t="n">
        <f aca="false">VLOOKUP(N$4,DailyHistoricals!$A$2:$BD$59949,54)</f>
        <v>0</v>
      </c>
      <c r="O93" s="52" t="n">
        <f aca="false">VLOOKUP(O$4,DailyHistoricals!$A$2:$BD$59949,54)</f>
        <v>0</v>
      </c>
      <c r="P93" s="50" t="n">
        <f aca="false">VLOOKUP(P$4,DailyHistoricals!$A$2:$BD$59949,54)</f>
        <v>0</v>
      </c>
      <c r="Q93" s="195" t="n">
        <f aca="false">VLOOKUP(Q$4,DailyHistoricals!$A$2:$BD$59949,54)</f>
        <v>0</v>
      </c>
      <c r="R93" s="17"/>
      <c r="S93" s="17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8"/>
      <c r="AI93" s="18"/>
      <c r="AJ93" s="18"/>
      <c r="AK93" s="18"/>
      <c r="AL93" s="18"/>
      <c r="AM93" s="18"/>
      <c r="AN93" s="18"/>
      <c r="AO93" s="18"/>
      <c r="AP93" s="18"/>
      <c r="AQ93" s="18"/>
      <c r="AR93" s="18"/>
    </row>
    <row r="94" customFormat="false" ht="11.25" hidden="false" customHeight="false" outlineLevel="0" collapsed="false">
      <c r="A94" s="194"/>
      <c r="B94" s="53"/>
      <c r="C94" s="58"/>
      <c r="D94" s="52"/>
      <c r="E94" s="60"/>
      <c r="F94" s="52"/>
      <c r="G94" s="50"/>
      <c r="H94" s="52"/>
      <c r="I94" s="52"/>
      <c r="J94" s="52"/>
      <c r="K94" s="52"/>
      <c r="L94" s="58"/>
      <c r="M94" s="60"/>
      <c r="N94" s="58"/>
      <c r="O94" s="60"/>
      <c r="P94" s="58"/>
      <c r="Q94" s="196"/>
      <c r="R94" s="17"/>
      <c r="S94" s="17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8"/>
      <c r="AI94" s="18"/>
      <c r="AJ94" s="18"/>
      <c r="AK94" s="18"/>
      <c r="AL94" s="18"/>
      <c r="AM94" s="18"/>
      <c r="AN94" s="18"/>
      <c r="AO94" s="18"/>
      <c r="AP94" s="18"/>
      <c r="AQ94" s="18"/>
      <c r="AR94" s="18"/>
    </row>
    <row r="95" customFormat="false" ht="11.25" hidden="false" customHeight="false" outlineLevel="0" collapsed="false">
      <c r="A95" s="194" t="s">
        <v>279</v>
      </c>
      <c r="B95" s="53"/>
      <c r="C95" s="50" t="n">
        <f aca="false">VLOOKUP(C$4,DailyHistoricals!$A$2:$BD$59949,55)</f>
        <v>0</v>
      </c>
      <c r="D95" s="52"/>
      <c r="E95" s="52" t="n">
        <f aca="false">VLOOKUP(E$4,DailyHistoricals!$A$2:$BD$59949,55)</f>
        <v>0</v>
      </c>
      <c r="F95" s="52"/>
      <c r="G95" s="50" t="n">
        <f aca="false">+C95-E95</f>
        <v>0</v>
      </c>
      <c r="H95" s="52"/>
      <c r="I95" s="52"/>
      <c r="J95" s="52"/>
      <c r="K95" s="52"/>
      <c r="L95" s="50" t="n">
        <f aca="false">VLOOKUP(L$4,DailyHistoricals!$A$2:$BD$59949,55)</f>
        <v>0</v>
      </c>
      <c r="M95" s="52" t="n">
        <f aca="false">VLOOKUP(M$4,DailyHistoricals!$A$2:$BD$59949,55)</f>
        <v>0</v>
      </c>
      <c r="N95" s="50" t="n">
        <f aca="false">VLOOKUP(N$4,DailyHistoricals!$A$2:$BD$59949,55)</f>
        <v>0</v>
      </c>
      <c r="O95" s="52" t="n">
        <f aca="false">VLOOKUP(O$4,DailyHistoricals!$A$2:$BD$59949,55)</f>
        <v>0</v>
      </c>
      <c r="P95" s="50" t="n">
        <f aca="false">VLOOKUP(P$4,DailyHistoricals!$A$2:$BD$59949,55)</f>
        <v>0</v>
      </c>
      <c r="Q95" s="195" t="n">
        <f aca="false">VLOOKUP(Q$4,DailyHistoricals!$A$2:$BD$59949,55)</f>
        <v>0</v>
      </c>
      <c r="R95" s="17"/>
      <c r="S95" s="17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8"/>
      <c r="AI95" s="18"/>
      <c r="AJ95" s="18"/>
      <c r="AK95" s="18"/>
      <c r="AL95" s="18"/>
      <c r="AM95" s="18"/>
      <c r="AN95" s="18"/>
      <c r="AO95" s="18"/>
      <c r="AP95" s="18"/>
      <c r="AQ95" s="18"/>
      <c r="AR95" s="18"/>
    </row>
    <row r="96" customFormat="false" ht="11.25" hidden="false" customHeight="false" outlineLevel="0" collapsed="false">
      <c r="A96" s="194"/>
      <c r="B96" s="53"/>
      <c r="C96" s="58"/>
      <c r="D96" s="52"/>
      <c r="E96" s="60"/>
      <c r="F96" s="52"/>
      <c r="G96" s="50"/>
      <c r="H96" s="52"/>
      <c r="I96" s="52"/>
      <c r="J96" s="52"/>
      <c r="K96" s="52"/>
      <c r="L96" s="58"/>
      <c r="M96" s="60"/>
      <c r="N96" s="58"/>
      <c r="O96" s="60"/>
      <c r="P96" s="58"/>
      <c r="Q96" s="196"/>
      <c r="R96" s="17"/>
      <c r="S96" s="17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8"/>
      <c r="AI96" s="18"/>
      <c r="AJ96" s="18"/>
      <c r="AK96" s="18"/>
      <c r="AL96" s="18"/>
      <c r="AM96" s="18"/>
      <c r="AN96" s="18"/>
      <c r="AO96" s="18"/>
      <c r="AP96" s="18"/>
      <c r="AQ96" s="18"/>
      <c r="AR96" s="18"/>
    </row>
    <row r="97" customFormat="false" ht="11.25" hidden="false" customHeight="false" outlineLevel="0" collapsed="false">
      <c r="A97" s="194" t="s">
        <v>280</v>
      </c>
      <c r="B97" s="53"/>
      <c r="C97" s="50" t="n">
        <f aca="false">VLOOKUP(C$4,DailyHistoricals!$A$2:$BD$59949,51)</f>
        <v>0</v>
      </c>
      <c r="D97" s="52"/>
      <c r="E97" s="52" t="n">
        <f aca="false">VLOOKUP(E$4,DailyHistoricals!$A$2:$BD$59949,51)</f>
        <v>0</v>
      </c>
      <c r="F97" s="52"/>
      <c r="G97" s="50" t="n">
        <f aca="false">+C97-E97</f>
        <v>0</v>
      </c>
      <c r="H97" s="52"/>
      <c r="I97" s="52"/>
      <c r="J97" s="52"/>
      <c r="K97" s="52"/>
      <c r="L97" s="50" t="n">
        <f aca="false">VLOOKUP(L$4,DailyHistoricals!$A$2:$BD$59949,51)</f>
        <v>0</v>
      </c>
      <c r="M97" s="52" t="n">
        <f aca="false">VLOOKUP(M$4,DailyHistoricals!$A$2:$BD$59949,51)</f>
        <v>0</v>
      </c>
      <c r="N97" s="50" t="n">
        <f aca="false">VLOOKUP(N$4,DailyHistoricals!$A$2:$BD$59949,51)</f>
        <v>0</v>
      </c>
      <c r="O97" s="52" t="n">
        <f aca="false">VLOOKUP(O$4,DailyHistoricals!$A$2:$BD$59949,51)</f>
        <v>0</v>
      </c>
      <c r="P97" s="50" t="n">
        <f aca="false">VLOOKUP(P$4,DailyHistoricals!$A$2:$BD$59949,51)</f>
        <v>0</v>
      </c>
      <c r="Q97" s="195" t="n">
        <f aca="false">VLOOKUP(Q$4,DailyHistoricals!$A$2:$BD$59949,51)</f>
        <v>0</v>
      </c>
      <c r="R97" s="17"/>
      <c r="S97" s="17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8"/>
      <c r="AI97" s="18"/>
      <c r="AJ97" s="18"/>
      <c r="AK97" s="18"/>
      <c r="AL97" s="18"/>
      <c r="AM97" s="18"/>
      <c r="AN97" s="18"/>
      <c r="AO97" s="18"/>
      <c r="AP97" s="18"/>
      <c r="AQ97" s="18"/>
      <c r="AR97" s="18"/>
    </row>
    <row r="98" customFormat="false" ht="11.25" hidden="false" customHeight="false" outlineLevel="0" collapsed="false">
      <c r="A98" s="194"/>
      <c r="B98" s="53"/>
      <c r="C98" s="58"/>
      <c r="D98" s="52"/>
      <c r="E98" s="60"/>
      <c r="F98" s="52"/>
      <c r="G98" s="50"/>
      <c r="H98" s="52"/>
      <c r="I98" s="52"/>
      <c r="J98" s="52"/>
      <c r="K98" s="52"/>
      <c r="L98" s="58"/>
      <c r="M98" s="60"/>
      <c r="N98" s="58"/>
      <c r="O98" s="60"/>
      <c r="P98" s="58"/>
      <c r="Q98" s="196"/>
      <c r="R98" s="17"/>
      <c r="S98" s="17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8"/>
      <c r="AI98" s="18"/>
      <c r="AJ98" s="18"/>
      <c r="AK98" s="18"/>
      <c r="AL98" s="18"/>
      <c r="AM98" s="18"/>
      <c r="AN98" s="18"/>
      <c r="AO98" s="18"/>
      <c r="AP98" s="18"/>
      <c r="AQ98" s="18"/>
      <c r="AR98" s="18"/>
    </row>
    <row r="99" customFormat="false" ht="11.25" hidden="false" customHeight="false" outlineLevel="0" collapsed="false">
      <c r="A99" s="194"/>
      <c r="B99" s="53"/>
      <c r="C99" s="58"/>
      <c r="D99" s="52"/>
      <c r="E99" s="60"/>
      <c r="F99" s="52"/>
      <c r="G99" s="50"/>
      <c r="H99" s="52"/>
      <c r="I99" s="52"/>
      <c r="J99" s="52"/>
      <c r="K99" s="52"/>
      <c r="L99" s="58"/>
      <c r="M99" s="60"/>
      <c r="N99" s="58"/>
      <c r="O99" s="60"/>
      <c r="P99" s="58"/>
      <c r="Q99" s="196"/>
      <c r="R99" s="17"/>
      <c r="S99" s="17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8"/>
      <c r="AI99" s="18"/>
      <c r="AJ99" s="18"/>
      <c r="AK99" s="18"/>
      <c r="AL99" s="18"/>
      <c r="AM99" s="18"/>
      <c r="AN99" s="18"/>
      <c r="AO99" s="18"/>
      <c r="AP99" s="18"/>
      <c r="AQ99" s="18"/>
      <c r="AR99" s="18"/>
    </row>
    <row r="100" customFormat="false" ht="11.25" hidden="false" customHeight="false" outlineLevel="0" collapsed="false">
      <c r="A100" s="194" t="s">
        <v>281</v>
      </c>
      <c r="B100" s="53"/>
      <c r="C100" s="50" t="n">
        <f aca="false">VLOOKUP(C$4,DailyHistoricals!$A$2:$BA$59949,45)</f>
        <v>0</v>
      </c>
      <c r="D100" s="52"/>
      <c r="E100" s="52" t="n">
        <f aca="false">VLOOKUP(E$4,DailyHistoricals!$A$2:$BA$59949,45)</f>
        <v>0</v>
      </c>
      <c r="F100" s="52"/>
      <c r="G100" s="50" t="n">
        <f aca="false">+C100-E100</f>
        <v>0</v>
      </c>
      <c r="H100" s="52"/>
      <c r="I100" s="52"/>
      <c r="J100" s="52"/>
      <c r="K100" s="52"/>
      <c r="L100" s="50" t="n">
        <f aca="false">VLOOKUP(L$4,DailyHistoricals!$A$2:$BA$59949,45)</f>
        <v>0</v>
      </c>
      <c r="M100" s="52" t="n">
        <f aca="false">VLOOKUP(M$4,DailyHistoricals!$A$2:$BA$59949,45)</f>
        <v>0</v>
      </c>
      <c r="N100" s="50" t="n">
        <f aca="false">VLOOKUP(N$4,DailyHistoricals!$A$2:$BA$59949,45)</f>
        <v>0</v>
      </c>
      <c r="O100" s="52" t="n">
        <f aca="false">VLOOKUP(O$4,DailyHistoricals!$A$2:$BA$59949,45)</f>
        <v>0</v>
      </c>
      <c r="P100" s="50" t="n">
        <f aca="false">VLOOKUP(P$4,DailyHistoricals!$A$2:$BA$59949,45)</f>
        <v>0</v>
      </c>
      <c r="Q100" s="195" t="n">
        <f aca="false">VLOOKUP(Q$4,DailyHistoricals!$A$2:$BA$59949,45)</f>
        <v>0</v>
      </c>
      <c r="R100" s="17"/>
      <c r="S100" s="17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8"/>
      <c r="AI100" s="18"/>
      <c r="AJ100" s="18"/>
      <c r="AK100" s="18"/>
      <c r="AL100" s="18"/>
      <c r="AM100" s="18"/>
      <c r="AN100" s="18"/>
      <c r="AO100" s="18"/>
      <c r="AP100" s="18"/>
      <c r="AQ100" s="18"/>
      <c r="AR100" s="18"/>
    </row>
    <row r="101" customFormat="false" ht="11.25" hidden="false" customHeight="false" outlineLevel="0" collapsed="false">
      <c r="A101" s="194" t="s">
        <v>282</v>
      </c>
      <c r="B101" s="53"/>
      <c r="C101" s="50" t="n">
        <f aca="false">VLOOKUP(C$4,'Flow Historicals'!$A$1:$CM$23952,91)</f>
        <v>0</v>
      </c>
      <c r="D101" s="52"/>
      <c r="E101" s="52" t="n">
        <f aca="false">VLOOKUP(E$4,'Flow Historicals'!$A$1:$CM$23952,91)</f>
        <v>0</v>
      </c>
      <c r="F101" s="52"/>
      <c r="G101" s="50" t="n">
        <f aca="false">+C101-E101</f>
        <v>0</v>
      </c>
      <c r="H101" s="52"/>
      <c r="I101" s="52"/>
      <c r="J101" s="52"/>
      <c r="K101" s="52"/>
      <c r="L101" s="50" t="n">
        <f aca="false">VLOOKUP(L$4,'Flow Historicals'!$A$1:$CM$23952,91)</f>
        <v>0</v>
      </c>
      <c r="M101" s="52" t="n">
        <f aca="false">VLOOKUP(M$4,'Flow Historicals'!$A$1:$CM$23952,91)</f>
        <v>0</v>
      </c>
      <c r="N101" s="50" t="n">
        <f aca="false">VLOOKUP(N$4,'Flow Historicals'!$A$1:$CM$23952,91)</f>
        <v>0</v>
      </c>
      <c r="O101" s="52" t="n">
        <f aca="false">VLOOKUP(O$4,'Flow Historicals'!$A$1:$CM$23952,91)</f>
        <v>0</v>
      </c>
      <c r="P101" s="50" t="n">
        <f aca="false">VLOOKUP(P$4,'Flow Historicals'!$A$1:$CM$23952,91)</f>
        <v>0</v>
      </c>
      <c r="Q101" s="195" t="n">
        <f aca="false">VLOOKUP(Q$4,'Flow Historicals'!$A$1:$CM$23952,91)</f>
        <v>0</v>
      </c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8"/>
      <c r="AI101" s="18"/>
      <c r="AJ101" s="18"/>
      <c r="AK101" s="18"/>
      <c r="AL101" s="18"/>
      <c r="AM101" s="18"/>
      <c r="AN101" s="18"/>
      <c r="AO101" s="18"/>
      <c r="AP101" s="18"/>
      <c r="AQ101" s="18"/>
      <c r="AR101" s="18"/>
    </row>
    <row r="102" customFormat="false" ht="11.25" hidden="false" customHeight="false" outlineLevel="0" collapsed="false">
      <c r="A102" s="194" t="s">
        <v>283</v>
      </c>
      <c r="B102" s="53"/>
      <c r="C102" s="50" t="n">
        <f aca="false">VLOOKUP(C$4,DailyHistoricals!$A$2:$BD$59949,52)</f>
        <v>0</v>
      </c>
      <c r="D102" s="52"/>
      <c r="E102" s="52" t="n">
        <f aca="false">VLOOKUP(E$4,DailyHistoricals!$A$2:$BD$59949,52)</f>
        <v>0</v>
      </c>
      <c r="F102" s="52"/>
      <c r="G102" s="50" t="n">
        <f aca="false">+C102-E102</f>
        <v>0</v>
      </c>
      <c r="H102" s="52"/>
      <c r="I102" s="52"/>
      <c r="J102" s="52"/>
      <c r="K102" s="52" t="n">
        <v>1920200</v>
      </c>
      <c r="L102" s="50" t="n">
        <f aca="false">VLOOKUP(L$4,DailyHistoricals!$A$2:$BD$59949,52)</f>
        <v>0</v>
      </c>
      <c r="M102" s="52" t="n">
        <f aca="false">VLOOKUP(M$4,DailyHistoricals!$A$2:$BD$59949,52)</f>
        <v>0</v>
      </c>
      <c r="N102" s="50" t="n">
        <f aca="false">VLOOKUP(N$4,DailyHistoricals!$A$2:$BD$59949,52)</f>
        <v>0</v>
      </c>
      <c r="O102" s="52" t="n">
        <f aca="false">VLOOKUP(O$4,DailyHistoricals!$A$2:$BD$59949,52)</f>
        <v>0</v>
      </c>
      <c r="P102" s="50" t="n">
        <f aca="false">VLOOKUP(P$4,DailyHistoricals!$A$2:$BD$59949,52)</f>
        <v>0</v>
      </c>
      <c r="Q102" s="195" t="n">
        <f aca="false">VLOOKUP(Q$4,DailyHistoricals!$A$2:$BD$59949,52)</f>
        <v>0</v>
      </c>
      <c r="R102" s="17"/>
      <c r="S102" s="17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8"/>
      <c r="AI102" s="18"/>
      <c r="AJ102" s="18"/>
      <c r="AK102" s="18"/>
      <c r="AL102" s="18"/>
      <c r="AM102" s="18"/>
      <c r="AN102" s="18"/>
      <c r="AO102" s="18"/>
      <c r="AP102" s="18"/>
      <c r="AQ102" s="18"/>
      <c r="AR102" s="18"/>
    </row>
    <row r="103" customFormat="false" ht="11.25" hidden="false" customHeight="false" outlineLevel="0" collapsed="false">
      <c r="A103" s="194"/>
      <c r="B103" s="53"/>
      <c r="C103" s="50" t="s">
        <v>2</v>
      </c>
      <c r="D103" s="52"/>
      <c r="E103" s="52" t="s">
        <v>2</v>
      </c>
      <c r="F103" s="52"/>
      <c r="G103" s="50"/>
      <c r="H103" s="52"/>
      <c r="I103" s="52"/>
      <c r="J103" s="52"/>
      <c r="K103" s="52"/>
      <c r="L103" s="50"/>
      <c r="M103" s="52"/>
      <c r="N103" s="50"/>
      <c r="O103" s="52"/>
      <c r="P103" s="50"/>
      <c r="Q103" s="195"/>
      <c r="R103" s="17"/>
      <c r="S103" s="17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8"/>
      <c r="AI103" s="18"/>
      <c r="AJ103" s="18"/>
      <c r="AK103" s="18"/>
      <c r="AL103" s="18"/>
      <c r="AM103" s="18"/>
      <c r="AN103" s="18"/>
      <c r="AO103" s="18"/>
      <c r="AP103" s="18"/>
      <c r="AQ103" s="18"/>
      <c r="AR103" s="18"/>
    </row>
    <row r="104" customFormat="false" ht="11.25" hidden="false" customHeight="false" outlineLevel="0" collapsed="false">
      <c r="A104" s="194" t="s">
        <v>2</v>
      </c>
      <c r="B104" s="53"/>
      <c r="C104" s="50" t="s">
        <v>2</v>
      </c>
      <c r="D104" s="52"/>
      <c r="E104" s="52" t="s">
        <v>2</v>
      </c>
      <c r="F104" s="52"/>
      <c r="G104" s="50" t="s">
        <v>2</v>
      </c>
      <c r="H104" s="52" t="e">
        <f aca="false">+H29+H57-H36-H47</f>
        <v>#N/A</v>
      </c>
      <c r="I104" s="52"/>
      <c r="J104" s="52"/>
      <c r="K104" s="52"/>
      <c r="L104" s="50" t="e">
        <f aca="false">SUM(L29:L103)</f>
        <v>#N/A</v>
      </c>
      <c r="M104" s="52" t="e">
        <f aca="false">SUM(M29:M103)</f>
        <v>#N/A</v>
      </c>
      <c r="N104" s="50" t="e">
        <f aca="false">SUM(N29:N103)</f>
        <v>#N/A</v>
      </c>
      <c r="O104" s="52" t="e">
        <f aca="false">SUM(O29:O103)</f>
        <v>#N/A</v>
      </c>
      <c r="P104" s="50" t="e">
        <f aca="false">SUM(P29:P103)</f>
        <v>#N/A</v>
      </c>
      <c r="Q104" s="195" t="e">
        <f aca="false">SUM(Q29:Q103)</f>
        <v>#N/A</v>
      </c>
      <c r="R104" s="17"/>
      <c r="S104" s="17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8"/>
      <c r="AI104" s="18"/>
      <c r="AJ104" s="18"/>
      <c r="AK104" s="18"/>
      <c r="AL104" s="18"/>
      <c r="AM104" s="18"/>
      <c r="AN104" s="18"/>
      <c r="AO104" s="18"/>
      <c r="AP104" s="18"/>
      <c r="AQ104" s="18"/>
      <c r="AR104" s="18"/>
    </row>
    <row r="105" customFormat="false" ht="11.25" hidden="false" customHeight="false" outlineLevel="0" collapsed="false">
      <c r="A105" s="194"/>
      <c r="B105" s="53"/>
      <c r="C105" s="50"/>
      <c r="D105" s="52"/>
      <c r="E105" s="52"/>
      <c r="F105" s="52"/>
      <c r="G105" s="50"/>
      <c r="H105" s="52"/>
      <c r="I105" s="52"/>
      <c r="J105" s="52"/>
      <c r="K105" s="52"/>
      <c r="L105" s="50"/>
      <c r="M105" s="53"/>
      <c r="N105" s="190"/>
      <c r="O105" s="53"/>
      <c r="P105" s="190"/>
      <c r="Q105" s="191"/>
      <c r="R105" s="17"/>
      <c r="S105" s="17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8"/>
      <c r="AI105" s="18"/>
      <c r="AJ105" s="18"/>
      <c r="AK105" s="18"/>
      <c r="AL105" s="18"/>
      <c r="AM105" s="18"/>
      <c r="AN105" s="18"/>
      <c r="AO105" s="18"/>
      <c r="AP105" s="18"/>
      <c r="AQ105" s="18"/>
      <c r="AR105" s="18"/>
    </row>
    <row r="106" customFormat="false" ht="12" hidden="false" customHeight="false" outlineLevel="0" collapsed="false">
      <c r="A106" s="201"/>
      <c r="B106" s="24"/>
      <c r="C106" s="21"/>
      <c r="D106" s="23"/>
      <c r="E106" s="23"/>
      <c r="F106" s="23"/>
      <c r="G106" s="21"/>
      <c r="H106" s="23"/>
      <c r="I106" s="23"/>
      <c r="J106" s="23"/>
      <c r="K106" s="23"/>
      <c r="L106" s="21"/>
      <c r="M106" s="24"/>
      <c r="N106" s="202"/>
      <c r="O106" s="24"/>
      <c r="P106" s="202"/>
      <c r="Q106" s="203"/>
      <c r="R106" s="17"/>
      <c r="S106" s="17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8"/>
      <c r="AI106" s="18"/>
      <c r="AJ106" s="18"/>
      <c r="AK106" s="18"/>
      <c r="AL106" s="18"/>
      <c r="AM106" s="18"/>
      <c r="AN106" s="18"/>
      <c r="AO106" s="18"/>
      <c r="AP106" s="18"/>
      <c r="AQ106" s="18"/>
      <c r="AR106" s="18"/>
    </row>
    <row r="107" customFormat="false" ht="11.25" hidden="false" customHeight="false" outlineLevel="0" collapsed="false">
      <c r="A107" s="1"/>
      <c r="B107" s="122"/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22"/>
      <c r="N107" s="122"/>
      <c r="O107" s="122"/>
      <c r="P107" s="122"/>
      <c r="Q107" s="122"/>
      <c r="R107" s="122"/>
      <c r="S107" s="122"/>
      <c r="T107" s="122"/>
      <c r="U107" s="122"/>
      <c r="V107" s="122"/>
      <c r="W107" s="122"/>
      <c r="X107" s="122"/>
      <c r="Y107" s="122"/>
      <c r="Z107" s="122"/>
      <c r="AA107" s="122"/>
      <c r="AB107" s="122"/>
      <c r="AC107" s="122"/>
      <c r="AD107" s="122"/>
      <c r="AE107" s="122"/>
      <c r="AF107" s="126"/>
      <c r="AG107" s="126"/>
      <c r="AH107" s="126"/>
      <c r="AI107" s="126"/>
      <c r="AJ107" s="126"/>
      <c r="AK107" s="126"/>
      <c r="AL107" s="126"/>
      <c r="AM107" s="126"/>
      <c r="AN107" s="126"/>
      <c r="AO107" s="126"/>
      <c r="AP107" s="126"/>
      <c r="AQ107" s="126"/>
      <c r="AR107" s="126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  <c r="FA107" s="1"/>
      <c r="FB107" s="1"/>
      <c r="FC107" s="1"/>
      <c r="FD107" s="1"/>
      <c r="FE107" s="1"/>
      <c r="FF107" s="1"/>
      <c r="FG107" s="1"/>
      <c r="FH107" s="1"/>
      <c r="FI107" s="1"/>
      <c r="FJ107" s="1"/>
      <c r="FK107" s="1"/>
      <c r="FL107" s="1"/>
      <c r="FM107" s="1"/>
      <c r="FN107" s="1"/>
      <c r="FO107" s="1"/>
      <c r="FP107" s="1"/>
      <c r="FQ107" s="1"/>
      <c r="FR107" s="1"/>
      <c r="FS107" s="1"/>
      <c r="FT107" s="1"/>
      <c r="FU107" s="1"/>
      <c r="FV107" s="1"/>
      <c r="FW107" s="1"/>
      <c r="FX107" s="1"/>
      <c r="FY107" s="1"/>
      <c r="FZ107" s="1"/>
      <c r="GA107" s="1"/>
      <c r="GB107" s="1"/>
      <c r="GC107" s="1"/>
      <c r="GD107" s="1"/>
      <c r="GE107" s="1"/>
      <c r="GF107" s="1"/>
      <c r="GG107" s="1"/>
      <c r="GH107" s="1"/>
      <c r="GI107" s="1"/>
      <c r="GJ107" s="1"/>
      <c r="GK107" s="1"/>
      <c r="GL107" s="1"/>
      <c r="GM107" s="1"/>
      <c r="GN107" s="1"/>
      <c r="GO107" s="1"/>
      <c r="GP107" s="1"/>
      <c r="GQ107" s="1"/>
      <c r="GR107" s="1"/>
      <c r="GS107" s="1"/>
      <c r="GT107" s="1"/>
      <c r="GU107" s="1"/>
      <c r="GV107" s="1"/>
      <c r="GW107" s="1"/>
      <c r="GX107" s="1"/>
      <c r="GY107" s="1"/>
      <c r="GZ107" s="1"/>
      <c r="HA107" s="1"/>
      <c r="HB107" s="1"/>
      <c r="HC107" s="1"/>
      <c r="HD107" s="1"/>
      <c r="HE107" s="1"/>
      <c r="HF107" s="1"/>
      <c r="HG107" s="1"/>
      <c r="HH107" s="1"/>
      <c r="HI107" s="1"/>
      <c r="HJ107" s="1"/>
      <c r="HK107" s="1"/>
      <c r="HL107" s="1"/>
      <c r="HM107" s="1"/>
      <c r="HN107" s="1"/>
      <c r="HO107" s="1"/>
      <c r="HP107" s="1"/>
      <c r="HQ107" s="1"/>
      <c r="HR107" s="1"/>
      <c r="HS107" s="1"/>
      <c r="HT107" s="1"/>
      <c r="HU107" s="1"/>
      <c r="HV107" s="1"/>
      <c r="HW107" s="1"/>
      <c r="HX107" s="1"/>
      <c r="HY107" s="1"/>
      <c r="HZ107" s="1"/>
      <c r="IA107" s="1"/>
      <c r="IB107" s="1"/>
      <c r="IC107" s="1"/>
      <c r="ID107" s="1"/>
      <c r="IE107" s="1"/>
      <c r="IF107" s="1"/>
      <c r="IG107" s="1"/>
      <c r="IH107" s="1"/>
      <c r="II107" s="1"/>
      <c r="IJ107" s="1"/>
      <c r="IK107" s="1"/>
      <c r="IL107" s="1"/>
      <c r="IM107" s="1"/>
      <c r="IN107" s="1"/>
      <c r="IO107" s="1"/>
      <c r="IP107" s="1"/>
      <c r="IQ107" s="1"/>
      <c r="IR107" s="1"/>
      <c r="IS107" s="1"/>
      <c r="IT107" s="1"/>
      <c r="IU107" s="1"/>
      <c r="IV107" s="1"/>
      <c r="IW107" s="1"/>
    </row>
    <row r="108" customFormat="false" ht="11.25" hidden="false" customHeight="false" outlineLevel="0" collapsed="false">
      <c r="A108" s="1"/>
      <c r="B108" s="122"/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22"/>
      <c r="N108" s="122"/>
      <c r="O108" s="122"/>
      <c r="P108" s="122"/>
      <c r="Q108" s="122"/>
      <c r="R108" s="122"/>
      <c r="S108" s="122"/>
      <c r="T108" s="122"/>
      <c r="U108" s="122"/>
      <c r="V108" s="122"/>
      <c r="W108" s="122"/>
      <c r="X108" s="122"/>
      <c r="Y108" s="122"/>
      <c r="Z108" s="122"/>
      <c r="AA108" s="122"/>
      <c r="AB108" s="122"/>
      <c r="AC108" s="122"/>
      <c r="AD108" s="122"/>
      <c r="AE108" s="122"/>
      <c r="AF108" s="126"/>
      <c r="AG108" s="126"/>
      <c r="AH108" s="126"/>
      <c r="AI108" s="126"/>
      <c r="AJ108" s="126"/>
      <c r="AK108" s="126"/>
      <c r="AL108" s="126"/>
      <c r="AM108" s="126"/>
      <c r="AN108" s="126"/>
      <c r="AO108" s="126"/>
      <c r="AP108" s="126"/>
      <c r="AQ108" s="126"/>
      <c r="AR108" s="126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1"/>
      <c r="FZ108" s="1"/>
      <c r="GA108" s="1"/>
      <c r="GB108" s="1"/>
      <c r="GC108" s="1"/>
      <c r="GD108" s="1"/>
      <c r="GE108" s="1"/>
      <c r="GF108" s="1"/>
      <c r="GG108" s="1"/>
      <c r="GH108" s="1"/>
      <c r="GI108" s="1"/>
      <c r="GJ108" s="1"/>
      <c r="GK108" s="1"/>
      <c r="GL108" s="1"/>
      <c r="GM108" s="1"/>
      <c r="GN108" s="1"/>
      <c r="GO108" s="1"/>
      <c r="GP108" s="1"/>
      <c r="GQ108" s="1"/>
      <c r="GR108" s="1"/>
      <c r="GS108" s="1"/>
      <c r="GT108" s="1"/>
      <c r="GU108" s="1"/>
      <c r="GV108" s="1"/>
      <c r="GW108" s="1"/>
      <c r="GX108" s="1"/>
      <c r="GY108" s="1"/>
      <c r="GZ108" s="1"/>
      <c r="HA108" s="1"/>
      <c r="HB108" s="1"/>
      <c r="HC108" s="1"/>
      <c r="HD108" s="1"/>
      <c r="HE108" s="1"/>
      <c r="HF108" s="1"/>
      <c r="HG108" s="1"/>
      <c r="HH108" s="1"/>
      <c r="HI108" s="1"/>
      <c r="HJ108" s="1"/>
      <c r="HK108" s="1"/>
      <c r="HL108" s="1"/>
      <c r="HM108" s="1"/>
      <c r="HN108" s="1"/>
      <c r="HO108" s="1"/>
      <c r="HP108" s="1"/>
      <c r="HQ108" s="1"/>
      <c r="HR108" s="1"/>
      <c r="HS108" s="1"/>
      <c r="HT108" s="1"/>
      <c r="HU108" s="1"/>
      <c r="HV108" s="1"/>
      <c r="HW108" s="1"/>
      <c r="HX108" s="1"/>
      <c r="HY108" s="1"/>
      <c r="HZ108" s="1"/>
      <c r="IA108" s="1"/>
      <c r="IB108" s="1"/>
      <c r="IC108" s="1"/>
      <c r="ID108" s="1"/>
      <c r="IE108" s="1"/>
      <c r="IF108" s="1"/>
      <c r="IG108" s="1"/>
      <c r="IH108" s="1"/>
      <c r="II108" s="1"/>
      <c r="IJ108" s="1"/>
      <c r="IK108" s="1"/>
      <c r="IL108" s="1"/>
      <c r="IM108" s="1"/>
      <c r="IN108" s="1"/>
      <c r="IO108" s="1"/>
      <c r="IP108" s="1"/>
      <c r="IQ108" s="1"/>
      <c r="IR108" s="1"/>
      <c r="IS108" s="1"/>
      <c r="IT108" s="1"/>
      <c r="IU108" s="1"/>
      <c r="IV108" s="1"/>
      <c r="IW108" s="1"/>
    </row>
    <row r="109" customFormat="false" ht="11.25" hidden="false" customHeight="false" outlineLevel="0" collapsed="false">
      <c r="A109" s="1"/>
      <c r="B109" s="122"/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22"/>
      <c r="N109" s="122"/>
      <c r="O109" s="122"/>
      <c r="P109" s="122"/>
      <c r="Q109" s="122"/>
      <c r="R109" s="122"/>
      <c r="S109" s="122"/>
      <c r="T109" s="122"/>
      <c r="U109" s="122"/>
      <c r="V109" s="122"/>
      <c r="W109" s="122"/>
      <c r="X109" s="122"/>
      <c r="Y109" s="122"/>
      <c r="Z109" s="122"/>
      <c r="AA109" s="122"/>
      <c r="AB109" s="122"/>
      <c r="AC109" s="122"/>
      <c r="AD109" s="122"/>
      <c r="AE109" s="122"/>
      <c r="AF109" s="126"/>
      <c r="AG109" s="126"/>
      <c r="AH109" s="126"/>
      <c r="AI109" s="126"/>
      <c r="AJ109" s="126"/>
      <c r="AK109" s="126"/>
      <c r="AL109" s="126"/>
      <c r="AM109" s="126"/>
      <c r="AN109" s="126"/>
      <c r="AO109" s="126"/>
      <c r="AP109" s="126"/>
      <c r="AQ109" s="126"/>
      <c r="AR109" s="126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  <c r="FJ109" s="1"/>
      <c r="FK109" s="1"/>
      <c r="FL109" s="1"/>
      <c r="FM109" s="1"/>
      <c r="FN109" s="1"/>
      <c r="FO109" s="1"/>
      <c r="FP109" s="1"/>
      <c r="FQ109" s="1"/>
      <c r="FR109" s="1"/>
      <c r="FS109" s="1"/>
      <c r="FT109" s="1"/>
      <c r="FU109" s="1"/>
      <c r="FV109" s="1"/>
      <c r="FW109" s="1"/>
      <c r="FX109" s="1"/>
      <c r="FY109" s="1"/>
      <c r="FZ109" s="1"/>
      <c r="GA109" s="1"/>
      <c r="GB109" s="1"/>
      <c r="GC109" s="1"/>
      <c r="GD109" s="1"/>
      <c r="GE109" s="1"/>
      <c r="GF109" s="1"/>
      <c r="GG109" s="1"/>
      <c r="GH109" s="1"/>
      <c r="GI109" s="1"/>
      <c r="GJ109" s="1"/>
      <c r="GK109" s="1"/>
      <c r="GL109" s="1"/>
      <c r="GM109" s="1"/>
      <c r="GN109" s="1"/>
      <c r="GO109" s="1"/>
      <c r="GP109" s="1"/>
      <c r="GQ109" s="1"/>
      <c r="GR109" s="1"/>
      <c r="GS109" s="1"/>
      <c r="GT109" s="1"/>
      <c r="GU109" s="1"/>
      <c r="GV109" s="1"/>
      <c r="GW109" s="1"/>
      <c r="GX109" s="1"/>
      <c r="GY109" s="1"/>
      <c r="GZ109" s="1"/>
      <c r="HA109" s="1"/>
      <c r="HB109" s="1"/>
      <c r="HC109" s="1"/>
      <c r="HD109" s="1"/>
      <c r="HE109" s="1"/>
      <c r="HF109" s="1"/>
      <c r="HG109" s="1"/>
      <c r="HH109" s="1"/>
      <c r="HI109" s="1"/>
      <c r="HJ109" s="1"/>
      <c r="HK109" s="1"/>
      <c r="HL109" s="1"/>
      <c r="HM109" s="1"/>
      <c r="HN109" s="1"/>
      <c r="HO109" s="1"/>
      <c r="HP109" s="1"/>
      <c r="HQ109" s="1"/>
      <c r="HR109" s="1"/>
      <c r="HS109" s="1"/>
      <c r="HT109" s="1"/>
      <c r="HU109" s="1"/>
      <c r="HV109" s="1"/>
      <c r="HW109" s="1"/>
      <c r="HX109" s="1"/>
      <c r="HY109" s="1"/>
      <c r="HZ109" s="1"/>
      <c r="IA109" s="1"/>
      <c r="IB109" s="1"/>
      <c r="IC109" s="1"/>
      <c r="ID109" s="1"/>
      <c r="IE109" s="1"/>
      <c r="IF109" s="1"/>
      <c r="IG109" s="1"/>
      <c r="IH109" s="1"/>
      <c r="II109" s="1"/>
      <c r="IJ109" s="1"/>
      <c r="IK109" s="1"/>
      <c r="IL109" s="1"/>
      <c r="IM109" s="1"/>
      <c r="IN109" s="1"/>
      <c r="IO109" s="1"/>
      <c r="IP109" s="1"/>
      <c r="IQ109" s="1"/>
      <c r="IR109" s="1"/>
      <c r="IS109" s="1"/>
      <c r="IT109" s="1"/>
      <c r="IU109" s="1"/>
      <c r="IV109" s="1"/>
      <c r="IW109" s="1"/>
    </row>
    <row r="110" customFormat="false" ht="11.25" hidden="false" customHeight="false" outlineLevel="0" collapsed="false">
      <c r="A110" s="1"/>
      <c r="B110" s="122"/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22"/>
      <c r="N110" s="122"/>
      <c r="O110" s="122"/>
      <c r="P110" s="122"/>
      <c r="Q110" s="122"/>
      <c r="R110" s="122"/>
      <c r="S110" s="122"/>
      <c r="T110" s="122"/>
      <c r="U110" s="122"/>
      <c r="V110" s="122"/>
      <c r="W110" s="122"/>
      <c r="X110" s="122"/>
      <c r="Y110" s="122"/>
      <c r="Z110" s="122"/>
      <c r="AA110" s="122"/>
      <c r="AB110" s="122"/>
      <c r="AC110" s="122"/>
      <c r="AD110" s="122"/>
      <c r="AE110" s="122"/>
      <c r="AF110" s="126"/>
      <c r="AG110" s="126"/>
      <c r="AH110" s="126"/>
      <c r="AI110" s="126"/>
      <c r="AJ110" s="126"/>
      <c r="AK110" s="126"/>
      <c r="AL110" s="126"/>
      <c r="AM110" s="126"/>
      <c r="AN110" s="126"/>
      <c r="AO110" s="126"/>
      <c r="AP110" s="126"/>
      <c r="AQ110" s="126"/>
      <c r="AR110" s="126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  <c r="FJ110" s="1"/>
      <c r="FK110" s="1"/>
      <c r="FL110" s="1"/>
      <c r="FM110" s="1"/>
      <c r="FN110" s="1"/>
      <c r="FO110" s="1"/>
      <c r="FP110" s="1"/>
      <c r="FQ110" s="1"/>
      <c r="FR110" s="1"/>
      <c r="FS110" s="1"/>
      <c r="FT110" s="1"/>
      <c r="FU110" s="1"/>
      <c r="FV110" s="1"/>
      <c r="FW110" s="1"/>
      <c r="FX110" s="1"/>
      <c r="FY110" s="1"/>
      <c r="FZ110" s="1"/>
      <c r="GA110" s="1"/>
      <c r="GB110" s="1"/>
      <c r="GC110" s="1"/>
      <c r="GD110" s="1"/>
      <c r="GE110" s="1"/>
      <c r="GF110" s="1"/>
      <c r="GG110" s="1"/>
      <c r="GH110" s="1"/>
      <c r="GI110" s="1"/>
      <c r="GJ110" s="1"/>
      <c r="GK110" s="1"/>
      <c r="GL110" s="1"/>
      <c r="GM110" s="1"/>
      <c r="GN110" s="1"/>
      <c r="GO110" s="1"/>
      <c r="GP110" s="1"/>
      <c r="GQ110" s="1"/>
      <c r="GR110" s="1"/>
      <c r="GS110" s="1"/>
      <c r="GT110" s="1"/>
      <c r="GU110" s="1"/>
      <c r="GV110" s="1"/>
      <c r="GW110" s="1"/>
      <c r="GX110" s="1"/>
      <c r="GY110" s="1"/>
      <c r="GZ110" s="1"/>
      <c r="HA110" s="1"/>
      <c r="HB110" s="1"/>
      <c r="HC110" s="1"/>
      <c r="HD110" s="1"/>
      <c r="HE110" s="1"/>
      <c r="HF110" s="1"/>
      <c r="HG110" s="1"/>
      <c r="HH110" s="1"/>
      <c r="HI110" s="1"/>
      <c r="HJ110" s="1"/>
      <c r="HK110" s="1"/>
      <c r="HL110" s="1"/>
      <c r="HM110" s="1"/>
      <c r="HN110" s="1"/>
      <c r="HO110" s="1"/>
      <c r="HP110" s="1"/>
      <c r="HQ110" s="1"/>
      <c r="HR110" s="1"/>
      <c r="HS110" s="1"/>
      <c r="HT110" s="1"/>
      <c r="HU110" s="1"/>
      <c r="HV110" s="1"/>
      <c r="HW110" s="1"/>
      <c r="HX110" s="1"/>
      <c r="HY110" s="1"/>
      <c r="HZ110" s="1"/>
      <c r="IA110" s="1"/>
      <c r="IB110" s="1"/>
      <c r="IC110" s="1"/>
      <c r="ID110" s="1"/>
      <c r="IE110" s="1"/>
      <c r="IF110" s="1"/>
      <c r="IG110" s="1"/>
      <c r="IH110" s="1"/>
      <c r="II110" s="1"/>
      <c r="IJ110" s="1"/>
      <c r="IK110" s="1"/>
      <c r="IL110" s="1"/>
      <c r="IM110" s="1"/>
      <c r="IN110" s="1"/>
      <c r="IO110" s="1"/>
      <c r="IP110" s="1"/>
      <c r="IQ110" s="1"/>
      <c r="IR110" s="1"/>
      <c r="IS110" s="1"/>
      <c r="IT110" s="1"/>
      <c r="IU110" s="1"/>
      <c r="IV110" s="1"/>
      <c r="IW110" s="1"/>
    </row>
    <row r="111" customFormat="false" ht="11.25" hidden="false" customHeight="false" outlineLevel="0" collapsed="false">
      <c r="A111" s="1"/>
      <c r="B111" s="122"/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22"/>
      <c r="N111" s="122"/>
      <c r="O111" s="122"/>
      <c r="P111" s="122"/>
      <c r="Q111" s="122"/>
      <c r="R111" s="122"/>
      <c r="S111" s="122"/>
      <c r="T111" s="122"/>
      <c r="U111" s="122"/>
      <c r="V111" s="122"/>
      <c r="W111" s="122"/>
      <c r="X111" s="122"/>
      <c r="Y111" s="122"/>
      <c r="Z111" s="122"/>
      <c r="AA111" s="122"/>
      <c r="AB111" s="122"/>
      <c r="AC111" s="122"/>
      <c r="AD111" s="122"/>
      <c r="AE111" s="122"/>
      <c r="AF111" s="126"/>
      <c r="AG111" s="126"/>
      <c r="AH111" s="126"/>
      <c r="AI111" s="126"/>
      <c r="AJ111" s="126"/>
      <c r="AK111" s="126"/>
      <c r="AL111" s="126"/>
      <c r="AM111" s="126"/>
      <c r="AN111" s="126"/>
      <c r="AO111" s="126"/>
      <c r="AP111" s="126"/>
      <c r="AQ111" s="126"/>
      <c r="AR111" s="126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  <c r="FJ111" s="1"/>
      <c r="FK111" s="1"/>
      <c r="FL111" s="1"/>
      <c r="FM111" s="1"/>
      <c r="FN111" s="1"/>
      <c r="FO111" s="1"/>
      <c r="FP111" s="1"/>
      <c r="FQ111" s="1"/>
      <c r="FR111" s="1"/>
      <c r="FS111" s="1"/>
      <c r="FT111" s="1"/>
      <c r="FU111" s="1"/>
      <c r="FV111" s="1"/>
      <c r="FW111" s="1"/>
      <c r="FX111" s="1"/>
      <c r="FY111" s="1"/>
      <c r="FZ111" s="1"/>
      <c r="GA111" s="1"/>
      <c r="GB111" s="1"/>
      <c r="GC111" s="1"/>
      <c r="GD111" s="1"/>
      <c r="GE111" s="1"/>
      <c r="GF111" s="1"/>
      <c r="GG111" s="1"/>
      <c r="GH111" s="1"/>
      <c r="GI111" s="1"/>
      <c r="GJ111" s="1"/>
      <c r="GK111" s="1"/>
      <c r="GL111" s="1"/>
      <c r="GM111" s="1"/>
      <c r="GN111" s="1"/>
      <c r="GO111" s="1"/>
      <c r="GP111" s="1"/>
      <c r="GQ111" s="1"/>
      <c r="GR111" s="1"/>
      <c r="GS111" s="1"/>
      <c r="GT111" s="1"/>
      <c r="GU111" s="1"/>
      <c r="GV111" s="1"/>
      <c r="GW111" s="1"/>
      <c r="GX111" s="1"/>
      <c r="GY111" s="1"/>
      <c r="GZ111" s="1"/>
      <c r="HA111" s="1"/>
      <c r="HB111" s="1"/>
      <c r="HC111" s="1"/>
      <c r="HD111" s="1"/>
      <c r="HE111" s="1"/>
      <c r="HF111" s="1"/>
      <c r="HG111" s="1"/>
      <c r="HH111" s="1"/>
      <c r="HI111" s="1"/>
      <c r="HJ111" s="1"/>
      <c r="HK111" s="1"/>
      <c r="HL111" s="1"/>
      <c r="HM111" s="1"/>
      <c r="HN111" s="1"/>
      <c r="HO111" s="1"/>
      <c r="HP111" s="1"/>
      <c r="HQ111" s="1"/>
      <c r="HR111" s="1"/>
      <c r="HS111" s="1"/>
      <c r="HT111" s="1"/>
      <c r="HU111" s="1"/>
      <c r="HV111" s="1"/>
      <c r="HW111" s="1"/>
      <c r="HX111" s="1"/>
      <c r="HY111" s="1"/>
      <c r="HZ111" s="1"/>
      <c r="IA111" s="1"/>
      <c r="IB111" s="1"/>
      <c r="IC111" s="1"/>
      <c r="ID111" s="1"/>
      <c r="IE111" s="1"/>
      <c r="IF111" s="1"/>
      <c r="IG111" s="1"/>
      <c r="IH111" s="1"/>
      <c r="II111" s="1"/>
      <c r="IJ111" s="1"/>
      <c r="IK111" s="1"/>
      <c r="IL111" s="1"/>
      <c r="IM111" s="1"/>
      <c r="IN111" s="1"/>
      <c r="IO111" s="1"/>
      <c r="IP111" s="1"/>
      <c r="IQ111" s="1"/>
      <c r="IR111" s="1"/>
      <c r="IS111" s="1"/>
      <c r="IT111" s="1"/>
      <c r="IU111" s="1"/>
      <c r="IV111" s="1"/>
      <c r="IW111" s="1"/>
    </row>
    <row r="112" customFormat="false" ht="11.25" hidden="false" customHeight="false" outlineLevel="0" collapsed="false">
      <c r="A112" s="1"/>
      <c r="B112" s="122"/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22"/>
      <c r="N112" s="122"/>
      <c r="O112" s="122"/>
      <c r="P112" s="122"/>
      <c r="Q112" s="122"/>
      <c r="R112" s="122"/>
      <c r="S112" s="122"/>
      <c r="T112" s="122"/>
      <c r="U112" s="122"/>
      <c r="V112" s="122"/>
      <c r="W112" s="122"/>
      <c r="X112" s="122"/>
      <c r="Y112" s="122"/>
      <c r="Z112" s="122"/>
      <c r="AA112" s="122"/>
      <c r="AB112" s="122"/>
      <c r="AC112" s="122"/>
      <c r="AD112" s="122"/>
      <c r="AE112" s="122"/>
      <c r="AF112" s="126"/>
      <c r="AG112" s="126"/>
      <c r="AH112" s="126"/>
      <c r="AI112" s="126"/>
      <c r="AJ112" s="126"/>
      <c r="AK112" s="126"/>
      <c r="AL112" s="126"/>
      <c r="AM112" s="126"/>
      <c r="AN112" s="126"/>
      <c r="AO112" s="126"/>
      <c r="AP112" s="126"/>
      <c r="AQ112" s="126"/>
      <c r="AR112" s="126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  <c r="DX112" s="1"/>
      <c r="DY112" s="1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1"/>
      <c r="EM112" s="1"/>
      <c r="EN112" s="1"/>
      <c r="EO112" s="1"/>
      <c r="EP112" s="1"/>
      <c r="EQ112" s="1"/>
      <c r="ER112" s="1"/>
      <c r="ES112" s="1"/>
      <c r="ET112" s="1"/>
      <c r="EU112" s="1"/>
      <c r="EV112" s="1"/>
      <c r="EW112" s="1"/>
      <c r="EX112" s="1"/>
      <c r="EY112" s="1"/>
      <c r="EZ112" s="1"/>
      <c r="FA112" s="1"/>
      <c r="FB112" s="1"/>
      <c r="FC112" s="1"/>
      <c r="FD112" s="1"/>
      <c r="FE112" s="1"/>
      <c r="FF112" s="1"/>
      <c r="FG112" s="1"/>
      <c r="FH112" s="1"/>
      <c r="FI112" s="1"/>
      <c r="FJ112" s="1"/>
      <c r="FK112" s="1"/>
      <c r="FL112" s="1"/>
      <c r="FM112" s="1"/>
      <c r="FN112" s="1"/>
      <c r="FO112" s="1"/>
      <c r="FP112" s="1"/>
      <c r="FQ112" s="1"/>
      <c r="FR112" s="1"/>
      <c r="FS112" s="1"/>
      <c r="FT112" s="1"/>
      <c r="FU112" s="1"/>
      <c r="FV112" s="1"/>
      <c r="FW112" s="1"/>
      <c r="FX112" s="1"/>
      <c r="FY112" s="1"/>
      <c r="FZ112" s="1"/>
      <c r="GA112" s="1"/>
      <c r="GB112" s="1"/>
      <c r="GC112" s="1"/>
      <c r="GD112" s="1"/>
      <c r="GE112" s="1"/>
      <c r="GF112" s="1"/>
      <c r="GG112" s="1"/>
      <c r="GH112" s="1"/>
      <c r="GI112" s="1"/>
      <c r="GJ112" s="1"/>
      <c r="GK112" s="1"/>
      <c r="GL112" s="1"/>
      <c r="GM112" s="1"/>
      <c r="GN112" s="1"/>
      <c r="GO112" s="1"/>
      <c r="GP112" s="1"/>
      <c r="GQ112" s="1"/>
      <c r="GR112" s="1"/>
      <c r="GS112" s="1"/>
      <c r="GT112" s="1"/>
      <c r="GU112" s="1"/>
      <c r="GV112" s="1"/>
      <c r="GW112" s="1"/>
      <c r="GX112" s="1"/>
      <c r="GY112" s="1"/>
      <c r="GZ112" s="1"/>
      <c r="HA112" s="1"/>
      <c r="HB112" s="1"/>
      <c r="HC112" s="1"/>
      <c r="HD112" s="1"/>
      <c r="HE112" s="1"/>
      <c r="HF112" s="1"/>
      <c r="HG112" s="1"/>
      <c r="HH112" s="1"/>
      <c r="HI112" s="1"/>
      <c r="HJ112" s="1"/>
      <c r="HK112" s="1"/>
      <c r="HL112" s="1"/>
      <c r="HM112" s="1"/>
      <c r="HN112" s="1"/>
      <c r="HO112" s="1"/>
      <c r="HP112" s="1"/>
      <c r="HQ112" s="1"/>
      <c r="HR112" s="1"/>
      <c r="HS112" s="1"/>
      <c r="HT112" s="1"/>
      <c r="HU112" s="1"/>
      <c r="HV112" s="1"/>
      <c r="HW112" s="1"/>
      <c r="HX112" s="1"/>
      <c r="HY112" s="1"/>
      <c r="HZ112" s="1"/>
      <c r="IA112" s="1"/>
      <c r="IB112" s="1"/>
      <c r="IC112" s="1"/>
      <c r="ID112" s="1"/>
      <c r="IE112" s="1"/>
      <c r="IF112" s="1"/>
      <c r="IG112" s="1"/>
      <c r="IH112" s="1"/>
      <c r="II112" s="1"/>
      <c r="IJ112" s="1"/>
      <c r="IK112" s="1"/>
      <c r="IL112" s="1"/>
      <c r="IM112" s="1"/>
      <c r="IN112" s="1"/>
      <c r="IO112" s="1"/>
      <c r="IP112" s="1"/>
      <c r="IQ112" s="1"/>
      <c r="IR112" s="1"/>
      <c r="IS112" s="1"/>
      <c r="IT112" s="1"/>
      <c r="IU112" s="1"/>
      <c r="IV112" s="1"/>
      <c r="IW112" s="1"/>
    </row>
    <row r="113" customFormat="false" ht="11.25" hidden="false" customHeight="false" outlineLevel="0" collapsed="false">
      <c r="A113" s="1"/>
      <c r="B113" s="122"/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22"/>
      <c r="N113" s="122"/>
      <c r="O113" s="122"/>
      <c r="P113" s="122"/>
      <c r="Q113" s="122"/>
      <c r="R113" s="122"/>
      <c r="S113" s="122"/>
      <c r="T113" s="122"/>
      <c r="U113" s="122"/>
      <c r="V113" s="122"/>
      <c r="W113" s="122"/>
      <c r="X113" s="122"/>
      <c r="Y113" s="122"/>
      <c r="Z113" s="122"/>
      <c r="AA113" s="122"/>
      <c r="AB113" s="122"/>
      <c r="AC113" s="122"/>
      <c r="AD113" s="122"/>
      <c r="AE113" s="122"/>
      <c r="AF113" s="126"/>
      <c r="AG113" s="126"/>
      <c r="AH113" s="126"/>
      <c r="AI113" s="126"/>
      <c r="AJ113" s="126"/>
      <c r="AK113" s="126"/>
      <c r="AL113" s="126"/>
      <c r="AM113" s="126"/>
      <c r="AN113" s="126"/>
      <c r="AO113" s="126"/>
      <c r="AP113" s="126"/>
      <c r="AQ113" s="126"/>
      <c r="AR113" s="126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  <c r="FJ113" s="1"/>
      <c r="FK113" s="1"/>
      <c r="FL113" s="1"/>
      <c r="FM113" s="1"/>
      <c r="FN113" s="1"/>
      <c r="FO113" s="1"/>
      <c r="FP113" s="1"/>
      <c r="FQ113" s="1"/>
      <c r="FR113" s="1"/>
      <c r="FS113" s="1"/>
      <c r="FT113" s="1"/>
      <c r="FU113" s="1"/>
      <c r="FV113" s="1"/>
      <c r="FW113" s="1"/>
      <c r="FX113" s="1"/>
      <c r="FY113" s="1"/>
      <c r="FZ113" s="1"/>
      <c r="GA113" s="1"/>
      <c r="GB113" s="1"/>
      <c r="GC113" s="1"/>
      <c r="GD113" s="1"/>
      <c r="GE113" s="1"/>
      <c r="GF113" s="1"/>
      <c r="GG113" s="1"/>
      <c r="GH113" s="1"/>
      <c r="GI113" s="1"/>
      <c r="GJ113" s="1"/>
      <c r="GK113" s="1"/>
      <c r="GL113" s="1"/>
      <c r="GM113" s="1"/>
      <c r="GN113" s="1"/>
      <c r="GO113" s="1"/>
      <c r="GP113" s="1"/>
      <c r="GQ113" s="1"/>
      <c r="GR113" s="1"/>
      <c r="GS113" s="1"/>
      <c r="GT113" s="1"/>
      <c r="GU113" s="1"/>
      <c r="GV113" s="1"/>
      <c r="GW113" s="1"/>
      <c r="GX113" s="1"/>
      <c r="GY113" s="1"/>
      <c r="GZ113" s="1"/>
      <c r="HA113" s="1"/>
      <c r="HB113" s="1"/>
      <c r="HC113" s="1"/>
      <c r="HD113" s="1"/>
      <c r="HE113" s="1"/>
      <c r="HF113" s="1"/>
      <c r="HG113" s="1"/>
      <c r="HH113" s="1"/>
      <c r="HI113" s="1"/>
      <c r="HJ113" s="1"/>
      <c r="HK113" s="1"/>
      <c r="HL113" s="1"/>
      <c r="HM113" s="1"/>
      <c r="HN113" s="1"/>
      <c r="HO113" s="1"/>
      <c r="HP113" s="1"/>
      <c r="HQ113" s="1"/>
      <c r="HR113" s="1"/>
      <c r="HS113" s="1"/>
      <c r="HT113" s="1"/>
      <c r="HU113" s="1"/>
      <c r="HV113" s="1"/>
      <c r="HW113" s="1"/>
      <c r="HX113" s="1"/>
      <c r="HY113" s="1"/>
      <c r="HZ113" s="1"/>
      <c r="IA113" s="1"/>
      <c r="IB113" s="1"/>
      <c r="IC113" s="1"/>
      <c r="ID113" s="1"/>
      <c r="IE113" s="1"/>
      <c r="IF113" s="1"/>
      <c r="IG113" s="1"/>
      <c r="IH113" s="1"/>
      <c r="II113" s="1"/>
      <c r="IJ113" s="1"/>
      <c r="IK113" s="1"/>
      <c r="IL113" s="1"/>
      <c r="IM113" s="1"/>
      <c r="IN113" s="1"/>
      <c r="IO113" s="1"/>
      <c r="IP113" s="1"/>
      <c r="IQ113" s="1"/>
      <c r="IR113" s="1"/>
      <c r="IS113" s="1"/>
      <c r="IT113" s="1"/>
      <c r="IU113" s="1"/>
      <c r="IV113" s="1"/>
      <c r="IW113" s="1"/>
    </row>
    <row r="114" customFormat="false" ht="11.25" hidden="false" customHeight="false" outlineLevel="0" collapsed="false">
      <c r="A114" s="1"/>
      <c r="B114" s="122"/>
      <c r="C114" s="14"/>
      <c r="D114" s="14"/>
      <c r="E114" s="14"/>
      <c r="F114" s="14"/>
      <c r="G114" s="14"/>
      <c r="H114" s="14"/>
      <c r="I114" s="14"/>
      <c r="J114" s="14"/>
      <c r="K114" s="14"/>
      <c r="L114" s="14"/>
      <c r="M114" s="122"/>
      <c r="N114" s="122"/>
      <c r="O114" s="122"/>
      <c r="P114" s="122"/>
      <c r="Q114" s="122"/>
      <c r="R114" s="122"/>
      <c r="S114" s="122"/>
      <c r="T114" s="122"/>
      <c r="U114" s="122"/>
      <c r="V114" s="122"/>
      <c r="W114" s="122"/>
      <c r="X114" s="122"/>
      <c r="Y114" s="122"/>
      <c r="Z114" s="122"/>
      <c r="AA114" s="122"/>
      <c r="AB114" s="122"/>
      <c r="AC114" s="122"/>
      <c r="AD114" s="122"/>
      <c r="AE114" s="122"/>
      <c r="AF114" s="126"/>
      <c r="AG114" s="126"/>
      <c r="AH114" s="126"/>
      <c r="AI114" s="126"/>
      <c r="AJ114" s="126"/>
      <c r="AK114" s="126"/>
      <c r="AL114" s="126"/>
      <c r="AM114" s="126"/>
      <c r="AN114" s="126"/>
      <c r="AO114" s="126"/>
      <c r="AP114" s="126"/>
      <c r="AQ114" s="126"/>
      <c r="AR114" s="126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  <c r="FL114" s="1"/>
      <c r="FM114" s="1"/>
      <c r="FN114" s="1"/>
      <c r="FO114" s="1"/>
      <c r="FP114" s="1"/>
      <c r="FQ114" s="1"/>
      <c r="FR114" s="1"/>
      <c r="FS114" s="1"/>
      <c r="FT114" s="1"/>
      <c r="FU114" s="1"/>
      <c r="FV114" s="1"/>
      <c r="FW114" s="1"/>
      <c r="FX114" s="1"/>
      <c r="FY114" s="1"/>
      <c r="FZ114" s="1"/>
      <c r="GA114" s="1"/>
      <c r="GB114" s="1"/>
      <c r="GC114" s="1"/>
      <c r="GD114" s="1"/>
      <c r="GE114" s="1"/>
      <c r="GF114" s="1"/>
      <c r="GG114" s="1"/>
      <c r="GH114" s="1"/>
      <c r="GI114" s="1"/>
      <c r="GJ114" s="1"/>
      <c r="GK114" s="1"/>
      <c r="GL114" s="1"/>
      <c r="GM114" s="1"/>
      <c r="GN114" s="1"/>
      <c r="GO114" s="1"/>
      <c r="GP114" s="1"/>
      <c r="GQ114" s="1"/>
      <c r="GR114" s="1"/>
      <c r="GS114" s="1"/>
      <c r="GT114" s="1"/>
      <c r="GU114" s="1"/>
      <c r="GV114" s="1"/>
      <c r="GW114" s="1"/>
      <c r="GX114" s="1"/>
      <c r="GY114" s="1"/>
      <c r="GZ114" s="1"/>
      <c r="HA114" s="1"/>
      <c r="HB114" s="1"/>
      <c r="HC114" s="1"/>
      <c r="HD114" s="1"/>
      <c r="HE114" s="1"/>
      <c r="HF114" s="1"/>
      <c r="HG114" s="1"/>
      <c r="HH114" s="1"/>
      <c r="HI114" s="1"/>
      <c r="HJ114" s="1"/>
      <c r="HK114" s="1"/>
      <c r="HL114" s="1"/>
      <c r="HM114" s="1"/>
      <c r="HN114" s="1"/>
      <c r="HO114" s="1"/>
      <c r="HP114" s="1"/>
      <c r="HQ114" s="1"/>
      <c r="HR114" s="1"/>
      <c r="HS114" s="1"/>
      <c r="HT114" s="1"/>
      <c r="HU114" s="1"/>
      <c r="HV114" s="1"/>
      <c r="HW114" s="1"/>
      <c r="HX114" s="1"/>
      <c r="HY114" s="1"/>
      <c r="HZ114" s="1"/>
      <c r="IA114" s="1"/>
      <c r="IB114" s="1"/>
      <c r="IC114" s="1"/>
      <c r="ID114" s="1"/>
      <c r="IE114" s="1"/>
      <c r="IF114" s="1"/>
      <c r="IG114" s="1"/>
      <c r="IH114" s="1"/>
      <c r="II114" s="1"/>
      <c r="IJ114" s="1"/>
      <c r="IK114" s="1"/>
      <c r="IL114" s="1"/>
      <c r="IM114" s="1"/>
      <c r="IN114" s="1"/>
      <c r="IO114" s="1"/>
      <c r="IP114" s="1"/>
      <c r="IQ114" s="1"/>
      <c r="IR114" s="1"/>
      <c r="IS114" s="1"/>
      <c r="IT114" s="1"/>
      <c r="IU114" s="1"/>
      <c r="IV114" s="1"/>
      <c r="IW114" s="1"/>
    </row>
    <row r="115" customFormat="false" ht="11.25" hidden="false" customHeight="false" outlineLevel="0" collapsed="false">
      <c r="A115" s="1"/>
      <c r="B115" s="122"/>
      <c r="C115" s="14"/>
      <c r="D115" s="14"/>
      <c r="E115" s="14"/>
      <c r="F115" s="14"/>
      <c r="G115" s="14"/>
      <c r="H115" s="14"/>
      <c r="I115" s="14"/>
      <c r="J115" s="14"/>
      <c r="K115" s="14"/>
      <c r="L115" s="14"/>
      <c r="M115" s="122"/>
      <c r="N115" s="122"/>
      <c r="O115" s="122"/>
      <c r="P115" s="122"/>
      <c r="Q115" s="122"/>
      <c r="R115" s="122"/>
      <c r="S115" s="122"/>
      <c r="T115" s="122"/>
      <c r="U115" s="122"/>
      <c r="V115" s="122"/>
      <c r="W115" s="122"/>
      <c r="X115" s="122"/>
      <c r="Y115" s="122"/>
      <c r="Z115" s="122"/>
      <c r="AA115" s="122"/>
      <c r="AB115" s="122"/>
      <c r="AC115" s="122"/>
      <c r="AD115" s="122"/>
      <c r="AE115" s="122"/>
      <c r="AF115" s="126"/>
      <c r="AG115" s="126"/>
      <c r="AH115" s="126"/>
      <c r="AI115" s="126"/>
      <c r="AJ115" s="126"/>
      <c r="AK115" s="126"/>
      <c r="AL115" s="126"/>
      <c r="AM115" s="126"/>
      <c r="AN115" s="126"/>
      <c r="AO115" s="126"/>
      <c r="AP115" s="126"/>
      <c r="AQ115" s="126"/>
      <c r="AR115" s="126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1"/>
      <c r="FZ115" s="1"/>
      <c r="GA115" s="1"/>
      <c r="GB115" s="1"/>
      <c r="GC115" s="1"/>
      <c r="GD115" s="1"/>
      <c r="GE115" s="1"/>
      <c r="GF115" s="1"/>
      <c r="GG115" s="1"/>
      <c r="GH115" s="1"/>
      <c r="GI115" s="1"/>
      <c r="GJ115" s="1"/>
      <c r="GK115" s="1"/>
      <c r="GL115" s="1"/>
      <c r="GM115" s="1"/>
      <c r="GN115" s="1"/>
      <c r="GO115" s="1"/>
      <c r="GP115" s="1"/>
      <c r="GQ115" s="1"/>
      <c r="GR115" s="1"/>
      <c r="GS115" s="1"/>
      <c r="GT115" s="1"/>
      <c r="GU115" s="1"/>
      <c r="GV115" s="1"/>
      <c r="GW115" s="1"/>
      <c r="GX115" s="1"/>
      <c r="GY115" s="1"/>
      <c r="GZ115" s="1"/>
      <c r="HA115" s="1"/>
      <c r="HB115" s="1"/>
      <c r="HC115" s="1"/>
      <c r="HD115" s="1"/>
      <c r="HE115" s="1"/>
      <c r="HF115" s="1"/>
      <c r="HG115" s="1"/>
      <c r="HH115" s="1"/>
      <c r="HI115" s="1"/>
      <c r="HJ115" s="1"/>
      <c r="HK115" s="1"/>
      <c r="HL115" s="1"/>
      <c r="HM115" s="1"/>
      <c r="HN115" s="1"/>
      <c r="HO115" s="1"/>
      <c r="HP115" s="1"/>
      <c r="HQ115" s="1"/>
      <c r="HR115" s="1"/>
      <c r="HS115" s="1"/>
      <c r="HT115" s="1"/>
      <c r="HU115" s="1"/>
      <c r="HV115" s="1"/>
      <c r="HW115" s="1"/>
      <c r="HX115" s="1"/>
      <c r="HY115" s="1"/>
      <c r="HZ115" s="1"/>
      <c r="IA115" s="1"/>
      <c r="IB115" s="1"/>
      <c r="IC115" s="1"/>
      <c r="ID115" s="1"/>
      <c r="IE115" s="1"/>
      <c r="IF115" s="1"/>
      <c r="IG115" s="1"/>
      <c r="IH115" s="1"/>
      <c r="II115" s="1"/>
      <c r="IJ115" s="1"/>
      <c r="IK115" s="1"/>
      <c r="IL115" s="1"/>
      <c r="IM115" s="1"/>
      <c r="IN115" s="1"/>
      <c r="IO115" s="1"/>
      <c r="IP115" s="1"/>
      <c r="IQ115" s="1"/>
      <c r="IR115" s="1"/>
      <c r="IS115" s="1"/>
      <c r="IT115" s="1"/>
      <c r="IU115" s="1"/>
      <c r="IV115" s="1"/>
      <c r="IW115" s="1"/>
    </row>
    <row r="116" customFormat="false" ht="11.25" hidden="false" customHeight="false" outlineLevel="0" collapsed="false">
      <c r="A116" s="1"/>
      <c r="B116" s="122"/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22"/>
      <c r="N116" s="122"/>
      <c r="O116" s="122"/>
      <c r="P116" s="122"/>
      <c r="Q116" s="122"/>
      <c r="R116" s="122"/>
      <c r="S116" s="122"/>
      <c r="T116" s="122"/>
      <c r="U116" s="122"/>
      <c r="V116" s="122"/>
      <c r="W116" s="122"/>
      <c r="X116" s="122"/>
      <c r="Y116" s="122"/>
      <c r="Z116" s="122"/>
      <c r="AA116" s="122"/>
      <c r="AB116" s="122"/>
      <c r="AC116" s="122"/>
      <c r="AD116" s="122"/>
      <c r="AE116" s="122"/>
      <c r="AF116" s="126"/>
      <c r="AG116" s="126"/>
      <c r="AH116" s="126"/>
      <c r="AI116" s="126"/>
      <c r="AJ116" s="126"/>
      <c r="AK116" s="126"/>
      <c r="AL116" s="126"/>
      <c r="AM116" s="126"/>
      <c r="AN116" s="126"/>
      <c r="AO116" s="126"/>
      <c r="AP116" s="126"/>
      <c r="AQ116" s="126"/>
      <c r="AR116" s="126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1"/>
      <c r="GE116" s="1"/>
      <c r="GF116" s="1"/>
      <c r="GG116" s="1"/>
      <c r="GH116" s="1"/>
      <c r="GI116" s="1"/>
      <c r="GJ116" s="1"/>
      <c r="GK116" s="1"/>
      <c r="GL116" s="1"/>
      <c r="GM116" s="1"/>
      <c r="GN116" s="1"/>
      <c r="GO116" s="1"/>
      <c r="GP116" s="1"/>
      <c r="GQ116" s="1"/>
      <c r="GR116" s="1"/>
      <c r="GS116" s="1"/>
      <c r="GT116" s="1"/>
      <c r="GU116" s="1"/>
      <c r="GV116" s="1"/>
      <c r="GW116" s="1"/>
      <c r="GX116" s="1"/>
      <c r="GY116" s="1"/>
      <c r="GZ116" s="1"/>
      <c r="HA116" s="1"/>
      <c r="HB116" s="1"/>
      <c r="HC116" s="1"/>
      <c r="HD116" s="1"/>
      <c r="HE116" s="1"/>
      <c r="HF116" s="1"/>
      <c r="HG116" s="1"/>
      <c r="HH116" s="1"/>
      <c r="HI116" s="1"/>
      <c r="HJ116" s="1"/>
      <c r="HK116" s="1"/>
      <c r="HL116" s="1"/>
      <c r="HM116" s="1"/>
      <c r="HN116" s="1"/>
      <c r="HO116" s="1"/>
      <c r="HP116" s="1"/>
      <c r="HQ116" s="1"/>
      <c r="HR116" s="1"/>
      <c r="HS116" s="1"/>
      <c r="HT116" s="1"/>
      <c r="HU116" s="1"/>
      <c r="HV116" s="1"/>
      <c r="HW116" s="1"/>
      <c r="HX116" s="1"/>
      <c r="HY116" s="1"/>
      <c r="HZ116" s="1"/>
      <c r="IA116" s="1"/>
      <c r="IB116" s="1"/>
      <c r="IC116" s="1"/>
      <c r="ID116" s="1"/>
      <c r="IE116" s="1"/>
      <c r="IF116" s="1"/>
      <c r="IG116" s="1"/>
      <c r="IH116" s="1"/>
      <c r="II116" s="1"/>
      <c r="IJ116" s="1"/>
      <c r="IK116" s="1"/>
      <c r="IL116" s="1"/>
      <c r="IM116" s="1"/>
      <c r="IN116" s="1"/>
      <c r="IO116" s="1"/>
      <c r="IP116" s="1"/>
      <c r="IQ116" s="1"/>
      <c r="IR116" s="1"/>
      <c r="IS116" s="1"/>
      <c r="IT116" s="1"/>
      <c r="IU116" s="1"/>
      <c r="IV116" s="1"/>
      <c r="IW116" s="1"/>
    </row>
    <row r="117" customFormat="false" ht="11.25" hidden="false" customHeight="false" outlineLevel="0" collapsed="false">
      <c r="A117" s="1"/>
      <c r="B117" s="122"/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22"/>
      <c r="N117" s="122"/>
      <c r="O117" s="122"/>
      <c r="P117" s="122"/>
      <c r="Q117" s="122"/>
      <c r="R117" s="122"/>
      <c r="S117" s="122"/>
      <c r="T117" s="122"/>
      <c r="U117" s="122"/>
      <c r="V117" s="122"/>
      <c r="W117" s="122"/>
      <c r="X117" s="122"/>
      <c r="Y117" s="122"/>
      <c r="Z117" s="122"/>
      <c r="AA117" s="122"/>
      <c r="AB117" s="122"/>
      <c r="AC117" s="122"/>
      <c r="AD117" s="122"/>
      <c r="AE117" s="122"/>
      <c r="AF117" s="126"/>
      <c r="AG117" s="126"/>
      <c r="AH117" s="126"/>
      <c r="AI117" s="126"/>
      <c r="AJ117" s="126"/>
      <c r="AK117" s="126"/>
      <c r="AL117" s="126"/>
      <c r="AM117" s="126"/>
      <c r="AN117" s="126"/>
      <c r="AO117" s="126"/>
      <c r="AP117" s="126"/>
      <c r="AQ117" s="126"/>
      <c r="AR117" s="126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1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1"/>
      <c r="EZ117" s="1"/>
      <c r="FA117" s="1"/>
      <c r="FB117" s="1"/>
      <c r="FC117" s="1"/>
      <c r="FD117" s="1"/>
      <c r="FE117" s="1"/>
      <c r="FF117" s="1"/>
      <c r="FG117" s="1"/>
      <c r="FH117" s="1"/>
      <c r="FI117" s="1"/>
      <c r="FJ117" s="1"/>
      <c r="FK117" s="1"/>
      <c r="FL117" s="1"/>
      <c r="FM117" s="1"/>
      <c r="FN117" s="1"/>
      <c r="FO117" s="1"/>
      <c r="FP117" s="1"/>
      <c r="FQ117" s="1"/>
      <c r="FR117" s="1"/>
      <c r="FS117" s="1"/>
      <c r="FT117" s="1"/>
      <c r="FU117" s="1"/>
      <c r="FV117" s="1"/>
      <c r="FW117" s="1"/>
      <c r="FX117" s="1"/>
      <c r="FY117" s="1"/>
      <c r="FZ117" s="1"/>
      <c r="GA117" s="1"/>
      <c r="GB117" s="1"/>
      <c r="GC117" s="1"/>
      <c r="GD117" s="1"/>
      <c r="GE117" s="1"/>
      <c r="GF117" s="1"/>
      <c r="GG117" s="1"/>
      <c r="GH117" s="1"/>
      <c r="GI117" s="1"/>
      <c r="GJ117" s="1"/>
      <c r="GK117" s="1"/>
      <c r="GL117" s="1"/>
      <c r="GM117" s="1"/>
      <c r="GN117" s="1"/>
      <c r="GO117" s="1"/>
      <c r="GP117" s="1"/>
      <c r="GQ117" s="1"/>
      <c r="GR117" s="1"/>
      <c r="GS117" s="1"/>
      <c r="GT117" s="1"/>
      <c r="GU117" s="1"/>
      <c r="GV117" s="1"/>
      <c r="GW117" s="1"/>
      <c r="GX117" s="1"/>
      <c r="GY117" s="1"/>
      <c r="GZ117" s="1"/>
      <c r="HA117" s="1"/>
      <c r="HB117" s="1"/>
      <c r="HC117" s="1"/>
      <c r="HD117" s="1"/>
      <c r="HE117" s="1"/>
      <c r="HF117" s="1"/>
      <c r="HG117" s="1"/>
      <c r="HH117" s="1"/>
      <c r="HI117" s="1"/>
      <c r="HJ117" s="1"/>
      <c r="HK117" s="1"/>
      <c r="HL117" s="1"/>
      <c r="HM117" s="1"/>
      <c r="HN117" s="1"/>
      <c r="HO117" s="1"/>
      <c r="HP117" s="1"/>
      <c r="HQ117" s="1"/>
      <c r="HR117" s="1"/>
      <c r="HS117" s="1"/>
      <c r="HT117" s="1"/>
      <c r="HU117" s="1"/>
      <c r="HV117" s="1"/>
      <c r="HW117" s="1"/>
      <c r="HX117" s="1"/>
      <c r="HY117" s="1"/>
      <c r="HZ117" s="1"/>
      <c r="IA117" s="1"/>
      <c r="IB117" s="1"/>
      <c r="IC117" s="1"/>
      <c r="ID117" s="1"/>
      <c r="IE117" s="1"/>
      <c r="IF117" s="1"/>
      <c r="IG117" s="1"/>
      <c r="IH117" s="1"/>
      <c r="II117" s="1"/>
      <c r="IJ117" s="1"/>
      <c r="IK117" s="1"/>
      <c r="IL117" s="1"/>
      <c r="IM117" s="1"/>
      <c r="IN117" s="1"/>
      <c r="IO117" s="1"/>
      <c r="IP117" s="1"/>
      <c r="IQ117" s="1"/>
      <c r="IR117" s="1"/>
      <c r="IS117" s="1"/>
      <c r="IT117" s="1"/>
      <c r="IU117" s="1"/>
      <c r="IV117" s="1"/>
      <c r="IW117" s="1"/>
    </row>
    <row r="118" customFormat="false" ht="11.25" hidden="false" customHeight="false" outlineLevel="0" collapsed="false">
      <c r="A118" s="1"/>
      <c r="B118" s="122"/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22"/>
      <c r="N118" s="122"/>
      <c r="O118" s="122"/>
      <c r="P118" s="122"/>
      <c r="Q118" s="122"/>
      <c r="R118" s="122"/>
      <c r="S118" s="122"/>
      <c r="T118" s="122"/>
      <c r="U118" s="122"/>
      <c r="V118" s="122"/>
      <c r="W118" s="122"/>
      <c r="X118" s="122"/>
      <c r="Y118" s="122"/>
      <c r="Z118" s="122"/>
      <c r="AA118" s="122"/>
      <c r="AB118" s="122"/>
      <c r="AC118" s="122"/>
      <c r="AD118" s="122"/>
      <c r="AE118" s="122"/>
      <c r="AF118" s="126"/>
      <c r="AG118" s="126"/>
      <c r="AH118" s="126"/>
      <c r="AI118" s="126"/>
      <c r="AJ118" s="126"/>
      <c r="AK118" s="126"/>
      <c r="AL118" s="126"/>
      <c r="AM118" s="126"/>
      <c r="AN118" s="126"/>
      <c r="AO118" s="126"/>
      <c r="AP118" s="126"/>
      <c r="AQ118" s="126"/>
      <c r="AR118" s="126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  <c r="FL118" s="1"/>
      <c r="FM118" s="1"/>
      <c r="FN118" s="1"/>
      <c r="FO118" s="1"/>
      <c r="FP118" s="1"/>
      <c r="FQ118" s="1"/>
      <c r="FR118" s="1"/>
      <c r="FS118" s="1"/>
      <c r="FT118" s="1"/>
      <c r="FU118" s="1"/>
      <c r="FV118" s="1"/>
      <c r="FW118" s="1"/>
      <c r="FX118" s="1"/>
      <c r="FY118" s="1"/>
      <c r="FZ118" s="1"/>
      <c r="GA118" s="1"/>
      <c r="GB118" s="1"/>
      <c r="GC118" s="1"/>
      <c r="GD118" s="1"/>
      <c r="GE118" s="1"/>
      <c r="GF118" s="1"/>
      <c r="GG118" s="1"/>
      <c r="GH118" s="1"/>
      <c r="GI118" s="1"/>
      <c r="GJ118" s="1"/>
      <c r="GK118" s="1"/>
      <c r="GL118" s="1"/>
      <c r="GM118" s="1"/>
      <c r="GN118" s="1"/>
      <c r="GO118" s="1"/>
      <c r="GP118" s="1"/>
      <c r="GQ118" s="1"/>
      <c r="GR118" s="1"/>
      <c r="GS118" s="1"/>
      <c r="GT118" s="1"/>
      <c r="GU118" s="1"/>
      <c r="GV118" s="1"/>
      <c r="GW118" s="1"/>
      <c r="GX118" s="1"/>
      <c r="GY118" s="1"/>
      <c r="GZ118" s="1"/>
      <c r="HA118" s="1"/>
      <c r="HB118" s="1"/>
      <c r="HC118" s="1"/>
      <c r="HD118" s="1"/>
      <c r="HE118" s="1"/>
      <c r="HF118" s="1"/>
      <c r="HG118" s="1"/>
      <c r="HH118" s="1"/>
      <c r="HI118" s="1"/>
      <c r="HJ118" s="1"/>
      <c r="HK118" s="1"/>
      <c r="HL118" s="1"/>
      <c r="HM118" s="1"/>
      <c r="HN118" s="1"/>
      <c r="HO118" s="1"/>
      <c r="HP118" s="1"/>
      <c r="HQ118" s="1"/>
      <c r="HR118" s="1"/>
      <c r="HS118" s="1"/>
      <c r="HT118" s="1"/>
      <c r="HU118" s="1"/>
      <c r="HV118" s="1"/>
      <c r="HW118" s="1"/>
      <c r="HX118" s="1"/>
      <c r="HY118" s="1"/>
      <c r="HZ118" s="1"/>
      <c r="IA118" s="1"/>
      <c r="IB118" s="1"/>
      <c r="IC118" s="1"/>
      <c r="ID118" s="1"/>
      <c r="IE118" s="1"/>
      <c r="IF118" s="1"/>
      <c r="IG118" s="1"/>
      <c r="IH118" s="1"/>
      <c r="II118" s="1"/>
      <c r="IJ118" s="1"/>
      <c r="IK118" s="1"/>
      <c r="IL118" s="1"/>
      <c r="IM118" s="1"/>
      <c r="IN118" s="1"/>
      <c r="IO118" s="1"/>
      <c r="IP118" s="1"/>
      <c r="IQ118" s="1"/>
      <c r="IR118" s="1"/>
      <c r="IS118" s="1"/>
      <c r="IT118" s="1"/>
      <c r="IU118" s="1"/>
      <c r="IV118" s="1"/>
      <c r="IW118" s="1"/>
    </row>
    <row r="119" customFormat="false" ht="11.25" hidden="false" customHeight="false" outlineLevel="0" collapsed="false">
      <c r="A119" s="1"/>
      <c r="B119" s="122"/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22"/>
      <c r="N119" s="122"/>
      <c r="O119" s="122"/>
      <c r="P119" s="122"/>
      <c r="Q119" s="122"/>
      <c r="R119" s="122"/>
      <c r="S119" s="122"/>
      <c r="T119" s="122"/>
      <c r="U119" s="122"/>
      <c r="V119" s="122"/>
      <c r="W119" s="122"/>
      <c r="X119" s="122"/>
      <c r="Y119" s="122"/>
      <c r="Z119" s="122"/>
      <c r="AA119" s="122"/>
      <c r="AB119" s="122"/>
      <c r="AC119" s="122"/>
      <c r="AD119" s="122"/>
      <c r="AE119" s="122"/>
      <c r="AF119" s="126"/>
      <c r="AG119" s="126"/>
      <c r="AH119" s="126"/>
      <c r="AI119" s="126"/>
      <c r="AJ119" s="126"/>
      <c r="AK119" s="126"/>
      <c r="AL119" s="126"/>
      <c r="AM119" s="126"/>
      <c r="AN119" s="126"/>
      <c r="AO119" s="126"/>
      <c r="AP119" s="126"/>
      <c r="AQ119" s="126"/>
      <c r="AR119" s="126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  <c r="FJ119" s="1"/>
      <c r="FK119" s="1"/>
      <c r="FL119" s="1"/>
      <c r="FM119" s="1"/>
      <c r="FN119" s="1"/>
      <c r="FO119" s="1"/>
      <c r="FP119" s="1"/>
      <c r="FQ119" s="1"/>
      <c r="FR119" s="1"/>
      <c r="FS119" s="1"/>
      <c r="FT119" s="1"/>
      <c r="FU119" s="1"/>
      <c r="FV119" s="1"/>
      <c r="FW119" s="1"/>
      <c r="FX119" s="1"/>
      <c r="FY119" s="1"/>
      <c r="FZ119" s="1"/>
      <c r="GA119" s="1"/>
      <c r="GB119" s="1"/>
      <c r="GC119" s="1"/>
      <c r="GD119" s="1"/>
      <c r="GE119" s="1"/>
      <c r="GF119" s="1"/>
      <c r="GG119" s="1"/>
      <c r="GH119" s="1"/>
      <c r="GI119" s="1"/>
      <c r="GJ119" s="1"/>
      <c r="GK119" s="1"/>
      <c r="GL119" s="1"/>
      <c r="GM119" s="1"/>
      <c r="GN119" s="1"/>
      <c r="GO119" s="1"/>
      <c r="GP119" s="1"/>
      <c r="GQ119" s="1"/>
      <c r="GR119" s="1"/>
      <c r="GS119" s="1"/>
      <c r="GT119" s="1"/>
      <c r="GU119" s="1"/>
      <c r="GV119" s="1"/>
      <c r="GW119" s="1"/>
      <c r="GX119" s="1"/>
      <c r="GY119" s="1"/>
      <c r="GZ119" s="1"/>
      <c r="HA119" s="1"/>
      <c r="HB119" s="1"/>
      <c r="HC119" s="1"/>
      <c r="HD119" s="1"/>
      <c r="HE119" s="1"/>
      <c r="HF119" s="1"/>
      <c r="HG119" s="1"/>
      <c r="HH119" s="1"/>
      <c r="HI119" s="1"/>
      <c r="HJ119" s="1"/>
      <c r="HK119" s="1"/>
      <c r="HL119" s="1"/>
      <c r="HM119" s="1"/>
      <c r="HN119" s="1"/>
      <c r="HO119" s="1"/>
      <c r="HP119" s="1"/>
      <c r="HQ119" s="1"/>
      <c r="HR119" s="1"/>
      <c r="HS119" s="1"/>
      <c r="HT119" s="1"/>
      <c r="HU119" s="1"/>
      <c r="HV119" s="1"/>
      <c r="HW119" s="1"/>
      <c r="HX119" s="1"/>
      <c r="HY119" s="1"/>
      <c r="HZ119" s="1"/>
      <c r="IA119" s="1"/>
      <c r="IB119" s="1"/>
      <c r="IC119" s="1"/>
      <c r="ID119" s="1"/>
      <c r="IE119" s="1"/>
      <c r="IF119" s="1"/>
      <c r="IG119" s="1"/>
      <c r="IH119" s="1"/>
      <c r="II119" s="1"/>
      <c r="IJ119" s="1"/>
      <c r="IK119" s="1"/>
      <c r="IL119" s="1"/>
      <c r="IM119" s="1"/>
      <c r="IN119" s="1"/>
      <c r="IO119" s="1"/>
      <c r="IP119" s="1"/>
      <c r="IQ119" s="1"/>
      <c r="IR119" s="1"/>
      <c r="IS119" s="1"/>
      <c r="IT119" s="1"/>
      <c r="IU119" s="1"/>
      <c r="IV119" s="1"/>
      <c r="IW119" s="1"/>
    </row>
    <row r="120" customFormat="false" ht="11.25" hidden="false" customHeight="false" outlineLevel="0" collapsed="false">
      <c r="A120" s="1"/>
      <c r="B120" s="122"/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22"/>
      <c r="N120" s="122"/>
      <c r="O120" s="122"/>
      <c r="P120" s="122"/>
      <c r="Q120" s="122"/>
      <c r="R120" s="122"/>
      <c r="S120" s="122"/>
      <c r="T120" s="122"/>
      <c r="U120" s="122"/>
      <c r="V120" s="122"/>
      <c r="W120" s="122"/>
      <c r="X120" s="122"/>
      <c r="Y120" s="122"/>
      <c r="Z120" s="122"/>
      <c r="AA120" s="122"/>
      <c r="AB120" s="122"/>
      <c r="AC120" s="122"/>
      <c r="AD120" s="122"/>
      <c r="AE120" s="122"/>
      <c r="AF120" s="126"/>
      <c r="AG120" s="126"/>
      <c r="AH120" s="126"/>
      <c r="AI120" s="126"/>
      <c r="AJ120" s="126"/>
      <c r="AK120" s="126"/>
      <c r="AL120" s="126"/>
      <c r="AM120" s="126"/>
      <c r="AN120" s="126"/>
      <c r="AO120" s="126"/>
      <c r="AP120" s="126"/>
      <c r="AQ120" s="126"/>
      <c r="AR120" s="126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  <c r="FL120" s="1"/>
      <c r="FM120" s="1"/>
      <c r="FN120" s="1"/>
      <c r="FO120" s="1"/>
      <c r="FP120" s="1"/>
      <c r="FQ120" s="1"/>
      <c r="FR120" s="1"/>
      <c r="FS120" s="1"/>
      <c r="FT120" s="1"/>
      <c r="FU120" s="1"/>
      <c r="FV120" s="1"/>
      <c r="FW120" s="1"/>
      <c r="FX120" s="1"/>
      <c r="FY120" s="1"/>
      <c r="FZ120" s="1"/>
      <c r="GA120" s="1"/>
      <c r="GB120" s="1"/>
      <c r="GC120" s="1"/>
      <c r="GD120" s="1"/>
      <c r="GE120" s="1"/>
      <c r="GF120" s="1"/>
      <c r="GG120" s="1"/>
      <c r="GH120" s="1"/>
      <c r="GI120" s="1"/>
      <c r="GJ120" s="1"/>
      <c r="GK120" s="1"/>
      <c r="GL120" s="1"/>
      <c r="GM120" s="1"/>
      <c r="GN120" s="1"/>
      <c r="GO120" s="1"/>
      <c r="GP120" s="1"/>
      <c r="GQ120" s="1"/>
      <c r="GR120" s="1"/>
      <c r="GS120" s="1"/>
      <c r="GT120" s="1"/>
      <c r="GU120" s="1"/>
      <c r="GV120" s="1"/>
      <c r="GW120" s="1"/>
      <c r="GX120" s="1"/>
      <c r="GY120" s="1"/>
      <c r="GZ120" s="1"/>
      <c r="HA120" s="1"/>
      <c r="HB120" s="1"/>
      <c r="HC120" s="1"/>
      <c r="HD120" s="1"/>
      <c r="HE120" s="1"/>
      <c r="HF120" s="1"/>
      <c r="HG120" s="1"/>
      <c r="HH120" s="1"/>
      <c r="HI120" s="1"/>
      <c r="HJ120" s="1"/>
      <c r="HK120" s="1"/>
      <c r="HL120" s="1"/>
      <c r="HM120" s="1"/>
      <c r="HN120" s="1"/>
      <c r="HO120" s="1"/>
      <c r="HP120" s="1"/>
      <c r="HQ120" s="1"/>
      <c r="HR120" s="1"/>
      <c r="HS120" s="1"/>
      <c r="HT120" s="1"/>
      <c r="HU120" s="1"/>
      <c r="HV120" s="1"/>
      <c r="HW120" s="1"/>
      <c r="HX120" s="1"/>
      <c r="HY120" s="1"/>
      <c r="HZ120" s="1"/>
      <c r="IA120" s="1"/>
      <c r="IB120" s="1"/>
      <c r="IC120" s="1"/>
      <c r="ID120" s="1"/>
      <c r="IE120" s="1"/>
      <c r="IF120" s="1"/>
      <c r="IG120" s="1"/>
      <c r="IH120" s="1"/>
      <c r="II120" s="1"/>
      <c r="IJ120" s="1"/>
      <c r="IK120" s="1"/>
      <c r="IL120" s="1"/>
      <c r="IM120" s="1"/>
      <c r="IN120" s="1"/>
      <c r="IO120" s="1"/>
      <c r="IP120" s="1"/>
      <c r="IQ120" s="1"/>
      <c r="IR120" s="1"/>
      <c r="IS120" s="1"/>
      <c r="IT120" s="1"/>
      <c r="IU120" s="1"/>
      <c r="IV120" s="1"/>
      <c r="IW120" s="1"/>
    </row>
    <row r="121" customFormat="false" ht="11.25" hidden="false" customHeight="false" outlineLevel="0" collapsed="false">
      <c r="A121" s="1"/>
      <c r="B121" s="122"/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22"/>
      <c r="N121" s="122"/>
      <c r="O121" s="122"/>
      <c r="P121" s="122"/>
      <c r="Q121" s="122"/>
      <c r="R121" s="122"/>
      <c r="S121" s="122"/>
      <c r="T121" s="122"/>
      <c r="U121" s="122"/>
      <c r="V121" s="122"/>
      <c r="W121" s="122"/>
      <c r="X121" s="122"/>
      <c r="Y121" s="122"/>
      <c r="Z121" s="122"/>
      <c r="AA121" s="122"/>
      <c r="AB121" s="122"/>
      <c r="AC121" s="122"/>
      <c r="AD121" s="122"/>
      <c r="AE121" s="122"/>
      <c r="AF121" s="126"/>
      <c r="AG121" s="126"/>
      <c r="AH121" s="126"/>
      <c r="AI121" s="126"/>
      <c r="AJ121" s="126"/>
      <c r="AK121" s="126"/>
      <c r="AL121" s="126"/>
      <c r="AM121" s="126"/>
      <c r="AN121" s="126"/>
      <c r="AO121" s="126"/>
      <c r="AP121" s="126"/>
      <c r="AQ121" s="126"/>
      <c r="AR121" s="126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  <c r="FL121" s="1"/>
      <c r="FM121" s="1"/>
      <c r="FN121" s="1"/>
      <c r="FO121" s="1"/>
      <c r="FP121" s="1"/>
      <c r="FQ121" s="1"/>
      <c r="FR121" s="1"/>
      <c r="FS121" s="1"/>
      <c r="FT121" s="1"/>
      <c r="FU121" s="1"/>
      <c r="FV121" s="1"/>
      <c r="FW121" s="1"/>
      <c r="FX121" s="1"/>
      <c r="FY121" s="1"/>
      <c r="FZ121" s="1"/>
      <c r="GA121" s="1"/>
      <c r="GB121" s="1"/>
      <c r="GC121" s="1"/>
      <c r="GD121" s="1"/>
      <c r="GE121" s="1"/>
      <c r="GF121" s="1"/>
      <c r="GG121" s="1"/>
      <c r="GH121" s="1"/>
      <c r="GI121" s="1"/>
      <c r="GJ121" s="1"/>
      <c r="GK121" s="1"/>
      <c r="GL121" s="1"/>
      <c r="GM121" s="1"/>
      <c r="GN121" s="1"/>
      <c r="GO121" s="1"/>
      <c r="GP121" s="1"/>
      <c r="GQ121" s="1"/>
      <c r="GR121" s="1"/>
      <c r="GS121" s="1"/>
      <c r="GT121" s="1"/>
      <c r="GU121" s="1"/>
      <c r="GV121" s="1"/>
      <c r="GW121" s="1"/>
      <c r="GX121" s="1"/>
      <c r="GY121" s="1"/>
      <c r="GZ121" s="1"/>
      <c r="HA121" s="1"/>
      <c r="HB121" s="1"/>
      <c r="HC121" s="1"/>
      <c r="HD121" s="1"/>
      <c r="HE121" s="1"/>
      <c r="HF121" s="1"/>
      <c r="HG121" s="1"/>
      <c r="HH121" s="1"/>
      <c r="HI121" s="1"/>
      <c r="HJ121" s="1"/>
      <c r="HK121" s="1"/>
      <c r="HL121" s="1"/>
      <c r="HM121" s="1"/>
      <c r="HN121" s="1"/>
      <c r="HO121" s="1"/>
      <c r="HP121" s="1"/>
      <c r="HQ121" s="1"/>
      <c r="HR121" s="1"/>
      <c r="HS121" s="1"/>
      <c r="HT121" s="1"/>
      <c r="HU121" s="1"/>
      <c r="HV121" s="1"/>
      <c r="HW121" s="1"/>
      <c r="HX121" s="1"/>
      <c r="HY121" s="1"/>
      <c r="HZ121" s="1"/>
      <c r="IA121" s="1"/>
      <c r="IB121" s="1"/>
      <c r="IC121" s="1"/>
      <c r="ID121" s="1"/>
      <c r="IE121" s="1"/>
      <c r="IF121" s="1"/>
      <c r="IG121" s="1"/>
      <c r="IH121" s="1"/>
      <c r="II121" s="1"/>
      <c r="IJ121" s="1"/>
      <c r="IK121" s="1"/>
      <c r="IL121" s="1"/>
      <c r="IM121" s="1"/>
      <c r="IN121" s="1"/>
      <c r="IO121" s="1"/>
      <c r="IP121" s="1"/>
      <c r="IQ121" s="1"/>
      <c r="IR121" s="1"/>
      <c r="IS121" s="1"/>
      <c r="IT121" s="1"/>
      <c r="IU121" s="1"/>
      <c r="IV121" s="1"/>
      <c r="IW121" s="1"/>
    </row>
    <row r="122" customFormat="false" ht="11.25" hidden="false" customHeight="false" outlineLevel="0" collapsed="false">
      <c r="A122" s="1"/>
      <c r="B122" s="122"/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22"/>
      <c r="N122" s="122"/>
      <c r="O122" s="122"/>
      <c r="P122" s="122"/>
      <c r="Q122" s="122"/>
      <c r="R122" s="122"/>
      <c r="S122" s="122"/>
      <c r="T122" s="122"/>
      <c r="U122" s="122"/>
      <c r="V122" s="122"/>
      <c r="W122" s="122"/>
      <c r="X122" s="122"/>
      <c r="Y122" s="122"/>
      <c r="Z122" s="122"/>
      <c r="AA122" s="122"/>
      <c r="AB122" s="122"/>
      <c r="AC122" s="122"/>
      <c r="AD122" s="122"/>
      <c r="AE122" s="122"/>
      <c r="AF122" s="126"/>
      <c r="AG122" s="126"/>
      <c r="AH122" s="126"/>
      <c r="AI122" s="126"/>
      <c r="AJ122" s="126"/>
      <c r="AK122" s="126"/>
      <c r="AL122" s="126"/>
      <c r="AM122" s="126"/>
      <c r="AN122" s="126"/>
      <c r="AO122" s="126"/>
      <c r="AP122" s="126"/>
      <c r="AQ122" s="126"/>
      <c r="AR122" s="126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1"/>
      <c r="GA122" s="1"/>
      <c r="GB122" s="1"/>
      <c r="GC122" s="1"/>
      <c r="GD122" s="1"/>
      <c r="GE122" s="1"/>
      <c r="GF122" s="1"/>
      <c r="GG122" s="1"/>
      <c r="GH122" s="1"/>
      <c r="GI122" s="1"/>
      <c r="GJ122" s="1"/>
      <c r="GK122" s="1"/>
      <c r="GL122" s="1"/>
      <c r="GM122" s="1"/>
      <c r="GN122" s="1"/>
      <c r="GO122" s="1"/>
      <c r="GP122" s="1"/>
      <c r="GQ122" s="1"/>
      <c r="GR122" s="1"/>
      <c r="GS122" s="1"/>
      <c r="GT122" s="1"/>
      <c r="GU122" s="1"/>
      <c r="GV122" s="1"/>
      <c r="GW122" s="1"/>
      <c r="GX122" s="1"/>
      <c r="GY122" s="1"/>
      <c r="GZ122" s="1"/>
      <c r="HA122" s="1"/>
      <c r="HB122" s="1"/>
      <c r="HC122" s="1"/>
      <c r="HD122" s="1"/>
      <c r="HE122" s="1"/>
      <c r="HF122" s="1"/>
      <c r="HG122" s="1"/>
      <c r="HH122" s="1"/>
      <c r="HI122" s="1"/>
      <c r="HJ122" s="1"/>
      <c r="HK122" s="1"/>
      <c r="HL122" s="1"/>
      <c r="HM122" s="1"/>
      <c r="HN122" s="1"/>
      <c r="HO122" s="1"/>
      <c r="HP122" s="1"/>
      <c r="HQ122" s="1"/>
      <c r="HR122" s="1"/>
      <c r="HS122" s="1"/>
      <c r="HT122" s="1"/>
      <c r="HU122" s="1"/>
      <c r="HV122" s="1"/>
      <c r="HW122" s="1"/>
      <c r="HX122" s="1"/>
      <c r="HY122" s="1"/>
      <c r="HZ122" s="1"/>
      <c r="IA122" s="1"/>
      <c r="IB122" s="1"/>
      <c r="IC122" s="1"/>
      <c r="ID122" s="1"/>
      <c r="IE122" s="1"/>
      <c r="IF122" s="1"/>
      <c r="IG122" s="1"/>
      <c r="IH122" s="1"/>
      <c r="II122" s="1"/>
      <c r="IJ122" s="1"/>
      <c r="IK122" s="1"/>
      <c r="IL122" s="1"/>
      <c r="IM122" s="1"/>
      <c r="IN122" s="1"/>
      <c r="IO122" s="1"/>
      <c r="IP122" s="1"/>
      <c r="IQ122" s="1"/>
      <c r="IR122" s="1"/>
      <c r="IS122" s="1"/>
      <c r="IT122" s="1"/>
      <c r="IU122" s="1"/>
      <c r="IV122" s="1"/>
      <c r="IW122" s="1"/>
    </row>
    <row r="123" customFormat="false" ht="11.25" hidden="false" customHeight="false" outlineLevel="0" collapsed="false">
      <c r="A123" s="1"/>
      <c r="B123" s="122"/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22"/>
      <c r="N123" s="122"/>
      <c r="O123" s="122"/>
      <c r="P123" s="122"/>
      <c r="Q123" s="122"/>
      <c r="R123" s="122"/>
      <c r="S123" s="122"/>
      <c r="T123" s="122"/>
      <c r="U123" s="122"/>
      <c r="V123" s="122"/>
      <c r="W123" s="122"/>
      <c r="X123" s="122"/>
      <c r="Y123" s="122"/>
      <c r="Z123" s="122"/>
      <c r="AA123" s="122"/>
      <c r="AB123" s="122"/>
      <c r="AC123" s="122"/>
      <c r="AD123" s="122"/>
      <c r="AE123" s="122"/>
      <c r="AF123" s="126"/>
      <c r="AG123" s="126"/>
      <c r="AH123" s="126"/>
      <c r="AI123" s="126"/>
      <c r="AJ123" s="126"/>
      <c r="AK123" s="126"/>
      <c r="AL123" s="126"/>
      <c r="AM123" s="126"/>
      <c r="AN123" s="126"/>
      <c r="AO123" s="126"/>
      <c r="AP123" s="126"/>
      <c r="AQ123" s="126"/>
      <c r="AR123" s="126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  <c r="EM123" s="1"/>
      <c r="EN123" s="1"/>
      <c r="EO123" s="1"/>
      <c r="EP123" s="1"/>
      <c r="EQ123" s="1"/>
      <c r="ER123" s="1"/>
      <c r="ES123" s="1"/>
      <c r="ET123" s="1"/>
      <c r="EU123" s="1"/>
      <c r="EV123" s="1"/>
      <c r="EW123" s="1"/>
      <c r="EX123" s="1"/>
      <c r="EY123" s="1"/>
      <c r="EZ123" s="1"/>
      <c r="FA123" s="1"/>
      <c r="FB123" s="1"/>
      <c r="FC123" s="1"/>
      <c r="FD123" s="1"/>
      <c r="FE123" s="1"/>
      <c r="FF123" s="1"/>
      <c r="FG123" s="1"/>
      <c r="FH123" s="1"/>
      <c r="FI123" s="1"/>
      <c r="FJ123" s="1"/>
      <c r="FK123" s="1"/>
      <c r="FL123" s="1"/>
      <c r="FM123" s="1"/>
      <c r="FN123" s="1"/>
      <c r="FO123" s="1"/>
      <c r="FP123" s="1"/>
      <c r="FQ123" s="1"/>
      <c r="FR123" s="1"/>
      <c r="FS123" s="1"/>
      <c r="FT123" s="1"/>
      <c r="FU123" s="1"/>
      <c r="FV123" s="1"/>
      <c r="FW123" s="1"/>
      <c r="FX123" s="1"/>
      <c r="FY123" s="1"/>
      <c r="FZ123" s="1"/>
      <c r="GA123" s="1"/>
      <c r="GB123" s="1"/>
      <c r="GC123" s="1"/>
      <c r="GD123" s="1"/>
      <c r="GE123" s="1"/>
      <c r="GF123" s="1"/>
      <c r="GG123" s="1"/>
      <c r="GH123" s="1"/>
      <c r="GI123" s="1"/>
      <c r="GJ123" s="1"/>
      <c r="GK123" s="1"/>
      <c r="GL123" s="1"/>
      <c r="GM123" s="1"/>
      <c r="GN123" s="1"/>
      <c r="GO123" s="1"/>
      <c r="GP123" s="1"/>
      <c r="GQ123" s="1"/>
      <c r="GR123" s="1"/>
      <c r="GS123" s="1"/>
      <c r="GT123" s="1"/>
      <c r="GU123" s="1"/>
      <c r="GV123" s="1"/>
      <c r="GW123" s="1"/>
      <c r="GX123" s="1"/>
      <c r="GY123" s="1"/>
      <c r="GZ123" s="1"/>
      <c r="HA123" s="1"/>
      <c r="HB123" s="1"/>
      <c r="HC123" s="1"/>
      <c r="HD123" s="1"/>
      <c r="HE123" s="1"/>
      <c r="HF123" s="1"/>
      <c r="HG123" s="1"/>
      <c r="HH123" s="1"/>
      <c r="HI123" s="1"/>
      <c r="HJ123" s="1"/>
      <c r="HK123" s="1"/>
      <c r="HL123" s="1"/>
      <c r="HM123" s="1"/>
      <c r="HN123" s="1"/>
      <c r="HO123" s="1"/>
      <c r="HP123" s="1"/>
      <c r="HQ123" s="1"/>
      <c r="HR123" s="1"/>
      <c r="HS123" s="1"/>
      <c r="HT123" s="1"/>
      <c r="HU123" s="1"/>
      <c r="HV123" s="1"/>
      <c r="HW123" s="1"/>
      <c r="HX123" s="1"/>
      <c r="HY123" s="1"/>
      <c r="HZ123" s="1"/>
      <c r="IA123" s="1"/>
      <c r="IB123" s="1"/>
      <c r="IC123" s="1"/>
      <c r="ID123" s="1"/>
      <c r="IE123" s="1"/>
      <c r="IF123" s="1"/>
      <c r="IG123" s="1"/>
      <c r="IH123" s="1"/>
      <c r="II123" s="1"/>
      <c r="IJ123" s="1"/>
      <c r="IK123" s="1"/>
      <c r="IL123" s="1"/>
      <c r="IM123" s="1"/>
      <c r="IN123" s="1"/>
      <c r="IO123" s="1"/>
      <c r="IP123" s="1"/>
      <c r="IQ123" s="1"/>
      <c r="IR123" s="1"/>
      <c r="IS123" s="1"/>
      <c r="IT123" s="1"/>
      <c r="IU123" s="1"/>
      <c r="IV123" s="1"/>
      <c r="IW123" s="1"/>
    </row>
    <row r="124" customFormat="false" ht="11.25" hidden="false" customHeight="false" outlineLevel="0" collapsed="false">
      <c r="A124" s="1"/>
      <c r="B124" s="122"/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22"/>
      <c r="N124" s="122"/>
      <c r="O124" s="122"/>
      <c r="P124" s="122"/>
      <c r="Q124" s="122"/>
      <c r="R124" s="122"/>
      <c r="S124" s="122"/>
      <c r="T124" s="122"/>
      <c r="U124" s="122"/>
      <c r="V124" s="122"/>
      <c r="W124" s="122"/>
      <c r="X124" s="122"/>
      <c r="Y124" s="122"/>
      <c r="Z124" s="122"/>
      <c r="AA124" s="122"/>
      <c r="AB124" s="122"/>
      <c r="AC124" s="122"/>
      <c r="AD124" s="122"/>
      <c r="AE124" s="122"/>
      <c r="AF124" s="126"/>
      <c r="AG124" s="126"/>
      <c r="AH124" s="126"/>
      <c r="AI124" s="126"/>
      <c r="AJ124" s="126"/>
      <c r="AK124" s="126"/>
      <c r="AL124" s="126"/>
      <c r="AM124" s="126"/>
      <c r="AN124" s="126"/>
      <c r="AO124" s="126"/>
      <c r="AP124" s="126"/>
      <c r="AQ124" s="126"/>
      <c r="AR124" s="126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  <c r="EX124" s="1"/>
      <c r="EY124" s="1"/>
      <c r="EZ124" s="1"/>
      <c r="FA124" s="1"/>
      <c r="FB124" s="1"/>
      <c r="FC124" s="1"/>
      <c r="FD124" s="1"/>
      <c r="FE124" s="1"/>
      <c r="FF124" s="1"/>
      <c r="FG124" s="1"/>
      <c r="FH124" s="1"/>
      <c r="FI124" s="1"/>
      <c r="FJ124" s="1"/>
      <c r="FK124" s="1"/>
      <c r="FL124" s="1"/>
      <c r="FM124" s="1"/>
      <c r="FN124" s="1"/>
      <c r="FO124" s="1"/>
      <c r="FP124" s="1"/>
      <c r="FQ124" s="1"/>
      <c r="FR124" s="1"/>
      <c r="FS124" s="1"/>
      <c r="FT124" s="1"/>
      <c r="FU124" s="1"/>
      <c r="FV124" s="1"/>
      <c r="FW124" s="1"/>
      <c r="FX124" s="1"/>
      <c r="FY124" s="1"/>
      <c r="FZ124" s="1"/>
      <c r="GA124" s="1"/>
      <c r="GB124" s="1"/>
      <c r="GC124" s="1"/>
      <c r="GD124" s="1"/>
      <c r="GE124" s="1"/>
      <c r="GF124" s="1"/>
      <c r="GG124" s="1"/>
      <c r="GH124" s="1"/>
      <c r="GI124" s="1"/>
      <c r="GJ124" s="1"/>
      <c r="GK124" s="1"/>
      <c r="GL124" s="1"/>
      <c r="GM124" s="1"/>
      <c r="GN124" s="1"/>
      <c r="GO124" s="1"/>
      <c r="GP124" s="1"/>
      <c r="GQ124" s="1"/>
      <c r="GR124" s="1"/>
      <c r="GS124" s="1"/>
      <c r="GT124" s="1"/>
      <c r="GU124" s="1"/>
      <c r="GV124" s="1"/>
      <c r="GW124" s="1"/>
      <c r="GX124" s="1"/>
      <c r="GY124" s="1"/>
      <c r="GZ124" s="1"/>
      <c r="HA124" s="1"/>
      <c r="HB124" s="1"/>
      <c r="HC124" s="1"/>
      <c r="HD124" s="1"/>
      <c r="HE124" s="1"/>
      <c r="HF124" s="1"/>
      <c r="HG124" s="1"/>
      <c r="HH124" s="1"/>
      <c r="HI124" s="1"/>
      <c r="HJ124" s="1"/>
      <c r="HK124" s="1"/>
      <c r="HL124" s="1"/>
      <c r="HM124" s="1"/>
      <c r="HN124" s="1"/>
      <c r="HO124" s="1"/>
      <c r="HP124" s="1"/>
      <c r="HQ124" s="1"/>
      <c r="HR124" s="1"/>
      <c r="HS124" s="1"/>
      <c r="HT124" s="1"/>
      <c r="HU124" s="1"/>
      <c r="HV124" s="1"/>
      <c r="HW124" s="1"/>
      <c r="HX124" s="1"/>
      <c r="HY124" s="1"/>
      <c r="HZ124" s="1"/>
      <c r="IA124" s="1"/>
      <c r="IB124" s="1"/>
      <c r="IC124" s="1"/>
      <c r="ID124" s="1"/>
      <c r="IE124" s="1"/>
      <c r="IF124" s="1"/>
      <c r="IG124" s="1"/>
      <c r="IH124" s="1"/>
      <c r="II124" s="1"/>
      <c r="IJ124" s="1"/>
      <c r="IK124" s="1"/>
      <c r="IL124" s="1"/>
      <c r="IM124" s="1"/>
      <c r="IN124" s="1"/>
      <c r="IO124" s="1"/>
      <c r="IP124" s="1"/>
      <c r="IQ124" s="1"/>
      <c r="IR124" s="1"/>
      <c r="IS124" s="1"/>
      <c r="IT124" s="1"/>
      <c r="IU124" s="1"/>
      <c r="IV124" s="1"/>
      <c r="IW124" s="1"/>
    </row>
    <row r="125" customFormat="false" ht="11.25" hidden="false" customHeight="false" outlineLevel="0" collapsed="false">
      <c r="A125" s="1"/>
      <c r="B125" s="122"/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22"/>
      <c r="N125" s="122"/>
      <c r="O125" s="122"/>
      <c r="P125" s="122"/>
      <c r="Q125" s="122"/>
      <c r="R125" s="122"/>
      <c r="S125" s="122"/>
      <c r="T125" s="122"/>
      <c r="U125" s="122"/>
      <c r="V125" s="122"/>
      <c r="W125" s="122"/>
      <c r="X125" s="122"/>
      <c r="Y125" s="122"/>
      <c r="Z125" s="122"/>
      <c r="AA125" s="122"/>
      <c r="AB125" s="122"/>
      <c r="AC125" s="122"/>
      <c r="AD125" s="122"/>
      <c r="AE125" s="122"/>
      <c r="AF125" s="126"/>
      <c r="AG125" s="126"/>
      <c r="AH125" s="126"/>
      <c r="AI125" s="126"/>
      <c r="AJ125" s="126"/>
      <c r="AK125" s="126"/>
      <c r="AL125" s="126"/>
      <c r="AM125" s="126"/>
      <c r="AN125" s="126"/>
      <c r="AO125" s="126"/>
      <c r="AP125" s="126"/>
      <c r="AQ125" s="126"/>
      <c r="AR125" s="126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  <c r="EX125" s="1"/>
      <c r="EY125" s="1"/>
      <c r="EZ125" s="1"/>
      <c r="FA125" s="1"/>
      <c r="FB125" s="1"/>
      <c r="FC125" s="1"/>
      <c r="FD125" s="1"/>
      <c r="FE125" s="1"/>
      <c r="FF125" s="1"/>
      <c r="FG125" s="1"/>
      <c r="FH125" s="1"/>
      <c r="FI125" s="1"/>
      <c r="FJ125" s="1"/>
      <c r="FK125" s="1"/>
      <c r="FL125" s="1"/>
      <c r="FM125" s="1"/>
      <c r="FN125" s="1"/>
      <c r="FO125" s="1"/>
      <c r="FP125" s="1"/>
      <c r="FQ125" s="1"/>
      <c r="FR125" s="1"/>
      <c r="FS125" s="1"/>
      <c r="FT125" s="1"/>
      <c r="FU125" s="1"/>
      <c r="FV125" s="1"/>
      <c r="FW125" s="1"/>
      <c r="FX125" s="1"/>
      <c r="FY125" s="1"/>
      <c r="FZ125" s="1"/>
      <c r="GA125" s="1"/>
      <c r="GB125" s="1"/>
      <c r="GC125" s="1"/>
      <c r="GD125" s="1"/>
      <c r="GE125" s="1"/>
      <c r="GF125" s="1"/>
      <c r="GG125" s="1"/>
      <c r="GH125" s="1"/>
      <c r="GI125" s="1"/>
      <c r="GJ125" s="1"/>
      <c r="GK125" s="1"/>
      <c r="GL125" s="1"/>
      <c r="GM125" s="1"/>
      <c r="GN125" s="1"/>
      <c r="GO125" s="1"/>
      <c r="GP125" s="1"/>
      <c r="GQ125" s="1"/>
      <c r="GR125" s="1"/>
      <c r="GS125" s="1"/>
      <c r="GT125" s="1"/>
      <c r="GU125" s="1"/>
      <c r="GV125" s="1"/>
      <c r="GW125" s="1"/>
      <c r="GX125" s="1"/>
      <c r="GY125" s="1"/>
      <c r="GZ125" s="1"/>
      <c r="HA125" s="1"/>
      <c r="HB125" s="1"/>
      <c r="HC125" s="1"/>
      <c r="HD125" s="1"/>
      <c r="HE125" s="1"/>
      <c r="HF125" s="1"/>
      <c r="HG125" s="1"/>
      <c r="HH125" s="1"/>
      <c r="HI125" s="1"/>
      <c r="HJ125" s="1"/>
      <c r="HK125" s="1"/>
      <c r="HL125" s="1"/>
      <c r="HM125" s="1"/>
      <c r="HN125" s="1"/>
      <c r="HO125" s="1"/>
      <c r="HP125" s="1"/>
      <c r="HQ125" s="1"/>
      <c r="HR125" s="1"/>
      <c r="HS125" s="1"/>
      <c r="HT125" s="1"/>
      <c r="HU125" s="1"/>
      <c r="HV125" s="1"/>
      <c r="HW125" s="1"/>
      <c r="HX125" s="1"/>
      <c r="HY125" s="1"/>
      <c r="HZ125" s="1"/>
      <c r="IA125" s="1"/>
      <c r="IB125" s="1"/>
      <c r="IC125" s="1"/>
      <c r="ID125" s="1"/>
      <c r="IE125" s="1"/>
      <c r="IF125" s="1"/>
      <c r="IG125" s="1"/>
      <c r="IH125" s="1"/>
      <c r="II125" s="1"/>
      <c r="IJ125" s="1"/>
      <c r="IK125" s="1"/>
      <c r="IL125" s="1"/>
      <c r="IM125" s="1"/>
      <c r="IN125" s="1"/>
      <c r="IO125" s="1"/>
      <c r="IP125" s="1"/>
      <c r="IQ125" s="1"/>
      <c r="IR125" s="1"/>
      <c r="IS125" s="1"/>
      <c r="IT125" s="1"/>
      <c r="IU125" s="1"/>
      <c r="IV125" s="1"/>
      <c r="IW125" s="1"/>
    </row>
    <row r="126" customFormat="false" ht="11.25" hidden="false" customHeight="false" outlineLevel="0" collapsed="false">
      <c r="A126" s="1"/>
      <c r="B126" s="122"/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22"/>
      <c r="N126" s="122"/>
      <c r="O126" s="122"/>
      <c r="P126" s="122"/>
      <c r="Q126" s="122"/>
      <c r="R126" s="122"/>
      <c r="S126" s="122"/>
      <c r="T126" s="122"/>
      <c r="U126" s="122"/>
      <c r="V126" s="122"/>
      <c r="W126" s="122"/>
      <c r="X126" s="122"/>
      <c r="Y126" s="122"/>
      <c r="Z126" s="122"/>
      <c r="AA126" s="122"/>
      <c r="AB126" s="122"/>
      <c r="AC126" s="122"/>
      <c r="AD126" s="122"/>
      <c r="AE126" s="122"/>
      <c r="AF126" s="126"/>
      <c r="AG126" s="126"/>
      <c r="AH126" s="126"/>
      <c r="AI126" s="126"/>
      <c r="AJ126" s="126"/>
      <c r="AK126" s="126"/>
      <c r="AL126" s="126"/>
      <c r="AM126" s="126"/>
      <c r="AN126" s="126"/>
      <c r="AO126" s="126"/>
      <c r="AP126" s="126"/>
      <c r="AQ126" s="126"/>
      <c r="AR126" s="126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1"/>
      <c r="EZ126" s="1"/>
      <c r="FA126" s="1"/>
      <c r="FB126" s="1"/>
      <c r="FC126" s="1"/>
      <c r="FD126" s="1"/>
      <c r="FE126" s="1"/>
      <c r="FF126" s="1"/>
      <c r="FG126" s="1"/>
      <c r="FH126" s="1"/>
      <c r="FI126" s="1"/>
      <c r="FJ126" s="1"/>
      <c r="FK126" s="1"/>
      <c r="FL126" s="1"/>
      <c r="FM126" s="1"/>
      <c r="FN126" s="1"/>
      <c r="FO126" s="1"/>
      <c r="FP126" s="1"/>
      <c r="FQ126" s="1"/>
      <c r="FR126" s="1"/>
      <c r="FS126" s="1"/>
      <c r="FT126" s="1"/>
      <c r="FU126" s="1"/>
      <c r="FV126" s="1"/>
      <c r="FW126" s="1"/>
      <c r="FX126" s="1"/>
      <c r="FY126" s="1"/>
      <c r="FZ126" s="1"/>
      <c r="GA126" s="1"/>
      <c r="GB126" s="1"/>
      <c r="GC126" s="1"/>
      <c r="GD126" s="1"/>
      <c r="GE126" s="1"/>
      <c r="GF126" s="1"/>
      <c r="GG126" s="1"/>
      <c r="GH126" s="1"/>
      <c r="GI126" s="1"/>
      <c r="GJ126" s="1"/>
      <c r="GK126" s="1"/>
      <c r="GL126" s="1"/>
      <c r="GM126" s="1"/>
      <c r="GN126" s="1"/>
      <c r="GO126" s="1"/>
      <c r="GP126" s="1"/>
      <c r="GQ126" s="1"/>
      <c r="GR126" s="1"/>
      <c r="GS126" s="1"/>
      <c r="GT126" s="1"/>
      <c r="GU126" s="1"/>
      <c r="GV126" s="1"/>
      <c r="GW126" s="1"/>
      <c r="GX126" s="1"/>
      <c r="GY126" s="1"/>
      <c r="GZ126" s="1"/>
      <c r="HA126" s="1"/>
      <c r="HB126" s="1"/>
      <c r="HC126" s="1"/>
      <c r="HD126" s="1"/>
      <c r="HE126" s="1"/>
      <c r="HF126" s="1"/>
      <c r="HG126" s="1"/>
      <c r="HH126" s="1"/>
      <c r="HI126" s="1"/>
      <c r="HJ126" s="1"/>
      <c r="HK126" s="1"/>
      <c r="HL126" s="1"/>
      <c r="HM126" s="1"/>
      <c r="HN126" s="1"/>
      <c r="HO126" s="1"/>
      <c r="HP126" s="1"/>
      <c r="HQ126" s="1"/>
      <c r="HR126" s="1"/>
      <c r="HS126" s="1"/>
      <c r="HT126" s="1"/>
      <c r="HU126" s="1"/>
      <c r="HV126" s="1"/>
      <c r="HW126" s="1"/>
      <c r="HX126" s="1"/>
      <c r="HY126" s="1"/>
      <c r="HZ126" s="1"/>
      <c r="IA126" s="1"/>
      <c r="IB126" s="1"/>
      <c r="IC126" s="1"/>
      <c r="ID126" s="1"/>
      <c r="IE126" s="1"/>
      <c r="IF126" s="1"/>
      <c r="IG126" s="1"/>
      <c r="IH126" s="1"/>
      <c r="II126" s="1"/>
      <c r="IJ126" s="1"/>
      <c r="IK126" s="1"/>
      <c r="IL126" s="1"/>
      <c r="IM126" s="1"/>
      <c r="IN126" s="1"/>
      <c r="IO126" s="1"/>
      <c r="IP126" s="1"/>
      <c r="IQ126" s="1"/>
      <c r="IR126" s="1"/>
      <c r="IS126" s="1"/>
      <c r="IT126" s="1"/>
      <c r="IU126" s="1"/>
      <c r="IV126" s="1"/>
      <c r="IW126" s="1"/>
    </row>
    <row r="127" customFormat="false" ht="11.25" hidden="false" customHeight="false" outlineLevel="0" collapsed="false">
      <c r="A127" s="1"/>
      <c r="B127" s="122"/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22"/>
      <c r="N127" s="122"/>
      <c r="O127" s="122"/>
      <c r="P127" s="122"/>
      <c r="Q127" s="122"/>
      <c r="R127" s="122"/>
      <c r="S127" s="122"/>
      <c r="T127" s="122"/>
      <c r="U127" s="122"/>
      <c r="V127" s="122"/>
      <c r="W127" s="122"/>
      <c r="X127" s="122"/>
      <c r="Y127" s="122"/>
      <c r="Z127" s="122"/>
      <c r="AA127" s="122"/>
      <c r="AB127" s="122"/>
      <c r="AC127" s="122"/>
      <c r="AD127" s="122"/>
      <c r="AE127" s="122"/>
      <c r="AF127" s="126"/>
      <c r="AG127" s="126"/>
      <c r="AH127" s="126"/>
      <c r="AI127" s="126"/>
      <c r="AJ127" s="126"/>
      <c r="AK127" s="126"/>
      <c r="AL127" s="126"/>
      <c r="AM127" s="126"/>
      <c r="AN127" s="126"/>
      <c r="AO127" s="126"/>
      <c r="AP127" s="126"/>
      <c r="AQ127" s="126"/>
      <c r="AR127" s="126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"/>
      <c r="EB127" s="1"/>
      <c r="EC127" s="1"/>
      <c r="ED127" s="1"/>
      <c r="EE127" s="1"/>
      <c r="EF127" s="1"/>
      <c r="EG127" s="1"/>
      <c r="EH127" s="1"/>
      <c r="EI127" s="1"/>
      <c r="EJ127" s="1"/>
      <c r="EK127" s="1"/>
      <c r="EL127" s="1"/>
      <c r="EM127" s="1"/>
      <c r="EN127" s="1"/>
      <c r="EO127" s="1"/>
      <c r="EP127" s="1"/>
      <c r="EQ127" s="1"/>
      <c r="ER127" s="1"/>
      <c r="ES127" s="1"/>
      <c r="ET127" s="1"/>
      <c r="EU127" s="1"/>
      <c r="EV127" s="1"/>
      <c r="EW127" s="1"/>
      <c r="EX127" s="1"/>
      <c r="EY127" s="1"/>
      <c r="EZ127" s="1"/>
      <c r="FA127" s="1"/>
      <c r="FB127" s="1"/>
      <c r="FC127" s="1"/>
      <c r="FD127" s="1"/>
      <c r="FE127" s="1"/>
      <c r="FF127" s="1"/>
      <c r="FG127" s="1"/>
      <c r="FH127" s="1"/>
      <c r="FI127" s="1"/>
      <c r="FJ127" s="1"/>
      <c r="FK127" s="1"/>
      <c r="FL127" s="1"/>
      <c r="FM127" s="1"/>
      <c r="FN127" s="1"/>
      <c r="FO127" s="1"/>
      <c r="FP127" s="1"/>
      <c r="FQ127" s="1"/>
      <c r="FR127" s="1"/>
      <c r="FS127" s="1"/>
      <c r="FT127" s="1"/>
      <c r="FU127" s="1"/>
      <c r="FV127" s="1"/>
      <c r="FW127" s="1"/>
      <c r="FX127" s="1"/>
      <c r="FY127" s="1"/>
      <c r="FZ127" s="1"/>
      <c r="GA127" s="1"/>
      <c r="GB127" s="1"/>
      <c r="GC127" s="1"/>
      <c r="GD127" s="1"/>
      <c r="GE127" s="1"/>
      <c r="GF127" s="1"/>
      <c r="GG127" s="1"/>
      <c r="GH127" s="1"/>
      <c r="GI127" s="1"/>
      <c r="GJ127" s="1"/>
      <c r="GK127" s="1"/>
      <c r="GL127" s="1"/>
      <c r="GM127" s="1"/>
      <c r="GN127" s="1"/>
      <c r="GO127" s="1"/>
      <c r="GP127" s="1"/>
      <c r="GQ127" s="1"/>
      <c r="GR127" s="1"/>
      <c r="GS127" s="1"/>
      <c r="GT127" s="1"/>
      <c r="GU127" s="1"/>
      <c r="GV127" s="1"/>
      <c r="GW127" s="1"/>
      <c r="GX127" s="1"/>
      <c r="GY127" s="1"/>
      <c r="GZ127" s="1"/>
      <c r="HA127" s="1"/>
      <c r="HB127" s="1"/>
      <c r="HC127" s="1"/>
      <c r="HD127" s="1"/>
      <c r="HE127" s="1"/>
      <c r="HF127" s="1"/>
      <c r="HG127" s="1"/>
      <c r="HH127" s="1"/>
      <c r="HI127" s="1"/>
      <c r="HJ127" s="1"/>
      <c r="HK127" s="1"/>
      <c r="HL127" s="1"/>
      <c r="HM127" s="1"/>
      <c r="HN127" s="1"/>
      <c r="HO127" s="1"/>
      <c r="HP127" s="1"/>
      <c r="HQ127" s="1"/>
      <c r="HR127" s="1"/>
      <c r="HS127" s="1"/>
      <c r="HT127" s="1"/>
      <c r="HU127" s="1"/>
      <c r="HV127" s="1"/>
      <c r="HW127" s="1"/>
      <c r="HX127" s="1"/>
      <c r="HY127" s="1"/>
      <c r="HZ127" s="1"/>
      <c r="IA127" s="1"/>
      <c r="IB127" s="1"/>
      <c r="IC127" s="1"/>
      <c r="ID127" s="1"/>
      <c r="IE127" s="1"/>
      <c r="IF127" s="1"/>
      <c r="IG127" s="1"/>
      <c r="IH127" s="1"/>
      <c r="II127" s="1"/>
      <c r="IJ127" s="1"/>
      <c r="IK127" s="1"/>
      <c r="IL127" s="1"/>
      <c r="IM127" s="1"/>
      <c r="IN127" s="1"/>
      <c r="IO127" s="1"/>
      <c r="IP127" s="1"/>
      <c r="IQ127" s="1"/>
      <c r="IR127" s="1"/>
      <c r="IS127" s="1"/>
      <c r="IT127" s="1"/>
      <c r="IU127" s="1"/>
      <c r="IV127" s="1"/>
      <c r="IW127" s="1"/>
    </row>
    <row r="128" customFormat="false" ht="11.25" hidden="false" customHeight="false" outlineLevel="0" collapsed="false">
      <c r="A128" s="1"/>
      <c r="B128" s="122"/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22"/>
      <c r="N128" s="122"/>
      <c r="O128" s="122"/>
      <c r="P128" s="122"/>
      <c r="Q128" s="122"/>
      <c r="R128" s="122"/>
      <c r="S128" s="122"/>
      <c r="T128" s="122"/>
      <c r="U128" s="122"/>
      <c r="V128" s="122"/>
      <c r="W128" s="122"/>
      <c r="X128" s="122"/>
      <c r="Y128" s="122"/>
      <c r="Z128" s="122"/>
      <c r="AA128" s="122"/>
      <c r="AB128" s="122"/>
      <c r="AC128" s="122"/>
      <c r="AD128" s="122"/>
      <c r="AE128" s="122"/>
      <c r="AF128" s="126"/>
      <c r="AG128" s="126"/>
      <c r="AH128" s="126"/>
      <c r="AI128" s="126"/>
      <c r="AJ128" s="126"/>
      <c r="AK128" s="126"/>
      <c r="AL128" s="126"/>
      <c r="AM128" s="126"/>
      <c r="AN128" s="126"/>
      <c r="AO128" s="126"/>
      <c r="AP128" s="126"/>
      <c r="AQ128" s="126"/>
      <c r="AR128" s="126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1"/>
      <c r="FM128" s="1"/>
      <c r="FN128" s="1"/>
      <c r="FO128" s="1"/>
      <c r="FP128" s="1"/>
      <c r="FQ128" s="1"/>
      <c r="FR128" s="1"/>
      <c r="FS128" s="1"/>
      <c r="FT128" s="1"/>
      <c r="FU128" s="1"/>
      <c r="FV128" s="1"/>
      <c r="FW128" s="1"/>
      <c r="FX128" s="1"/>
      <c r="FY128" s="1"/>
      <c r="FZ128" s="1"/>
      <c r="GA128" s="1"/>
      <c r="GB128" s="1"/>
      <c r="GC128" s="1"/>
      <c r="GD128" s="1"/>
      <c r="GE128" s="1"/>
      <c r="GF128" s="1"/>
      <c r="GG128" s="1"/>
      <c r="GH128" s="1"/>
      <c r="GI128" s="1"/>
      <c r="GJ128" s="1"/>
      <c r="GK128" s="1"/>
      <c r="GL128" s="1"/>
      <c r="GM128" s="1"/>
      <c r="GN128" s="1"/>
      <c r="GO128" s="1"/>
      <c r="GP128" s="1"/>
      <c r="GQ128" s="1"/>
      <c r="GR128" s="1"/>
      <c r="GS128" s="1"/>
      <c r="GT128" s="1"/>
      <c r="GU128" s="1"/>
      <c r="GV128" s="1"/>
      <c r="GW128" s="1"/>
      <c r="GX128" s="1"/>
      <c r="GY128" s="1"/>
      <c r="GZ128" s="1"/>
      <c r="HA128" s="1"/>
      <c r="HB128" s="1"/>
      <c r="HC128" s="1"/>
      <c r="HD128" s="1"/>
      <c r="HE128" s="1"/>
      <c r="HF128" s="1"/>
      <c r="HG128" s="1"/>
      <c r="HH128" s="1"/>
      <c r="HI128" s="1"/>
      <c r="HJ128" s="1"/>
      <c r="HK128" s="1"/>
      <c r="HL128" s="1"/>
      <c r="HM128" s="1"/>
      <c r="HN128" s="1"/>
      <c r="HO128" s="1"/>
      <c r="HP128" s="1"/>
      <c r="HQ128" s="1"/>
      <c r="HR128" s="1"/>
      <c r="HS128" s="1"/>
      <c r="HT128" s="1"/>
      <c r="HU128" s="1"/>
      <c r="HV128" s="1"/>
      <c r="HW128" s="1"/>
      <c r="HX128" s="1"/>
      <c r="HY128" s="1"/>
      <c r="HZ128" s="1"/>
      <c r="IA128" s="1"/>
      <c r="IB128" s="1"/>
      <c r="IC128" s="1"/>
      <c r="ID128" s="1"/>
      <c r="IE128" s="1"/>
      <c r="IF128" s="1"/>
      <c r="IG128" s="1"/>
      <c r="IH128" s="1"/>
      <c r="II128" s="1"/>
      <c r="IJ128" s="1"/>
      <c r="IK128" s="1"/>
      <c r="IL128" s="1"/>
      <c r="IM128" s="1"/>
      <c r="IN128" s="1"/>
      <c r="IO128" s="1"/>
      <c r="IP128" s="1"/>
      <c r="IQ128" s="1"/>
      <c r="IR128" s="1"/>
      <c r="IS128" s="1"/>
      <c r="IT128" s="1"/>
      <c r="IU128" s="1"/>
      <c r="IV128" s="1"/>
      <c r="IW128" s="1"/>
    </row>
    <row r="129" customFormat="false" ht="11.25" hidden="false" customHeight="false" outlineLevel="0" collapsed="false">
      <c r="A129" s="1"/>
      <c r="B129" s="122"/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22"/>
      <c r="N129" s="122"/>
      <c r="O129" s="122"/>
      <c r="P129" s="122"/>
      <c r="Q129" s="122"/>
      <c r="R129" s="122"/>
      <c r="S129" s="122"/>
      <c r="T129" s="122"/>
      <c r="U129" s="122"/>
      <c r="V129" s="122"/>
      <c r="W129" s="122"/>
      <c r="X129" s="122"/>
      <c r="Y129" s="122"/>
      <c r="Z129" s="122"/>
      <c r="AA129" s="122"/>
      <c r="AB129" s="122"/>
      <c r="AC129" s="122"/>
      <c r="AD129" s="122"/>
      <c r="AE129" s="122"/>
      <c r="AF129" s="126"/>
      <c r="AG129" s="126"/>
      <c r="AH129" s="126"/>
      <c r="AI129" s="126"/>
      <c r="AJ129" s="126"/>
      <c r="AK129" s="126"/>
      <c r="AL129" s="126"/>
      <c r="AM129" s="126"/>
      <c r="AN129" s="126"/>
      <c r="AO129" s="126"/>
      <c r="AP129" s="126"/>
      <c r="AQ129" s="126"/>
      <c r="AR129" s="126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  <c r="FL129" s="1"/>
      <c r="FM129" s="1"/>
      <c r="FN129" s="1"/>
      <c r="FO129" s="1"/>
      <c r="FP129" s="1"/>
      <c r="FQ129" s="1"/>
      <c r="FR129" s="1"/>
      <c r="FS129" s="1"/>
      <c r="FT129" s="1"/>
      <c r="FU129" s="1"/>
      <c r="FV129" s="1"/>
      <c r="FW129" s="1"/>
      <c r="FX129" s="1"/>
      <c r="FY129" s="1"/>
      <c r="FZ129" s="1"/>
      <c r="GA129" s="1"/>
      <c r="GB129" s="1"/>
      <c r="GC129" s="1"/>
      <c r="GD129" s="1"/>
      <c r="GE129" s="1"/>
      <c r="GF129" s="1"/>
      <c r="GG129" s="1"/>
      <c r="GH129" s="1"/>
      <c r="GI129" s="1"/>
      <c r="GJ129" s="1"/>
      <c r="GK129" s="1"/>
      <c r="GL129" s="1"/>
      <c r="GM129" s="1"/>
      <c r="GN129" s="1"/>
      <c r="GO129" s="1"/>
      <c r="GP129" s="1"/>
      <c r="GQ129" s="1"/>
      <c r="GR129" s="1"/>
      <c r="GS129" s="1"/>
      <c r="GT129" s="1"/>
      <c r="GU129" s="1"/>
      <c r="GV129" s="1"/>
      <c r="GW129" s="1"/>
      <c r="GX129" s="1"/>
      <c r="GY129" s="1"/>
      <c r="GZ129" s="1"/>
      <c r="HA129" s="1"/>
      <c r="HB129" s="1"/>
      <c r="HC129" s="1"/>
      <c r="HD129" s="1"/>
      <c r="HE129" s="1"/>
      <c r="HF129" s="1"/>
      <c r="HG129" s="1"/>
      <c r="HH129" s="1"/>
      <c r="HI129" s="1"/>
      <c r="HJ129" s="1"/>
      <c r="HK129" s="1"/>
      <c r="HL129" s="1"/>
      <c r="HM129" s="1"/>
      <c r="HN129" s="1"/>
      <c r="HO129" s="1"/>
      <c r="HP129" s="1"/>
      <c r="HQ129" s="1"/>
      <c r="HR129" s="1"/>
      <c r="HS129" s="1"/>
      <c r="HT129" s="1"/>
      <c r="HU129" s="1"/>
      <c r="HV129" s="1"/>
      <c r="HW129" s="1"/>
      <c r="HX129" s="1"/>
      <c r="HY129" s="1"/>
      <c r="HZ129" s="1"/>
      <c r="IA129" s="1"/>
      <c r="IB129" s="1"/>
      <c r="IC129" s="1"/>
      <c r="ID129" s="1"/>
      <c r="IE129" s="1"/>
      <c r="IF129" s="1"/>
      <c r="IG129" s="1"/>
      <c r="IH129" s="1"/>
      <c r="II129" s="1"/>
      <c r="IJ129" s="1"/>
      <c r="IK129" s="1"/>
      <c r="IL129" s="1"/>
      <c r="IM129" s="1"/>
      <c r="IN129" s="1"/>
      <c r="IO129" s="1"/>
      <c r="IP129" s="1"/>
      <c r="IQ129" s="1"/>
      <c r="IR129" s="1"/>
      <c r="IS129" s="1"/>
      <c r="IT129" s="1"/>
      <c r="IU129" s="1"/>
      <c r="IV129" s="1"/>
      <c r="IW129" s="1"/>
    </row>
    <row r="130" customFormat="false" ht="11.25" hidden="false" customHeight="false" outlineLevel="0" collapsed="false">
      <c r="A130" s="1"/>
      <c r="B130" s="122"/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22"/>
      <c r="N130" s="122"/>
      <c r="O130" s="122"/>
      <c r="P130" s="122"/>
      <c r="Q130" s="122"/>
      <c r="R130" s="122"/>
      <c r="S130" s="122"/>
      <c r="T130" s="122"/>
      <c r="U130" s="122"/>
      <c r="V130" s="122"/>
      <c r="W130" s="122"/>
      <c r="X130" s="122"/>
      <c r="Y130" s="122"/>
      <c r="Z130" s="122"/>
      <c r="AA130" s="122"/>
      <c r="AB130" s="122"/>
      <c r="AC130" s="122"/>
      <c r="AD130" s="122"/>
      <c r="AE130" s="122"/>
      <c r="AF130" s="126"/>
      <c r="AG130" s="126"/>
      <c r="AH130" s="126"/>
      <c r="AI130" s="126"/>
      <c r="AJ130" s="126"/>
      <c r="AK130" s="126"/>
      <c r="AL130" s="126"/>
      <c r="AM130" s="126"/>
      <c r="AN130" s="126"/>
      <c r="AO130" s="126"/>
      <c r="AP130" s="126"/>
      <c r="AQ130" s="126"/>
      <c r="AR130" s="126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"/>
      <c r="EB130" s="1"/>
      <c r="EC130" s="1"/>
      <c r="ED130" s="1"/>
      <c r="EE130" s="1"/>
      <c r="EF130" s="1"/>
      <c r="EG130" s="1"/>
      <c r="EH130" s="1"/>
      <c r="EI130" s="1"/>
      <c r="EJ130" s="1"/>
      <c r="EK130" s="1"/>
      <c r="EL130" s="1"/>
      <c r="EM130" s="1"/>
      <c r="EN130" s="1"/>
      <c r="EO130" s="1"/>
      <c r="EP130" s="1"/>
      <c r="EQ130" s="1"/>
      <c r="ER130" s="1"/>
      <c r="ES130" s="1"/>
      <c r="ET130" s="1"/>
      <c r="EU130" s="1"/>
      <c r="EV130" s="1"/>
      <c r="EW130" s="1"/>
      <c r="EX130" s="1"/>
      <c r="EY130" s="1"/>
      <c r="EZ130" s="1"/>
      <c r="FA130" s="1"/>
      <c r="FB130" s="1"/>
      <c r="FC130" s="1"/>
      <c r="FD130" s="1"/>
      <c r="FE130" s="1"/>
      <c r="FF130" s="1"/>
      <c r="FG130" s="1"/>
      <c r="FH130" s="1"/>
      <c r="FI130" s="1"/>
      <c r="FJ130" s="1"/>
      <c r="FK130" s="1"/>
      <c r="FL130" s="1"/>
      <c r="FM130" s="1"/>
      <c r="FN130" s="1"/>
      <c r="FO130" s="1"/>
      <c r="FP130" s="1"/>
      <c r="FQ130" s="1"/>
      <c r="FR130" s="1"/>
      <c r="FS130" s="1"/>
      <c r="FT130" s="1"/>
      <c r="FU130" s="1"/>
      <c r="FV130" s="1"/>
      <c r="FW130" s="1"/>
      <c r="FX130" s="1"/>
      <c r="FY130" s="1"/>
      <c r="FZ130" s="1"/>
      <c r="GA130" s="1"/>
      <c r="GB130" s="1"/>
      <c r="GC130" s="1"/>
      <c r="GD130" s="1"/>
      <c r="GE130" s="1"/>
      <c r="GF130" s="1"/>
      <c r="GG130" s="1"/>
      <c r="GH130" s="1"/>
      <c r="GI130" s="1"/>
      <c r="GJ130" s="1"/>
      <c r="GK130" s="1"/>
      <c r="GL130" s="1"/>
      <c r="GM130" s="1"/>
      <c r="GN130" s="1"/>
      <c r="GO130" s="1"/>
      <c r="GP130" s="1"/>
      <c r="GQ130" s="1"/>
      <c r="GR130" s="1"/>
      <c r="GS130" s="1"/>
      <c r="GT130" s="1"/>
      <c r="GU130" s="1"/>
      <c r="GV130" s="1"/>
      <c r="GW130" s="1"/>
      <c r="GX130" s="1"/>
      <c r="GY130" s="1"/>
      <c r="GZ130" s="1"/>
      <c r="HA130" s="1"/>
      <c r="HB130" s="1"/>
      <c r="HC130" s="1"/>
      <c r="HD130" s="1"/>
      <c r="HE130" s="1"/>
      <c r="HF130" s="1"/>
      <c r="HG130" s="1"/>
      <c r="HH130" s="1"/>
      <c r="HI130" s="1"/>
      <c r="HJ130" s="1"/>
      <c r="HK130" s="1"/>
      <c r="HL130" s="1"/>
      <c r="HM130" s="1"/>
      <c r="HN130" s="1"/>
      <c r="HO130" s="1"/>
      <c r="HP130" s="1"/>
      <c r="HQ130" s="1"/>
      <c r="HR130" s="1"/>
      <c r="HS130" s="1"/>
      <c r="HT130" s="1"/>
      <c r="HU130" s="1"/>
      <c r="HV130" s="1"/>
      <c r="HW130" s="1"/>
      <c r="HX130" s="1"/>
      <c r="HY130" s="1"/>
      <c r="HZ130" s="1"/>
      <c r="IA130" s="1"/>
      <c r="IB130" s="1"/>
      <c r="IC130" s="1"/>
      <c r="ID130" s="1"/>
      <c r="IE130" s="1"/>
      <c r="IF130" s="1"/>
      <c r="IG130" s="1"/>
      <c r="IH130" s="1"/>
      <c r="II130" s="1"/>
      <c r="IJ130" s="1"/>
      <c r="IK130" s="1"/>
      <c r="IL130" s="1"/>
      <c r="IM130" s="1"/>
      <c r="IN130" s="1"/>
      <c r="IO130" s="1"/>
      <c r="IP130" s="1"/>
      <c r="IQ130" s="1"/>
      <c r="IR130" s="1"/>
      <c r="IS130" s="1"/>
      <c r="IT130" s="1"/>
      <c r="IU130" s="1"/>
      <c r="IV130" s="1"/>
      <c r="IW130" s="1"/>
    </row>
    <row r="131" customFormat="false" ht="11.25" hidden="false" customHeight="false" outlineLevel="0" collapsed="false">
      <c r="A131" s="1"/>
      <c r="B131" s="122"/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22"/>
      <c r="N131" s="122"/>
      <c r="O131" s="122"/>
      <c r="P131" s="122"/>
      <c r="Q131" s="122"/>
      <c r="R131" s="122"/>
      <c r="S131" s="122"/>
      <c r="T131" s="122"/>
      <c r="U131" s="122"/>
      <c r="V131" s="122"/>
      <c r="W131" s="122"/>
      <c r="X131" s="122"/>
      <c r="Y131" s="122"/>
      <c r="Z131" s="122"/>
      <c r="AA131" s="122"/>
      <c r="AB131" s="122"/>
      <c r="AC131" s="122"/>
      <c r="AD131" s="122"/>
      <c r="AE131" s="122"/>
      <c r="AF131" s="126"/>
      <c r="AG131" s="126"/>
      <c r="AH131" s="126"/>
      <c r="AI131" s="126"/>
      <c r="AJ131" s="126"/>
      <c r="AK131" s="126"/>
      <c r="AL131" s="126"/>
      <c r="AM131" s="126"/>
      <c r="AN131" s="126"/>
      <c r="AO131" s="126"/>
      <c r="AP131" s="126"/>
      <c r="AQ131" s="126"/>
      <c r="AR131" s="126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  <c r="DX131" s="1"/>
      <c r="DY131" s="1"/>
      <c r="DZ131" s="1"/>
      <c r="EA131" s="1"/>
      <c r="EB131" s="1"/>
      <c r="EC131" s="1"/>
      <c r="ED131" s="1"/>
      <c r="EE131" s="1"/>
      <c r="EF131" s="1"/>
      <c r="EG131" s="1"/>
      <c r="EH131" s="1"/>
      <c r="EI131" s="1"/>
      <c r="EJ131" s="1"/>
      <c r="EK131" s="1"/>
      <c r="EL131" s="1"/>
      <c r="EM131" s="1"/>
      <c r="EN131" s="1"/>
      <c r="EO131" s="1"/>
      <c r="EP131" s="1"/>
      <c r="EQ131" s="1"/>
      <c r="ER131" s="1"/>
      <c r="ES131" s="1"/>
      <c r="ET131" s="1"/>
      <c r="EU131" s="1"/>
      <c r="EV131" s="1"/>
      <c r="EW131" s="1"/>
      <c r="EX131" s="1"/>
      <c r="EY131" s="1"/>
      <c r="EZ131" s="1"/>
      <c r="FA131" s="1"/>
      <c r="FB131" s="1"/>
      <c r="FC131" s="1"/>
      <c r="FD131" s="1"/>
      <c r="FE131" s="1"/>
      <c r="FF131" s="1"/>
      <c r="FG131" s="1"/>
      <c r="FH131" s="1"/>
      <c r="FI131" s="1"/>
      <c r="FJ131" s="1"/>
      <c r="FK131" s="1"/>
      <c r="FL131" s="1"/>
      <c r="FM131" s="1"/>
      <c r="FN131" s="1"/>
      <c r="FO131" s="1"/>
      <c r="FP131" s="1"/>
      <c r="FQ131" s="1"/>
      <c r="FR131" s="1"/>
      <c r="FS131" s="1"/>
      <c r="FT131" s="1"/>
      <c r="FU131" s="1"/>
      <c r="FV131" s="1"/>
      <c r="FW131" s="1"/>
      <c r="FX131" s="1"/>
      <c r="FY131" s="1"/>
      <c r="FZ131" s="1"/>
      <c r="GA131" s="1"/>
      <c r="GB131" s="1"/>
      <c r="GC131" s="1"/>
      <c r="GD131" s="1"/>
      <c r="GE131" s="1"/>
      <c r="GF131" s="1"/>
      <c r="GG131" s="1"/>
      <c r="GH131" s="1"/>
      <c r="GI131" s="1"/>
      <c r="GJ131" s="1"/>
      <c r="GK131" s="1"/>
      <c r="GL131" s="1"/>
      <c r="GM131" s="1"/>
      <c r="GN131" s="1"/>
      <c r="GO131" s="1"/>
      <c r="GP131" s="1"/>
      <c r="GQ131" s="1"/>
      <c r="GR131" s="1"/>
      <c r="GS131" s="1"/>
      <c r="GT131" s="1"/>
      <c r="GU131" s="1"/>
      <c r="GV131" s="1"/>
      <c r="GW131" s="1"/>
      <c r="GX131" s="1"/>
      <c r="GY131" s="1"/>
      <c r="GZ131" s="1"/>
      <c r="HA131" s="1"/>
      <c r="HB131" s="1"/>
      <c r="HC131" s="1"/>
      <c r="HD131" s="1"/>
      <c r="HE131" s="1"/>
      <c r="HF131" s="1"/>
      <c r="HG131" s="1"/>
      <c r="HH131" s="1"/>
      <c r="HI131" s="1"/>
      <c r="HJ131" s="1"/>
      <c r="HK131" s="1"/>
      <c r="HL131" s="1"/>
      <c r="HM131" s="1"/>
      <c r="HN131" s="1"/>
      <c r="HO131" s="1"/>
      <c r="HP131" s="1"/>
      <c r="HQ131" s="1"/>
      <c r="HR131" s="1"/>
      <c r="HS131" s="1"/>
      <c r="HT131" s="1"/>
      <c r="HU131" s="1"/>
      <c r="HV131" s="1"/>
      <c r="HW131" s="1"/>
      <c r="HX131" s="1"/>
      <c r="HY131" s="1"/>
      <c r="HZ131" s="1"/>
      <c r="IA131" s="1"/>
      <c r="IB131" s="1"/>
      <c r="IC131" s="1"/>
      <c r="ID131" s="1"/>
      <c r="IE131" s="1"/>
      <c r="IF131" s="1"/>
      <c r="IG131" s="1"/>
      <c r="IH131" s="1"/>
      <c r="II131" s="1"/>
      <c r="IJ131" s="1"/>
      <c r="IK131" s="1"/>
      <c r="IL131" s="1"/>
      <c r="IM131" s="1"/>
      <c r="IN131" s="1"/>
      <c r="IO131" s="1"/>
      <c r="IP131" s="1"/>
      <c r="IQ131" s="1"/>
      <c r="IR131" s="1"/>
      <c r="IS131" s="1"/>
      <c r="IT131" s="1"/>
      <c r="IU131" s="1"/>
      <c r="IV131" s="1"/>
      <c r="IW131" s="1"/>
    </row>
    <row r="132" customFormat="false" ht="11.25" hidden="false" customHeight="false" outlineLevel="0" collapsed="false">
      <c r="A132" s="1"/>
      <c r="B132" s="122"/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22"/>
      <c r="N132" s="122"/>
      <c r="O132" s="122"/>
      <c r="P132" s="122"/>
      <c r="Q132" s="122"/>
      <c r="R132" s="122"/>
      <c r="S132" s="122"/>
      <c r="T132" s="122"/>
      <c r="U132" s="122"/>
      <c r="V132" s="122"/>
      <c r="W132" s="122"/>
      <c r="X132" s="122"/>
      <c r="Y132" s="122"/>
      <c r="Z132" s="122"/>
      <c r="AA132" s="122"/>
      <c r="AB132" s="122"/>
      <c r="AC132" s="122"/>
      <c r="AD132" s="122"/>
      <c r="AE132" s="122"/>
      <c r="AF132" s="126"/>
      <c r="AG132" s="126"/>
      <c r="AH132" s="126"/>
      <c r="AI132" s="126"/>
      <c r="AJ132" s="126"/>
      <c r="AK132" s="126"/>
      <c r="AL132" s="126"/>
      <c r="AM132" s="126"/>
      <c r="AN132" s="126"/>
      <c r="AO132" s="126"/>
      <c r="AP132" s="126"/>
      <c r="AQ132" s="126"/>
      <c r="AR132" s="126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DS132" s="1"/>
      <c r="DT132" s="1"/>
      <c r="DU132" s="1"/>
      <c r="DV132" s="1"/>
      <c r="DW132" s="1"/>
      <c r="DX132" s="1"/>
      <c r="DY132" s="1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1"/>
      <c r="EM132" s="1"/>
      <c r="EN132" s="1"/>
      <c r="EO132" s="1"/>
      <c r="EP132" s="1"/>
      <c r="EQ132" s="1"/>
      <c r="ER132" s="1"/>
      <c r="ES132" s="1"/>
      <c r="ET132" s="1"/>
      <c r="EU132" s="1"/>
      <c r="EV132" s="1"/>
      <c r="EW132" s="1"/>
      <c r="EX132" s="1"/>
      <c r="EY132" s="1"/>
      <c r="EZ132" s="1"/>
      <c r="FA132" s="1"/>
      <c r="FB132" s="1"/>
      <c r="FC132" s="1"/>
      <c r="FD132" s="1"/>
      <c r="FE132" s="1"/>
      <c r="FF132" s="1"/>
      <c r="FG132" s="1"/>
      <c r="FH132" s="1"/>
      <c r="FI132" s="1"/>
      <c r="FJ132" s="1"/>
      <c r="FK132" s="1"/>
      <c r="FL132" s="1"/>
      <c r="FM132" s="1"/>
      <c r="FN132" s="1"/>
      <c r="FO132" s="1"/>
      <c r="FP132" s="1"/>
      <c r="FQ132" s="1"/>
      <c r="FR132" s="1"/>
      <c r="FS132" s="1"/>
      <c r="FT132" s="1"/>
      <c r="FU132" s="1"/>
      <c r="FV132" s="1"/>
      <c r="FW132" s="1"/>
      <c r="FX132" s="1"/>
      <c r="FY132" s="1"/>
      <c r="FZ132" s="1"/>
      <c r="GA132" s="1"/>
      <c r="GB132" s="1"/>
      <c r="GC132" s="1"/>
      <c r="GD132" s="1"/>
      <c r="GE132" s="1"/>
      <c r="GF132" s="1"/>
      <c r="GG132" s="1"/>
      <c r="GH132" s="1"/>
      <c r="GI132" s="1"/>
      <c r="GJ132" s="1"/>
      <c r="GK132" s="1"/>
      <c r="GL132" s="1"/>
      <c r="GM132" s="1"/>
      <c r="GN132" s="1"/>
      <c r="GO132" s="1"/>
      <c r="GP132" s="1"/>
      <c r="GQ132" s="1"/>
      <c r="GR132" s="1"/>
      <c r="GS132" s="1"/>
      <c r="GT132" s="1"/>
      <c r="GU132" s="1"/>
      <c r="GV132" s="1"/>
      <c r="GW132" s="1"/>
      <c r="GX132" s="1"/>
      <c r="GY132" s="1"/>
      <c r="GZ132" s="1"/>
      <c r="HA132" s="1"/>
      <c r="HB132" s="1"/>
      <c r="HC132" s="1"/>
      <c r="HD132" s="1"/>
      <c r="HE132" s="1"/>
      <c r="HF132" s="1"/>
      <c r="HG132" s="1"/>
      <c r="HH132" s="1"/>
      <c r="HI132" s="1"/>
      <c r="HJ132" s="1"/>
      <c r="HK132" s="1"/>
      <c r="HL132" s="1"/>
      <c r="HM132" s="1"/>
      <c r="HN132" s="1"/>
      <c r="HO132" s="1"/>
      <c r="HP132" s="1"/>
      <c r="HQ132" s="1"/>
      <c r="HR132" s="1"/>
      <c r="HS132" s="1"/>
      <c r="HT132" s="1"/>
      <c r="HU132" s="1"/>
      <c r="HV132" s="1"/>
      <c r="HW132" s="1"/>
      <c r="HX132" s="1"/>
      <c r="HY132" s="1"/>
      <c r="HZ132" s="1"/>
      <c r="IA132" s="1"/>
      <c r="IB132" s="1"/>
      <c r="IC132" s="1"/>
      <c r="ID132" s="1"/>
      <c r="IE132" s="1"/>
      <c r="IF132" s="1"/>
      <c r="IG132" s="1"/>
      <c r="IH132" s="1"/>
      <c r="II132" s="1"/>
      <c r="IJ132" s="1"/>
      <c r="IK132" s="1"/>
      <c r="IL132" s="1"/>
      <c r="IM132" s="1"/>
      <c r="IN132" s="1"/>
      <c r="IO132" s="1"/>
      <c r="IP132" s="1"/>
      <c r="IQ132" s="1"/>
      <c r="IR132" s="1"/>
      <c r="IS132" s="1"/>
      <c r="IT132" s="1"/>
      <c r="IU132" s="1"/>
      <c r="IV132" s="1"/>
      <c r="IW132" s="1"/>
    </row>
    <row r="133" customFormat="false" ht="11.25" hidden="false" customHeight="false" outlineLevel="0" collapsed="false">
      <c r="A133" s="1"/>
      <c r="B133" s="122"/>
      <c r="C133" s="122"/>
      <c r="D133" s="122"/>
      <c r="E133" s="122"/>
      <c r="F133" s="122"/>
      <c r="G133" s="122"/>
      <c r="H133" s="14"/>
      <c r="I133" s="14"/>
      <c r="J133" s="14"/>
      <c r="K133" s="14"/>
      <c r="L133" s="14"/>
      <c r="M133" s="122"/>
      <c r="N133" s="122"/>
      <c r="O133" s="122"/>
      <c r="P133" s="122"/>
      <c r="Q133" s="122"/>
      <c r="R133" s="122"/>
      <c r="S133" s="122"/>
      <c r="T133" s="122"/>
      <c r="U133" s="122"/>
      <c r="V133" s="122"/>
      <c r="W133" s="122"/>
      <c r="X133" s="122"/>
      <c r="Y133" s="122"/>
      <c r="Z133" s="122"/>
      <c r="AA133" s="122"/>
      <c r="AB133" s="122"/>
      <c r="AC133" s="122"/>
      <c r="AD133" s="122"/>
      <c r="AE133" s="122"/>
      <c r="AF133" s="126"/>
      <c r="AG133" s="126"/>
      <c r="AH133" s="126"/>
      <c r="AI133" s="126"/>
      <c r="AJ133" s="126"/>
      <c r="AK133" s="126"/>
      <c r="AL133" s="126"/>
      <c r="AM133" s="126"/>
      <c r="AN133" s="126"/>
      <c r="AO133" s="126"/>
      <c r="AP133" s="126"/>
      <c r="AQ133" s="126"/>
      <c r="AR133" s="126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  <c r="FJ133" s="1"/>
      <c r="FK133" s="1"/>
      <c r="FL133" s="1"/>
      <c r="FM133" s="1"/>
      <c r="FN133" s="1"/>
      <c r="FO133" s="1"/>
      <c r="FP133" s="1"/>
      <c r="FQ133" s="1"/>
      <c r="FR133" s="1"/>
      <c r="FS133" s="1"/>
      <c r="FT133" s="1"/>
      <c r="FU133" s="1"/>
      <c r="FV133" s="1"/>
      <c r="FW133" s="1"/>
      <c r="FX133" s="1"/>
      <c r="FY133" s="1"/>
      <c r="FZ133" s="1"/>
      <c r="GA133" s="1"/>
      <c r="GB133" s="1"/>
      <c r="GC133" s="1"/>
      <c r="GD133" s="1"/>
      <c r="GE133" s="1"/>
      <c r="GF133" s="1"/>
      <c r="GG133" s="1"/>
      <c r="GH133" s="1"/>
      <c r="GI133" s="1"/>
      <c r="GJ133" s="1"/>
      <c r="GK133" s="1"/>
      <c r="GL133" s="1"/>
      <c r="GM133" s="1"/>
      <c r="GN133" s="1"/>
      <c r="GO133" s="1"/>
      <c r="GP133" s="1"/>
      <c r="GQ133" s="1"/>
      <c r="GR133" s="1"/>
      <c r="GS133" s="1"/>
      <c r="GT133" s="1"/>
      <c r="GU133" s="1"/>
      <c r="GV133" s="1"/>
      <c r="GW133" s="1"/>
      <c r="GX133" s="1"/>
      <c r="GY133" s="1"/>
      <c r="GZ133" s="1"/>
      <c r="HA133" s="1"/>
      <c r="HB133" s="1"/>
      <c r="HC133" s="1"/>
      <c r="HD133" s="1"/>
      <c r="HE133" s="1"/>
      <c r="HF133" s="1"/>
      <c r="HG133" s="1"/>
      <c r="HH133" s="1"/>
      <c r="HI133" s="1"/>
      <c r="HJ133" s="1"/>
      <c r="HK133" s="1"/>
      <c r="HL133" s="1"/>
      <c r="HM133" s="1"/>
      <c r="HN133" s="1"/>
      <c r="HO133" s="1"/>
      <c r="HP133" s="1"/>
      <c r="HQ133" s="1"/>
      <c r="HR133" s="1"/>
      <c r="HS133" s="1"/>
      <c r="HT133" s="1"/>
      <c r="HU133" s="1"/>
      <c r="HV133" s="1"/>
      <c r="HW133" s="1"/>
      <c r="HX133" s="1"/>
      <c r="HY133" s="1"/>
      <c r="HZ133" s="1"/>
      <c r="IA133" s="1"/>
      <c r="IB133" s="1"/>
      <c r="IC133" s="1"/>
      <c r="ID133" s="1"/>
      <c r="IE133" s="1"/>
      <c r="IF133" s="1"/>
      <c r="IG133" s="1"/>
      <c r="IH133" s="1"/>
      <c r="II133" s="1"/>
      <c r="IJ133" s="1"/>
      <c r="IK133" s="1"/>
      <c r="IL133" s="1"/>
      <c r="IM133" s="1"/>
      <c r="IN133" s="1"/>
      <c r="IO133" s="1"/>
      <c r="IP133" s="1"/>
      <c r="IQ133" s="1"/>
      <c r="IR133" s="1"/>
      <c r="IS133" s="1"/>
      <c r="IT133" s="1"/>
      <c r="IU133" s="1"/>
      <c r="IV133" s="1"/>
      <c r="IW133" s="1"/>
    </row>
    <row r="134" customFormat="false" ht="11.25" hidden="false" customHeight="false" outlineLevel="0" collapsed="false">
      <c r="A134" s="1"/>
      <c r="B134" s="122"/>
      <c r="C134" s="122"/>
      <c r="D134" s="122"/>
      <c r="E134" s="122"/>
      <c r="F134" s="122"/>
      <c r="G134" s="122"/>
      <c r="H134" s="14"/>
      <c r="I134" s="14"/>
      <c r="J134" s="14"/>
      <c r="K134" s="14"/>
      <c r="L134" s="14"/>
      <c r="M134" s="122"/>
      <c r="N134" s="122"/>
      <c r="O134" s="122"/>
      <c r="P134" s="122"/>
      <c r="Q134" s="122"/>
      <c r="R134" s="122"/>
      <c r="S134" s="122"/>
      <c r="T134" s="122"/>
      <c r="U134" s="122"/>
      <c r="V134" s="122"/>
      <c r="W134" s="122"/>
      <c r="X134" s="122"/>
      <c r="Y134" s="122"/>
      <c r="Z134" s="122"/>
      <c r="AA134" s="122"/>
      <c r="AB134" s="122"/>
      <c r="AC134" s="122"/>
      <c r="AD134" s="122"/>
      <c r="AE134" s="122"/>
      <c r="AF134" s="126"/>
      <c r="AG134" s="126"/>
      <c r="AH134" s="126"/>
      <c r="AI134" s="126"/>
      <c r="AJ134" s="126"/>
      <c r="AK134" s="126"/>
      <c r="AL134" s="126"/>
      <c r="AM134" s="126"/>
      <c r="AN134" s="126"/>
      <c r="AO134" s="126"/>
      <c r="AP134" s="126"/>
      <c r="AQ134" s="126"/>
      <c r="AR134" s="126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  <c r="FA134" s="1"/>
      <c r="FB134" s="1"/>
      <c r="FC134" s="1"/>
      <c r="FD134" s="1"/>
      <c r="FE134" s="1"/>
      <c r="FF134" s="1"/>
      <c r="FG134" s="1"/>
      <c r="FH134" s="1"/>
      <c r="FI134" s="1"/>
      <c r="FJ134" s="1"/>
      <c r="FK134" s="1"/>
      <c r="FL134" s="1"/>
      <c r="FM134" s="1"/>
      <c r="FN134" s="1"/>
      <c r="FO134" s="1"/>
      <c r="FP134" s="1"/>
      <c r="FQ134" s="1"/>
      <c r="FR134" s="1"/>
      <c r="FS134" s="1"/>
      <c r="FT134" s="1"/>
      <c r="FU134" s="1"/>
      <c r="FV134" s="1"/>
      <c r="FW134" s="1"/>
      <c r="FX134" s="1"/>
      <c r="FY134" s="1"/>
      <c r="FZ134" s="1"/>
      <c r="GA134" s="1"/>
      <c r="GB134" s="1"/>
      <c r="GC134" s="1"/>
      <c r="GD134" s="1"/>
      <c r="GE134" s="1"/>
      <c r="GF134" s="1"/>
      <c r="GG134" s="1"/>
      <c r="GH134" s="1"/>
      <c r="GI134" s="1"/>
      <c r="GJ134" s="1"/>
      <c r="GK134" s="1"/>
      <c r="GL134" s="1"/>
      <c r="GM134" s="1"/>
      <c r="GN134" s="1"/>
      <c r="GO134" s="1"/>
      <c r="GP134" s="1"/>
      <c r="GQ134" s="1"/>
      <c r="GR134" s="1"/>
      <c r="GS134" s="1"/>
      <c r="GT134" s="1"/>
      <c r="GU134" s="1"/>
      <c r="GV134" s="1"/>
      <c r="GW134" s="1"/>
      <c r="GX134" s="1"/>
      <c r="GY134" s="1"/>
      <c r="GZ134" s="1"/>
      <c r="HA134" s="1"/>
      <c r="HB134" s="1"/>
      <c r="HC134" s="1"/>
      <c r="HD134" s="1"/>
      <c r="HE134" s="1"/>
      <c r="HF134" s="1"/>
      <c r="HG134" s="1"/>
      <c r="HH134" s="1"/>
      <c r="HI134" s="1"/>
      <c r="HJ134" s="1"/>
      <c r="HK134" s="1"/>
      <c r="HL134" s="1"/>
      <c r="HM134" s="1"/>
      <c r="HN134" s="1"/>
      <c r="HO134" s="1"/>
      <c r="HP134" s="1"/>
      <c r="HQ134" s="1"/>
      <c r="HR134" s="1"/>
      <c r="HS134" s="1"/>
      <c r="HT134" s="1"/>
      <c r="HU134" s="1"/>
      <c r="HV134" s="1"/>
      <c r="HW134" s="1"/>
      <c r="HX134" s="1"/>
      <c r="HY134" s="1"/>
      <c r="HZ134" s="1"/>
      <c r="IA134" s="1"/>
      <c r="IB134" s="1"/>
      <c r="IC134" s="1"/>
      <c r="ID134" s="1"/>
      <c r="IE134" s="1"/>
      <c r="IF134" s="1"/>
      <c r="IG134" s="1"/>
      <c r="IH134" s="1"/>
      <c r="II134" s="1"/>
      <c r="IJ134" s="1"/>
      <c r="IK134" s="1"/>
      <c r="IL134" s="1"/>
      <c r="IM134" s="1"/>
      <c r="IN134" s="1"/>
      <c r="IO134" s="1"/>
      <c r="IP134" s="1"/>
      <c r="IQ134" s="1"/>
      <c r="IR134" s="1"/>
      <c r="IS134" s="1"/>
      <c r="IT134" s="1"/>
      <c r="IU134" s="1"/>
      <c r="IV134" s="1"/>
      <c r="IW134" s="1"/>
    </row>
    <row r="135" customFormat="false" ht="11.25" hidden="false" customHeight="false" outlineLevel="0" collapsed="false">
      <c r="A135" s="1"/>
      <c r="B135" s="122"/>
      <c r="C135" s="122"/>
      <c r="D135" s="122"/>
      <c r="E135" s="122"/>
      <c r="F135" s="122"/>
      <c r="G135" s="122"/>
      <c r="H135" s="14"/>
      <c r="I135" s="14"/>
      <c r="J135" s="14"/>
      <c r="K135" s="14"/>
      <c r="L135" s="14"/>
      <c r="M135" s="122"/>
      <c r="N135" s="122"/>
      <c r="O135" s="122"/>
      <c r="P135" s="122"/>
      <c r="Q135" s="122"/>
      <c r="R135" s="122"/>
      <c r="S135" s="122"/>
      <c r="T135" s="122"/>
      <c r="U135" s="122"/>
      <c r="V135" s="122"/>
      <c r="W135" s="122"/>
      <c r="X135" s="122"/>
      <c r="Y135" s="122"/>
      <c r="Z135" s="122"/>
      <c r="AA135" s="122"/>
      <c r="AB135" s="122"/>
      <c r="AC135" s="122"/>
      <c r="AD135" s="122"/>
      <c r="AE135" s="122"/>
      <c r="AF135" s="126"/>
      <c r="AG135" s="126"/>
      <c r="AH135" s="126"/>
      <c r="AI135" s="126"/>
      <c r="AJ135" s="126"/>
      <c r="AK135" s="126"/>
      <c r="AL135" s="126"/>
      <c r="AM135" s="126"/>
      <c r="AN135" s="126"/>
      <c r="AO135" s="126"/>
      <c r="AP135" s="126"/>
      <c r="AQ135" s="126"/>
      <c r="AR135" s="126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  <c r="FJ135" s="1"/>
      <c r="FK135" s="1"/>
      <c r="FL135" s="1"/>
      <c r="FM135" s="1"/>
      <c r="FN135" s="1"/>
      <c r="FO135" s="1"/>
      <c r="FP135" s="1"/>
      <c r="FQ135" s="1"/>
      <c r="FR135" s="1"/>
      <c r="FS135" s="1"/>
      <c r="FT135" s="1"/>
      <c r="FU135" s="1"/>
      <c r="FV135" s="1"/>
      <c r="FW135" s="1"/>
      <c r="FX135" s="1"/>
      <c r="FY135" s="1"/>
      <c r="FZ135" s="1"/>
      <c r="GA135" s="1"/>
      <c r="GB135" s="1"/>
      <c r="GC135" s="1"/>
      <c r="GD135" s="1"/>
      <c r="GE135" s="1"/>
      <c r="GF135" s="1"/>
      <c r="GG135" s="1"/>
      <c r="GH135" s="1"/>
      <c r="GI135" s="1"/>
      <c r="GJ135" s="1"/>
      <c r="GK135" s="1"/>
      <c r="GL135" s="1"/>
      <c r="GM135" s="1"/>
      <c r="GN135" s="1"/>
      <c r="GO135" s="1"/>
      <c r="GP135" s="1"/>
      <c r="GQ135" s="1"/>
      <c r="GR135" s="1"/>
      <c r="GS135" s="1"/>
      <c r="GT135" s="1"/>
      <c r="GU135" s="1"/>
      <c r="GV135" s="1"/>
      <c r="GW135" s="1"/>
      <c r="GX135" s="1"/>
      <c r="GY135" s="1"/>
      <c r="GZ135" s="1"/>
      <c r="HA135" s="1"/>
      <c r="HB135" s="1"/>
      <c r="HC135" s="1"/>
      <c r="HD135" s="1"/>
      <c r="HE135" s="1"/>
      <c r="HF135" s="1"/>
      <c r="HG135" s="1"/>
      <c r="HH135" s="1"/>
      <c r="HI135" s="1"/>
      <c r="HJ135" s="1"/>
      <c r="HK135" s="1"/>
      <c r="HL135" s="1"/>
      <c r="HM135" s="1"/>
      <c r="HN135" s="1"/>
      <c r="HO135" s="1"/>
      <c r="HP135" s="1"/>
      <c r="HQ135" s="1"/>
      <c r="HR135" s="1"/>
      <c r="HS135" s="1"/>
      <c r="HT135" s="1"/>
      <c r="HU135" s="1"/>
      <c r="HV135" s="1"/>
      <c r="HW135" s="1"/>
      <c r="HX135" s="1"/>
      <c r="HY135" s="1"/>
      <c r="HZ135" s="1"/>
      <c r="IA135" s="1"/>
      <c r="IB135" s="1"/>
      <c r="IC135" s="1"/>
      <c r="ID135" s="1"/>
      <c r="IE135" s="1"/>
      <c r="IF135" s="1"/>
      <c r="IG135" s="1"/>
      <c r="IH135" s="1"/>
      <c r="II135" s="1"/>
      <c r="IJ135" s="1"/>
      <c r="IK135" s="1"/>
      <c r="IL135" s="1"/>
      <c r="IM135" s="1"/>
      <c r="IN135" s="1"/>
      <c r="IO135" s="1"/>
      <c r="IP135" s="1"/>
      <c r="IQ135" s="1"/>
      <c r="IR135" s="1"/>
      <c r="IS135" s="1"/>
      <c r="IT135" s="1"/>
      <c r="IU135" s="1"/>
      <c r="IV135" s="1"/>
      <c r="IW135" s="1"/>
    </row>
    <row r="136" customFormat="false" ht="11.25" hidden="false" customHeight="false" outlineLevel="0" collapsed="false">
      <c r="A136" s="1"/>
      <c r="B136" s="122"/>
      <c r="C136" s="122"/>
      <c r="D136" s="122"/>
      <c r="E136" s="122"/>
      <c r="F136" s="122"/>
      <c r="G136" s="122"/>
      <c r="H136" s="14"/>
      <c r="I136" s="14"/>
      <c r="J136" s="14"/>
      <c r="K136" s="14"/>
      <c r="L136" s="14"/>
      <c r="M136" s="122"/>
      <c r="N136" s="122"/>
      <c r="O136" s="122"/>
      <c r="P136" s="122"/>
      <c r="Q136" s="122"/>
      <c r="R136" s="122"/>
      <c r="S136" s="122"/>
      <c r="T136" s="122"/>
      <c r="U136" s="122"/>
      <c r="V136" s="122"/>
      <c r="W136" s="122"/>
      <c r="X136" s="122"/>
      <c r="Y136" s="122"/>
      <c r="Z136" s="122"/>
      <c r="AA136" s="122"/>
      <c r="AB136" s="122"/>
      <c r="AC136" s="122"/>
      <c r="AD136" s="122"/>
      <c r="AE136" s="122"/>
      <c r="AF136" s="126"/>
      <c r="AG136" s="126"/>
      <c r="AH136" s="126"/>
      <c r="AI136" s="126"/>
      <c r="AJ136" s="126"/>
      <c r="AK136" s="126"/>
      <c r="AL136" s="126"/>
      <c r="AM136" s="126"/>
      <c r="AN136" s="126"/>
      <c r="AO136" s="126"/>
      <c r="AP136" s="126"/>
      <c r="AQ136" s="126"/>
      <c r="AR136" s="126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1"/>
      <c r="FM136" s="1"/>
      <c r="FN136" s="1"/>
      <c r="FO136" s="1"/>
      <c r="FP136" s="1"/>
      <c r="FQ136" s="1"/>
      <c r="FR136" s="1"/>
      <c r="FS136" s="1"/>
      <c r="FT136" s="1"/>
      <c r="FU136" s="1"/>
      <c r="FV136" s="1"/>
      <c r="FW136" s="1"/>
      <c r="FX136" s="1"/>
      <c r="FY136" s="1"/>
      <c r="FZ136" s="1"/>
      <c r="GA136" s="1"/>
      <c r="GB136" s="1"/>
      <c r="GC136" s="1"/>
      <c r="GD136" s="1"/>
      <c r="GE136" s="1"/>
      <c r="GF136" s="1"/>
      <c r="GG136" s="1"/>
      <c r="GH136" s="1"/>
      <c r="GI136" s="1"/>
      <c r="GJ136" s="1"/>
      <c r="GK136" s="1"/>
      <c r="GL136" s="1"/>
      <c r="GM136" s="1"/>
      <c r="GN136" s="1"/>
      <c r="GO136" s="1"/>
      <c r="GP136" s="1"/>
      <c r="GQ136" s="1"/>
      <c r="GR136" s="1"/>
      <c r="GS136" s="1"/>
      <c r="GT136" s="1"/>
      <c r="GU136" s="1"/>
      <c r="GV136" s="1"/>
      <c r="GW136" s="1"/>
      <c r="GX136" s="1"/>
      <c r="GY136" s="1"/>
      <c r="GZ136" s="1"/>
      <c r="HA136" s="1"/>
      <c r="HB136" s="1"/>
      <c r="HC136" s="1"/>
      <c r="HD136" s="1"/>
      <c r="HE136" s="1"/>
      <c r="HF136" s="1"/>
      <c r="HG136" s="1"/>
      <c r="HH136" s="1"/>
      <c r="HI136" s="1"/>
      <c r="HJ136" s="1"/>
      <c r="HK136" s="1"/>
      <c r="HL136" s="1"/>
      <c r="HM136" s="1"/>
      <c r="HN136" s="1"/>
      <c r="HO136" s="1"/>
      <c r="HP136" s="1"/>
      <c r="HQ136" s="1"/>
      <c r="HR136" s="1"/>
      <c r="HS136" s="1"/>
      <c r="HT136" s="1"/>
      <c r="HU136" s="1"/>
      <c r="HV136" s="1"/>
      <c r="HW136" s="1"/>
      <c r="HX136" s="1"/>
      <c r="HY136" s="1"/>
      <c r="HZ136" s="1"/>
      <c r="IA136" s="1"/>
      <c r="IB136" s="1"/>
      <c r="IC136" s="1"/>
      <c r="ID136" s="1"/>
      <c r="IE136" s="1"/>
      <c r="IF136" s="1"/>
      <c r="IG136" s="1"/>
      <c r="IH136" s="1"/>
      <c r="II136" s="1"/>
      <c r="IJ136" s="1"/>
      <c r="IK136" s="1"/>
      <c r="IL136" s="1"/>
      <c r="IM136" s="1"/>
      <c r="IN136" s="1"/>
      <c r="IO136" s="1"/>
      <c r="IP136" s="1"/>
      <c r="IQ136" s="1"/>
      <c r="IR136" s="1"/>
      <c r="IS136" s="1"/>
      <c r="IT136" s="1"/>
      <c r="IU136" s="1"/>
      <c r="IV136" s="1"/>
      <c r="IW136" s="1"/>
    </row>
    <row r="137" customFormat="false" ht="11.25" hidden="false" customHeight="false" outlineLevel="0" collapsed="false">
      <c r="A137" s="1"/>
      <c r="B137" s="122"/>
      <c r="C137" s="122"/>
      <c r="D137" s="122"/>
      <c r="E137" s="122"/>
      <c r="F137" s="122"/>
      <c r="G137" s="122"/>
      <c r="H137" s="14"/>
      <c r="I137" s="14"/>
      <c r="J137" s="14"/>
      <c r="K137" s="14"/>
      <c r="L137" s="14"/>
      <c r="M137" s="122"/>
      <c r="N137" s="122"/>
      <c r="O137" s="122"/>
      <c r="P137" s="122"/>
      <c r="Q137" s="122"/>
      <c r="R137" s="122"/>
      <c r="S137" s="122"/>
      <c r="T137" s="122"/>
      <c r="U137" s="122"/>
      <c r="V137" s="122"/>
      <c r="W137" s="122"/>
      <c r="X137" s="122"/>
      <c r="Y137" s="122"/>
      <c r="Z137" s="122"/>
      <c r="AA137" s="122"/>
      <c r="AB137" s="122"/>
      <c r="AC137" s="122"/>
      <c r="AD137" s="122"/>
      <c r="AE137" s="122"/>
      <c r="AF137" s="126"/>
      <c r="AG137" s="126"/>
      <c r="AH137" s="126"/>
      <c r="AI137" s="126"/>
      <c r="AJ137" s="126"/>
      <c r="AK137" s="126"/>
      <c r="AL137" s="126"/>
      <c r="AM137" s="126"/>
      <c r="AN137" s="126"/>
      <c r="AO137" s="126"/>
      <c r="AP137" s="126"/>
      <c r="AQ137" s="126"/>
      <c r="AR137" s="126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  <c r="FM137" s="1"/>
      <c r="FN137" s="1"/>
      <c r="FO137" s="1"/>
      <c r="FP137" s="1"/>
      <c r="FQ137" s="1"/>
      <c r="FR137" s="1"/>
      <c r="FS137" s="1"/>
      <c r="FT137" s="1"/>
      <c r="FU137" s="1"/>
      <c r="FV137" s="1"/>
      <c r="FW137" s="1"/>
      <c r="FX137" s="1"/>
      <c r="FY137" s="1"/>
      <c r="FZ137" s="1"/>
      <c r="GA137" s="1"/>
      <c r="GB137" s="1"/>
      <c r="GC137" s="1"/>
      <c r="GD137" s="1"/>
      <c r="GE137" s="1"/>
      <c r="GF137" s="1"/>
      <c r="GG137" s="1"/>
      <c r="GH137" s="1"/>
      <c r="GI137" s="1"/>
      <c r="GJ137" s="1"/>
      <c r="GK137" s="1"/>
      <c r="GL137" s="1"/>
      <c r="GM137" s="1"/>
      <c r="GN137" s="1"/>
      <c r="GO137" s="1"/>
      <c r="GP137" s="1"/>
      <c r="GQ137" s="1"/>
      <c r="GR137" s="1"/>
      <c r="GS137" s="1"/>
      <c r="GT137" s="1"/>
      <c r="GU137" s="1"/>
      <c r="GV137" s="1"/>
      <c r="GW137" s="1"/>
      <c r="GX137" s="1"/>
      <c r="GY137" s="1"/>
      <c r="GZ137" s="1"/>
      <c r="HA137" s="1"/>
      <c r="HB137" s="1"/>
      <c r="HC137" s="1"/>
      <c r="HD137" s="1"/>
      <c r="HE137" s="1"/>
      <c r="HF137" s="1"/>
      <c r="HG137" s="1"/>
      <c r="HH137" s="1"/>
      <c r="HI137" s="1"/>
      <c r="HJ137" s="1"/>
      <c r="HK137" s="1"/>
      <c r="HL137" s="1"/>
      <c r="HM137" s="1"/>
      <c r="HN137" s="1"/>
      <c r="HO137" s="1"/>
      <c r="HP137" s="1"/>
      <c r="HQ137" s="1"/>
      <c r="HR137" s="1"/>
      <c r="HS137" s="1"/>
      <c r="HT137" s="1"/>
      <c r="HU137" s="1"/>
      <c r="HV137" s="1"/>
      <c r="HW137" s="1"/>
      <c r="HX137" s="1"/>
      <c r="HY137" s="1"/>
      <c r="HZ137" s="1"/>
      <c r="IA137" s="1"/>
      <c r="IB137" s="1"/>
      <c r="IC137" s="1"/>
      <c r="ID137" s="1"/>
      <c r="IE137" s="1"/>
      <c r="IF137" s="1"/>
      <c r="IG137" s="1"/>
      <c r="IH137" s="1"/>
      <c r="II137" s="1"/>
      <c r="IJ137" s="1"/>
      <c r="IK137" s="1"/>
      <c r="IL137" s="1"/>
      <c r="IM137" s="1"/>
      <c r="IN137" s="1"/>
      <c r="IO137" s="1"/>
      <c r="IP137" s="1"/>
      <c r="IQ137" s="1"/>
      <c r="IR137" s="1"/>
      <c r="IS137" s="1"/>
      <c r="IT137" s="1"/>
      <c r="IU137" s="1"/>
      <c r="IV137" s="1"/>
      <c r="IW137" s="1"/>
    </row>
    <row r="138" customFormat="false" ht="11.25" hidden="false" customHeight="false" outlineLevel="0" collapsed="false">
      <c r="A138" s="1"/>
      <c r="B138" s="122"/>
      <c r="C138" s="122"/>
      <c r="D138" s="122"/>
      <c r="E138" s="122"/>
      <c r="F138" s="122"/>
      <c r="G138" s="122"/>
      <c r="H138" s="14"/>
      <c r="I138" s="14"/>
      <c r="J138" s="14"/>
      <c r="K138" s="14"/>
      <c r="L138" s="14"/>
      <c r="M138" s="122"/>
      <c r="N138" s="122"/>
      <c r="O138" s="122"/>
      <c r="P138" s="122"/>
      <c r="Q138" s="122"/>
      <c r="R138" s="122"/>
      <c r="S138" s="122"/>
      <c r="T138" s="122"/>
      <c r="U138" s="122"/>
      <c r="V138" s="122"/>
      <c r="W138" s="122"/>
      <c r="X138" s="122"/>
      <c r="Y138" s="122"/>
      <c r="Z138" s="122"/>
      <c r="AA138" s="122"/>
      <c r="AB138" s="122"/>
      <c r="AC138" s="122"/>
      <c r="AD138" s="122"/>
      <c r="AE138" s="122"/>
      <c r="AF138" s="126"/>
      <c r="AG138" s="126"/>
      <c r="AH138" s="126"/>
      <c r="AI138" s="126"/>
      <c r="AJ138" s="126"/>
      <c r="AK138" s="126"/>
      <c r="AL138" s="126"/>
      <c r="AM138" s="126"/>
      <c r="AN138" s="126"/>
      <c r="AO138" s="126"/>
      <c r="AP138" s="126"/>
      <c r="AQ138" s="126"/>
      <c r="AR138" s="126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1"/>
      <c r="FZ138" s="1"/>
      <c r="GA138" s="1"/>
      <c r="GB138" s="1"/>
      <c r="GC138" s="1"/>
      <c r="GD138" s="1"/>
      <c r="GE138" s="1"/>
      <c r="GF138" s="1"/>
      <c r="GG138" s="1"/>
      <c r="GH138" s="1"/>
      <c r="GI138" s="1"/>
      <c r="GJ138" s="1"/>
      <c r="GK138" s="1"/>
      <c r="GL138" s="1"/>
      <c r="GM138" s="1"/>
      <c r="GN138" s="1"/>
      <c r="GO138" s="1"/>
      <c r="GP138" s="1"/>
      <c r="GQ138" s="1"/>
      <c r="GR138" s="1"/>
      <c r="GS138" s="1"/>
      <c r="GT138" s="1"/>
      <c r="GU138" s="1"/>
      <c r="GV138" s="1"/>
      <c r="GW138" s="1"/>
      <c r="GX138" s="1"/>
      <c r="GY138" s="1"/>
      <c r="GZ138" s="1"/>
      <c r="HA138" s="1"/>
      <c r="HB138" s="1"/>
      <c r="HC138" s="1"/>
      <c r="HD138" s="1"/>
      <c r="HE138" s="1"/>
      <c r="HF138" s="1"/>
      <c r="HG138" s="1"/>
      <c r="HH138" s="1"/>
      <c r="HI138" s="1"/>
      <c r="HJ138" s="1"/>
      <c r="HK138" s="1"/>
      <c r="HL138" s="1"/>
      <c r="HM138" s="1"/>
      <c r="HN138" s="1"/>
      <c r="HO138" s="1"/>
      <c r="HP138" s="1"/>
      <c r="HQ138" s="1"/>
      <c r="HR138" s="1"/>
      <c r="HS138" s="1"/>
      <c r="HT138" s="1"/>
      <c r="HU138" s="1"/>
      <c r="HV138" s="1"/>
      <c r="HW138" s="1"/>
      <c r="HX138" s="1"/>
      <c r="HY138" s="1"/>
      <c r="HZ138" s="1"/>
      <c r="IA138" s="1"/>
      <c r="IB138" s="1"/>
      <c r="IC138" s="1"/>
      <c r="ID138" s="1"/>
      <c r="IE138" s="1"/>
      <c r="IF138" s="1"/>
      <c r="IG138" s="1"/>
      <c r="IH138" s="1"/>
      <c r="II138" s="1"/>
      <c r="IJ138" s="1"/>
      <c r="IK138" s="1"/>
      <c r="IL138" s="1"/>
      <c r="IM138" s="1"/>
      <c r="IN138" s="1"/>
      <c r="IO138" s="1"/>
      <c r="IP138" s="1"/>
      <c r="IQ138" s="1"/>
      <c r="IR138" s="1"/>
      <c r="IS138" s="1"/>
      <c r="IT138" s="1"/>
      <c r="IU138" s="1"/>
      <c r="IV138" s="1"/>
      <c r="IW138" s="1"/>
    </row>
    <row r="139" customFormat="false" ht="11.25" hidden="false" customHeight="false" outlineLevel="0" collapsed="false">
      <c r="A139" s="1"/>
      <c r="B139" s="122"/>
      <c r="C139" s="122"/>
      <c r="D139" s="122"/>
      <c r="E139" s="122"/>
      <c r="F139" s="122"/>
      <c r="G139" s="122"/>
      <c r="H139" s="14"/>
      <c r="I139" s="14"/>
      <c r="J139" s="14"/>
      <c r="K139" s="14"/>
      <c r="L139" s="14"/>
      <c r="M139" s="122"/>
      <c r="N139" s="122"/>
      <c r="O139" s="122"/>
      <c r="P139" s="122"/>
      <c r="Q139" s="122"/>
      <c r="R139" s="122"/>
      <c r="S139" s="122"/>
      <c r="T139" s="122"/>
      <c r="U139" s="122"/>
      <c r="V139" s="122"/>
      <c r="W139" s="122"/>
      <c r="X139" s="122"/>
      <c r="Y139" s="122"/>
      <c r="Z139" s="122"/>
      <c r="AA139" s="122"/>
      <c r="AB139" s="122"/>
      <c r="AC139" s="122"/>
      <c r="AD139" s="122"/>
      <c r="AE139" s="122"/>
      <c r="AF139" s="126"/>
      <c r="AG139" s="126"/>
      <c r="AH139" s="126"/>
      <c r="AI139" s="126"/>
      <c r="AJ139" s="126"/>
      <c r="AK139" s="126"/>
      <c r="AL139" s="126"/>
      <c r="AM139" s="126"/>
      <c r="AN139" s="126"/>
      <c r="AO139" s="126"/>
      <c r="AP139" s="126"/>
      <c r="AQ139" s="126"/>
      <c r="AR139" s="126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1"/>
      <c r="FZ139" s="1"/>
      <c r="GA139" s="1"/>
      <c r="GB139" s="1"/>
      <c r="GC139" s="1"/>
      <c r="GD139" s="1"/>
      <c r="GE139" s="1"/>
      <c r="GF139" s="1"/>
      <c r="GG139" s="1"/>
      <c r="GH139" s="1"/>
      <c r="GI139" s="1"/>
      <c r="GJ139" s="1"/>
      <c r="GK139" s="1"/>
      <c r="GL139" s="1"/>
      <c r="GM139" s="1"/>
      <c r="GN139" s="1"/>
      <c r="GO139" s="1"/>
      <c r="GP139" s="1"/>
      <c r="GQ139" s="1"/>
      <c r="GR139" s="1"/>
      <c r="GS139" s="1"/>
      <c r="GT139" s="1"/>
      <c r="GU139" s="1"/>
      <c r="GV139" s="1"/>
      <c r="GW139" s="1"/>
      <c r="GX139" s="1"/>
      <c r="GY139" s="1"/>
      <c r="GZ139" s="1"/>
      <c r="HA139" s="1"/>
      <c r="HB139" s="1"/>
      <c r="HC139" s="1"/>
      <c r="HD139" s="1"/>
      <c r="HE139" s="1"/>
      <c r="HF139" s="1"/>
      <c r="HG139" s="1"/>
      <c r="HH139" s="1"/>
      <c r="HI139" s="1"/>
      <c r="HJ139" s="1"/>
      <c r="HK139" s="1"/>
      <c r="HL139" s="1"/>
      <c r="HM139" s="1"/>
      <c r="HN139" s="1"/>
      <c r="HO139" s="1"/>
      <c r="HP139" s="1"/>
      <c r="HQ139" s="1"/>
      <c r="HR139" s="1"/>
      <c r="HS139" s="1"/>
      <c r="HT139" s="1"/>
      <c r="HU139" s="1"/>
      <c r="HV139" s="1"/>
      <c r="HW139" s="1"/>
      <c r="HX139" s="1"/>
      <c r="HY139" s="1"/>
      <c r="HZ139" s="1"/>
      <c r="IA139" s="1"/>
      <c r="IB139" s="1"/>
      <c r="IC139" s="1"/>
      <c r="ID139" s="1"/>
      <c r="IE139" s="1"/>
      <c r="IF139" s="1"/>
      <c r="IG139" s="1"/>
      <c r="IH139" s="1"/>
      <c r="II139" s="1"/>
      <c r="IJ139" s="1"/>
      <c r="IK139" s="1"/>
      <c r="IL139" s="1"/>
      <c r="IM139" s="1"/>
      <c r="IN139" s="1"/>
      <c r="IO139" s="1"/>
      <c r="IP139" s="1"/>
      <c r="IQ139" s="1"/>
      <c r="IR139" s="1"/>
      <c r="IS139" s="1"/>
      <c r="IT139" s="1"/>
      <c r="IU139" s="1"/>
      <c r="IV139" s="1"/>
      <c r="IW139" s="1"/>
    </row>
    <row r="140" customFormat="false" ht="11.25" hidden="false" customHeight="false" outlineLevel="0" collapsed="false">
      <c r="A140" s="1"/>
      <c r="B140" s="122"/>
      <c r="C140" s="122"/>
      <c r="D140" s="122"/>
      <c r="E140" s="122"/>
      <c r="F140" s="122"/>
      <c r="G140" s="122"/>
      <c r="H140" s="14"/>
      <c r="I140" s="14"/>
      <c r="J140" s="14"/>
      <c r="K140" s="14"/>
      <c r="L140" s="14"/>
      <c r="M140" s="122"/>
      <c r="N140" s="122"/>
      <c r="O140" s="122"/>
      <c r="P140" s="122"/>
      <c r="Q140" s="122"/>
      <c r="R140" s="122"/>
      <c r="S140" s="122"/>
      <c r="T140" s="122"/>
      <c r="U140" s="122"/>
      <c r="V140" s="122"/>
      <c r="W140" s="122"/>
      <c r="X140" s="122"/>
      <c r="Y140" s="122"/>
      <c r="Z140" s="122"/>
      <c r="AA140" s="122"/>
      <c r="AB140" s="122"/>
      <c r="AC140" s="122"/>
      <c r="AD140" s="122"/>
      <c r="AE140" s="122"/>
      <c r="AF140" s="126"/>
      <c r="AG140" s="126"/>
      <c r="AH140" s="126"/>
      <c r="AI140" s="126"/>
      <c r="AJ140" s="126"/>
      <c r="AK140" s="126"/>
      <c r="AL140" s="126"/>
      <c r="AM140" s="126"/>
      <c r="AN140" s="126"/>
      <c r="AO140" s="126"/>
      <c r="AP140" s="126"/>
      <c r="AQ140" s="126"/>
      <c r="AR140" s="126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  <c r="FM140" s="1"/>
      <c r="FN140" s="1"/>
      <c r="FO140" s="1"/>
      <c r="FP140" s="1"/>
      <c r="FQ140" s="1"/>
      <c r="FR140" s="1"/>
      <c r="FS140" s="1"/>
      <c r="FT140" s="1"/>
      <c r="FU140" s="1"/>
      <c r="FV140" s="1"/>
      <c r="FW140" s="1"/>
      <c r="FX140" s="1"/>
      <c r="FY140" s="1"/>
      <c r="FZ140" s="1"/>
      <c r="GA140" s="1"/>
      <c r="GB140" s="1"/>
      <c r="GC140" s="1"/>
      <c r="GD140" s="1"/>
      <c r="GE140" s="1"/>
      <c r="GF140" s="1"/>
      <c r="GG140" s="1"/>
      <c r="GH140" s="1"/>
      <c r="GI140" s="1"/>
      <c r="GJ140" s="1"/>
      <c r="GK140" s="1"/>
      <c r="GL140" s="1"/>
      <c r="GM140" s="1"/>
      <c r="GN140" s="1"/>
      <c r="GO140" s="1"/>
      <c r="GP140" s="1"/>
      <c r="GQ140" s="1"/>
      <c r="GR140" s="1"/>
      <c r="GS140" s="1"/>
      <c r="GT140" s="1"/>
      <c r="GU140" s="1"/>
      <c r="GV140" s="1"/>
      <c r="GW140" s="1"/>
      <c r="GX140" s="1"/>
      <c r="GY140" s="1"/>
      <c r="GZ140" s="1"/>
      <c r="HA140" s="1"/>
      <c r="HB140" s="1"/>
      <c r="HC140" s="1"/>
      <c r="HD140" s="1"/>
      <c r="HE140" s="1"/>
      <c r="HF140" s="1"/>
      <c r="HG140" s="1"/>
      <c r="HH140" s="1"/>
      <c r="HI140" s="1"/>
      <c r="HJ140" s="1"/>
      <c r="HK140" s="1"/>
      <c r="HL140" s="1"/>
      <c r="HM140" s="1"/>
      <c r="HN140" s="1"/>
      <c r="HO140" s="1"/>
      <c r="HP140" s="1"/>
      <c r="HQ140" s="1"/>
      <c r="HR140" s="1"/>
      <c r="HS140" s="1"/>
      <c r="HT140" s="1"/>
      <c r="HU140" s="1"/>
      <c r="HV140" s="1"/>
      <c r="HW140" s="1"/>
      <c r="HX140" s="1"/>
      <c r="HY140" s="1"/>
      <c r="HZ140" s="1"/>
      <c r="IA140" s="1"/>
      <c r="IB140" s="1"/>
      <c r="IC140" s="1"/>
      <c r="ID140" s="1"/>
      <c r="IE140" s="1"/>
      <c r="IF140" s="1"/>
      <c r="IG140" s="1"/>
      <c r="IH140" s="1"/>
      <c r="II140" s="1"/>
      <c r="IJ140" s="1"/>
      <c r="IK140" s="1"/>
      <c r="IL140" s="1"/>
      <c r="IM140" s="1"/>
      <c r="IN140" s="1"/>
      <c r="IO140" s="1"/>
      <c r="IP140" s="1"/>
      <c r="IQ140" s="1"/>
      <c r="IR140" s="1"/>
      <c r="IS140" s="1"/>
      <c r="IT140" s="1"/>
      <c r="IU140" s="1"/>
      <c r="IV140" s="1"/>
      <c r="IW140" s="1"/>
    </row>
    <row r="141" customFormat="false" ht="11.25" hidden="false" customHeight="false" outlineLevel="0" collapsed="false">
      <c r="A141" s="1"/>
      <c r="B141" s="122"/>
      <c r="C141" s="122"/>
      <c r="D141" s="122"/>
      <c r="E141" s="122"/>
      <c r="F141" s="122"/>
      <c r="G141" s="122"/>
      <c r="H141" s="14"/>
      <c r="I141" s="14"/>
      <c r="J141" s="14"/>
      <c r="K141" s="14"/>
      <c r="L141" s="14"/>
      <c r="M141" s="122"/>
      <c r="N141" s="122"/>
      <c r="O141" s="122"/>
      <c r="P141" s="122"/>
      <c r="Q141" s="122"/>
      <c r="R141" s="122"/>
      <c r="S141" s="122"/>
      <c r="T141" s="122"/>
      <c r="U141" s="122"/>
      <c r="V141" s="122"/>
      <c r="W141" s="122"/>
      <c r="X141" s="122"/>
      <c r="Y141" s="122"/>
      <c r="Z141" s="122"/>
      <c r="AA141" s="122"/>
      <c r="AB141" s="122"/>
      <c r="AC141" s="122"/>
      <c r="AD141" s="122"/>
      <c r="AE141" s="122"/>
      <c r="AF141" s="126"/>
      <c r="AG141" s="126"/>
      <c r="AH141" s="126"/>
      <c r="AI141" s="126"/>
      <c r="AJ141" s="126"/>
      <c r="AK141" s="126"/>
      <c r="AL141" s="126"/>
      <c r="AM141" s="126"/>
      <c r="AN141" s="126"/>
      <c r="AO141" s="126"/>
      <c r="AP141" s="126"/>
      <c r="AQ141" s="126"/>
      <c r="AR141" s="126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1"/>
      <c r="FZ141" s="1"/>
      <c r="GA141" s="1"/>
      <c r="GB141" s="1"/>
      <c r="GC141" s="1"/>
      <c r="GD141" s="1"/>
      <c r="GE141" s="1"/>
      <c r="GF141" s="1"/>
      <c r="GG141" s="1"/>
      <c r="GH141" s="1"/>
      <c r="GI141" s="1"/>
      <c r="GJ141" s="1"/>
      <c r="GK141" s="1"/>
      <c r="GL141" s="1"/>
      <c r="GM141" s="1"/>
      <c r="GN141" s="1"/>
      <c r="GO141" s="1"/>
      <c r="GP141" s="1"/>
      <c r="GQ141" s="1"/>
      <c r="GR141" s="1"/>
      <c r="GS141" s="1"/>
      <c r="GT141" s="1"/>
      <c r="GU141" s="1"/>
      <c r="GV141" s="1"/>
      <c r="GW141" s="1"/>
      <c r="GX141" s="1"/>
      <c r="GY141" s="1"/>
      <c r="GZ141" s="1"/>
      <c r="HA141" s="1"/>
      <c r="HB141" s="1"/>
      <c r="HC141" s="1"/>
      <c r="HD141" s="1"/>
      <c r="HE141" s="1"/>
      <c r="HF141" s="1"/>
      <c r="HG141" s="1"/>
      <c r="HH141" s="1"/>
      <c r="HI141" s="1"/>
      <c r="HJ141" s="1"/>
      <c r="HK141" s="1"/>
      <c r="HL141" s="1"/>
      <c r="HM141" s="1"/>
      <c r="HN141" s="1"/>
      <c r="HO141" s="1"/>
      <c r="HP141" s="1"/>
      <c r="HQ141" s="1"/>
      <c r="HR141" s="1"/>
      <c r="HS141" s="1"/>
      <c r="HT141" s="1"/>
      <c r="HU141" s="1"/>
      <c r="HV141" s="1"/>
      <c r="HW141" s="1"/>
      <c r="HX141" s="1"/>
      <c r="HY141" s="1"/>
      <c r="HZ141" s="1"/>
      <c r="IA141" s="1"/>
      <c r="IB141" s="1"/>
      <c r="IC141" s="1"/>
      <c r="ID141" s="1"/>
      <c r="IE141" s="1"/>
      <c r="IF141" s="1"/>
      <c r="IG141" s="1"/>
      <c r="IH141" s="1"/>
      <c r="II141" s="1"/>
      <c r="IJ141" s="1"/>
      <c r="IK141" s="1"/>
      <c r="IL141" s="1"/>
      <c r="IM141" s="1"/>
      <c r="IN141" s="1"/>
      <c r="IO141" s="1"/>
      <c r="IP141" s="1"/>
      <c r="IQ141" s="1"/>
      <c r="IR141" s="1"/>
      <c r="IS141" s="1"/>
      <c r="IT141" s="1"/>
      <c r="IU141" s="1"/>
      <c r="IV141" s="1"/>
      <c r="IW141" s="1"/>
    </row>
    <row r="142" customFormat="false" ht="11.25" hidden="false" customHeight="false" outlineLevel="0" collapsed="false">
      <c r="A142" s="1"/>
      <c r="B142" s="122"/>
      <c r="C142" s="122"/>
      <c r="D142" s="122"/>
      <c r="E142" s="122"/>
      <c r="F142" s="122"/>
      <c r="G142" s="122"/>
      <c r="H142" s="14"/>
      <c r="I142" s="14"/>
      <c r="J142" s="14"/>
      <c r="K142" s="14"/>
      <c r="L142" s="14"/>
      <c r="M142" s="122"/>
      <c r="N142" s="122"/>
      <c r="O142" s="122"/>
      <c r="P142" s="122"/>
      <c r="Q142" s="122"/>
      <c r="R142" s="122"/>
      <c r="S142" s="122"/>
      <c r="T142" s="122"/>
      <c r="U142" s="122"/>
      <c r="V142" s="122"/>
      <c r="W142" s="122"/>
      <c r="X142" s="122"/>
      <c r="Y142" s="122"/>
      <c r="Z142" s="122"/>
      <c r="AA142" s="122"/>
      <c r="AB142" s="122"/>
      <c r="AC142" s="122"/>
      <c r="AD142" s="122"/>
      <c r="AE142" s="122"/>
      <c r="AF142" s="126"/>
      <c r="AG142" s="126"/>
      <c r="AH142" s="126"/>
      <c r="AI142" s="126"/>
      <c r="AJ142" s="126"/>
      <c r="AK142" s="126"/>
      <c r="AL142" s="126"/>
      <c r="AM142" s="126"/>
      <c r="AN142" s="126"/>
      <c r="AO142" s="126"/>
      <c r="AP142" s="126"/>
      <c r="AQ142" s="126"/>
      <c r="AR142" s="126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1"/>
      <c r="FM142" s="1"/>
      <c r="FN142" s="1"/>
      <c r="FO142" s="1"/>
      <c r="FP142" s="1"/>
      <c r="FQ142" s="1"/>
      <c r="FR142" s="1"/>
      <c r="FS142" s="1"/>
      <c r="FT142" s="1"/>
      <c r="FU142" s="1"/>
      <c r="FV142" s="1"/>
      <c r="FW142" s="1"/>
      <c r="FX142" s="1"/>
      <c r="FY142" s="1"/>
      <c r="FZ142" s="1"/>
      <c r="GA142" s="1"/>
      <c r="GB142" s="1"/>
      <c r="GC142" s="1"/>
      <c r="GD142" s="1"/>
      <c r="GE142" s="1"/>
      <c r="GF142" s="1"/>
      <c r="GG142" s="1"/>
      <c r="GH142" s="1"/>
      <c r="GI142" s="1"/>
      <c r="GJ142" s="1"/>
      <c r="GK142" s="1"/>
      <c r="GL142" s="1"/>
      <c r="GM142" s="1"/>
      <c r="GN142" s="1"/>
      <c r="GO142" s="1"/>
      <c r="GP142" s="1"/>
      <c r="GQ142" s="1"/>
      <c r="GR142" s="1"/>
      <c r="GS142" s="1"/>
      <c r="GT142" s="1"/>
      <c r="GU142" s="1"/>
      <c r="GV142" s="1"/>
      <c r="GW142" s="1"/>
      <c r="GX142" s="1"/>
      <c r="GY142" s="1"/>
      <c r="GZ142" s="1"/>
      <c r="HA142" s="1"/>
      <c r="HB142" s="1"/>
      <c r="HC142" s="1"/>
      <c r="HD142" s="1"/>
      <c r="HE142" s="1"/>
      <c r="HF142" s="1"/>
      <c r="HG142" s="1"/>
      <c r="HH142" s="1"/>
      <c r="HI142" s="1"/>
      <c r="HJ142" s="1"/>
      <c r="HK142" s="1"/>
      <c r="HL142" s="1"/>
      <c r="HM142" s="1"/>
      <c r="HN142" s="1"/>
      <c r="HO142" s="1"/>
      <c r="HP142" s="1"/>
      <c r="HQ142" s="1"/>
      <c r="HR142" s="1"/>
      <c r="HS142" s="1"/>
      <c r="HT142" s="1"/>
      <c r="HU142" s="1"/>
      <c r="HV142" s="1"/>
      <c r="HW142" s="1"/>
      <c r="HX142" s="1"/>
      <c r="HY142" s="1"/>
      <c r="HZ142" s="1"/>
      <c r="IA142" s="1"/>
      <c r="IB142" s="1"/>
      <c r="IC142" s="1"/>
      <c r="ID142" s="1"/>
      <c r="IE142" s="1"/>
      <c r="IF142" s="1"/>
      <c r="IG142" s="1"/>
      <c r="IH142" s="1"/>
      <c r="II142" s="1"/>
      <c r="IJ142" s="1"/>
      <c r="IK142" s="1"/>
      <c r="IL142" s="1"/>
      <c r="IM142" s="1"/>
      <c r="IN142" s="1"/>
      <c r="IO142" s="1"/>
      <c r="IP142" s="1"/>
      <c r="IQ142" s="1"/>
      <c r="IR142" s="1"/>
      <c r="IS142" s="1"/>
      <c r="IT142" s="1"/>
      <c r="IU142" s="1"/>
      <c r="IV142" s="1"/>
      <c r="IW142" s="1"/>
    </row>
    <row r="143" customFormat="false" ht="11.25" hidden="false" customHeight="false" outlineLevel="0" collapsed="false">
      <c r="A143" s="1"/>
      <c r="B143" s="122"/>
      <c r="C143" s="122"/>
      <c r="D143" s="122"/>
      <c r="E143" s="122"/>
      <c r="F143" s="122"/>
      <c r="G143" s="122"/>
      <c r="H143" s="14"/>
      <c r="I143" s="14"/>
      <c r="J143" s="14"/>
      <c r="K143" s="14"/>
      <c r="L143" s="14"/>
      <c r="M143" s="122"/>
      <c r="N143" s="122"/>
      <c r="O143" s="122"/>
      <c r="P143" s="122"/>
      <c r="Q143" s="122"/>
      <c r="R143" s="122"/>
      <c r="S143" s="122"/>
      <c r="T143" s="122"/>
      <c r="U143" s="122"/>
      <c r="V143" s="122"/>
      <c r="W143" s="122"/>
      <c r="X143" s="122"/>
      <c r="Y143" s="122"/>
      <c r="Z143" s="122"/>
      <c r="AA143" s="122"/>
      <c r="AB143" s="122"/>
      <c r="AC143" s="122"/>
      <c r="AD143" s="122"/>
      <c r="AE143" s="122"/>
      <c r="AF143" s="126"/>
      <c r="AG143" s="126"/>
      <c r="AH143" s="126"/>
      <c r="AI143" s="126"/>
      <c r="AJ143" s="126"/>
      <c r="AK143" s="126"/>
      <c r="AL143" s="126"/>
      <c r="AM143" s="126"/>
      <c r="AN143" s="126"/>
      <c r="AO143" s="126"/>
      <c r="AP143" s="126"/>
      <c r="AQ143" s="126"/>
      <c r="AR143" s="126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  <c r="FM143" s="1"/>
      <c r="FN143" s="1"/>
      <c r="FO143" s="1"/>
      <c r="FP143" s="1"/>
      <c r="FQ143" s="1"/>
      <c r="FR143" s="1"/>
      <c r="FS143" s="1"/>
      <c r="FT143" s="1"/>
      <c r="FU143" s="1"/>
      <c r="FV143" s="1"/>
      <c r="FW143" s="1"/>
      <c r="FX143" s="1"/>
      <c r="FY143" s="1"/>
      <c r="FZ143" s="1"/>
      <c r="GA143" s="1"/>
      <c r="GB143" s="1"/>
      <c r="GC143" s="1"/>
      <c r="GD143" s="1"/>
      <c r="GE143" s="1"/>
      <c r="GF143" s="1"/>
      <c r="GG143" s="1"/>
      <c r="GH143" s="1"/>
      <c r="GI143" s="1"/>
      <c r="GJ143" s="1"/>
      <c r="GK143" s="1"/>
      <c r="GL143" s="1"/>
      <c r="GM143" s="1"/>
      <c r="GN143" s="1"/>
      <c r="GO143" s="1"/>
      <c r="GP143" s="1"/>
      <c r="GQ143" s="1"/>
      <c r="GR143" s="1"/>
      <c r="GS143" s="1"/>
      <c r="GT143" s="1"/>
      <c r="GU143" s="1"/>
      <c r="GV143" s="1"/>
      <c r="GW143" s="1"/>
      <c r="GX143" s="1"/>
      <c r="GY143" s="1"/>
      <c r="GZ143" s="1"/>
      <c r="HA143" s="1"/>
      <c r="HB143" s="1"/>
      <c r="HC143" s="1"/>
      <c r="HD143" s="1"/>
      <c r="HE143" s="1"/>
      <c r="HF143" s="1"/>
      <c r="HG143" s="1"/>
      <c r="HH143" s="1"/>
      <c r="HI143" s="1"/>
      <c r="HJ143" s="1"/>
      <c r="HK143" s="1"/>
      <c r="HL143" s="1"/>
      <c r="HM143" s="1"/>
      <c r="HN143" s="1"/>
      <c r="HO143" s="1"/>
      <c r="HP143" s="1"/>
      <c r="HQ143" s="1"/>
      <c r="HR143" s="1"/>
      <c r="HS143" s="1"/>
      <c r="HT143" s="1"/>
      <c r="HU143" s="1"/>
      <c r="HV143" s="1"/>
      <c r="HW143" s="1"/>
      <c r="HX143" s="1"/>
      <c r="HY143" s="1"/>
      <c r="HZ143" s="1"/>
      <c r="IA143" s="1"/>
      <c r="IB143" s="1"/>
      <c r="IC143" s="1"/>
      <c r="ID143" s="1"/>
      <c r="IE143" s="1"/>
      <c r="IF143" s="1"/>
      <c r="IG143" s="1"/>
      <c r="IH143" s="1"/>
      <c r="II143" s="1"/>
      <c r="IJ143" s="1"/>
      <c r="IK143" s="1"/>
      <c r="IL143" s="1"/>
      <c r="IM143" s="1"/>
      <c r="IN143" s="1"/>
      <c r="IO143" s="1"/>
      <c r="IP143" s="1"/>
      <c r="IQ143" s="1"/>
      <c r="IR143" s="1"/>
      <c r="IS143" s="1"/>
      <c r="IT143" s="1"/>
      <c r="IU143" s="1"/>
      <c r="IV143" s="1"/>
      <c r="IW143" s="1"/>
    </row>
    <row r="144" customFormat="false" ht="11.25" hidden="false" customHeight="false" outlineLevel="0" collapsed="false">
      <c r="A144" s="1"/>
      <c r="B144" s="126"/>
      <c r="C144" s="126"/>
      <c r="D144" s="126"/>
      <c r="E144" s="126"/>
      <c r="F144" s="126"/>
      <c r="G144" s="126"/>
      <c r="H144" s="14"/>
      <c r="I144" s="14"/>
      <c r="J144" s="14"/>
      <c r="K144" s="14"/>
      <c r="L144" s="14"/>
      <c r="M144" s="126"/>
      <c r="N144" s="126"/>
      <c r="O144" s="126"/>
      <c r="P144" s="126"/>
      <c r="Q144" s="126"/>
      <c r="R144" s="126"/>
      <c r="S144" s="126"/>
      <c r="T144" s="126"/>
      <c r="U144" s="126"/>
      <c r="V144" s="126"/>
      <c r="W144" s="126"/>
      <c r="X144" s="126"/>
      <c r="Y144" s="126"/>
      <c r="Z144" s="126"/>
      <c r="AA144" s="126"/>
      <c r="AB144" s="126"/>
      <c r="AC144" s="126"/>
      <c r="AD144" s="126"/>
      <c r="AE144" s="126"/>
      <c r="AF144" s="126"/>
      <c r="AG144" s="126"/>
      <c r="AH144" s="126"/>
      <c r="AI144" s="126"/>
      <c r="AJ144" s="126"/>
      <c r="AK144" s="126"/>
      <c r="AL144" s="126"/>
      <c r="AM144" s="126"/>
      <c r="AN144" s="126"/>
      <c r="AO144" s="126"/>
      <c r="AP144" s="126"/>
      <c r="AQ144" s="126"/>
      <c r="AR144" s="126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1"/>
      <c r="FZ144" s="1"/>
      <c r="GA144" s="1"/>
      <c r="GB144" s="1"/>
      <c r="GC144" s="1"/>
      <c r="GD144" s="1"/>
      <c r="GE144" s="1"/>
      <c r="GF144" s="1"/>
      <c r="GG144" s="1"/>
      <c r="GH144" s="1"/>
      <c r="GI144" s="1"/>
      <c r="GJ144" s="1"/>
      <c r="GK144" s="1"/>
      <c r="GL144" s="1"/>
      <c r="GM144" s="1"/>
      <c r="GN144" s="1"/>
      <c r="GO144" s="1"/>
      <c r="GP144" s="1"/>
      <c r="GQ144" s="1"/>
      <c r="GR144" s="1"/>
      <c r="GS144" s="1"/>
      <c r="GT144" s="1"/>
      <c r="GU144" s="1"/>
      <c r="GV144" s="1"/>
      <c r="GW144" s="1"/>
      <c r="GX144" s="1"/>
      <c r="GY144" s="1"/>
      <c r="GZ144" s="1"/>
      <c r="HA144" s="1"/>
      <c r="HB144" s="1"/>
      <c r="HC144" s="1"/>
      <c r="HD144" s="1"/>
      <c r="HE144" s="1"/>
      <c r="HF144" s="1"/>
      <c r="HG144" s="1"/>
      <c r="HH144" s="1"/>
      <c r="HI144" s="1"/>
      <c r="HJ144" s="1"/>
      <c r="HK144" s="1"/>
      <c r="HL144" s="1"/>
      <c r="HM144" s="1"/>
      <c r="HN144" s="1"/>
      <c r="HO144" s="1"/>
      <c r="HP144" s="1"/>
      <c r="HQ144" s="1"/>
      <c r="HR144" s="1"/>
      <c r="HS144" s="1"/>
      <c r="HT144" s="1"/>
      <c r="HU144" s="1"/>
      <c r="HV144" s="1"/>
      <c r="HW144" s="1"/>
      <c r="HX144" s="1"/>
      <c r="HY144" s="1"/>
      <c r="HZ144" s="1"/>
      <c r="IA144" s="1"/>
      <c r="IB144" s="1"/>
      <c r="IC144" s="1"/>
      <c r="ID144" s="1"/>
      <c r="IE144" s="1"/>
      <c r="IF144" s="1"/>
      <c r="IG144" s="1"/>
      <c r="IH144" s="1"/>
      <c r="II144" s="1"/>
      <c r="IJ144" s="1"/>
      <c r="IK144" s="1"/>
      <c r="IL144" s="1"/>
      <c r="IM144" s="1"/>
      <c r="IN144" s="1"/>
      <c r="IO144" s="1"/>
      <c r="IP144" s="1"/>
      <c r="IQ144" s="1"/>
      <c r="IR144" s="1"/>
      <c r="IS144" s="1"/>
      <c r="IT144" s="1"/>
      <c r="IU144" s="1"/>
      <c r="IV144" s="1"/>
      <c r="IW144" s="1"/>
    </row>
    <row r="145" customFormat="false" ht="11.25" hidden="false" customHeight="false" outlineLevel="0" collapsed="false">
      <c r="A145" s="1"/>
      <c r="B145" s="126"/>
      <c r="C145" s="126"/>
      <c r="D145" s="126"/>
      <c r="E145" s="126"/>
      <c r="F145" s="126"/>
      <c r="G145" s="126"/>
      <c r="H145" s="14"/>
      <c r="I145" s="14"/>
      <c r="J145" s="14"/>
      <c r="K145" s="14"/>
      <c r="L145" s="14"/>
      <c r="M145" s="126"/>
      <c r="N145" s="126"/>
      <c r="O145" s="126"/>
      <c r="P145" s="126"/>
      <c r="Q145" s="126"/>
      <c r="R145" s="126"/>
      <c r="S145" s="126"/>
      <c r="T145" s="126"/>
      <c r="U145" s="126"/>
      <c r="V145" s="126"/>
      <c r="W145" s="126"/>
      <c r="X145" s="126"/>
      <c r="Y145" s="126"/>
      <c r="Z145" s="126"/>
      <c r="AA145" s="126"/>
      <c r="AB145" s="126"/>
      <c r="AC145" s="126"/>
      <c r="AD145" s="126"/>
      <c r="AE145" s="126"/>
      <c r="AF145" s="126"/>
      <c r="AG145" s="126"/>
      <c r="AH145" s="126"/>
      <c r="AI145" s="126"/>
      <c r="AJ145" s="126"/>
      <c r="AK145" s="126"/>
      <c r="AL145" s="126"/>
      <c r="AM145" s="126"/>
      <c r="AN145" s="126"/>
      <c r="AO145" s="126"/>
      <c r="AP145" s="126"/>
      <c r="AQ145" s="126"/>
      <c r="AR145" s="126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1"/>
      <c r="FZ145" s="1"/>
      <c r="GA145" s="1"/>
      <c r="GB145" s="1"/>
      <c r="GC145" s="1"/>
      <c r="GD145" s="1"/>
      <c r="GE145" s="1"/>
      <c r="GF145" s="1"/>
      <c r="GG145" s="1"/>
      <c r="GH145" s="1"/>
      <c r="GI145" s="1"/>
      <c r="GJ145" s="1"/>
      <c r="GK145" s="1"/>
      <c r="GL145" s="1"/>
      <c r="GM145" s="1"/>
      <c r="GN145" s="1"/>
      <c r="GO145" s="1"/>
      <c r="GP145" s="1"/>
      <c r="GQ145" s="1"/>
      <c r="GR145" s="1"/>
      <c r="GS145" s="1"/>
      <c r="GT145" s="1"/>
      <c r="GU145" s="1"/>
      <c r="GV145" s="1"/>
      <c r="GW145" s="1"/>
      <c r="GX145" s="1"/>
      <c r="GY145" s="1"/>
      <c r="GZ145" s="1"/>
      <c r="HA145" s="1"/>
      <c r="HB145" s="1"/>
      <c r="HC145" s="1"/>
      <c r="HD145" s="1"/>
      <c r="HE145" s="1"/>
      <c r="HF145" s="1"/>
      <c r="HG145" s="1"/>
      <c r="HH145" s="1"/>
      <c r="HI145" s="1"/>
      <c r="HJ145" s="1"/>
      <c r="HK145" s="1"/>
      <c r="HL145" s="1"/>
      <c r="HM145" s="1"/>
      <c r="HN145" s="1"/>
      <c r="HO145" s="1"/>
      <c r="HP145" s="1"/>
      <c r="HQ145" s="1"/>
      <c r="HR145" s="1"/>
      <c r="HS145" s="1"/>
      <c r="HT145" s="1"/>
      <c r="HU145" s="1"/>
      <c r="HV145" s="1"/>
      <c r="HW145" s="1"/>
      <c r="HX145" s="1"/>
      <c r="HY145" s="1"/>
      <c r="HZ145" s="1"/>
      <c r="IA145" s="1"/>
      <c r="IB145" s="1"/>
      <c r="IC145" s="1"/>
      <c r="ID145" s="1"/>
      <c r="IE145" s="1"/>
      <c r="IF145" s="1"/>
      <c r="IG145" s="1"/>
      <c r="IH145" s="1"/>
      <c r="II145" s="1"/>
      <c r="IJ145" s="1"/>
      <c r="IK145" s="1"/>
      <c r="IL145" s="1"/>
      <c r="IM145" s="1"/>
      <c r="IN145" s="1"/>
      <c r="IO145" s="1"/>
      <c r="IP145" s="1"/>
      <c r="IQ145" s="1"/>
      <c r="IR145" s="1"/>
      <c r="IS145" s="1"/>
      <c r="IT145" s="1"/>
      <c r="IU145" s="1"/>
      <c r="IV145" s="1"/>
      <c r="IW145" s="1"/>
    </row>
    <row r="146" customFormat="false" ht="11.25" hidden="false" customHeight="false" outlineLevel="0" collapsed="false">
      <c r="A146" s="1"/>
      <c r="B146" s="126"/>
      <c r="C146" s="126"/>
      <c r="D146" s="126"/>
      <c r="E146" s="126"/>
      <c r="F146" s="126"/>
      <c r="G146" s="126"/>
      <c r="H146" s="14"/>
      <c r="I146" s="14"/>
      <c r="J146" s="14"/>
      <c r="K146" s="14"/>
      <c r="L146" s="14"/>
      <c r="M146" s="126"/>
      <c r="N146" s="126"/>
      <c r="O146" s="126"/>
      <c r="P146" s="126"/>
      <c r="Q146" s="126"/>
      <c r="R146" s="126"/>
      <c r="S146" s="126"/>
      <c r="T146" s="126"/>
      <c r="U146" s="126"/>
      <c r="V146" s="126"/>
      <c r="W146" s="126"/>
      <c r="X146" s="126"/>
      <c r="Y146" s="126"/>
      <c r="Z146" s="126"/>
      <c r="AA146" s="126"/>
      <c r="AB146" s="126"/>
      <c r="AC146" s="126"/>
      <c r="AD146" s="126"/>
      <c r="AE146" s="126"/>
      <c r="AF146" s="126"/>
      <c r="AG146" s="126"/>
      <c r="AH146" s="126"/>
      <c r="AI146" s="126"/>
      <c r="AJ146" s="126"/>
      <c r="AK146" s="126"/>
      <c r="AL146" s="126"/>
      <c r="AM146" s="126"/>
      <c r="AN146" s="126"/>
      <c r="AO146" s="126"/>
      <c r="AP146" s="126"/>
      <c r="AQ146" s="126"/>
      <c r="AR146" s="126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1"/>
      <c r="FZ146" s="1"/>
      <c r="GA146" s="1"/>
      <c r="GB146" s="1"/>
      <c r="GC146" s="1"/>
      <c r="GD146" s="1"/>
      <c r="GE146" s="1"/>
      <c r="GF146" s="1"/>
      <c r="GG146" s="1"/>
      <c r="GH146" s="1"/>
      <c r="GI146" s="1"/>
      <c r="GJ146" s="1"/>
      <c r="GK146" s="1"/>
      <c r="GL146" s="1"/>
      <c r="GM146" s="1"/>
      <c r="GN146" s="1"/>
      <c r="GO146" s="1"/>
      <c r="GP146" s="1"/>
      <c r="GQ146" s="1"/>
      <c r="GR146" s="1"/>
      <c r="GS146" s="1"/>
      <c r="GT146" s="1"/>
      <c r="GU146" s="1"/>
      <c r="GV146" s="1"/>
      <c r="GW146" s="1"/>
      <c r="GX146" s="1"/>
      <c r="GY146" s="1"/>
      <c r="GZ146" s="1"/>
      <c r="HA146" s="1"/>
      <c r="HB146" s="1"/>
      <c r="HC146" s="1"/>
      <c r="HD146" s="1"/>
      <c r="HE146" s="1"/>
      <c r="HF146" s="1"/>
      <c r="HG146" s="1"/>
      <c r="HH146" s="1"/>
      <c r="HI146" s="1"/>
      <c r="HJ146" s="1"/>
      <c r="HK146" s="1"/>
      <c r="HL146" s="1"/>
      <c r="HM146" s="1"/>
      <c r="HN146" s="1"/>
      <c r="HO146" s="1"/>
      <c r="HP146" s="1"/>
      <c r="HQ146" s="1"/>
      <c r="HR146" s="1"/>
      <c r="HS146" s="1"/>
      <c r="HT146" s="1"/>
      <c r="HU146" s="1"/>
      <c r="HV146" s="1"/>
      <c r="HW146" s="1"/>
      <c r="HX146" s="1"/>
      <c r="HY146" s="1"/>
      <c r="HZ146" s="1"/>
      <c r="IA146" s="1"/>
      <c r="IB146" s="1"/>
      <c r="IC146" s="1"/>
      <c r="ID146" s="1"/>
      <c r="IE146" s="1"/>
      <c r="IF146" s="1"/>
      <c r="IG146" s="1"/>
      <c r="IH146" s="1"/>
      <c r="II146" s="1"/>
      <c r="IJ146" s="1"/>
      <c r="IK146" s="1"/>
      <c r="IL146" s="1"/>
      <c r="IM146" s="1"/>
      <c r="IN146" s="1"/>
      <c r="IO146" s="1"/>
      <c r="IP146" s="1"/>
      <c r="IQ146" s="1"/>
      <c r="IR146" s="1"/>
      <c r="IS146" s="1"/>
      <c r="IT146" s="1"/>
      <c r="IU146" s="1"/>
      <c r="IV146" s="1"/>
      <c r="IW146" s="1"/>
    </row>
    <row r="147" customFormat="false" ht="11.25" hidden="false" customHeight="false" outlineLevel="0" collapsed="false">
      <c r="A147" s="1"/>
      <c r="B147" s="126"/>
      <c r="C147" s="126"/>
      <c r="D147" s="126"/>
      <c r="E147" s="126"/>
      <c r="F147" s="126"/>
      <c r="G147" s="126"/>
      <c r="H147" s="14"/>
      <c r="I147" s="14"/>
      <c r="J147" s="14"/>
      <c r="K147" s="14"/>
      <c r="L147" s="14"/>
      <c r="M147" s="126"/>
      <c r="N147" s="126"/>
      <c r="O147" s="126"/>
      <c r="P147" s="126"/>
      <c r="Q147" s="126"/>
      <c r="R147" s="126"/>
      <c r="S147" s="126"/>
      <c r="T147" s="126"/>
      <c r="U147" s="126"/>
      <c r="V147" s="126"/>
      <c r="W147" s="126"/>
      <c r="X147" s="126"/>
      <c r="Y147" s="126"/>
      <c r="Z147" s="126"/>
      <c r="AA147" s="126"/>
      <c r="AB147" s="126"/>
      <c r="AC147" s="126"/>
      <c r="AD147" s="126"/>
      <c r="AE147" s="126"/>
      <c r="AF147" s="126"/>
      <c r="AG147" s="126"/>
      <c r="AH147" s="126"/>
      <c r="AI147" s="126"/>
      <c r="AJ147" s="126"/>
      <c r="AK147" s="126"/>
      <c r="AL147" s="126"/>
      <c r="AM147" s="126"/>
      <c r="AN147" s="126"/>
      <c r="AO147" s="126"/>
      <c r="AP147" s="126"/>
      <c r="AQ147" s="126"/>
      <c r="AR147" s="126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1"/>
      <c r="FZ147" s="1"/>
      <c r="GA147" s="1"/>
      <c r="GB147" s="1"/>
      <c r="GC147" s="1"/>
      <c r="GD147" s="1"/>
      <c r="GE147" s="1"/>
      <c r="GF147" s="1"/>
      <c r="GG147" s="1"/>
      <c r="GH147" s="1"/>
      <c r="GI147" s="1"/>
      <c r="GJ147" s="1"/>
      <c r="GK147" s="1"/>
      <c r="GL147" s="1"/>
      <c r="GM147" s="1"/>
      <c r="GN147" s="1"/>
      <c r="GO147" s="1"/>
      <c r="GP147" s="1"/>
      <c r="GQ147" s="1"/>
      <c r="GR147" s="1"/>
      <c r="GS147" s="1"/>
      <c r="GT147" s="1"/>
      <c r="GU147" s="1"/>
      <c r="GV147" s="1"/>
      <c r="GW147" s="1"/>
      <c r="GX147" s="1"/>
      <c r="GY147" s="1"/>
      <c r="GZ147" s="1"/>
      <c r="HA147" s="1"/>
      <c r="HB147" s="1"/>
      <c r="HC147" s="1"/>
      <c r="HD147" s="1"/>
      <c r="HE147" s="1"/>
      <c r="HF147" s="1"/>
      <c r="HG147" s="1"/>
      <c r="HH147" s="1"/>
      <c r="HI147" s="1"/>
      <c r="HJ147" s="1"/>
      <c r="HK147" s="1"/>
      <c r="HL147" s="1"/>
      <c r="HM147" s="1"/>
      <c r="HN147" s="1"/>
      <c r="HO147" s="1"/>
      <c r="HP147" s="1"/>
      <c r="HQ147" s="1"/>
      <c r="HR147" s="1"/>
      <c r="HS147" s="1"/>
      <c r="HT147" s="1"/>
      <c r="HU147" s="1"/>
      <c r="HV147" s="1"/>
      <c r="HW147" s="1"/>
      <c r="HX147" s="1"/>
      <c r="HY147" s="1"/>
      <c r="HZ147" s="1"/>
      <c r="IA147" s="1"/>
      <c r="IB147" s="1"/>
      <c r="IC147" s="1"/>
      <c r="ID147" s="1"/>
      <c r="IE147" s="1"/>
      <c r="IF147" s="1"/>
      <c r="IG147" s="1"/>
      <c r="IH147" s="1"/>
      <c r="II147" s="1"/>
      <c r="IJ147" s="1"/>
      <c r="IK147" s="1"/>
      <c r="IL147" s="1"/>
      <c r="IM147" s="1"/>
      <c r="IN147" s="1"/>
      <c r="IO147" s="1"/>
      <c r="IP147" s="1"/>
      <c r="IQ147" s="1"/>
      <c r="IR147" s="1"/>
      <c r="IS147" s="1"/>
      <c r="IT147" s="1"/>
      <c r="IU147" s="1"/>
      <c r="IV147" s="1"/>
      <c r="IW147" s="1"/>
    </row>
    <row r="148" customFormat="false" ht="11.25" hidden="false" customHeight="false" outlineLevel="0" collapsed="false">
      <c r="A148" s="1"/>
      <c r="B148" s="126"/>
      <c r="C148" s="126"/>
      <c r="D148" s="126"/>
      <c r="E148" s="126"/>
      <c r="F148" s="126"/>
      <c r="G148" s="126"/>
      <c r="H148" s="14"/>
      <c r="I148" s="14"/>
      <c r="J148" s="14"/>
      <c r="K148" s="14"/>
      <c r="L148" s="14"/>
      <c r="M148" s="126"/>
      <c r="N148" s="126"/>
      <c r="O148" s="126"/>
      <c r="P148" s="126"/>
      <c r="Q148" s="126"/>
      <c r="R148" s="126"/>
      <c r="S148" s="126"/>
      <c r="T148" s="126"/>
      <c r="U148" s="126"/>
      <c r="V148" s="126"/>
      <c r="W148" s="126"/>
      <c r="X148" s="126"/>
      <c r="Y148" s="126"/>
      <c r="Z148" s="126"/>
      <c r="AA148" s="126"/>
      <c r="AB148" s="126"/>
      <c r="AC148" s="126"/>
      <c r="AD148" s="126"/>
      <c r="AE148" s="126"/>
      <c r="AF148" s="126"/>
      <c r="AG148" s="126"/>
      <c r="AH148" s="126"/>
      <c r="AI148" s="126"/>
      <c r="AJ148" s="126"/>
      <c r="AK148" s="126"/>
      <c r="AL148" s="126"/>
      <c r="AM148" s="126"/>
      <c r="AN148" s="126"/>
      <c r="AO148" s="126"/>
      <c r="AP148" s="126"/>
      <c r="AQ148" s="126"/>
      <c r="AR148" s="126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1"/>
      <c r="FZ148" s="1"/>
      <c r="GA148" s="1"/>
      <c r="GB148" s="1"/>
      <c r="GC148" s="1"/>
      <c r="GD148" s="1"/>
      <c r="GE148" s="1"/>
      <c r="GF148" s="1"/>
      <c r="GG148" s="1"/>
      <c r="GH148" s="1"/>
      <c r="GI148" s="1"/>
      <c r="GJ148" s="1"/>
      <c r="GK148" s="1"/>
      <c r="GL148" s="1"/>
      <c r="GM148" s="1"/>
      <c r="GN148" s="1"/>
      <c r="GO148" s="1"/>
      <c r="GP148" s="1"/>
      <c r="GQ148" s="1"/>
      <c r="GR148" s="1"/>
      <c r="GS148" s="1"/>
      <c r="GT148" s="1"/>
      <c r="GU148" s="1"/>
      <c r="GV148" s="1"/>
      <c r="GW148" s="1"/>
      <c r="GX148" s="1"/>
      <c r="GY148" s="1"/>
      <c r="GZ148" s="1"/>
      <c r="HA148" s="1"/>
      <c r="HB148" s="1"/>
      <c r="HC148" s="1"/>
      <c r="HD148" s="1"/>
      <c r="HE148" s="1"/>
      <c r="HF148" s="1"/>
      <c r="HG148" s="1"/>
      <c r="HH148" s="1"/>
      <c r="HI148" s="1"/>
      <c r="HJ148" s="1"/>
      <c r="HK148" s="1"/>
      <c r="HL148" s="1"/>
      <c r="HM148" s="1"/>
      <c r="HN148" s="1"/>
      <c r="HO148" s="1"/>
      <c r="HP148" s="1"/>
      <c r="HQ148" s="1"/>
      <c r="HR148" s="1"/>
      <c r="HS148" s="1"/>
      <c r="HT148" s="1"/>
      <c r="HU148" s="1"/>
      <c r="HV148" s="1"/>
      <c r="HW148" s="1"/>
      <c r="HX148" s="1"/>
      <c r="HY148" s="1"/>
      <c r="HZ148" s="1"/>
      <c r="IA148" s="1"/>
      <c r="IB148" s="1"/>
      <c r="IC148" s="1"/>
      <c r="ID148" s="1"/>
      <c r="IE148" s="1"/>
      <c r="IF148" s="1"/>
      <c r="IG148" s="1"/>
      <c r="IH148" s="1"/>
      <c r="II148" s="1"/>
      <c r="IJ148" s="1"/>
      <c r="IK148" s="1"/>
      <c r="IL148" s="1"/>
      <c r="IM148" s="1"/>
      <c r="IN148" s="1"/>
      <c r="IO148" s="1"/>
      <c r="IP148" s="1"/>
      <c r="IQ148" s="1"/>
      <c r="IR148" s="1"/>
      <c r="IS148" s="1"/>
      <c r="IT148" s="1"/>
      <c r="IU148" s="1"/>
      <c r="IV148" s="1"/>
      <c r="IW148" s="1"/>
    </row>
    <row r="149" customFormat="false" ht="11.25" hidden="false" customHeight="false" outlineLevel="0" collapsed="false">
      <c r="A149" s="1"/>
      <c r="B149" s="126"/>
      <c r="C149" s="126"/>
      <c r="D149" s="126"/>
      <c r="E149" s="126"/>
      <c r="F149" s="126"/>
      <c r="G149" s="126"/>
      <c r="H149" s="14"/>
      <c r="I149" s="14"/>
      <c r="J149" s="14"/>
      <c r="K149" s="14"/>
      <c r="L149" s="14"/>
      <c r="M149" s="126"/>
      <c r="N149" s="126"/>
      <c r="O149" s="126"/>
      <c r="P149" s="126"/>
      <c r="Q149" s="126"/>
      <c r="R149" s="126"/>
      <c r="S149" s="126"/>
      <c r="T149" s="126"/>
      <c r="U149" s="126"/>
      <c r="V149" s="126"/>
      <c r="W149" s="126"/>
      <c r="X149" s="126"/>
      <c r="Y149" s="126"/>
      <c r="Z149" s="126"/>
      <c r="AA149" s="126"/>
      <c r="AB149" s="126"/>
      <c r="AC149" s="126"/>
      <c r="AD149" s="126"/>
      <c r="AE149" s="126"/>
      <c r="AF149" s="126"/>
      <c r="AG149" s="126"/>
      <c r="AH149" s="126"/>
      <c r="AI149" s="126"/>
      <c r="AJ149" s="126"/>
      <c r="AK149" s="126"/>
      <c r="AL149" s="126"/>
      <c r="AM149" s="126"/>
      <c r="AN149" s="126"/>
      <c r="AO149" s="126"/>
      <c r="AP149" s="126"/>
      <c r="AQ149" s="126"/>
      <c r="AR149" s="126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1"/>
      <c r="FZ149" s="1"/>
      <c r="GA149" s="1"/>
      <c r="GB149" s="1"/>
      <c r="GC149" s="1"/>
      <c r="GD149" s="1"/>
      <c r="GE149" s="1"/>
      <c r="GF149" s="1"/>
      <c r="GG149" s="1"/>
      <c r="GH149" s="1"/>
      <c r="GI149" s="1"/>
      <c r="GJ149" s="1"/>
      <c r="GK149" s="1"/>
      <c r="GL149" s="1"/>
      <c r="GM149" s="1"/>
      <c r="GN149" s="1"/>
      <c r="GO149" s="1"/>
      <c r="GP149" s="1"/>
      <c r="GQ149" s="1"/>
      <c r="GR149" s="1"/>
      <c r="GS149" s="1"/>
      <c r="GT149" s="1"/>
      <c r="GU149" s="1"/>
      <c r="GV149" s="1"/>
      <c r="GW149" s="1"/>
      <c r="GX149" s="1"/>
      <c r="GY149" s="1"/>
      <c r="GZ149" s="1"/>
      <c r="HA149" s="1"/>
      <c r="HB149" s="1"/>
      <c r="HC149" s="1"/>
      <c r="HD149" s="1"/>
      <c r="HE149" s="1"/>
      <c r="HF149" s="1"/>
      <c r="HG149" s="1"/>
      <c r="HH149" s="1"/>
      <c r="HI149" s="1"/>
      <c r="HJ149" s="1"/>
      <c r="HK149" s="1"/>
      <c r="HL149" s="1"/>
      <c r="HM149" s="1"/>
      <c r="HN149" s="1"/>
      <c r="HO149" s="1"/>
      <c r="HP149" s="1"/>
      <c r="HQ149" s="1"/>
      <c r="HR149" s="1"/>
      <c r="HS149" s="1"/>
      <c r="HT149" s="1"/>
      <c r="HU149" s="1"/>
      <c r="HV149" s="1"/>
      <c r="HW149" s="1"/>
      <c r="HX149" s="1"/>
      <c r="HY149" s="1"/>
      <c r="HZ149" s="1"/>
      <c r="IA149" s="1"/>
      <c r="IB149" s="1"/>
      <c r="IC149" s="1"/>
      <c r="ID149" s="1"/>
      <c r="IE149" s="1"/>
      <c r="IF149" s="1"/>
      <c r="IG149" s="1"/>
      <c r="IH149" s="1"/>
      <c r="II149" s="1"/>
      <c r="IJ149" s="1"/>
      <c r="IK149" s="1"/>
      <c r="IL149" s="1"/>
      <c r="IM149" s="1"/>
      <c r="IN149" s="1"/>
      <c r="IO149" s="1"/>
      <c r="IP149" s="1"/>
      <c r="IQ149" s="1"/>
      <c r="IR149" s="1"/>
      <c r="IS149" s="1"/>
      <c r="IT149" s="1"/>
      <c r="IU149" s="1"/>
      <c r="IV149" s="1"/>
      <c r="IW149" s="1"/>
    </row>
    <row r="150" customFormat="false" ht="11.25" hidden="false" customHeight="false" outlineLevel="0" collapsed="false">
      <c r="A150" s="1"/>
      <c r="B150" s="126"/>
      <c r="C150" s="126"/>
      <c r="D150" s="126"/>
      <c r="E150" s="126"/>
      <c r="F150" s="126"/>
      <c r="G150" s="126"/>
      <c r="H150" s="14"/>
      <c r="I150" s="14"/>
      <c r="J150" s="14"/>
      <c r="K150" s="14"/>
      <c r="L150" s="14"/>
      <c r="M150" s="126"/>
      <c r="N150" s="126"/>
      <c r="O150" s="126"/>
      <c r="P150" s="126"/>
      <c r="Q150" s="126"/>
      <c r="R150" s="126"/>
      <c r="S150" s="126"/>
      <c r="T150" s="126"/>
      <c r="U150" s="126"/>
      <c r="V150" s="126"/>
      <c r="W150" s="126"/>
      <c r="X150" s="126"/>
      <c r="Y150" s="126"/>
      <c r="Z150" s="126"/>
      <c r="AA150" s="126"/>
      <c r="AB150" s="126"/>
      <c r="AC150" s="126"/>
      <c r="AD150" s="126"/>
      <c r="AE150" s="126"/>
      <c r="AF150" s="126"/>
      <c r="AG150" s="126"/>
      <c r="AH150" s="126"/>
      <c r="AI150" s="126"/>
      <c r="AJ150" s="126"/>
      <c r="AK150" s="126"/>
      <c r="AL150" s="126"/>
      <c r="AM150" s="126"/>
      <c r="AN150" s="126"/>
      <c r="AO150" s="126"/>
      <c r="AP150" s="126"/>
      <c r="AQ150" s="126"/>
      <c r="AR150" s="126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  <c r="GJ150" s="1"/>
      <c r="GK150" s="1"/>
      <c r="GL150" s="1"/>
      <c r="GM150" s="1"/>
      <c r="GN150" s="1"/>
      <c r="GO150" s="1"/>
      <c r="GP150" s="1"/>
      <c r="GQ150" s="1"/>
      <c r="GR150" s="1"/>
      <c r="GS150" s="1"/>
      <c r="GT150" s="1"/>
      <c r="GU150" s="1"/>
      <c r="GV150" s="1"/>
      <c r="GW150" s="1"/>
      <c r="GX150" s="1"/>
      <c r="GY150" s="1"/>
      <c r="GZ150" s="1"/>
      <c r="HA150" s="1"/>
      <c r="HB150" s="1"/>
      <c r="HC150" s="1"/>
      <c r="HD150" s="1"/>
      <c r="HE150" s="1"/>
      <c r="HF150" s="1"/>
      <c r="HG150" s="1"/>
      <c r="HH150" s="1"/>
      <c r="HI150" s="1"/>
      <c r="HJ150" s="1"/>
      <c r="HK150" s="1"/>
      <c r="HL150" s="1"/>
      <c r="HM150" s="1"/>
      <c r="HN150" s="1"/>
      <c r="HO150" s="1"/>
      <c r="HP150" s="1"/>
      <c r="HQ150" s="1"/>
      <c r="HR150" s="1"/>
      <c r="HS150" s="1"/>
      <c r="HT150" s="1"/>
      <c r="HU150" s="1"/>
      <c r="HV150" s="1"/>
      <c r="HW150" s="1"/>
      <c r="HX150" s="1"/>
      <c r="HY150" s="1"/>
      <c r="HZ150" s="1"/>
      <c r="IA150" s="1"/>
      <c r="IB150" s="1"/>
      <c r="IC150" s="1"/>
      <c r="ID150" s="1"/>
      <c r="IE150" s="1"/>
      <c r="IF150" s="1"/>
      <c r="IG150" s="1"/>
      <c r="IH150" s="1"/>
      <c r="II150" s="1"/>
      <c r="IJ150" s="1"/>
      <c r="IK150" s="1"/>
      <c r="IL150" s="1"/>
      <c r="IM150" s="1"/>
      <c r="IN150" s="1"/>
      <c r="IO150" s="1"/>
      <c r="IP150" s="1"/>
      <c r="IQ150" s="1"/>
      <c r="IR150" s="1"/>
      <c r="IS150" s="1"/>
      <c r="IT150" s="1"/>
      <c r="IU150" s="1"/>
      <c r="IV150" s="1"/>
      <c r="IW150" s="1"/>
    </row>
    <row r="151" customFormat="false" ht="11.25" hidden="false" customHeight="false" outlineLevel="0" collapsed="false">
      <c r="A151" s="1"/>
      <c r="B151" s="126"/>
      <c r="C151" s="126"/>
      <c r="D151" s="126"/>
      <c r="E151" s="126"/>
      <c r="F151" s="126"/>
      <c r="G151" s="126"/>
      <c r="H151" s="14"/>
      <c r="I151" s="14"/>
      <c r="J151" s="14"/>
      <c r="K151" s="14"/>
      <c r="L151" s="14"/>
      <c r="M151" s="126"/>
      <c r="N151" s="126"/>
      <c r="O151" s="126"/>
      <c r="P151" s="126"/>
      <c r="Q151" s="126"/>
      <c r="R151" s="126"/>
      <c r="S151" s="126"/>
      <c r="T151" s="126"/>
      <c r="U151" s="126"/>
      <c r="V151" s="126"/>
      <c r="W151" s="126"/>
      <c r="X151" s="126"/>
      <c r="Y151" s="126"/>
      <c r="Z151" s="126"/>
      <c r="AA151" s="126"/>
      <c r="AB151" s="126"/>
      <c r="AC151" s="126"/>
      <c r="AD151" s="126"/>
      <c r="AE151" s="126"/>
      <c r="AF151" s="126"/>
      <c r="AG151" s="126"/>
      <c r="AH151" s="126"/>
      <c r="AI151" s="126"/>
      <c r="AJ151" s="126"/>
      <c r="AK151" s="126"/>
      <c r="AL151" s="126"/>
      <c r="AM151" s="126"/>
      <c r="AN151" s="126"/>
      <c r="AO151" s="126"/>
      <c r="AP151" s="126"/>
      <c r="AQ151" s="126"/>
      <c r="AR151" s="126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  <c r="GJ151" s="1"/>
      <c r="GK151" s="1"/>
      <c r="GL151" s="1"/>
      <c r="GM151" s="1"/>
      <c r="GN151" s="1"/>
      <c r="GO151" s="1"/>
      <c r="GP151" s="1"/>
      <c r="GQ151" s="1"/>
      <c r="GR151" s="1"/>
      <c r="GS151" s="1"/>
      <c r="GT151" s="1"/>
      <c r="GU151" s="1"/>
      <c r="GV151" s="1"/>
      <c r="GW151" s="1"/>
      <c r="GX151" s="1"/>
      <c r="GY151" s="1"/>
      <c r="GZ151" s="1"/>
      <c r="HA151" s="1"/>
      <c r="HB151" s="1"/>
      <c r="HC151" s="1"/>
      <c r="HD151" s="1"/>
      <c r="HE151" s="1"/>
      <c r="HF151" s="1"/>
      <c r="HG151" s="1"/>
      <c r="HH151" s="1"/>
      <c r="HI151" s="1"/>
      <c r="HJ151" s="1"/>
      <c r="HK151" s="1"/>
      <c r="HL151" s="1"/>
      <c r="HM151" s="1"/>
      <c r="HN151" s="1"/>
      <c r="HO151" s="1"/>
      <c r="HP151" s="1"/>
      <c r="HQ151" s="1"/>
      <c r="HR151" s="1"/>
      <c r="HS151" s="1"/>
      <c r="HT151" s="1"/>
      <c r="HU151" s="1"/>
      <c r="HV151" s="1"/>
      <c r="HW151" s="1"/>
      <c r="HX151" s="1"/>
      <c r="HY151" s="1"/>
      <c r="HZ151" s="1"/>
      <c r="IA151" s="1"/>
      <c r="IB151" s="1"/>
      <c r="IC151" s="1"/>
      <c r="ID151" s="1"/>
      <c r="IE151" s="1"/>
      <c r="IF151" s="1"/>
      <c r="IG151" s="1"/>
      <c r="IH151" s="1"/>
      <c r="II151" s="1"/>
      <c r="IJ151" s="1"/>
      <c r="IK151" s="1"/>
      <c r="IL151" s="1"/>
      <c r="IM151" s="1"/>
      <c r="IN151" s="1"/>
      <c r="IO151" s="1"/>
      <c r="IP151" s="1"/>
      <c r="IQ151" s="1"/>
      <c r="IR151" s="1"/>
      <c r="IS151" s="1"/>
      <c r="IT151" s="1"/>
      <c r="IU151" s="1"/>
      <c r="IV151" s="1"/>
      <c r="IW151" s="1"/>
    </row>
    <row r="152" customFormat="false" ht="11.25" hidden="false" customHeight="false" outlineLevel="0" collapsed="false">
      <c r="A152" s="1"/>
      <c r="B152" s="126"/>
      <c r="C152" s="126"/>
      <c r="D152" s="126"/>
      <c r="E152" s="126"/>
      <c r="F152" s="126"/>
      <c r="G152" s="126"/>
      <c r="H152" s="14"/>
      <c r="I152" s="14"/>
      <c r="J152" s="14"/>
      <c r="K152" s="14"/>
      <c r="L152" s="14"/>
      <c r="M152" s="126"/>
      <c r="N152" s="126"/>
      <c r="O152" s="126"/>
      <c r="P152" s="126"/>
      <c r="Q152" s="126"/>
      <c r="R152" s="126"/>
      <c r="S152" s="126"/>
      <c r="T152" s="126"/>
      <c r="U152" s="126"/>
      <c r="V152" s="126"/>
      <c r="W152" s="126"/>
      <c r="X152" s="126"/>
      <c r="Y152" s="126"/>
      <c r="Z152" s="126"/>
      <c r="AA152" s="126"/>
      <c r="AB152" s="126"/>
      <c r="AC152" s="126"/>
      <c r="AD152" s="126"/>
      <c r="AE152" s="126"/>
      <c r="AF152" s="126"/>
      <c r="AG152" s="126"/>
      <c r="AH152" s="126"/>
      <c r="AI152" s="126"/>
      <c r="AJ152" s="126"/>
      <c r="AK152" s="126"/>
      <c r="AL152" s="126"/>
      <c r="AM152" s="126"/>
      <c r="AN152" s="126"/>
      <c r="AO152" s="126"/>
      <c r="AP152" s="126"/>
      <c r="AQ152" s="126"/>
      <c r="AR152" s="126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  <c r="GJ152" s="1"/>
      <c r="GK152" s="1"/>
      <c r="GL152" s="1"/>
      <c r="GM152" s="1"/>
      <c r="GN152" s="1"/>
      <c r="GO152" s="1"/>
      <c r="GP152" s="1"/>
      <c r="GQ152" s="1"/>
      <c r="GR152" s="1"/>
      <c r="GS152" s="1"/>
      <c r="GT152" s="1"/>
      <c r="GU152" s="1"/>
      <c r="GV152" s="1"/>
      <c r="GW152" s="1"/>
      <c r="GX152" s="1"/>
      <c r="GY152" s="1"/>
      <c r="GZ152" s="1"/>
      <c r="HA152" s="1"/>
      <c r="HB152" s="1"/>
      <c r="HC152" s="1"/>
      <c r="HD152" s="1"/>
      <c r="HE152" s="1"/>
      <c r="HF152" s="1"/>
      <c r="HG152" s="1"/>
      <c r="HH152" s="1"/>
      <c r="HI152" s="1"/>
      <c r="HJ152" s="1"/>
      <c r="HK152" s="1"/>
      <c r="HL152" s="1"/>
      <c r="HM152" s="1"/>
      <c r="HN152" s="1"/>
      <c r="HO152" s="1"/>
      <c r="HP152" s="1"/>
      <c r="HQ152" s="1"/>
      <c r="HR152" s="1"/>
      <c r="HS152" s="1"/>
      <c r="HT152" s="1"/>
      <c r="HU152" s="1"/>
      <c r="HV152" s="1"/>
      <c r="HW152" s="1"/>
      <c r="HX152" s="1"/>
      <c r="HY152" s="1"/>
      <c r="HZ152" s="1"/>
      <c r="IA152" s="1"/>
      <c r="IB152" s="1"/>
      <c r="IC152" s="1"/>
      <c r="ID152" s="1"/>
      <c r="IE152" s="1"/>
      <c r="IF152" s="1"/>
      <c r="IG152" s="1"/>
      <c r="IH152" s="1"/>
      <c r="II152" s="1"/>
      <c r="IJ152" s="1"/>
      <c r="IK152" s="1"/>
      <c r="IL152" s="1"/>
      <c r="IM152" s="1"/>
      <c r="IN152" s="1"/>
      <c r="IO152" s="1"/>
      <c r="IP152" s="1"/>
      <c r="IQ152" s="1"/>
      <c r="IR152" s="1"/>
      <c r="IS152" s="1"/>
      <c r="IT152" s="1"/>
      <c r="IU152" s="1"/>
      <c r="IV152" s="1"/>
      <c r="IW152" s="1"/>
    </row>
    <row r="153" customFormat="false" ht="11.25" hidden="false" customHeight="false" outlineLevel="0" collapsed="false">
      <c r="A153" s="1"/>
      <c r="B153" s="126"/>
      <c r="C153" s="126"/>
      <c r="D153" s="126"/>
      <c r="E153" s="126"/>
      <c r="F153" s="126"/>
      <c r="G153" s="126"/>
      <c r="H153" s="14"/>
      <c r="I153" s="14"/>
      <c r="J153" s="14"/>
      <c r="K153" s="14"/>
      <c r="L153" s="14"/>
      <c r="M153" s="126"/>
      <c r="N153" s="126"/>
      <c r="O153" s="126"/>
      <c r="P153" s="126"/>
      <c r="Q153" s="126"/>
      <c r="R153" s="126"/>
      <c r="S153" s="126"/>
      <c r="T153" s="126"/>
      <c r="U153" s="126"/>
      <c r="V153" s="126"/>
      <c r="W153" s="126"/>
      <c r="X153" s="126"/>
      <c r="Y153" s="126"/>
      <c r="Z153" s="126"/>
      <c r="AA153" s="126"/>
      <c r="AB153" s="126"/>
      <c r="AC153" s="126"/>
      <c r="AD153" s="126"/>
      <c r="AE153" s="126"/>
      <c r="AF153" s="126"/>
      <c r="AG153" s="126"/>
      <c r="AH153" s="126"/>
      <c r="AI153" s="126"/>
      <c r="AJ153" s="126"/>
      <c r="AK153" s="126"/>
      <c r="AL153" s="126"/>
      <c r="AM153" s="126"/>
      <c r="AN153" s="126"/>
      <c r="AO153" s="126"/>
      <c r="AP153" s="126"/>
      <c r="AQ153" s="126"/>
      <c r="AR153" s="126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  <c r="GJ153" s="1"/>
      <c r="GK153" s="1"/>
      <c r="GL153" s="1"/>
      <c r="GM153" s="1"/>
      <c r="GN153" s="1"/>
      <c r="GO153" s="1"/>
      <c r="GP153" s="1"/>
      <c r="GQ153" s="1"/>
      <c r="GR153" s="1"/>
      <c r="GS153" s="1"/>
      <c r="GT153" s="1"/>
      <c r="GU153" s="1"/>
      <c r="GV153" s="1"/>
      <c r="GW153" s="1"/>
      <c r="GX153" s="1"/>
      <c r="GY153" s="1"/>
      <c r="GZ153" s="1"/>
      <c r="HA153" s="1"/>
      <c r="HB153" s="1"/>
      <c r="HC153" s="1"/>
      <c r="HD153" s="1"/>
      <c r="HE153" s="1"/>
      <c r="HF153" s="1"/>
      <c r="HG153" s="1"/>
      <c r="HH153" s="1"/>
      <c r="HI153" s="1"/>
      <c r="HJ153" s="1"/>
      <c r="HK153" s="1"/>
      <c r="HL153" s="1"/>
      <c r="HM153" s="1"/>
      <c r="HN153" s="1"/>
      <c r="HO153" s="1"/>
      <c r="HP153" s="1"/>
      <c r="HQ153" s="1"/>
      <c r="HR153" s="1"/>
      <c r="HS153" s="1"/>
      <c r="HT153" s="1"/>
      <c r="HU153" s="1"/>
      <c r="HV153" s="1"/>
      <c r="HW153" s="1"/>
      <c r="HX153" s="1"/>
      <c r="HY153" s="1"/>
      <c r="HZ153" s="1"/>
      <c r="IA153" s="1"/>
      <c r="IB153" s="1"/>
      <c r="IC153" s="1"/>
      <c r="ID153" s="1"/>
      <c r="IE153" s="1"/>
      <c r="IF153" s="1"/>
      <c r="IG153" s="1"/>
      <c r="IH153" s="1"/>
      <c r="II153" s="1"/>
      <c r="IJ153" s="1"/>
      <c r="IK153" s="1"/>
      <c r="IL153" s="1"/>
      <c r="IM153" s="1"/>
      <c r="IN153" s="1"/>
      <c r="IO153" s="1"/>
      <c r="IP153" s="1"/>
      <c r="IQ153" s="1"/>
      <c r="IR153" s="1"/>
      <c r="IS153" s="1"/>
      <c r="IT153" s="1"/>
      <c r="IU153" s="1"/>
      <c r="IV153" s="1"/>
      <c r="IW153" s="1"/>
    </row>
    <row r="154" customFormat="false" ht="11.25" hidden="false" customHeight="false" outlineLevel="0" collapsed="false">
      <c r="A154" s="1"/>
      <c r="B154" s="126"/>
      <c r="C154" s="126"/>
      <c r="D154" s="126"/>
      <c r="E154" s="126"/>
      <c r="F154" s="126"/>
      <c r="G154" s="126"/>
      <c r="H154" s="14"/>
      <c r="I154" s="14"/>
      <c r="J154" s="14"/>
      <c r="K154" s="14"/>
      <c r="L154" s="14"/>
      <c r="M154" s="126"/>
      <c r="N154" s="126"/>
      <c r="O154" s="126"/>
      <c r="P154" s="126"/>
      <c r="Q154" s="126"/>
      <c r="R154" s="126"/>
      <c r="S154" s="126"/>
      <c r="T154" s="126"/>
      <c r="U154" s="126"/>
      <c r="V154" s="126"/>
      <c r="W154" s="126"/>
      <c r="X154" s="126"/>
      <c r="Y154" s="126"/>
      <c r="Z154" s="126"/>
      <c r="AA154" s="126"/>
      <c r="AB154" s="126"/>
      <c r="AC154" s="126"/>
      <c r="AD154" s="126"/>
      <c r="AE154" s="126"/>
      <c r="AF154" s="126"/>
      <c r="AG154" s="126"/>
      <c r="AH154" s="126"/>
      <c r="AI154" s="126"/>
      <c r="AJ154" s="126"/>
      <c r="AK154" s="126"/>
      <c r="AL154" s="126"/>
      <c r="AM154" s="126"/>
      <c r="AN154" s="126"/>
      <c r="AO154" s="126"/>
      <c r="AP154" s="126"/>
      <c r="AQ154" s="126"/>
      <c r="AR154" s="126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  <c r="GJ154" s="1"/>
      <c r="GK154" s="1"/>
      <c r="GL154" s="1"/>
      <c r="GM154" s="1"/>
      <c r="GN154" s="1"/>
      <c r="GO154" s="1"/>
      <c r="GP154" s="1"/>
      <c r="GQ154" s="1"/>
      <c r="GR154" s="1"/>
      <c r="GS154" s="1"/>
      <c r="GT154" s="1"/>
      <c r="GU154" s="1"/>
      <c r="GV154" s="1"/>
      <c r="GW154" s="1"/>
      <c r="GX154" s="1"/>
      <c r="GY154" s="1"/>
      <c r="GZ154" s="1"/>
      <c r="HA154" s="1"/>
      <c r="HB154" s="1"/>
      <c r="HC154" s="1"/>
      <c r="HD154" s="1"/>
      <c r="HE154" s="1"/>
      <c r="HF154" s="1"/>
      <c r="HG154" s="1"/>
      <c r="HH154" s="1"/>
      <c r="HI154" s="1"/>
      <c r="HJ154" s="1"/>
      <c r="HK154" s="1"/>
      <c r="HL154" s="1"/>
      <c r="HM154" s="1"/>
      <c r="HN154" s="1"/>
      <c r="HO154" s="1"/>
      <c r="HP154" s="1"/>
      <c r="HQ154" s="1"/>
      <c r="HR154" s="1"/>
      <c r="HS154" s="1"/>
      <c r="HT154" s="1"/>
      <c r="HU154" s="1"/>
      <c r="HV154" s="1"/>
      <c r="HW154" s="1"/>
      <c r="HX154" s="1"/>
      <c r="HY154" s="1"/>
      <c r="HZ154" s="1"/>
      <c r="IA154" s="1"/>
      <c r="IB154" s="1"/>
      <c r="IC154" s="1"/>
      <c r="ID154" s="1"/>
      <c r="IE154" s="1"/>
      <c r="IF154" s="1"/>
      <c r="IG154" s="1"/>
      <c r="IH154" s="1"/>
      <c r="II154" s="1"/>
      <c r="IJ154" s="1"/>
      <c r="IK154" s="1"/>
      <c r="IL154" s="1"/>
      <c r="IM154" s="1"/>
      <c r="IN154" s="1"/>
      <c r="IO154" s="1"/>
      <c r="IP154" s="1"/>
      <c r="IQ154" s="1"/>
      <c r="IR154" s="1"/>
      <c r="IS154" s="1"/>
      <c r="IT154" s="1"/>
      <c r="IU154" s="1"/>
      <c r="IV154" s="1"/>
      <c r="IW154" s="1"/>
    </row>
    <row r="155" customFormat="false" ht="11.25" hidden="false" customHeight="false" outlineLevel="0" collapsed="false">
      <c r="A155" s="1"/>
      <c r="B155" s="126"/>
      <c r="C155" s="126"/>
      <c r="D155" s="126"/>
      <c r="E155" s="126"/>
      <c r="F155" s="126"/>
      <c r="G155" s="126"/>
      <c r="H155" s="14"/>
      <c r="I155" s="14"/>
      <c r="J155" s="14"/>
      <c r="K155" s="14"/>
      <c r="L155" s="14"/>
      <c r="M155" s="126"/>
      <c r="N155" s="126"/>
      <c r="O155" s="126"/>
      <c r="P155" s="126"/>
      <c r="Q155" s="126"/>
      <c r="R155" s="126"/>
      <c r="S155" s="126"/>
      <c r="T155" s="126"/>
      <c r="U155" s="126"/>
      <c r="V155" s="126"/>
      <c r="W155" s="126"/>
      <c r="X155" s="126"/>
      <c r="Y155" s="126"/>
      <c r="Z155" s="126"/>
      <c r="AA155" s="126"/>
      <c r="AB155" s="126"/>
      <c r="AC155" s="126"/>
      <c r="AD155" s="126"/>
      <c r="AE155" s="126"/>
      <c r="AF155" s="126"/>
      <c r="AG155" s="126"/>
      <c r="AH155" s="126"/>
      <c r="AI155" s="126"/>
      <c r="AJ155" s="126"/>
      <c r="AK155" s="126"/>
      <c r="AL155" s="126"/>
      <c r="AM155" s="126"/>
      <c r="AN155" s="126"/>
      <c r="AO155" s="126"/>
      <c r="AP155" s="126"/>
      <c r="AQ155" s="126"/>
      <c r="AR155" s="126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  <c r="GJ155" s="1"/>
      <c r="GK155" s="1"/>
      <c r="GL155" s="1"/>
      <c r="GM155" s="1"/>
      <c r="GN155" s="1"/>
      <c r="GO155" s="1"/>
      <c r="GP155" s="1"/>
      <c r="GQ155" s="1"/>
      <c r="GR155" s="1"/>
      <c r="GS155" s="1"/>
      <c r="GT155" s="1"/>
      <c r="GU155" s="1"/>
      <c r="GV155" s="1"/>
      <c r="GW155" s="1"/>
      <c r="GX155" s="1"/>
      <c r="GY155" s="1"/>
      <c r="GZ155" s="1"/>
      <c r="HA155" s="1"/>
      <c r="HB155" s="1"/>
      <c r="HC155" s="1"/>
      <c r="HD155" s="1"/>
      <c r="HE155" s="1"/>
      <c r="HF155" s="1"/>
      <c r="HG155" s="1"/>
      <c r="HH155" s="1"/>
      <c r="HI155" s="1"/>
      <c r="HJ155" s="1"/>
      <c r="HK155" s="1"/>
      <c r="HL155" s="1"/>
      <c r="HM155" s="1"/>
      <c r="HN155" s="1"/>
      <c r="HO155" s="1"/>
      <c r="HP155" s="1"/>
      <c r="HQ155" s="1"/>
      <c r="HR155" s="1"/>
      <c r="HS155" s="1"/>
      <c r="HT155" s="1"/>
      <c r="HU155" s="1"/>
      <c r="HV155" s="1"/>
      <c r="HW155" s="1"/>
      <c r="HX155" s="1"/>
      <c r="HY155" s="1"/>
      <c r="HZ155" s="1"/>
      <c r="IA155" s="1"/>
      <c r="IB155" s="1"/>
      <c r="IC155" s="1"/>
      <c r="ID155" s="1"/>
      <c r="IE155" s="1"/>
      <c r="IF155" s="1"/>
      <c r="IG155" s="1"/>
      <c r="IH155" s="1"/>
      <c r="II155" s="1"/>
      <c r="IJ155" s="1"/>
      <c r="IK155" s="1"/>
      <c r="IL155" s="1"/>
      <c r="IM155" s="1"/>
      <c r="IN155" s="1"/>
      <c r="IO155" s="1"/>
      <c r="IP155" s="1"/>
      <c r="IQ155" s="1"/>
      <c r="IR155" s="1"/>
      <c r="IS155" s="1"/>
      <c r="IT155" s="1"/>
      <c r="IU155" s="1"/>
      <c r="IV155" s="1"/>
      <c r="IW155" s="1"/>
    </row>
    <row r="156" customFormat="false" ht="11.25" hidden="false" customHeight="false" outlineLevel="0" collapsed="false">
      <c r="A156" s="1"/>
      <c r="B156" s="126"/>
      <c r="C156" s="126"/>
      <c r="D156" s="126"/>
      <c r="E156" s="126"/>
      <c r="F156" s="126"/>
      <c r="G156" s="126"/>
      <c r="H156" s="14"/>
      <c r="I156" s="14"/>
      <c r="J156" s="14"/>
      <c r="K156" s="14"/>
      <c r="L156" s="14"/>
      <c r="M156" s="126"/>
      <c r="N156" s="126"/>
      <c r="O156" s="126"/>
      <c r="P156" s="126"/>
      <c r="Q156" s="126"/>
      <c r="R156" s="126"/>
      <c r="S156" s="126"/>
      <c r="T156" s="126"/>
      <c r="U156" s="126"/>
      <c r="V156" s="126"/>
      <c r="W156" s="126"/>
      <c r="X156" s="126"/>
      <c r="Y156" s="126"/>
      <c r="Z156" s="126"/>
      <c r="AA156" s="126"/>
      <c r="AB156" s="126"/>
      <c r="AC156" s="126"/>
      <c r="AD156" s="126"/>
      <c r="AE156" s="126"/>
      <c r="AF156" s="126"/>
      <c r="AG156" s="126"/>
      <c r="AH156" s="126"/>
      <c r="AI156" s="126"/>
      <c r="AJ156" s="126"/>
      <c r="AK156" s="126"/>
      <c r="AL156" s="126"/>
      <c r="AM156" s="126"/>
      <c r="AN156" s="126"/>
      <c r="AO156" s="126"/>
      <c r="AP156" s="126"/>
      <c r="AQ156" s="126"/>
      <c r="AR156" s="126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  <c r="GJ156" s="1"/>
      <c r="GK156" s="1"/>
      <c r="GL156" s="1"/>
      <c r="GM156" s="1"/>
      <c r="GN156" s="1"/>
      <c r="GO156" s="1"/>
      <c r="GP156" s="1"/>
      <c r="GQ156" s="1"/>
      <c r="GR156" s="1"/>
      <c r="GS156" s="1"/>
      <c r="GT156" s="1"/>
      <c r="GU156" s="1"/>
      <c r="GV156" s="1"/>
      <c r="GW156" s="1"/>
      <c r="GX156" s="1"/>
      <c r="GY156" s="1"/>
      <c r="GZ156" s="1"/>
      <c r="HA156" s="1"/>
      <c r="HB156" s="1"/>
      <c r="HC156" s="1"/>
      <c r="HD156" s="1"/>
      <c r="HE156" s="1"/>
      <c r="HF156" s="1"/>
      <c r="HG156" s="1"/>
      <c r="HH156" s="1"/>
      <c r="HI156" s="1"/>
      <c r="HJ156" s="1"/>
      <c r="HK156" s="1"/>
      <c r="HL156" s="1"/>
      <c r="HM156" s="1"/>
      <c r="HN156" s="1"/>
      <c r="HO156" s="1"/>
      <c r="HP156" s="1"/>
      <c r="HQ156" s="1"/>
      <c r="HR156" s="1"/>
      <c r="HS156" s="1"/>
      <c r="HT156" s="1"/>
      <c r="HU156" s="1"/>
      <c r="HV156" s="1"/>
      <c r="HW156" s="1"/>
      <c r="HX156" s="1"/>
      <c r="HY156" s="1"/>
      <c r="HZ156" s="1"/>
      <c r="IA156" s="1"/>
      <c r="IB156" s="1"/>
      <c r="IC156" s="1"/>
      <c r="ID156" s="1"/>
      <c r="IE156" s="1"/>
      <c r="IF156" s="1"/>
      <c r="IG156" s="1"/>
      <c r="IH156" s="1"/>
      <c r="II156" s="1"/>
      <c r="IJ156" s="1"/>
      <c r="IK156" s="1"/>
      <c r="IL156" s="1"/>
      <c r="IM156" s="1"/>
      <c r="IN156" s="1"/>
      <c r="IO156" s="1"/>
      <c r="IP156" s="1"/>
      <c r="IQ156" s="1"/>
      <c r="IR156" s="1"/>
      <c r="IS156" s="1"/>
      <c r="IT156" s="1"/>
      <c r="IU156" s="1"/>
      <c r="IV156" s="1"/>
      <c r="IW156" s="1"/>
    </row>
    <row r="157" customFormat="false" ht="11.25" hidden="false" customHeight="false" outlineLevel="0" collapsed="false">
      <c r="A157" s="1"/>
      <c r="B157" s="126"/>
      <c r="C157" s="126"/>
      <c r="D157" s="126"/>
      <c r="E157" s="126"/>
      <c r="F157" s="126"/>
      <c r="G157" s="126"/>
      <c r="H157" s="14"/>
      <c r="I157" s="14"/>
      <c r="J157" s="14"/>
      <c r="K157" s="14"/>
      <c r="L157" s="14"/>
      <c r="M157" s="126"/>
      <c r="N157" s="126"/>
      <c r="O157" s="126"/>
      <c r="P157" s="126"/>
      <c r="Q157" s="126"/>
      <c r="R157" s="126"/>
      <c r="S157" s="126"/>
      <c r="T157" s="126"/>
      <c r="U157" s="126"/>
      <c r="V157" s="126"/>
      <c r="W157" s="126"/>
      <c r="X157" s="126"/>
      <c r="Y157" s="126"/>
      <c r="Z157" s="126"/>
      <c r="AA157" s="126"/>
      <c r="AB157" s="126"/>
      <c r="AC157" s="126"/>
      <c r="AD157" s="126"/>
      <c r="AE157" s="126"/>
      <c r="AF157" s="126"/>
      <c r="AG157" s="126"/>
      <c r="AH157" s="126"/>
      <c r="AI157" s="126"/>
      <c r="AJ157" s="126"/>
      <c r="AK157" s="126"/>
      <c r="AL157" s="126"/>
      <c r="AM157" s="126"/>
      <c r="AN157" s="126"/>
      <c r="AO157" s="126"/>
      <c r="AP157" s="126"/>
      <c r="AQ157" s="126"/>
      <c r="AR157" s="126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  <c r="GJ157" s="1"/>
      <c r="GK157" s="1"/>
      <c r="GL157" s="1"/>
      <c r="GM157" s="1"/>
      <c r="GN157" s="1"/>
      <c r="GO157" s="1"/>
      <c r="GP157" s="1"/>
      <c r="GQ157" s="1"/>
      <c r="GR157" s="1"/>
      <c r="GS157" s="1"/>
      <c r="GT157" s="1"/>
      <c r="GU157" s="1"/>
      <c r="GV157" s="1"/>
      <c r="GW157" s="1"/>
      <c r="GX157" s="1"/>
      <c r="GY157" s="1"/>
      <c r="GZ157" s="1"/>
      <c r="HA157" s="1"/>
      <c r="HB157" s="1"/>
      <c r="HC157" s="1"/>
      <c r="HD157" s="1"/>
      <c r="HE157" s="1"/>
      <c r="HF157" s="1"/>
      <c r="HG157" s="1"/>
      <c r="HH157" s="1"/>
      <c r="HI157" s="1"/>
      <c r="HJ157" s="1"/>
      <c r="HK157" s="1"/>
      <c r="HL157" s="1"/>
      <c r="HM157" s="1"/>
      <c r="HN157" s="1"/>
      <c r="HO157" s="1"/>
      <c r="HP157" s="1"/>
      <c r="HQ157" s="1"/>
      <c r="HR157" s="1"/>
      <c r="HS157" s="1"/>
      <c r="HT157" s="1"/>
      <c r="HU157" s="1"/>
      <c r="HV157" s="1"/>
      <c r="HW157" s="1"/>
      <c r="HX157" s="1"/>
      <c r="HY157" s="1"/>
      <c r="HZ157" s="1"/>
      <c r="IA157" s="1"/>
      <c r="IB157" s="1"/>
      <c r="IC157" s="1"/>
      <c r="ID157" s="1"/>
      <c r="IE157" s="1"/>
      <c r="IF157" s="1"/>
      <c r="IG157" s="1"/>
      <c r="IH157" s="1"/>
      <c r="II157" s="1"/>
      <c r="IJ157" s="1"/>
      <c r="IK157" s="1"/>
      <c r="IL157" s="1"/>
      <c r="IM157" s="1"/>
      <c r="IN157" s="1"/>
      <c r="IO157" s="1"/>
      <c r="IP157" s="1"/>
      <c r="IQ157" s="1"/>
      <c r="IR157" s="1"/>
      <c r="IS157" s="1"/>
      <c r="IT157" s="1"/>
      <c r="IU157" s="1"/>
      <c r="IV157" s="1"/>
      <c r="IW157" s="1"/>
    </row>
    <row r="158" customFormat="false" ht="11.25" hidden="false" customHeight="false" outlineLevel="0" collapsed="false">
      <c r="A158" s="1"/>
      <c r="B158" s="126"/>
      <c r="C158" s="126"/>
      <c r="D158" s="126"/>
      <c r="E158" s="126"/>
      <c r="F158" s="126"/>
      <c r="G158" s="126"/>
      <c r="H158" s="14"/>
      <c r="I158" s="14"/>
      <c r="J158" s="14"/>
      <c r="K158" s="14"/>
      <c r="L158" s="14"/>
      <c r="M158" s="126"/>
      <c r="N158" s="126"/>
      <c r="O158" s="126"/>
      <c r="P158" s="126"/>
      <c r="Q158" s="126"/>
      <c r="R158" s="126"/>
      <c r="S158" s="126"/>
      <c r="T158" s="126"/>
      <c r="U158" s="126"/>
      <c r="V158" s="126"/>
      <c r="W158" s="126"/>
      <c r="X158" s="126"/>
      <c r="Y158" s="126"/>
      <c r="Z158" s="126"/>
      <c r="AA158" s="126"/>
      <c r="AB158" s="126"/>
      <c r="AC158" s="126"/>
      <c r="AD158" s="126"/>
      <c r="AE158" s="126"/>
      <c r="AF158" s="126"/>
      <c r="AG158" s="126"/>
      <c r="AH158" s="126"/>
      <c r="AI158" s="126"/>
      <c r="AJ158" s="126"/>
      <c r="AK158" s="126"/>
      <c r="AL158" s="126"/>
      <c r="AM158" s="126"/>
      <c r="AN158" s="126"/>
      <c r="AO158" s="126"/>
      <c r="AP158" s="126"/>
      <c r="AQ158" s="126"/>
      <c r="AR158" s="126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  <c r="GJ158" s="1"/>
      <c r="GK158" s="1"/>
      <c r="GL158" s="1"/>
      <c r="GM158" s="1"/>
      <c r="GN158" s="1"/>
      <c r="GO158" s="1"/>
      <c r="GP158" s="1"/>
      <c r="GQ158" s="1"/>
      <c r="GR158" s="1"/>
      <c r="GS158" s="1"/>
      <c r="GT158" s="1"/>
      <c r="GU158" s="1"/>
      <c r="GV158" s="1"/>
      <c r="GW158" s="1"/>
      <c r="GX158" s="1"/>
      <c r="GY158" s="1"/>
      <c r="GZ158" s="1"/>
      <c r="HA158" s="1"/>
      <c r="HB158" s="1"/>
      <c r="HC158" s="1"/>
      <c r="HD158" s="1"/>
      <c r="HE158" s="1"/>
      <c r="HF158" s="1"/>
      <c r="HG158" s="1"/>
      <c r="HH158" s="1"/>
      <c r="HI158" s="1"/>
      <c r="HJ158" s="1"/>
      <c r="HK158" s="1"/>
      <c r="HL158" s="1"/>
      <c r="HM158" s="1"/>
      <c r="HN158" s="1"/>
      <c r="HO158" s="1"/>
      <c r="HP158" s="1"/>
      <c r="HQ158" s="1"/>
      <c r="HR158" s="1"/>
      <c r="HS158" s="1"/>
      <c r="HT158" s="1"/>
      <c r="HU158" s="1"/>
      <c r="HV158" s="1"/>
      <c r="HW158" s="1"/>
      <c r="HX158" s="1"/>
      <c r="HY158" s="1"/>
      <c r="HZ158" s="1"/>
      <c r="IA158" s="1"/>
      <c r="IB158" s="1"/>
      <c r="IC158" s="1"/>
      <c r="ID158" s="1"/>
      <c r="IE158" s="1"/>
      <c r="IF158" s="1"/>
      <c r="IG158" s="1"/>
      <c r="IH158" s="1"/>
      <c r="II158" s="1"/>
      <c r="IJ158" s="1"/>
      <c r="IK158" s="1"/>
      <c r="IL158" s="1"/>
      <c r="IM158" s="1"/>
      <c r="IN158" s="1"/>
      <c r="IO158" s="1"/>
      <c r="IP158" s="1"/>
      <c r="IQ158" s="1"/>
      <c r="IR158" s="1"/>
      <c r="IS158" s="1"/>
      <c r="IT158" s="1"/>
      <c r="IU158" s="1"/>
      <c r="IV158" s="1"/>
      <c r="IW158" s="1"/>
    </row>
    <row r="159" customFormat="false" ht="11.25" hidden="false" customHeight="false" outlineLevel="0" collapsed="false">
      <c r="A159" s="1"/>
      <c r="B159" s="126"/>
      <c r="C159" s="126"/>
      <c r="D159" s="126"/>
      <c r="E159" s="126"/>
      <c r="F159" s="126"/>
      <c r="G159" s="126"/>
      <c r="H159" s="14"/>
      <c r="I159" s="14"/>
      <c r="J159" s="14"/>
      <c r="K159" s="14"/>
      <c r="L159" s="14"/>
      <c r="M159" s="126"/>
      <c r="N159" s="126"/>
      <c r="O159" s="126"/>
      <c r="P159" s="126"/>
      <c r="Q159" s="126"/>
      <c r="R159" s="126"/>
      <c r="S159" s="126"/>
      <c r="T159" s="126"/>
      <c r="U159" s="126"/>
      <c r="V159" s="126"/>
      <c r="W159" s="126"/>
      <c r="X159" s="126"/>
      <c r="Y159" s="126"/>
      <c r="Z159" s="126"/>
      <c r="AA159" s="126"/>
      <c r="AB159" s="126"/>
      <c r="AC159" s="126"/>
      <c r="AD159" s="126"/>
      <c r="AE159" s="126"/>
      <c r="AF159" s="126"/>
      <c r="AG159" s="126"/>
      <c r="AH159" s="126"/>
      <c r="AI159" s="126"/>
      <c r="AJ159" s="126"/>
      <c r="AK159" s="126"/>
      <c r="AL159" s="126"/>
      <c r="AM159" s="126"/>
      <c r="AN159" s="126"/>
      <c r="AO159" s="126"/>
      <c r="AP159" s="126"/>
      <c r="AQ159" s="126"/>
      <c r="AR159" s="126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  <c r="GJ159" s="1"/>
      <c r="GK159" s="1"/>
      <c r="GL159" s="1"/>
      <c r="GM159" s="1"/>
      <c r="GN159" s="1"/>
      <c r="GO159" s="1"/>
      <c r="GP159" s="1"/>
      <c r="GQ159" s="1"/>
      <c r="GR159" s="1"/>
      <c r="GS159" s="1"/>
      <c r="GT159" s="1"/>
      <c r="GU159" s="1"/>
      <c r="GV159" s="1"/>
      <c r="GW159" s="1"/>
      <c r="GX159" s="1"/>
      <c r="GY159" s="1"/>
      <c r="GZ159" s="1"/>
      <c r="HA159" s="1"/>
      <c r="HB159" s="1"/>
      <c r="HC159" s="1"/>
      <c r="HD159" s="1"/>
      <c r="HE159" s="1"/>
      <c r="HF159" s="1"/>
      <c r="HG159" s="1"/>
      <c r="HH159" s="1"/>
      <c r="HI159" s="1"/>
      <c r="HJ159" s="1"/>
      <c r="HK159" s="1"/>
      <c r="HL159" s="1"/>
      <c r="HM159" s="1"/>
      <c r="HN159" s="1"/>
      <c r="HO159" s="1"/>
      <c r="HP159" s="1"/>
      <c r="HQ159" s="1"/>
      <c r="HR159" s="1"/>
      <c r="HS159" s="1"/>
      <c r="HT159" s="1"/>
      <c r="HU159" s="1"/>
      <c r="HV159" s="1"/>
      <c r="HW159" s="1"/>
      <c r="HX159" s="1"/>
      <c r="HY159" s="1"/>
      <c r="HZ159" s="1"/>
      <c r="IA159" s="1"/>
      <c r="IB159" s="1"/>
      <c r="IC159" s="1"/>
      <c r="ID159" s="1"/>
      <c r="IE159" s="1"/>
      <c r="IF159" s="1"/>
      <c r="IG159" s="1"/>
      <c r="IH159" s="1"/>
      <c r="II159" s="1"/>
      <c r="IJ159" s="1"/>
      <c r="IK159" s="1"/>
      <c r="IL159" s="1"/>
      <c r="IM159" s="1"/>
      <c r="IN159" s="1"/>
      <c r="IO159" s="1"/>
      <c r="IP159" s="1"/>
      <c r="IQ159" s="1"/>
      <c r="IR159" s="1"/>
      <c r="IS159" s="1"/>
      <c r="IT159" s="1"/>
      <c r="IU159" s="1"/>
      <c r="IV159" s="1"/>
      <c r="IW159" s="1"/>
    </row>
    <row r="160" customFormat="false" ht="11.25" hidden="false" customHeight="false" outlineLevel="0" collapsed="false">
      <c r="A160" s="1"/>
      <c r="B160" s="126"/>
      <c r="C160" s="126"/>
      <c r="D160" s="126"/>
      <c r="E160" s="126"/>
      <c r="F160" s="126"/>
      <c r="G160" s="126"/>
      <c r="H160" s="14"/>
      <c r="I160" s="14"/>
      <c r="J160" s="14"/>
      <c r="K160" s="14"/>
      <c r="L160" s="14"/>
      <c r="M160" s="126"/>
      <c r="N160" s="126"/>
      <c r="O160" s="126"/>
      <c r="P160" s="126"/>
      <c r="Q160" s="126"/>
      <c r="R160" s="126"/>
      <c r="S160" s="126"/>
      <c r="T160" s="126"/>
      <c r="U160" s="126"/>
      <c r="V160" s="126"/>
      <c r="W160" s="126"/>
      <c r="X160" s="126"/>
      <c r="Y160" s="126"/>
      <c r="Z160" s="126"/>
      <c r="AA160" s="126"/>
      <c r="AB160" s="126"/>
      <c r="AC160" s="126"/>
      <c r="AD160" s="126"/>
      <c r="AE160" s="126"/>
      <c r="AF160" s="126"/>
      <c r="AG160" s="126"/>
      <c r="AH160" s="126"/>
      <c r="AI160" s="126"/>
      <c r="AJ160" s="126"/>
      <c r="AK160" s="126"/>
      <c r="AL160" s="126"/>
      <c r="AM160" s="126"/>
      <c r="AN160" s="126"/>
      <c r="AO160" s="126"/>
      <c r="AP160" s="126"/>
      <c r="AQ160" s="126"/>
      <c r="AR160" s="126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1"/>
      <c r="FZ160" s="1"/>
      <c r="GA160" s="1"/>
      <c r="GB160" s="1"/>
      <c r="GC160" s="1"/>
      <c r="GD160" s="1"/>
      <c r="GE160" s="1"/>
      <c r="GF160" s="1"/>
      <c r="GG160" s="1"/>
      <c r="GH160" s="1"/>
      <c r="GI160" s="1"/>
      <c r="GJ160" s="1"/>
      <c r="GK160" s="1"/>
      <c r="GL160" s="1"/>
      <c r="GM160" s="1"/>
      <c r="GN160" s="1"/>
      <c r="GO160" s="1"/>
      <c r="GP160" s="1"/>
      <c r="GQ160" s="1"/>
      <c r="GR160" s="1"/>
      <c r="GS160" s="1"/>
      <c r="GT160" s="1"/>
      <c r="GU160" s="1"/>
      <c r="GV160" s="1"/>
      <c r="GW160" s="1"/>
      <c r="GX160" s="1"/>
      <c r="GY160" s="1"/>
      <c r="GZ160" s="1"/>
      <c r="HA160" s="1"/>
      <c r="HB160" s="1"/>
      <c r="HC160" s="1"/>
      <c r="HD160" s="1"/>
      <c r="HE160" s="1"/>
      <c r="HF160" s="1"/>
      <c r="HG160" s="1"/>
      <c r="HH160" s="1"/>
      <c r="HI160" s="1"/>
      <c r="HJ160" s="1"/>
      <c r="HK160" s="1"/>
      <c r="HL160" s="1"/>
      <c r="HM160" s="1"/>
      <c r="HN160" s="1"/>
      <c r="HO160" s="1"/>
      <c r="HP160" s="1"/>
      <c r="HQ160" s="1"/>
      <c r="HR160" s="1"/>
      <c r="HS160" s="1"/>
      <c r="HT160" s="1"/>
      <c r="HU160" s="1"/>
      <c r="HV160" s="1"/>
      <c r="HW160" s="1"/>
      <c r="HX160" s="1"/>
      <c r="HY160" s="1"/>
      <c r="HZ160" s="1"/>
      <c r="IA160" s="1"/>
      <c r="IB160" s="1"/>
      <c r="IC160" s="1"/>
      <c r="ID160" s="1"/>
      <c r="IE160" s="1"/>
      <c r="IF160" s="1"/>
      <c r="IG160" s="1"/>
      <c r="IH160" s="1"/>
      <c r="II160" s="1"/>
      <c r="IJ160" s="1"/>
      <c r="IK160" s="1"/>
      <c r="IL160" s="1"/>
      <c r="IM160" s="1"/>
      <c r="IN160" s="1"/>
      <c r="IO160" s="1"/>
      <c r="IP160" s="1"/>
      <c r="IQ160" s="1"/>
      <c r="IR160" s="1"/>
      <c r="IS160" s="1"/>
      <c r="IT160" s="1"/>
      <c r="IU160" s="1"/>
      <c r="IV160" s="1"/>
      <c r="IW160" s="1"/>
    </row>
    <row r="161" customFormat="false" ht="11.25" hidden="false" customHeight="false" outlineLevel="0" collapsed="false">
      <c r="A161" s="1"/>
      <c r="B161" s="126"/>
      <c r="C161" s="126"/>
      <c r="D161" s="126"/>
      <c r="E161" s="126"/>
      <c r="F161" s="126"/>
      <c r="G161" s="126"/>
      <c r="H161" s="14"/>
      <c r="I161" s="14"/>
      <c r="J161" s="14"/>
      <c r="K161" s="14"/>
      <c r="L161" s="14"/>
      <c r="M161" s="126"/>
      <c r="N161" s="126"/>
      <c r="O161" s="126"/>
      <c r="P161" s="126"/>
      <c r="Q161" s="126"/>
      <c r="R161" s="126"/>
      <c r="S161" s="126"/>
      <c r="T161" s="126"/>
      <c r="U161" s="126"/>
      <c r="V161" s="126"/>
      <c r="W161" s="126"/>
      <c r="X161" s="126"/>
      <c r="Y161" s="126"/>
      <c r="Z161" s="126"/>
      <c r="AA161" s="126"/>
      <c r="AB161" s="126"/>
      <c r="AC161" s="126"/>
      <c r="AD161" s="126"/>
      <c r="AE161" s="126"/>
      <c r="AF161" s="126"/>
      <c r="AG161" s="126"/>
      <c r="AH161" s="126"/>
      <c r="AI161" s="126"/>
      <c r="AJ161" s="126"/>
      <c r="AK161" s="126"/>
      <c r="AL161" s="126"/>
      <c r="AM161" s="126"/>
      <c r="AN161" s="126"/>
      <c r="AO161" s="126"/>
      <c r="AP161" s="126"/>
      <c r="AQ161" s="126"/>
      <c r="AR161" s="126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1"/>
      <c r="GA161" s="1"/>
      <c r="GB161" s="1"/>
      <c r="GC161" s="1"/>
      <c r="GD161" s="1"/>
      <c r="GE161" s="1"/>
      <c r="GF161" s="1"/>
      <c r="GG161" s="1"/>
      <c r="GH161" s="1"/>
      <c r="GI161" s="1"/>
      <c r="GJ161" s="1"/>
      <c r="GK161" s="1"/>
      <c r="GL161" s="1"/>
      <c r="GM161" s="1"/>
      <c r="GN161" s="1"/>
      <c r="GO161" s="1"/>
      <c r="GP161" s="1"/>
      <c r="GQ161" s="1"/>
      <c r="GR161" s="1"/>
      <c r="GS161" s="1"/>
      <c r="GT161" s="1"/>
      <c r="GU161" s="1"/>
      <c r="GV161" s="1"/>
      <c r="GW161" s="1"/>
      <c r="GX161" s="1"/>
      <c r="GY161" s="1"/>
      <c r="GZ161" s="1"/>
      <c r="HA161" s="1"/>
      <c r="HB161" s="1"/>
      <c r="HC161" s="1"/>
      <c r="HD161" s="1"/>
      <c r="HE161" s="1"/>
      <c r="HF161" s="1"/>
      <c r="HG161" s="1"/>
      <c r="HH161" s="1"/>
      <c r="HI161" s="1"/>
      <c r="HJ161" s="1"/>
      <c r="HK161" s="1"/>
      <c r="HL161" s="1"/>
      <c r="HM161" s="1"/>
      <c r="HN161" s="1"/>
      <c r="HO161" s="1"/>
      <c r="HP161" s="1"/>
      <c r="HQ161" s="1"/>
      <c r="HR161" s="1"/>
      <c r="HS161" s="1"/>
      <c r="HT161" s="1"/>
      <c r="HU161" s="1"/>
      <c r="HV161" s="1"/>
      <c r="HW161" s="1"/>
      <c r="HX161" s="1"/>
      <c r="HY161" s="1"/>
      <c r="HZ161" s="1"/>
      <c r="IA161" s="1"/>
      <c r="IB161" s="1"/>
      <c r="IC161" s="1"/>
      <c r="ID161" s="1"/>
      <c r="IE161" s="1"/>
      <c r="IF161" s="1"/>
      <c r="IG161" s="1"/>
      <c r="IH161" s="1"/>
      <c r="II161" s="1"/>
      <c r="IJ161" s="1"/>
      <c r="IK161" s="1"/>
      <c r="IL161" s="1"/>
      <c r="IM161" s="1"/>
      <c r="IN161" s="1"/>
      <c r="IO161" s="1"/>
      <c r="IP161" s="1"/>
      <c r="IQ161" s="1"/>
      <c r="IR161" s="1"/>
      <c r="IS161" s="1"/>
      <c r="IT161" s="1"/>
      <c r="IU161" s="1"/>
      <c r="IV161" s="1"/>
      <c r="IW161" s="1"/>
    </row>
    <row r="162" customFormat="false" ht="11.25" hidden="false" customHeight="false" outlineLevel="0" collapsed="false">
      <c r="A162" s="1"/>
      <c r="B162" s="126"/>
      <c r="C162" s="126"/>
      <c r="D162" s="126"/>
      <c r="E162" s="126"/>
      <c r="F162" s="126"/>
      <c r="G162" s="126"/>
      <c r="H162" s="14"/>
      <c r="I162" s="14"/>
      <c r="J162" s="14"/>
      <c r="K162" s="14"/>
      <c r="L162" s="14"/>
      <c r="M162" s="126"/>
      <c r="N162" s="126"/>
      <c r="O162" s="126"/>
      <c r="P162" s="126"/>
      <c r="Q162" s="126"/>
      <c r="R162" s="126"/>
      <c r="S162" s="126"/>
      <c r="T162" s="126"/>
      <c r="U162" s="126"/>
      <c r="V162" s="126"/>
      <c r="W162" s="126"/>
      <c r="X162" s="126"/>
      <c r="Y162" s="126"/>
      <c r="Z162" s="126"/>
      <c r="AA162" s="126"/>
      <c r="AB162" s="126"/>
      <c r="AC162" s="126"/>
      <c r="AD162" s="126"/>
      <c r="AE162" s="126"/>
      <c r="AF162" s="126"/>
      <c r="AG162" s="126"/>
      <c r="AH162" s="126"/>
      <c r="AI162" s="126"/>
      <c r="AJ162" s="126"/>
      <c r="AK162" s="126"/>
      <c r="AL162" s="126"/>
      <c r="AM162" s="126"/>
      <c r="AN162" s="126"/>
      <c r="AO162" s="126"/>
      <c r="AP162" s="126"/>
      <c r="AQ162" s="126"/>
      <c r="AR162" s="126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  <c r="GJ162" s="1"/>
      <c r="GK162" s="1"/>
      <c r="GL162" s="1"/>
      <c r="GM162" s="1"/>
      <c r="GN162" s="1"/>
      <c r="GO162" s="1"/>
      <c r="GP162" s="1"/>
      <c r="GQ162" s="1"/>
      <c r="GR162" s="1"/>
      <c r="GS162" s="1"/>
      <c r="GT162" s="1"/>
      <c r="GU162" s="1"/>
      <c r="GV162" s="1"/>
      <c r="GW162" s="1"/>
      <c r="GX162" s="1"/>
      <c r="GY162" s="1"/>
      <c r="GZ162" s="1"/>
      <c r="HA162" s="1"/>
      <c r="HB162" s="1"/>
      <c r="HC162" s="1"/>
      <c r="HD162" s="1"/>
      <c r="HE162" s="1"/>
      <c r="HF162" s="1"/>
      <c r="HG162" s="1"/>
      <c r="HH162" s="1"/>
      <c r="HI162" s="1"/>
      <c r="HJ162" s="1"/>
      <c r="HK162" s="1"/>
      <c r="HL162" s="1"/>
      <c r="HM162" s="1"/>
      <c r="HN162" s="1"/>
      <c r="HO162" s="1"/>
      <c r="HP162" s="1"/>
      <c r="HQ162" s="1"/>
      <c r="HR162" s="1"/>
      <c r="HS162" s="1"/>
      <c r="HT162" s="1"/>
      <c r="HU162" s="1"/>
      <c r="HV162" s="1"/>
      <c r="HW162" s="1"/>
      <c r="HX162" s="1"/>
      <c r="HY162" s="1"/>
      <c r="HZ162" s="1"/>
      <c r="IA162" s="1"/>
      <c r="IB162" s="1"/>
      <c r="IC162" s="1"/>
      <c r="ID162" s="1"/>
      <c r="IE162" s="1"/>
      <c r="IF162" s="1"/>
      <c r="IG162" s="1"/>
      <c r="IH162" s="1"/>
      <c r="II162" s="1"/>
      <c r="IJ162" s="1"/>
      <c r="IK162" s="1"/>
      <c r="IL162" s="1"/>
      <c r="IM162" s="1"/>
      <c r="IN162" s="1"/>
      <c r="IO162" s="1"/>
      <c r="IP162" s="1"/>
      <c r="IQ162" s="1"/>
      <c r="IR162" s="1"/>
      <c r="IS162" s="1"/>
      <c r="IT162" s="1"/>
      <c r="IU162" s="1"/>
      <c r="IV162" s="1"/>
      <c r="IW162" s="1"/>
    </row>
    <row r="163" customFormat="false" ht="11.25" hidden="false" customHeight="false" outlineLevel="0" collapsed="false">
      <c r="A163" s="1"/>
      <c r="B163" s="126"/>
      <c r="C163" s="126"/>
      <c r="D163" s="126"/>
      <c r="E163" s="126"/>
      <c r="F163" s="126"/>
      <c r="G163" s="126"/>
      <c r="H163" s="14"/>
      <c r="I163" s="14"/>
      <c r="J163" s="14"/>
      <c r="K163" s="14"/>
      <c r="L163" s="14"/>
      <c r="M163" s="126"/>
      <c r="N163" s="126"/>
      <c r="O163" s="126"/>
      <c r="P163" s="126"/>
      <c r="Q163" s="126"/>
      <c r="R163" s="126"/>
      <c r="S163" s="126"/>
      <c r="T163" s="126"/>
      <c r="U163" s="126"/>
      <c r="V163" s="126"/>
      <c r="W163" s="126"/>
      <c r="X163" s="126"/>
      <c r="Y163" s="126"/>
      <c r="Z163" s="126"/>
      <c r="AA163" s="126"/>
      <c r="AB163" s="126"/>
      <c r="AC163" s="126"/>
      <c r="AD163" s="126"/>
      <c r="AE163" s="126"/>
      <c r="AF163" s="126"/>
      <c r="AG163" s="126"/>
      <c r="AH163" s="126"/>
      <c r="AI163" s="126"/>
      <c r="AJ163" s="126"/>
      <c r="AK163" s="126"/>
      <c r="AL163" s="126"/>
      <c r="AM163" s="126"/>
      <c r="AN163" s="126"/>
      <c r="AO163" s="126"/>
      <c r="AP163" s="126"/>
      <c r="AQ163" s="126"/>
      <c r="AR163" s="126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1"/>
      <c r="GA163" s="1"/>
      <c r="GB163" s="1"/>
      <c r="GC163" s="1"/>
      <c r="GD163" s="1"/>
      <c r="GE163" s="1"/>
      <c r="GF163" s="1"/>
      <c r="GG163" s="1"/>
      <c r="GH163" s="1"/>
      <c r="GI163" s="1"/>
      <c r="GJ163" s="1"/>
      <c r="GK163" s="1"/>
      <c r="GL163" s="1"/>
      <c r="GM163" s="1"/>
      <c r="GN163" s="1"/>
      <c r="GO163" s="1"/>
      <c r="GP163" s="1"/>
      <c r="GQ163" s="1"/>
      <c r="GR163" s="1"/>
      <c r="GS163" s="1"/>
      <c r="GT163" s="1"/>
      <c r="GU163" s="1"/>
      <c r="GV163" s="1"/>
      <c r="GW163" s="1"/>
      <c r="GX163" s="1"/>
      <c r="GY163" s="1"/>
      <c r="GZ163" s="1"/>
      <c r="HA163" s="1"/>
      <c r="HB163" s="1"/>
      <c r="HC163" s="1"/>
      <c r="HD163" s="1"/>
      <c r="HE163" s="1"/>
      <c r="HF163" s="1"/>
      <c r="HG163" s="1"/>
      <c r="HH163" s="1"/>
      <c r="HI163" s="1"/>
      <c r="HJ163" s="1"/>
      <c r="HK163" s="1"/>
      <c r="HL163" s="1"/>
      <c r="HM163" s="1"/>
      <c r="HN163" s="1"/>
      <c r="HO163" s="1"/>
      <c r="HP163" s="1"/>
      <c r="HQ163" s="1"/>
      <c r="HR163" s="1"/>
      <c r="HS163" s="1"/>
      <c r="HT163" s="1"/>
      <c r="HU163" s="1"/>
      <c r="HV163" s="1"/>
      <c r="HW163" s="1"/>
      <c r="HX163" s="1"/>
      <c r="HY163" s="1"/>
      <c r="HZ163" s="1"/>
      <c r="IA163" s="1"/>
      <c r="IB163" s="1"/>
      <c r="IC163" s="1"/>
      <c r="ID163" s="1"/>
      <c r="IE163" s="1"/>
      <c r="IF163" s="1"/>
      <c r="IG163" s="1"/>
      <c r="IH163" s="1"/>
      <c r="II163" s="1"/>
      <c r="IJ163" s="1"/>
      <c r="IK163" s="1"/>
      <c r="IL163" s="1"/>
      <c r="IM163" s="1"/>
      <c r="IN163" s="1"/>
      <c r="IO163" s="1"/>
      <c r="IP163" s="1"/>
      <c r="IQ163" s="1"/>
      <c r="IR163" s="1"/>
      <c r="IS163" s="1"/>
      <c r="IT163" s="1"/>
      <c r="IU163" s="1"/>
      <c r="IV163" s="1"/>
      <c r="IW163" s="1"/>
    </row>
    <row r="164" customFormat="false" ht="11.25" hidden="false" customHeight="false" outlineLevel="0" collapsed="false">
      <c r="A164" s="1"/>
      <c r="B164" s="126"/>
      <c r="C164" s="126"/>
      <c r="D164" s="126"/>
      <c r="E164" s="126"/>
      <c r="F164" s="126"/>
      <c r="G164" s="126"/>
      <c r="H164" s="14"/>
      <c r="I164" s="14"/>
      <c r="J164" s="14"/>
      <c r="K164" s="14"/>
      <c r="L164" s="14"/>
      <c r="M164" s="126"/>
      <c r="N164" s="126"/>
      <c r="O164" s="126"/>
      <c r="P164" s="126"/>
      <c r="Q164" s="126"/>
      <c r="R164" s="126"/>
      <c r="S164" s="126"/>
      <c r="T164" s="126"/>
      <c r="U164" s="126"/>
      <c r="V164" s="126"/>
      <c r="W164" s="126"/>
      <c r="X164" s="126"/>
      <c r="Y164" s="126"/>
      <c r="Z164" s="126"/>
      <c r="AA164" s="126"/>
      <c r="AB164" s="126"/>
      <c r="AC164" s="126"/>
      <c r="AD164" s="126"/>
      <c r="AE164" s="126"/>
      <c r="AF164" s="126"/>
      <c r="AG164" s="126"/>
      <c r="AH164" s="126"/>
      <c r="AI164" s="126"/>
      <c r="AJ164" s="126"/>
      <c r="AK164" s="126"/>
      <c r="AL164" s="126"/>
      <c r="AM164" s="126"/>
      <c r="AN164" s="126"/>
      <c r="AO164" s="126"/>
      <c r="AP164" s="126"/>
      <c r="AQ164" s="126"/>
      <c r="AR164" s="126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1"/>
      <c r="FZ164" s="1"/>
      <c r="GA164" s="1"/>
      <c r="GB164" s="1"/>
      <c r="GC164" s="1"/>
      <c r="GD164" s="1"/>
      <c r="GE164" s="1"/>
      <c r="GF164" s="1"/>
      <c r="GG164" s="1"/>
      <c r="GH164" s="1"/>
      <c r="GI164" s="1"/>
      <c r="GJ164" s="1"/>
      <c r="GK164" s="1"/>
      <c r="GL164" s="1"/>
      <c r="GM164" s="1"/>
      <c r="GN164" s="1"/>
      <c r="GO164" s="1"/>
      <c r="GP164" s="1"/>
      <c r="GQ164" s="1"/>
      <c r="GR164" s="1"/>
      <c r="GS164" s="1"/>
      <c r="GT164" s="1"/>
      <c r="GU164" s="1"/>
      <c r="GV164" s="1"/>
      <c r="GW164" s="1"/>
      <c r="GX164" s="1"/>
      <c r="GY164" s="1"/>
      <c r="GZ164" s="1"/>
      <c r="HA164" s="1"/>
      <c r="HB164" s="1"/>
      <c r="HC164" s="1"/>
      <c r="HD164" s="1"/>
      <c r="HE164" s="1"/>
      <c r="HF164" s="1"/>
      <c r="HG164" s="1"/>
      <c r="HH164" s="1"/>
      <c r="HI164" s="1"/>
      <c r="HJ164" s="1"/>
      <c r="HK164" s="1"/>
      <c r="HL164" s="1"/>
      <c r="HM164" s="1"/>
      <c r="HN164" s="1"/>
      <c r="HO164" s="1"/>
      <c r="HP164" s="1"/>
      <c r="HQ164" s="1"/>
      <c r="HR164" s="1"/>
      <c r="HS164" s="1"/>
      <c r="HT164" s="1"/>
      <c r="HU164" s="1"/>
      <c r="HV164" s="1"/>
      <c r="HW164" s="1"/>
      <c r="HX164" s="1"/>
      <c r="HY164" s="1"/>
      <c r="HZ164" s="1"/>
      <c r="IA164" s="1"/>
      <c r="IB164" s="1"/>
      <c r="IC164" s="1"/>
      <c r="ID164" s="1"/>
      <c r="IE164" s="1"/>
      <c r="IF164" s="1"/>
      <c r="IG164" s="1"/>
      <c r="IH164" s="1"/>
      <c r="II164" s="1"/>
      <c r="IJ164" s="1"/>
      <c r="IK164" s="1"/>
      <c r="IL164" s="1"/>
      <c r="IM164" s="1"/>
      <c r="IN164" s="1"/>
      <c r="IO164" s="1"/>
      <c r="IP164" s="1"/>
      <c r="IQ164" s="1"/>
      <c r="IR164" s="1"/>
      <c r="IS164" s="1"/>
      <c r="IT164" s="1"/>
      <c r="IU164" s="1"/>
      <c r="IV164" s="1"/>
      <c r="IW164" s="1"/>
    </row>
    <row r="165" customFormat="false" ht="11.25" hidden="false" customHeight="false" outlineLevel="0" collapsed="false">
      <c r="A165" s="1"/>
      <c r="B165" s="126"/>
      <c r="C165" s="126"/>
      <c r="D165" s="126"/>
      <c r="E165" s="126"/>
      <c r="F165" s="126"/>
      <c r="G165" s="126"/>
      <c r="H165" s="14"/>
      <c r="I165" s="14"/>
      <c r="J165" s="14"/>
      <c r="K165" s="14"/>
      <c r="L165" s="14"/>
      <c r="M165" s="126"/>
      <c r="N165" s="126"/>
      <c r="O165" s="126"/>
      <c r="P165" s="126"/>
      <c r="Q165" s="126"/>
      <c r="R165" s="126"/>
      <c r="S165" s="126"/>
      <c r="T165" s="126"/>
      <c r="U165" s="126"/>
      <c r="V165" s="126"/>
      <c r="W165" s="126"/>
      <c r="X165" s="126"/>
      <c r="Y165" s="126"/>
      <c r="Z165" s="126"/>
      <c r="AA165" s="126"/>
      <c r="AB165" s="126"/>
      <c r="AC165" s="126"/>
      <c r="AD165" s="126"/>
      <c r="AE165" s="126"/>
      <c r="AF165" s="126"/>
      <c r="AG165" s="126"/>
      <c r="AH165" s="126"/>
      <c r="AI165" s="126"/>
      <c r="AJ165" s="126"/>
      <c r="AK165" s="126"/>
      <c r="AL165" s="126"/>
      <c r="AM165" s="126"/>
      <c r="AN165" s="126"/>
      <c r="AO165" s="126"/>
      <c r="AP165" s="126"/>
      <c r="AQ165" s="126"/>
      <c r="AR165" s="126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1"/>
      <c r="FZ165" s="1"/>
      <c r="GA165" s="1"/>
      <c r="GB165" s="1"/>
      <c r="GC165" s="1"/>
      <c r="GD165" s="1"/>
      <c r="GE165" s="1"/>
      <c r="GF165" s="1"/>
      <c r="GG165" s="1"/>
      <c r="GH165" s="1"/>
      <c r="GI165" s="1"/>
      <c r="GJ165" s="1"/>
      <c r="GK165" s="1"/>
      <c r="GL165" s="1"/>
      <c r="GM165" s="1"/>
      <c r="GN165" s="1"/>
      <c r="GO165" s="1"/>
      <c r="GP165" s="1"/>
      <c r="GQ165" s="1"/>
      <c r="GR165" s="1"/>
      <c r="GS165" s="1"/>
      <c r="GT165" s="1"/>
      <c r="GU165" s="1"/>
      <c r="GV165" s="1"/>
      <c r="GW165" s="1"/>
      <c r="GX165" s="1"/>
      <c r="GY165" s="1"/>
      <c r="GZ165" s="1"/>
      <c r="HA165" s="1"/>
      <c r="HB165" s="1"/>
      <c r="HC165" s="1"/>
      <c r="HD165" s="1"/>
      <c r="HE165" s="1"/>
      <c r="HF165" s="1"/>
      <c r="HG165" s="1"/>
      <c r="HH165" s="1"/>
      <c r="HI165" s="1"/>
      <c r="HJ165" s="1"/>
      <c r="HK165" s="1"/>
      <c r="HL165" s="1"/>
      <c r="HM165" s="1"/>
      <c r="HN165" s="1"/>
      <c r="HO165" s="1"/>
      <c r="HP165" s="1"/>
      <c r="HQ165" s="1"/>
      <c r="HR165" s="1"/>
      <c r="HS165" s="1"/>
      <c r="HT165" s="1"/>
      <c r="HU165" s="1"/>
      <c r="HV165" s="1"/>
      <c r="HW165" s="1"/>
      <c r="HX165" s="1"/>
      <c r="HY165" s="1"/>
      <c r="HZ165" s="1"/>
      <c r="IA165" s="1"/>
      <c r="IB165" s="1"/>
      <c r="IC165" s="1"/>
      <c r="ID165" s="1"/>
      <c r="IE165" s="1"/>
      <c r="IF165" s="1"/>
      <c r="IG165" s="1"/>
      <c r="IH165" s="1"/>
      <c r="II165" s="1"/>
      <c r="IJ165" s="1"/>
      <c r="IK165" s="1"/>
      <c r="IL165" s="1"/>
      <c r="IM165" s="1"/>
      <c r="IN165" s="1"/>
      <c r="IO165" s="1"/>
      <c r="IP165" s="1"/>
      <c r="IQ165" s="1"/>
      <c r="IR165" s="1"/>
      <c r="IS165" s="1"/>
      <c r="IT165" s="1"/>
      <c r="IU165" s="1"/>
      <c r="IV165" s="1"/>
      <c r="IW165" s="1"/>
    </row>
    <row r="166" customFormat="false" ht="11.25" hidden="false" customHeight="false" outlineLevel="0" collapsed="false">
      <c r="A166" s="1"/>
      <c r="B166" s="126"/>
      <c r="C166" s="126"/>
      <c r="D166" s="126"/>
      <c r="E166" s="126"/>
      <c r="F166" s="126"/>
      <c r="G166" s="126"/>
      <c r="H166" s="14"/>
      <c r="I166" s="14"/>
      <c r="J166" s="14"/>
      <c r="K166" s="14"/>
      <c r="L166" s="14"/>
      <c r="M166" s="126"/>
      <c r="N166" s="126"/>
      <c r="O166" s="126"/>
      <c r="P166" s="126"/>
      <c r="Q166" s="126"/>
      <c r="R166" s="126"/>
      <c r="S166" s="126"/>
      <c r="T166" s="126"/>
      <c r="U166" s="126"/>
      <c r="V166" s="126"/>
      <c r="W166" s="126"/>
      <c r="X166" s="126"/>
      <c r="Y166" s="126"/>
      <c r="Z166" s="126"/>
      <c r="AA166" s="126"/>
      <c r="AB166" s="126"/>
      <c r="AC166" s="126"/>
      <c r="AD166" s="126"/>
      <c r="AE166" s="126"/>
      <c r="AF166" s="126"/>
      <c r="AG166" s="126"/>
      <c r="AH166" s="126"/>
      <c r="AI166" s="126"/>
      <c r="AJ166" s="126"/>
      <c r="AK166" s="126"/>
      <c r="AL166" s="126"/>
      <c r="AM166" s="126"/>
      <c r="AN166" s="126"/>
      <c r="AO166" s="126"/>
      <c r="AP166" s="126"/>
      <c r="AQ166" s="126"/>
      <c r="AR166" s="126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1"/>
      <c r="FZ166" s="1"/>
      <c r="GA166" s="1"/>
      <c r="GB166" s="1"/>
      <c r="GC166" s="1"/>
      <c r="GD166" s="1"/>
      <c r="GE166" s="1"/>
      <c r="GF166" s="1"/>
      <c r="GG166" s="1"/>
      <c r="GH166" s="1"/>
      <c r="GI166" s="1"/>
      <c r="GJ166" s="1"/>
      <c r="GK166" s="1"/>
      <c r="GL166" s="1"/>
      <c r="GM166" s="1"/>
      <c r="GN166" s="1"/>
      <c r="GO166" s="1"/>
      <c r="GP166" s="1"/>
      <c r="GQ166" s="1"/>
      <c r="GR166" s="1"/>
      <c r="GS166" s="1"/>
      <c r="GT166" s="1"/>
      <c r="GU166" s="1"/>
      <c r="GV166" s="1"/>
      <c r="GW166" s="1"/>
      <c r="GX166" s="1"/>
      <c r="GY166" s="1"/>
      <c r="GZ166" s="1"/>
      <c r="HA166" s="1"/>
      <c r="HB166" s="1"/>
      <c r="HC166" s="1"/>
      <c r="HD166" s="1"/>
      <c r="HE166" s="1"/>
      <c r="HF166" s="1"/>
      <c r="HG166" s="1"/>
      <c r="HH166" s="1"/>
      <c r="HI166" s="1"/>
      <c r="HJ166" s="1"/>
      <c r="HK166" s="1"/>
      <c r="HL166" s="1"/>
      <c r="HM166" s="1"/>
      <c r="HN166" s="1"/>
      <c r="HO166" s="1"/>
      <c r="HP166" s="1"/>
      <c r="HQ166" s="1"/>
      <c r="HR166" s="1"/>
      <c r="HS166" s="1"/>
      <c r="HT166" s="1"/>
      <c r="HU166" s="1"/>
      <c r="HV166" s="1"/>
      <c r="HW166" s="1"/>
      <c r="HX166" s="1"/>
      <c r="HY166" s="1"/>
      <c r="HZ166" s="1"/>
      <c r="IA166" s="1"/>
      <c r="IB166" s="1"/>
      <c r="IC166" s="1"/>
      <c r="ID166" s="1"/>
      <c r="IE166" s="1"/>
      <c r="IF166" s="1"/>
      <c r="IG166" s="1"/>
      <c r="IH166" s="1"/>
      <c r="II166" s="1"/>
      <c r="IJ166" s="1"/>
      <c r="IK166" s="1"/>
      <c r="IL166" s="1"/>
      <c r="IM166" s="1"/>
      <c r="IN166" s="1"/>
      <c r="IO166" s="1"/>
      <c r="IP166" s="1"/>
      <c r="IQ166" s="1"/>
      <c r="IR166" s="1"/>
      <c r="IS166" s="1"/>
      <c r="IT166" s="1"/>
      <c r="IU166" s="1"/>
      <c r="IV166" s="1"/>
      <c r="IW166" s="1"/>
    </row>
    <row r="167" customFormat="false" ht="11.25" hidden="false" customHeight="false" outlineLevel="0" collapsed="false">
      <c r="A167" s="1"/>
      <c r="B167" s="126"/>
      <c r="C167" s="126"/>
      <c r="D167" s="126"/>
      <c r="E167" s="126"/>
      <c r="F167" s="126"/>
      <c r="G167" s="126"/>
      <c r="H167" s="14"/>
      <c r="I167" s="14"/>
      <c r="J167" s="14"/>
      <c r="K167" s="14"/>
      <c r="L167" s="14"/>
      <c r="M167" s="126"/>
      <c r="N167" s="126"/>
      <c r="O167" s="126"/>
      <c r="P167" s="126"/>
      <c r="Q167" s="126"/>
      <c r="R167" s="126"/>
      <c r="S167" s="126"/>
      <c r="T167" s="126"/>
      <c r="U167" s="126"/>
      <c r="V167" s="126"/>
      <c r="W167" s="126"/>
      <c r="X167" s="126"/>
      <c r="Y167" s="126"/>
      <c r="Z167" s="126"/>
      <c r="AA167" s="126"/>
      <c r="AB167" s="126"/>
      <c r="AC167" s="126"/>
      <c r="AD167" s="126"/>
      <c r="AE167" s="126"/>
      <c r="AF167" s="126"/>
      <c r="AG167" s="126"/>
      <c r="AH167" s="126"/>
      <c r="AI167" s="126"/>
      <c r="AJ167" s="126"/>
      <c r="AK167" s="126"/>
      <c r="AL167" s="126"/>
      <c r="AM167" s="126"/>
      <c r="AN167" s="126"/>
      <c r="AO167" s="126"/>
      <c r="AP167" s="126"/>
      <c r="AQ167" s="126"/>
      <c r="AR167" s="126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1"/>
      <c r="GA167" s="1"/>
      <c r="GB167" s="1"/>
      <c r="GC167" s="1"/>
      <c r="GD167" s="1"/>
      <c r="GE167" s="1"/>
      <c r="GF167" s="1"/>
      <c r="GG167" s="1"/>
      <c r="GH167" s="1"/>
      <c r="GI167" s="1"/>
      <c r="GJ167" s="1"/>
      <c r="GK167" s="1"/>
      <c r="GL167" s="1"/>
      <c r="GM167" s="1"/>
      <c r="GN167" s="1"/>
      <c r="GO167" s="1"/>
      <c r="GP167" s="1"/>
      <c r="GQ167" s="1"/>
      <c r="GR167" s="1"/>
      <c r="GS167" s="1"/>
      <c r="GT167" s="1"/>
      <c r="GU167" s="1"/>
      <c r="GV167" s="1"/>
      <c r="GW167" s="1"/>
      <c r="GX167" s="1"/>
      <c r="GY167" s="1"/>
      <c r="GZ167" s="1"/>
      <c r="HA167" s="1"/>
      <c r="HB167" s="1"/>
      <c r="HC167" s="1"/>
      <c r="HD167" s="1"/>
      <c r="HE167" s="1"/>
      <c r="HF167" s="1"/>
      <c r="HG167" s="1"/>
      <c r="HH167" s="1"/>
      <c r="HI167" s="1"/>
      <c r="HJ167" s="1"/>
      <c r="HK167" s="1"/>
      <c r="HL167" s="1"/>
      <c r="HM167" s="1"/>
      <c r="HN167" s="1"/>
      <c r="HO167" s="1"/>
      <c r="HP167" s="1"/>
      <c r="HQ167" s="1"/>
      <c r="HR167" s="1"/>
      <c r="HS167" s="1"/>
      <c r="HT167" s="1"/>
      <c r="HU167" s="1"/>
      <c r="HV167" s="1"/>
      <c r="HW167" s="1"/>
      <c r="HX167" s="1"/>
      <c r="HY167" s="1"/>
      <c r="HZ167" s="1"/>
      <c r="IA167" s="1"/>
      <c r="IB167" s="1"/>
      <c r="IC167" s="1"/>
      <c r="ID167" s="1"/>
      <c r="IE167" s="1"/>
      <c r="IF167" s="1"/>
      <c r="IG167" s="1"/>
      <c r="IH167" s="1"/>
      <c r="II167" s="1"/>
      <c r="IJ167" s="1"/>
      <c r="IK167" s="1"/>
      <c r="IL167" s="1"/>
      <c r="IM167" s="1"/>
      <c r="IN167" s="1"/>
      <c r="IO167" s="1"/>
      <c r="IP167" s="1"/>
      <c r="IQ167" s="1"/>
      <c r="IR167" s="1"/>
      <c r="IS167" s="1"/>
      <c r="IT167" s="1"/>
      <c r="IU167" s="1"/>
      <c r="IV167" s="1"/>
      <c r="IW167" s="1"/>
    </row>
    <row r="168" customFormat="false" ht="11.25" hidden="false" customHeight="false" outlineLevel="0" collapsed="false">
      <c r="A168" s="1"/>
      <c r="B168" s="126"/>
      <c r="C168" s="126"/>
      <c r="D168" s="126"/>
      <c r="E168" s="126"/>
      <c r="F168" s="126"/>
      <c r="G168" s="126"/>
      <c r="H168" s="14"/>
      <c r="I168" s="14"/>
      <c r="J168" s="14"/>
      <c r="K168" s="14"/>
      <c r="L168" s="14"/>
      <c r="M168" s="126"/>
      <c r="N168" s="126"/>
      <c r="O168" s="126"/>
      <c r="P168" s="126"/>
      <c r="Q168" s="126"/>
      <c r="R168" s="126"/>
      <c r="S168" s="126"/>
      <c r="T168" s="126"/>
      <c r="U168" s="126"/>
      <c r="V168" s="126"/>
      <c r="W168" s="126"/>
      <c r="X168" s="126"/>
      <c r="Y168" s="126"/>
      <c r="Z168" s="126"/>
      <c r="AA168" s="126"/>
      <c r="AB168" s="126"/>
      <c r="AC168" s="126"/>
      <c r="AD168" s="126"/>
      <c r="AE168" s="126"/>
      <c r="AF168" s="126"/>
      <c r="AG168" s="126"/>
      <c r="AH168" s="126"/>
      <c r="AI168" s="126"/>
      <c r="AJ168" s="126"/>
      <c r="AK168" s="126"/>
      <c r="AL168" s="126"/>
      <c r="AM168" s="126"/>
      <c r="AN168" s="126"/>
      <c r="AO168" s="126"/>
      <c r="AP168" s="126"/>
      <c r="AQ168" s="126"/>
      <c r="AR168" s="126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1"/>
      <c r="FZ168" s="1"/>
      <c r="GA168" s="1"/>
      <c r="GB168" s="1"/>
      <c r="GC168" s="1"/>
      <c r="GD168" s="1"/>
      <c r="GE168" s="1"/>
      <c r="GF168" s="1"/>
      <c r="GG168" s="1"/>
      <c r="GH168" s="1"/>
      <c r="GI168" s="1"/>
      <c r="GJ168" s="1"/>
      <c r="GK168" s="1"/>
      <c r="GL168" s="1"/>
      <c r="GM168" s="1"/>
      <c r="GN168" s="1"/>
      <c r="GO168" s="1"/>
      <c r="GP168" s="1"/>
      <c r="GQ168" s="1"/>
      <c r="GR168" s="1"/>
      <c r="GS168" s="1"/>
      <c r="GT168" s="1"/>
      <c r="GU168" s="1"/>
      <c r="GV168" s="1"/>
      <c r="GW168" s="1"/>
      <c r="GX168" s="1"/>
      <c r="GY168" s="1"/>
      <c r="GZ168" s="1"/>
      <c r="HA168" s="1"/>
      <c r="HB168" s="1"/>
      <c r="HC168" s="1"/>
      <c r="HD168" s="1"/>
      <c r="HE168" s="1"/>
      <c r="HF168" s="1"/>
      <c r="HG168" s="1"/>
      <c r="HH168" s="1"/>
      <c r="HI168" s="1"/>
      <c r="HJ168" s="1"/>
      <c r="HK168" s="1"/>
      <c r="HL168" s="1"/>
      <c r="HM168" s="1"/>
      <c r="HN168" s="1"/>
      <c r="HO168" s="1"/>
      <c r="HP168" s="1"/>
      <c r="HQ168" s="1"/>
      <c r="HR168" s="1"/>
      <c r="HS168" s="1"/>
      <c r="HT168" s="1"/>
      <c r="HU168" s="1"/>
      <c r="HV168" s="1"/>
      <c r="HW168" s="1"/>
      <c r="HX168" s="1"/>
      <c r="HY168" s="1"/>
      <c r="HZ168" s="1"/>
      <c r="IA168" s="1"/>
      <c r="IB168" s="1"/>
      <c r="IC168" s="1"/>
      <c r="ID168" s="1"/>
      <c r="IE168" s="1"/>
      <c r="IF168" s="1"/>
      <c r="IG168" s="1"/>
      <c r="IH168" s="1"/>
      <c r="II168" s="1"/>
      <c r="IJ168" s="1"/>
      <c r="IK168" s="1"/>
      <c r="IL168" s="1"/>
      <c r="IM168" s="1"/>
      <c r="IN168" s="1"/>
      <c r="IO168" s="1"/>
      <c r="IP168" s="1"/>
      <c r="IQ168" s="1"/>
      <c r="IR168" s="1"/>
      <c r="IS168" s="1"/>
      <c r="IT168" s="1"/>
      <c r="IU168" s="1"/>
      <c r="IV168" s="1"/>
      <c r="IW168" s="1"/>
    </row>
    <row r="169" customFormat="false" ht="11.25" hidden="false" customHeight="false" outlineLevel="0" collapsed="false">
      <c r="A169" s="1"/>
      <c r="B169" s="126"/>
      <c r="C169" s="126"/>
      <c r="D169" s="126"/>
      <c r="E169" s="126"/>
      <c r="F169" s="126"/>
      <c r="G169" s="126"/>
      <c r="H169" s="14"/>
      <c r="I169" s="14"/>
      <c r="J169" s="14"/>
      <c r="K169" s="14"/>
      <c r="L169" s="14"/>
      <c r="M169" s="126"/>
      <c r="N169" s="126"/>
      <c r="O169" s="126"/>
      <c r="P169" s="126"/>
      <c r="Q169" s="126"/>
      <c r="R169" s="126"/>
      <c r="S169" s="126"/>
      <c r="T169" s="126"/>
      <c r="U169" s="126"/>
      <c r="V169" s="126"/>
      <c r="W169" s="126"/>
      <c r="X169" s="126"/>
      <c r="Y169" s="126"/>
      <c r="Z169" s="126"/>
      <c r="AA169" s="126"/>
      <c r="AB169" s="126"/>
      <c r="AC169" s="126"/>
      <c r="AD169" s="126"/>
      <c r="AE169" s="126"/>
      <c r="AF169" s="126"/>
      <c r="AG169" s="126"/>
      <c r="AH169" s="126"/>
      <c r="AI169" s="126"/>
      <c r="AJ169" s="126"/>
      <c r="AK169" s="126"/>
      <c r="AL169" s="126"/>
      <c r="AM169" s="126"/>
      <c r="AN169" s="126"/>
      <c r="AO169" s="126"/>
      <c r="AP169" s="126"/>
      <c r="AQ169" s="126"/>
      <c r="AR169" s="126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  <c r="GJ169" s="1"/>
      <c r="GK169" s="1"/>
      <c r="GL169" s="1"/>
      <c r="GM169" s="1"/>
      <c r="GN169" s="1"/>
      <c r="GO169" s="1"/>
      <c r="GP169" s="1"/>
      <c r="GQ169" s="1"/>
      <c r="GR169" s="1"/>
      <c r="GS169" s="1"/>
      <c r="GT169" s="1"/>
      <c r="GU169" s="1"/>
      <c r="GV169" s="1"/>
      <c r="GW169" s="1"/>
      <c r="GX169" s="1"/>
      <c r="GY169" s="1"/>
      <c r="GZ169" s="1"/>
      <c r="HA169" s="1"/>
      <c r="HB169" s="1"/>
      <c r="HC169" s="1"/>
      <c r="HD169" s="1"/>
      <c r="HE169" s="1"/>
      <c r="HF169" s="1"/>
      <c r="HG169" s="1"/>
      <c r="HH169" s="1"/>
      <c r="HI169" s="1"/>
      <c r="HJ169" s="1"/>
      <c r="HK169" s="1"/>
      <c r="HL169" s="1"/>
      <c r="HM169" s="1"/>
      <c r="HN169" s="1"/>
      <c r="HO169" s="1"/>
      <c r="HP169" s="1"/>
      <c r="HQ169" s="1"/>
      <c r="HR169" s="1"/>
      <c r="HS169" s="1"/>
      <c r="HT169" s="1"/>
      <c r="HU169" s="1"/>
      <c r="HV169" s="1"/>
      <c r="HW169" s="1"/>
      <c r="HX169" s="1"/>
      <c r="HY169" s="1"/>
      <c r="HZ169" s="1"/>
      <c r="IA169" s="1"/>
      <c r="IB169" s="1"/>
      <c r="IC169" s="1"/>
      <c r="ID169" s="1"/>
      <c r="IE169" s="1"/>
      <c r="IF169" s="1"/>
      <c r="IG169" s="1"/>
      <c r="IH169" s="1"/>
      <c r="II169" s="1"/>
      <c r="IJ169" s="1"/>
      <c r="IK169" s="1"/>
      <c r="IL169" s="1"/>
      <c r="IM169" s="1"/>
      <c r="IN169" s="1"/>
      <c r="IO169" s="1"/>
      <c r="IP169" s="1"/>
      <c r="IQ169" s="1"/>
      <c r="IR169" s="1"/>
      <c r="IS169" s="1"/>
      <c r="IT169" s="1"/>
      <c r="IU169" s="1"/>
      <c r="IV169" s="1"/>
      <c r="IW169" s="1"/>
    </row>
    <row r="170" customFormat="false" ht="11.25" hidden="false" customHeight="false" outlineLevel="0" collapsed="false">
      <c r="A170" s="1"/>
      <c r="B170" s="126"/>
      <c r="C170" s="126"/>
      <c r="D170" s="126"/>
      <c r="E170" s="126"/>
      <c r="F170" s="126"/>
      <c r="G170" s="126"/>
      <c r="H170" s="14"/>
      <c r="I170" s="14"/>
      <c r="J170" s="14"/>
      <c r="K170" s="14"/>
      <c r="L170" s="14"/>
      <c r="M170" s="126"/>
      <c r="N170" s="126"/>
      <c r="O170" s="126"/>
      <c r="P170" s="126"/>
      <c r="Q170" s="126"/>
      <c r="R170" s="126"/>
      <c r="S170" s="126"/>
      <c r="T170" s="126"/>
      <c r="U170" s="126"/>
      <c r="V170" s="126"/>
      <c r="W170" s="126"/>
      <c r="X170" s="126"/>
      <c r="Y170" s="126"/>
      <c r="Z170" s="126"/>
      <c r="AA170" s="126"/>
      <c r="AB170" s="126"/>
      <c r="AC170" s="126"/>
      <c r="AD170" s="126"/>
      <c r="AE170" s="126"/>
      <c r="AF170" s="126"/>
      <c r="AG170" s="126"/>
      <c r="AH170" s="126"/>
      <c r="AI170" s="126"/>
      <c r="AJ170" s="126"/>
      <c r="AK170" s="126"/>
      <c r="AL170" s="126"/>
      <c r="AM170" s="126"/>
      <c r="AN170" s="126"/>
      <c r="AO170" s="126"/>
      <c r="AP170" s="126"/>
      <c r="AQ170" s="126"/>
      <c r="AR170" s="126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1"/>
      <c r="GA170" s="1"/>
      <c r="GB170" s="1"/>
      <c r="GC170" s="1"/>
      <c r="GD170" s="1"/>
      <c r="GE170" s="1"/>
      <c r="GF170" s="1"/>
      <c r="GG170" s="1"/>
      <c r="GH170" s="1"/>
      <c r="GI170" s="1"/>
      <c r="GJ170" s="1"/>
      <c r="GK170" s="1"/>
      <c r="GL170" s="1"/>
      <c r="GM170" s="1"/>
      <c r="GN170" s="1"/>
      <c r="GO170" s="1"/>
      <c r="GP170" s="1"/>
      <c r="GQ170" s="1"/>
      <c r="GR170" s="1"/>
      <c r="GS170" s="1"/>
      <c r="GT170" s="1"/>
      <c r="GU170" s="1"/>
      <c r="GV170" s="1"/>
      <c r="GW170" s="1"/>
      <c r="GX170" s="1"/>
      <c r="GY170" s="1"/>
      <c r="GZ170" s="1"/>
      <c r="HA170" s="1"/>
      <c r="HB170" s="1"/>
      <c r="HC170" s="1"/>
      <c r="HD170" s="1"/>
      <c r="HE170" s="1"/>
      <c r="HF170" s="1"/>
      <c r="HG170" s="1"/>
      <c r="HH170" s="1"/>
      <c r="HI170" s="1"/>
      <c r="HJ170" s="1"/>
      <c r="HK170" s="1"/>
      <c r="HL170" s="1"/>
      <c r="HM170" s="1"/>
      <c r="HN170" s="1"/>
      <c r="HO170" s="1"/>
      <c r="HP170" s="1"/>
      <c r="HQ170" s="1"/>
      <c r="HR170" s="1"/>
      <c r="HS170" s="1"/>
      <c r="HT170" s="1"/>
      <c r="HU170" s="1"/>
      <c r="HV170" s="1"/>
      <c r="HW170" s="1"/>
      <c r="HX170" s="1"/>
      <c r="HY170" s="1"/>
      <c r="HZ170" s="1"/>
      <c r="IA170" s="1"/>
      <c r="IB170" s="1"/>
      <c r="IC170" s="1"/>
      <c r="ID170" s="1"/>
      <c r="IE170" s="1"/>
      <c r="IF170" s="1"/>
      <c r="IG170" s="1"/>
      <c r="IH170" s="1"/>
      <c r="II170" s="1"/>
      <c r="IJ170" s="1"/>
      <c r="IK170" s="1"/>
      <c r="IL170" s="1"/>
      <c r="IM170" s="1"/>
      <c r="IN170" s="1"/>
      <c r="IO170" s="1"/>
      <c r="IP170" s="1"/>
      <c r="IQ170" s="1"/>
      <c r="IR170" s="1"/>
      <c r="IS170" s="1"/>
      <c r="IT170" s="1"/>
      <c r="IU170" s="1"/>
      <c r="IV170" s="1"/>
      <c r="IW170" s="1"/>
    </row>
    <row r="171" customFormat="false" ht="11.25" hidden="false" customHeight="false" outlineLevel="0" collapsed="false">
      <c r="A171" s="1"/>
      <c r="B171" s="126"/>
      <c r="C171" s="126"/>
      <c r="D171" s="126"/>
      <c r="E171" s="126"/>
      <c r="F171" s="126"/>
      <c r="G171" s="126"/>
      <c r="H171" s="14"/>
      <c r="I171" s="14"/>
      <c r="J171" s="14"/>
      <c r="K171" s="14"/>
      <c r="L171" s="14"/>
      <c r="M171" s="126"/>
      <c r="N171" s="126"/>
      <c r="O171" s="126"/>
      <c r="P171" s="126"/>
      <c r="Q171" s="126"/>
      <c r="R171" s="126"/>
      <c r="S171" s="126"/>
      <c r="T171" s="126"/>
      <c r="U171" s="126"/>
      <c r="V171" s="126"/>
      <c r="W171" s="126"/>
      <c r="X171" s="126"/>
      <c r="Y171" s="126"/>
      <c r="Z171" s="126"/>
      <c r="AA171" s="126"/>
      <c r="AB171" s="126"/>
      <c r="AC171" s="126"/>
      <c r="AD171" s="126"/>
      <c r="AE171" s="126"/>
      <c r="AF171" s="126"/>
      <c r="AG171" s="126"/>
      <c r="AH171" s="126"/>
      <c r="AI171" s="126"/>
      <c r="AJ171" s="126"/>
      <c r="AK171" s="126"/>
      <c r="AL171" s="126"/>
      <c r="AM171" s="126"/>
      <c r="AN171" s="126"/>
      <c r="AO171" s="126"/>
      <c r="AP171" s="126"/>
      <c r="AQ171" s="126"/>
      <c r="AR171" s="126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1"/>
      <c r="FZ171" s="1"/>
      <c r="GA171" s="1"/>
      <c r="GB171" s="1"/>
      <c r="GC171" s="1"/>
      <c r="GD171" s="1"/>
      <c r="GE171" s="1"/>
      <c r="GF171" s="1"/>
      <c r="GG171" s="1"/>
      <c r="GH171" s="1"/>
      <c r="GI171" s="1"/>
      <c r="GJ171" s="1"/>
      <c r="GK171" s="1"/>
      <c r="GL171" s="1"/>
      <c r="GM171" s="1"/>
      <c r="GN171" s="1"/>
      <c r="GO171" s="1"/>
      <c r="GP171" s="1"/>
      <c r="GQ171" s="1"/>
      <c r="GR171" s="1"/>
      <c r="GS171" s="1"/>
      <c r="GT171" s="1"/>
      <c r="GU171" s="1"/>
      <c r="GV171" s="1"/>
      <c r="GW171" s="1"/>
      <c r="GX171" s="1"/>
      <c r="GY171" s="1"/>
      <c r="GZ171" s="1"/>
      <c r="HA171" s="1"/>
      <c r="HB171" s="1"/>
      <c r="HC171" s="1"/>
      <c r="HD171" s="1"/>
      <c r="HE171" s="1"/>
      <c r="HF171" s="1"/>
      <c r="HG171" s="1"/>
      <c r="HH171" s="1"/>
      <c r="HI171" s="1"/>
      <c r="HJ171" s="1"/>
      <c r="HK171" s="1"/>
      <c r="HL171" s="1"/>
      <c r="HM171" s="1"/>
      <c r="HN171" s="1"/>
      <c r="HO171" s="1"/>
      <c r="HP171" s="1"/>
      <c r="HQ171" s="1"/>
      <c r="HR171" s="1"/>
      <c r="HS171" s="1"/>
      <c r="HT171" s="1"/>
      <c r="HU171" s="1"/>
      <c r="HV171" s="1"/>
      <c r="HW171" s="1"/>
      <c r="HX171" s="1"/>
      <c r="HY171" s="1"/>
      <c r="HZ171" s="1"/>
      <c r="IA171" s="1"/>
      <c r="IB171" s="1"/>
      <c r="IC171" s="1"/>
      <c r="ID171" s="1"/>
      <c r="IE171" s="1"/>
      <c r="IF171" s="1"/>
      <c r="IG171" s="1"/>
      <c r="IH171" s="1"/>
      <c r="II171" s="1"/>
      <c r="IJ171" s="1"/>
      <c r="IK171" s="1"/>
      <c r="IL171" s="1"/>
      <c r="IM171" s="1"/>
      <c r="IN171" s="1"/>
      <c r="IO171" s="1"/>
      <c r="IP171" s="1"/>
      <c r="IQ171" s="1"/>
      <c r="IR171" s="1"/>
      <c r="IS171" s="1"/>
      <c r="IT171" s="1"/>
      <c r="IU171" s="1"/>
      <c r="IV171" s="1"/>
      <c r="IW171" s="1"/>
    </row>
    <row r="172" customFormat="false" ht="11.25" hidden="false" customHeight="false" outlineLevel="0" collapsed="false">
      <c r="A172" s="1"/>
      <c r="B172" s="126"/>
      <c r="C172" s="126"/>
      <c r="D172" s="126"/>
      <c r="E172" s="126"/>
      <c r="F172" s="126"/>
      <c r="G172" s="126"/>
      <c r="H172" s="14"/>
      <c r="I172" s="14"/>
      <c r="J172" s="14"/>
      <c r="K172" s="14"/>
      <c r="L172" s="14"/>
      <c r="M172" s="126"/>
      <c r="N172" s="126"/>
      <c r="O172" s="126"/>
      <c r="P172" s="126"/>
      <c r="Q172" s="126"/>
      <c r="R172" s="126"/>
      <c r="S172" s="126"/>
      <c r="T172" s="126"/>
      <c r="U172" s="126"/>
      <c r="V172" s="126"/>
      <c r="W172" s="126"/>
      <c r="X172" s="126"/>
      <c r="Y172" s="126"/>
      <c r="Z172" s="126"/>
      <c r="AA172" s="126"/>
      <c r="AB172" s="126"/>
      <c r="AC172" s="126"/>
      <c r="AD172" s="126"/>
      <c r="AE172" s="126"/>
      <c r="AF172" s="126"/>
      <c r="AG172" s="126"/>
      <c r="AH172" s="126"/>
      <c r="AI172" s="126"/>
      <c r="AJ172" s="126"/>
      <c r="AK172" s="126"/>
      <c r="AL172" s="126"/>
      <c r="AM172" s="126"/>
      <c r="AN172" s="126"/>
      <c r="AO172" s="126"/>
      <c r="AP172" s="126"/>
      <c r="AQ172" s="126"/>
      <c r="AR172" s="126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1"/>
      <c r="FZ172" s="1"/>
      <c r="GA172" s="1"/>
      <c r="GB172" s="1"/>
      <c r="GC172" s="1"/>
      <c r="GD172" s="1"/>
      <c r="GE172" s="1"/>
      <c r="GF172" s="1"/>
      <c r="GG172" s="1"/>
      <c r="GH172" s="1"/>
      <c r="GI172" s="1"/>
      <c r="GJ172" s="1"/>
      <c r="GK172" s="1"/>
      <c r="GL172" s="1"/>
      <c r="GM172" s="1"/>
      <c r="GN172" s="1"/>
      <c r="GO172" s="1"/>
      <c r="GP172" s="1"/>
      <c r="GQ172" s="1"/>
      <c r="GR172" s="1"/>
      <c r="GS172" s="1"/>
      <c r="GT172" s="1"/>
      <c r="GU172" s="1"/>
      <c r="GV172" s="1"/>
      <c r="GW172" s="1"/>
      <c r="GX172" s="1"/>
      <c r="GY172" s="1"/>
      <c r="GZ172" s="1"/>
      <c r="HA172" s="1"/>
      <c r="HB172" s="1"/>
      <c r="HC172" s="1"/>
      <c r="HD172" s="1"/>
      <c r="HE172" s="1"/>
      <c r="HF172" s="1"/>
      <c r="HG172" s="1"/>
      <c r="HH172" s="1"/>
      <c r="HI172" s="1"/>
      <c r="HJ172" s="1"/>
      <c r="HK172" s="1"/>
      <c r="HL172" s="1"/>
      <c r="HM172" s="1"/>
      <c r="HN172" s="1"/>
      <c r="HO172" s="1"/>
      <c r="HP172" s="1"/>
      <c r="HQ172" s="1"/>
      <c r="HR172" s="1"/>
      <c r="HS172" s="1"/>
      <c r="HT172" s="1"/>
      <c r="HU172" s="1"/>
      <c r="HV172" s="1"/>
      <c r="HW172" s="1"/>
      <c r="HX172" s="1"/>
      <c r="HY172" s="1"/>
      <c r="HZ172" s="1"/>
      <c r="IA172" s="1"/>
      <c r="IB172" s="1"/>
      <c r="IC172" s="1"/>
      <c r="ID172" s="1"/>
      <c r="IE172" s="1"/>
      <c r="IF172" s="1"/>
      <c r="IG172" s="1"/>
      <c r="IH172" s="1"/>
      <c r="II172" s="1"/>
      <c r="IJ172" s="1"/>
      <c r="IK172" s="1"/>
      <c r="IL172" s="1"/>
      <c r="IM172" s="1"/>
      <c r="IN172" s="1"/>
      <c r="IO172" s="1"/>
      <c r="IP172" s="1"/>
      <c r="IQ172" s="1"/>
      <c r="IR172" s="1"/>
      <c r="IS172" s="1"/>
      <c r="IT172" s="1"/>
      <c r="IU172" s="1"/>
      <c r="IV172" s="1"/>
      <c r="IW172" s="1"/>
    </row>
    <row r="173" customFormat="false" ht="11.25" hidden="false" customHeight="false" outlineLevel="0" collapsed="false">
      <c r="A173" s="1"/>
      <c r="B173" s="126"/>
      <c r="C173" s="126"/>
      <c r="D173" s="126"/>
      <c r="E173" s="126"/>
      <c r="F173" s="126"/>
      <c r="G173" s="126"/>
      <c r="H173" s="14"/>
      <c r="I173" s="14"/>
      <c r="J173" s="14"/>
      <c r="K173" s="14"/>
      <c r="L173" s="14"/>
      <c r="M173" s="126"/>
      <c r="N173" s="126"/>
      <c r="O173" s="126"/>
      <c r="P173" s="126"/>
      <c r="Q173" s="126"/>
      <c r="R173" s="126"/>
      <c r="S173" s="126"/>
      <c r="T173" s="126"/>
      <c r="U173" s="126"/>
      <c r="V173" s="126"/>
      <c r="W173" s="126"/>
      <c r="X173" s="126"/>
      <c r="Y173" s="126"/>
      <c r="Z173" s="126"/>
      <c r="AA173" s="126"/>
      <c r="AB173" s="126"/>
      <c r="AC173" s="126"/>
      <c r="AD173" s="126"/>
      <c r="AE173" s="126"/>
      <c r="AF173" s="126"/>
      <c r="AG173" s="126"/>
      <c r="AH173" s="126"/>
      <c r="AI173" s="126"/>
      <c r="AJ173" s="126"/>
      <c r="AK173" s="126"/>
      <c r="AL173" s="126"/>
      <c r="AM173" s="126"/>
      <c r="AN173" s="126"/>
      <c r="AO173" s="126"/>
      <c r="AP173" s="126"/>
      <c r="AQ173" s="126"/>
      <c r="AR173" s="126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1"/>
      <c r="GA173" s="1"/>
      <c r="GB173" s="1"/>
      <c r="GC173" s="1"/>
      <c r="GD173" s="1"/>
      <c r="GE173" s="1"/>
      <c r="GF173" s="1"/>
      <c r="GG173" s="1"/>
      <c r="GH173" s="1"/>
      <c r="GI173" s="1"/>
      <c r="GJ173" s="1"/>
      <c r="GK173" s="1"/>
      <c r="GL173" s="1"/>
      <c r="GM173" s="1"/>
      <c r="GN173" s="1"/>
      <c r="GO173" s="1"/>
      <c r="GP173" s="1"/>
      <c r="GQ173" s="1"/>
      <c r="GR173" s="1"/>
      <c r="GS173" s="1"/>
      <c r="GT173" s="1"/>
      <c r="GU173" s="1"/>
      <c r="GV173" s="1"/>
      <c r="GW173" s="1"/>
      <c r="GX173" s="1"/>
      <c r="GY173" s="1"/>
      <c r="GZ173" s="1"/>
      <c r="HA173" s="1"/>
      <c r="HB173" s="1"/>
      <c r="HC173" s="1"/>
      <c r="HD173" s="1"/>
      <c r="HE173" s="1"/>
      <c r="HF173" s="1"/>
      <c r="HG173" s="1"/>
      <c r="HH173" s="1"/>
      <c r="HI173" s="1"/>
      <c r="HJ173" s="1"/>
      <c r="HK173" s="1"/>
      <c r="HL173" s="1"/>
      <c r="HM173" s="1"/>
      <c r="HN173" s="1"/>
      <c r="HO173" s="1"/>
      <c r="HP173" s="1"/>
      <c r="HQ173" s="1"/>
      <c r="HR173" s="1"/>
      <c r="HS173" s="1"/>
      <c r="HT173" s="1"/>
      <c r="HU173" s="1"/>
      <c r="HV173" s="1"/>
      <c r="HW173" s="1"/>
      <c r="HX173" s="1"/>
      <c r="HY173" s="1"/>
      <c r="HZ173" s="1"/>
      <c r="IA173" s="1"/>
      <c r="IB173" s="1"/>
      <c r="IC173" s="1"/>
      <c r="ID173" s="1"/>
      <c r="IE173" s="1"/>
      <c r="IF173" s="1"/>
      <c r="IG173" s="1"/>
      <c r="IH173" s="1"/>
      <c r="II173" s="1"/>
      <c r="IJ173" s="1"/>
      <c r="IK173" s="1"/>
      <c r="IL173" s="1"/>
      <c r="IM173" s="1"/>
      <c r="IN173" s="1"/>
      <c r="IO173" s="1"/>
      <c r="IP173" s="1"/>
      <c r="IQ173" s="1"/>
      <c r="IR173" s="1"/>
      <c r="IS173" s="1"/>
      <c r="IT173" s="1"/>
      <c r="IU173" s="1"/>
      <c r="IV173" s="1"/>
      <c r="IW173" s="1"/>
    </row>
    <row r="174" customFormat="false" ht="11.25" hidden="false" customHeight="false" outlineLevel="0" collapsed="false">
      <c r="A174" s="1"/>
      <c r="B174" s="126"/>
      <c r="C174" s="126"/>
      <c r="D174" s="126"/>
      <c r="E174" s="126"/>
      <c r="F174" s="126"/>
      <c r="G174" s="126"/>
      <c r="H174" s="14"/>
      <c r="I174" s="14"/>
      <c r="J174" s="14"/>
      <c r="K174" s="14"/>
      <c r="L174" s="14"/>
      <c r="M174" s="126"/>
      <c r="N174" s="126"/>
      <c r="O174" s="126"/>
      <c r="P174" s="126"/>
      <c r="Q174" s="126"/>
      <c r="R174" s="126"/>
      <c r="S174" s="126"/>
      <c r="T174" s="126"/>
      <c r="U174" s="126"/>
      <c r="V174" s="126"/>
      <c r="W174" s="126"/>
      <c r="X174" s="126"/>
      <c r="Y174" s="126"/>
      <c r="Z174" s="126"/>
      <c r="AA174" s="126"/>
      <c r="AB174" s="126"/>
      <c r="AC174" s="126"/>
      <c r="AD174" s="126"/>
      <c r="AE174" s="126"/>
      <c r="AF174" s="126"/>
      <c r="AG174" s="126"/>
      <c r="AH174" s="126"/>
      <c r="AI174" s="126"/>
      <c r="AJ174" s="126"/>
      <c r="AK174" s="126"/>
      <c r="AL174" s="126"/>
      <c r="AM174" s="126"/>
      <c r="AN174" s="126"/>
      <c r="AO174" s="126"/>
      <c r="AP174" s="126"/>
      <c r="AQ174" s="126"/>
      <c r="AR174" s="126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1"/>
      <c r="FZ174" s="1"/>
      <c r="GA174" s="1"/>
      <c r="GB174" s="1"/>
      <c r="GC174" s="1"/>
      <c r="GD174" s="1"/>
      <c r="GE174" s="1"/>
      <c r="GF174" s="1"/>
      <c r="GG174" s="1"/>
      <c r="GH174" s="1"/>
      <c r="GI174" s="1"/>
      <c r="GJ174" s="1"/>
      <c r="GK174" s="1"/>
      <c r="GL174" s="1"/>
      <c r="GM174" s="1"/>
      <c r="GN174" s="1"/>
      <c r="GO174" s="1"/>
      <c r="GP174" s="1"/>
      <c r="GQ174" s="1"/>
      <c r="GR174" s="1"/>
      <c r="GS174" s="1"/>
      <c r="GT174" s="1"/>
      <c r="GU174" s="1"/>
      <c r="GV174" s="1"/>
      <c r="GW174" s="1"/>
      <c r="GX174" s="1"/>
      <c r="GY174" s="1"/>
      <c r="GZ174" s="1"/>
      <c r="HA174" s="1"/>
      <c r="HB174" s="1"/>
      <c r="HC174" s="1"/>
      <c r="HD174" s="1"/>
      <c r="HE174" s="1"/>
      <c r="HF174" s="1"/>
      <c r="HG174" s="1"/>
      <c r="HH174" s="1"/>
      <c r="HI174" s="1"/>
      <c r="HJ174" s="1"/>
      <c r="HK174" s="1"/>
      <c r="HL174" s="1"/>
      <c r="HM174" s="1"/>
      <c r="HN174" s="1"/>
      <c r="HO174" s="1"/>
      <c r="HP174" s="1"/>
      <c r="HQ174" s="1"/>
      <c r="HR174" s="1"/>
      <c r="HS174" s="1"/>
      <c r="HT174" s="1"/>
      <c r="HU174" s="1"/>
      <c r="HV174" s="1"/>
      <c r="HW174" s="1"/>
      <c r="HX174" s="1"/>
      <c r="HY174" s="1"/>
      <c r="HZ174" s="1"/>
      <c r="IA174" s="1"/>
      <c r="IB174" s="1"/>
      <c r="IC174" s="1"/>
      <c r="ID174" s="1"/>
      <c r="IE174" s="1"/>
      <c r="IF174" s="1"/>
      <c r="IG174" s="1"/>
      <c r="IH174" s="1"/>
      <c r="II174" s="1"/>
      <c r="IJ174" s="1"/>
      <c r="IK174" s="1"/>
      <c r="IL174" s="1"/>
      <c r="IM174" s="1"/>
      <c r="IN174" s="1"/>
      <c r="IO174" s="1"/>
      <c r="IP174" s="1"/>
      <c r="IQ174" s="1"/>
      <c r="IR174" s="1"/>
      <c r="IS174" s="1"/>
      <c r="IT174" s="1"/>
      <c r="IU174" s="1"/>
      <c r="IV174" s="1"/>
      <c r="IW174" s="1"/>
    </row>
    <row r="175" customFormat="false" ht="11.25" hidden="false" customHeight="false" outlineLevel="0" collapsed="false">
      <c r="A175" s="1"/>
      <c r="B175" s="126"/>
      <c r="C175" s="126"/>
      <c r="D175" s="126"/>
      <c r="E175" s="126"/>
      <c r="F175" s="126"/>
      <c r="G175" s="126"/>
      <c r="H175" s="14"/>
      <c r="I175" s="14"/>
      <c r="J175" s="14"/>
      <c r="K175" s="14"/>
      <c r="L175" s="14"/>
      <c r="M175" s="126"/>
      <c r="N175" s="126"/>
      <c r="O175" s="126"/>
      <c r="P175" s="126"/>
      <c r="Q175" s="126"/>
      <c r="R175" s="126"/>
      <c r="S175" s="126"/>
      <c r="T175" s="126"/>
      <c r="U175" s="126"/>
      <c r="V175" s="126"/>
      <c r="W175" s="126"/>
      <c r="X175" s="126"/>
      <c r="Y175" s="126"/>
      <c r="Z175" s="126"/>
      <c r="AA175" s="126"/>
      <c r="AB175" s="126"/>
      <c r="AC175" s="126"/>
      <c r="AD175" s="126"/>
      <c r="AE175" s="126"/>
      <c r="AF175" s="126"/>
      <c r="AG175" s="126"/>
      <c r="AH175" s="126"/>
      <c r="AI175" s="126"/>
      <c r="AJ175" s="126"/>
      <c r="AK175" s="126"/>
      <c r="AL175" s="126"/>
      <c r="AM175" s="126"/>
      <c r="AN175" s="126"/>
      <c r="AO175" s="126"/>
      <c r="AP175" s="126"/>
      <c r="AQ175" s="126"/>
      <c r="AR175" s="126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  <c r="FM175" s="1"/>
      <c r="FN175" s="1"/>
      <c r="FO175" s="1"/>
      <c r="FP175" s="1"/>
      <c r="FQ175" s="1"/>
      <c r="FR175" s="1"/>
      <c r="FS175" s="1"/>
      <c r="FT175" s="1"/>
      <c r="FU175" s="1"/>
      <c r="FV175" s="1"/>
      <c r="FW175" s="1"/>
      <c r="FX175" s="1"/>
      <c r="FY175" s="1"/>
      <c r="FZ175" s="1"/>
      <c r="GA175" s="1"/>
      <c r="GB175" s="1"/>
      <c r="GC175" s="1"/>
      <c r="GD175" s="1"/>
      <c r="GE175" s="1"/>
      <c r="GF175" s="1"/>
      <c r="GG175" s="1"/>
      <c r="GH175" s="1"/>
      <c r="GI175" s="1"/>
      <c r="GJ175" s="1"/>
      <c r="GK175" s="1"/>
      <c r="GL175" s="1"/>
      <c r="GM175" s="1"/>
      <c r="GN175" s="1"/>
      <c r="GO175" s="1"/>
      <c r="GP175" s="1"/>
      <c r="GQ175" s="1"/>
      <c r="GR175" s="1"/>
      <c r="GS175" s="1"/>
      <c r="GT175" s="1"/>
      <c r="GU175" s="1"/>
      <c r="GV175" s="1"/>
      <c r="GW175" s="1"/>
      <c r="GX175" s="1"/>
      <c r="GY175" s="1"/>
      <c r="GZ175" s="1"/>
      <c r="HA175" s="1"/>
      <c r="HB175" s="1"/>
      <c r="HC175" s="1"/>
      <c r="HD175" s="1"/>
      <c r="HE175" s="1"/>
      <c r="HF175" s="1"/>
      <c r="HG175" s="1"/>
      <c r="HH175" s="1"/>
      <c r="HI175" s="1"/>
      <c r="HJ175" s="1"/>
      <c r="HK175" s="1"/>
      <c r="HL175" s="1"/>
      <c r="HM175" s="1"/>
      <c r="HN175" s="1"/>
      <c r="HO175" s="1"/>
      <c r="HP175" s="1"/>
      <c r="HQ175" s="1"/>
      <c r="HR175" s="1"/>
      <c r="HS175" s="1"/>
      <c r="HT175" s="1"/>
      <c r="HU175" s="1"/>
      <c r="HV175" s="1"/>
      <c r="HW175" s="1"/>
      <c r="HX175" s="1"/>
      <c r="HY175" s="1"/>
      <c r="HZ175" s="1"/>
      <c r="IA175" s="1"/>
      <c r="IB175" s="1"/>
      <c r="IC175" s="1"/>
      <c r="ID175" s="1"/>
      <c r="IE175" s="1"/>
      <c r="IF175" s="1"/>
      <c r="IG175" s="1"/>
      <c r="IH175" s="1"/>
      <c r="II175" s="1"/>
      <c r="IJ175" s="1"/>
      <c r="IK175" s="1"/>
      <c r="IL175" s="1"/>
      <c r="IM175" s="1"/>
      <c r="IN175" s="1"/>
      <c r="IO175" s="1"/>
      <c r="IP175" s="1"/>
      <c r="IQ175" s="1"/>
      <c r="IR175" s="1"/>
      <c r="IS175" s="1"/>
      <c r="IT175" s="1"/>
      <c r="IU175" s="1"/>
      <c r="IV175" s="1"/>
      <c r="IW175" s="1"/>
    </row>
    <row r="176" customFormat="false" ht="11.25" hidden="false" customHeight="false" outlineLevel="0" collapsed="false">
      <c r="A176" s="1"/>
      <c r="B176" s="126"/>
      <c r="C176" s="126"/>
      <c r="D176" s="126"/>
      <c r="E176" s="126"/>
      <c r="F176" s="126"/>
      <c r="G176" s="126"/>
      <c r="H176" s="14"/>
      <c r="I176" s="14"/>
      <c r="J176" s="14"/>
      <c r="K176" s="14"/>
      <c r="L176" s="14"/>
      <c r="M176" s="126"/>
      <c r="N176" s="126"/>
      <c r="O176" s="126"/>
      <c r="P176" s="126"/>
      <c r="Q176" s="126"/>
      <c r="R176" s="126"/>
      <c r="S176" s="126"/>
      <c r="T176" s="126"/>
      <c r="U176" s="126"/>
      <c r="V176" s="126"/>
      <c r="W176" s="126"/>
      <c r="X176" s="126"/>
      <c r="Y176" s="126"/>
      <c r="Z176" s="126"/>
      <c r="AA176" s="126"/>
      <c r="AB176" s="126"/>
      <c r="AC176" s="126"/>
      <c r="AD176" s="126"/>
      <c r="AE176" s="126"/>
      <c r="AF176" s="126"/>
      <c r="AG176" s="126"/>
      <c r="AH176" s="126"/>
      <c r="AI176" s="126"/>
      <c r="AJ176" s="126"/>
      <c r="AK176" s="126"/>
      <c r="AL176" s="126"/>
      <c r="AM176" s="126"/>
      <c r="AN176" s="126"/>
      <c r="AO176" s="126"/>
      <c r="AP176" s="126"/>
      <c r="AQ176" s="126"/>
      <c r="AR176" s="126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  <c r="GJ176" s="1"/>
      <c r="GK176" s="1"/>
      <c r="GL176" s="1"/>
      <c r="GM176" s="1"/>
      <c r="GN176" s="1"/>
      <c r="GO176" s="1"/>
      <c r="GP176" s="1"/>
      <c r="GQ176" s="1"/>
      <c r="GR176" s="1"/>
      <c r="GS176" s="1"/>
      <c r="GT176" s="1"/>
      <c r="GU176" s="1"/>
      <c r="GV176" s="1"/>
      <c r="GW176" s="1"/>
      <c r="GX176" s="1"/>
      <c r="GY176" s="1"/>
      <c r="GZ176" s="1"/>
      <c r="HA176" s="1"/>
      <c r="HB176" s="1"/>
      <c r="HC176" s="1"/>
      <c r="HD176" s="1"/>
      <c r="HE176" s="1"/>
      <c r="HF176" s="1"/>
      <c r="HG176" s="1"/>
      <c r="HH176" s="1"/>
      <c r="HI176" s="1"/>
      <c r="HJ176" s="1"/>
      <c r="HK176" s="1"/>
      <c r="HL176" s="1"/>
      <c r="HM176" s="1"/>
      <c r="HN176" s="1"/>
      <c r="HO176" s="1"/>
      <c r="HP176" s="1"/>
      <c r="HQ176" s="1"/>
      <c r="HR176" s="1"/>
      <c r="HS176" s="1"/>
      <c r="HT176" s="1"/>
      <c r="HU176" s="1"/>
      <c r="HV176" s="1"/>
      <c r="HW176" s="1"/>
      <c r="HX176" s="1"/>
      <c r="HY176" s="1"/>
      <c r="HZ176" s="1"/>
      <c r="IA176" s="1"/>
      <c r="IB176" s="1"/>
      <c r="IC176" s="1"/>
      <c r="ID176" s="1"/>
      <c r="IE176" s="1"/>
      <c r="IF176" s="1"/>
      <c r="IG176" s="1"/>
      <c r="IH176" s="1"/>
      <c r="II176" s="1"/>
      <c r="IJ176" s="1"/>
      <c r="IK176" s="1"/>
      <c r="IL176" s="1"/>
      <c r="IM176" s="1"/>
      <c r="IN176" s="1"/>
      <c r="IO176" s="1"/>
      <c r="IP176" s="1"/>
      <c r="IQ176" s="1"/>
      <c r="IR176" s="1"/>
      <c r="IS176" s="1"/>
      <c r="IT176" s="1"/>
      <c r="IU176" s="1"/>
      <c r="IV176" s="1"/>
      <c r="IW176" s="1"/>
    </row>
    <row r="177" customFormat="false" ht="11.25" hidden="false" customHeight="false" outlineLevel="0" collapsed="false">
      <c r="A177" s="1"/>
      <c r="B177" s="126"/>
      <c r="C177" s="126"/>
      <c r="D177" s="126"/>
      <c r="E177" s="126"/>
      <c r="F177" s="126"/>
      <c r="G177" s="126"/>
      <c r="H177" s="14"/>
      <c r="I177" s="14"/>
      <c r="J177" s="14"/>
      <c r="K177" s="14"/>
      <c r="L177" s="14"/>
      <c r="M177" s="126"/>
      <c r="N177" s="126"/>
      <c r="O177" s="126"/>
      <c r="P177" s="126"/>
      <c r="Q177" s="126"/>
      <c r="R177" s="126"/>
      <c r="S177" s="126"/>
      <c r="T177" s="126"/>
      <c r="U177" s="126"/>
      <c r="V177" s="126"/>
      <c r="W177" s="126"/>
      <c r="X177" s="126"/>
      <c r="Y177" s="126"/>
      <c r="Z177" s="126"/>
      <c r="AA177" s="126"/>
      <c r="AB177" s="126"/>
      <c r="AC177" s="126"/>
      <c r="AD177" s="126"/>
      <c r="AE177" s="126"/>
      <c r="AF177" s="126"/>
      <c r="AG177" s="126"/>
      <c r="AH177" s="126"/>
      <c r="AI177" s="126"/>
      <c r="AJ177" s="126"/>
      <c r="AK177" s="126"/>
      <c r="AL177" s="126"/>
      <c r="AM177" s="126"/>
      <c r="AN177" s="126"/>
      <c r="AO177" s="126"/>
      <c r="AP177" s="126"/>
      <c r="AQ177" s="126"/>
      <c r="AR177" s="126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1"/>
      <c r="FZ177" s="1"/>
      <c r="GA177" s="1"/>
      <c r="GB177" s="1"/>
      <c r="GC177" s="1"/>
      <c r="GD177" s="1"/>
      <c r="GE177" s="1"/>
      <c r="GF177" s="1"/>
      <c r="GG177" s="1"/>
      <c r="GH177" s="1"/>
      <c r="GI177" s="1"/>
      <c r="GJ177" s="1"/>
      <c r="GK177" s="1"/>
      <c r="GL177" s="1"/>
      <c r="GM177" s="1"/>
      <c r="GN177" s="1"/>
      <c r="GO177" s="1"/>
      <c r="GP177" s="1"/>
      <c r="GQ177" s="1"/>
      <c r="GR177" s="1"/>
      <c r="GS177" s="1"/>
      <c r="GT177" s="1"/>
      <c r="GU177" s="1"/>
      <c r="GV177" s="1"/>
      <c r="GW177" s="1"/>
      <c r="GX177" s="1"/>
      <c r="GY177" s="1"/>
      <c r="GZ177" s="1"/>
      <c r="HA177" s="1"/>
      <c r="HB177" s="1"/>
      <c r="HC177" s="1"/>
      <c r="HD177" s="1"/>
      <c r="HE177" s="1"/>
      <c r="HF177" s="1"/>
      <c r="HG177" s="1"/>
      <c r="HH177" s="1"/>
      <c r="HI177" s="1"/>
      <c r="HJ177" s="1"/>
      <c r="HK177" s="1"/>
      <c r="HL177" s="1"/>
      <c r="HM177" s="1"/>
      <c r="HN177" s="1"/>
      <c r="HO177" s="1"/>
      <c r="HP177" s="1"/>
      <c r="HQ177" s="1"/>
      <c r="HR177" s="1"/>
      <c r="HS177" s="1"/>
      <c r="HT177" s="1"/>
      <c r="HU177" s="1"/>
      <c r="HV177" s="1"/>
      <c r="HW177" s="1"/>
      <c r="HX177" s="1"/>
      <c r="HY177" s="1"/>
      <c r="HZ177" s="1"/>
      <c r="IA177" s="1"/>
      <c r="IB177" s="1"/>
      <c r="IC177" s="1"/>
      <c r="ID177" s="1"/>
      <c r="IE177" s="1"/>
      <c r="IF177" s="1"/>
      <c r="IG177" s="1"/>
      <c r="IH177" s="1"/>
      <c r="II177" s="1"/>
      <c r="IJ177" s="1"/>
      <c r="IK177" s="1"/>
      <c r="IL177" s="1"/>
      <c r="IM177" s="1"/>
      <c r="IN177" s="1"/>
      <c r="IO177" s="1"/>
      <c r="IP177" s="1"/>
      <c r="IQ177" s="1"/>
      <c r="IR177" s="1"/>
      <c r="IS177" s="1"/>
      <c r="IT177" s="1"/>
      <c r="IU177" s="1"/>
      <c r="IV177" s="1"/>
      <c r="IW177" s="1"/>
    </row>
    <row r="178" customFormat="false" ht="11.25" hidden="false" customHeight="false" outlineLevel="0" collapsed="false">
      <c r="A178" s="1"/>
      <c r="B178" s="126"/>
      <c r="C178" s="126"/>
      <c r="D178" s="126"/>
      <c r="E178" s="126"/>
      <c r="F178" s="126"/>
      <c r="G178" s="126"/>
      <c r="H178" s="14"/>
      <c r="I178" s="14"/>
      <c r="J178" s="14"/>
      <c r="K178" s="14"/>
      <c r="L178" s="14"/>
      <c r="M178" s="126"/>
      <c r="N178" s="126"/>
      <c r="O178" s="126"/>
      <c r="P178" s="126"/>
      <c r="Q178" s="126"/>
      <c r="R178" s="126"/>
      <c r="S178" s="126"/>
      <c r="T178" s="126"/>
      <c r="U178" s="126"/>
      <c r="V178" s="126"/>
      <c r="W178" s="126"/>
      <c r="X178" s="126"/>
      <c r="Y178" s="126"/>
      <c r="Z178" s="126"/>
      <c r="AA178" s="126"/>
      <c r="AB178" s="126"/>
      <c r="AC178" s="126"/>
      <c r="AD178" s="126"/>
      <c r="AE178" s="126"/>
      <c r="AF178" s="126"/>
      <c r="AG178" s="126"/>
      <c r="AH178" s="126"/>
      <c r="AI178" s="126"/>
      <c r="AJ178" s="126"/>
      <c r="AK178" s="126"/>
      <c r="AL178" s="126"/>
      <c r="AM178" s="126"/>
      <c r="AN178" s="126"/>
      <c r="AO178" s="126"/>
      <c r="AP178" s="126"/>
      <c r="AQ178" s="126"/>
      <c r="AR178" s="126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  <c r="FM178" s="1"/>
      <c r="FN178" s="1"/>
      <c r="FO178" s="1"/>
      <c r="FP178" s="1"/>
      <c r="FQ178" s="1"/>
      <c r="FR178" s="1"/>
      <c r="FS178" s="1"/>
      <c r="FT178" s="1"/>
      <c r="FU178" s="1"/>
      <c r="FV178" s="1"/>
      <c r="FW178" s="1"/>
      <c r="FX178" s="1"/>
      <c r="FY178" s="1"/>
      <c r="FZ178" s="1"/>
      <c r="GA178" s="1"/>
      <c r="GB178" s="1"/>
      <c r="GC178" s="1"/>
      <c r="GD178" s="1"/>
      <c r="GE178" s="1"/>
      <c r="GF178" s="1"/>
      <c r="GG178" s="1"/>
      <c r="GH178" s="1"/>
      <c r="GI178" s="1"/>
      <c r="GJ178" s="1"/>
      <c r="GK178" s="1"/>
      <c r="GL178" s="1"/>
      <c r="GM178" s="1"/>
      <c r="GN178" s="1"/>
      <c r="GO178" s="1"/>
      <c r="GP178" s="1"/>
      <c r="GQ178" s="1"/>
      <c r="GR178" s="1"/>
      <c r="GS178" s="1"/>
      <c r="GT178" s="1"/>
      <c r="GU178" s="1"/>
      <c r="GV178" s="1"/>
      <c r="GW178" s="1"/>
      <c r="GX178" s="1"/>
      <c r="GY178" s="1"/>
      <c r="GZ178" s="1"/>
      <c r="HA178" s="1"/>
      <c r="HB178" s="1"/>
      <c r="HC178" s="1"/>
      <c r="HD178" s="1"/>
      <c r="HE178" s="1"/>
      <c r="HF178" s="1"/>
      <c r="HG178" s="1"/>
      <c r="HH178" s="1"/>
      <c r="HI178" s="1"/>
      <c r="HJ178" s="1"/>
      <c r="HK178" s="1"/>
      <c r="HL178" s="1"/>
      <c r="HM178" s="1"/>
      <c r="HN178" s="1"/>
      <c r="HO178" s="1"/>
      <c r="HP178" s="1"/>
      <c r="HQ178" s="1"/>
      <c r="HR178" s="1"/>
      <c r="HS178" s="1"/>
      <c r="HT178" s="1"/>
      <c r="HU178" s="1"/>
      <c r="HV178" s="1"/>
      <c r="HW178" s="1"/>
      <c r="HX178" s="1"/>
      <c r="HY178" s="1"/>
      <c r="HZ178" s="1"/>
      <c r="IA178" s="1"/>
      <c r="IB178" s="1"/>
      <c r="IC178" s="1"/>
      <c r="ID178" s="1"/>
      <c r="IE178" s="1"/>
      <c r="IF178" s="1"/>
      <c r="IG178" s="1"/>
      <c r="IH178" s="1"/>
      <c r="II178" s="1"/>
      <c r="IJ178" s="1"/>
      <c r="IK178" s="1"/>
      <c r="IL178" s="1"/>
      <c r="IM178" s="1"/>
      <c r="IN178" s="1"/>
      <c r="IO178" s="1"/>
      <c r="IP178" s="1"/>
      <c r="IQ178" s="1"/>
      <c r="IR178" s="1"/>
      <c r="IS178" s="1"/>
      <c r="IT178" s="1"/>
      <c r="IU178" s="1"/>
      <c r="IV178" s="1"/>
      <c r="IW178" s="1"/>
    </row>
    <row r="179" customFormat="false" ht="11.25" hidden="false" customHeight="false" outlineLevel="0" collapsed="false">
      <c r="A179" s="1"/>
      <c r="B179" s="126"/>
      <c r="C179" s="126"/>
      <c r="D179" s="126"/>
      <c r="E179" s="126"/>
      <c r="F179" s="126"/>
      <c r="G179" s="126"/>
      <c r="H179" s="14"/>
      <c r="I179" s="14"/>
      <c r="J179" s="14"/>
      <c r="K179" s="14"/>
      <c r="L179" s="14"/>
      <c r="M179" s="126"/>
      <c r="N179" s="126"/>
      <c r="O179" s="126"/>
      <c r="P179" s="126"/>
      <c r="Q179" s="126"/>
      <c r="R179" s="126"/>
      <c r="S179" s="126"/>
      <c r="T179" s="126"/>
      <c r="U179" s="126"/>
      <c r="V179" s="126"/>
      <c r="W179" s="126"/>
      <c r="X179" s="126"/>
      <c r="Y179" s="126"/>
      <c r="Z179" s="126"/>
      <c r="AA179" s="126"/>
      <c r="AB179" s="126"/>
      <c r="AC179" s="126"/>
      <c r="AD179" s="126"/>
      <c r="AE179" s="126"/>
      <c r="AF179" s="126"/>
      <c r="AG179" s="126"/>
      <c r="AH179" s="126"/>
      <c r="AI179" s="126"/>
      <c r="AJ179" s="126"/>
      <c r="AK179" s="126"/>
      <c r="AL179" s="126"/>
      <c r="AM179" s="126"/>
      <c r="AN179" s="126"/>
      <c r="AO179" s="126"/>
      <c r="AP179" s="126"/>
      <c r="AQ179" s="126"/>
      <c r="AR179" s="126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1"/>
      <c r="FZ179" s="1"/>
      <c r="GA179" s="1"/>
      <c r="GB179" s="1"/>
      <c r="GC179" s="1"/>
      <c r="GD179" s="1"/>
      <c r="GE179" s="1"/>
      <c r="GF179" s="1"/>
      <c r="GG179" s="1"/>
      <c r="GH179" s="1"/>
      <c r="GI179" s="1"/>
      <c r="GJ179" s="1"/>
      <c r="GK179" s="1"/>
      <c r="GL179" s="1"/>
      <c r="GM179" s="1"/>
      <c r="GN179" s="1"/>
      <c r="GO179" s="1"/>
      <c r="GP179" s="1"/>
      <c r="GQ179" s="1"/>
      <c r="GR179" s="1"/>
      <c r="GS179" s="1"/>
      <c r="GT179" s="1"/>
      <c r="GU179" s="1"/>
      <c r="GV179" s="1"/>
      <c r="GW179" s="1"/>
      <c r="GX179" s="1"/>
      <c r="GY179" s="1"/>
      <c r="GZ179" s="1"/>
      <c r="HA179" s="1"/>
      <c r="HB179" s="1"/>
      <c r="HC179" s="1"/>
      <c r="HD179" s="1"/>
      <c r="HE179" s="1"/>
      <c r="HF179" s="1"/>
      <c r="HG179" s="1"/>
      <c r="HH179" s="1"/>
      <c r="HI179" s="1"/>
      <c r="HJ179" s="1"/>
      <c r="HK179" s="1"/>
      <c r="HL179" s="1"/>
      <c r="HM179" s="1"/>
      <c r="HN179" s="1"/>
      <c r="HO179" s="1"/>
      <c r="HP179" s="1"/>
      <c r="HQ179" s="1"/>
      <c r="HR179" s="1"/>
      <c r="HS179" s="1"/>
      <c r="HT179" s="1"/>
      <c r="HU179" s="1"/>
      <c r="HV179" s="1"/>
      <c r="HW179" s="1"/>
      <c r="HX179" s="1"/>
      <c r="HY179" s="1"/>
      <c r="HZ179" s="1"/>
      <c r="IA179" s="1"/>
      <c r="IB179" s="1"/>
      <c r="IC179" s="1"/>
      <c r="ID179" s="1"/>
      <c r="IE179" s="1"/>
      <c r="IF179" s="1"/>
      <c r="IG179" s="1"/>
      <c r="IH179" s="1"/>
      <c r="II179" s="1"/>
      <c r="IJ179" s="1"/>
      <c r="IK179" s="1"/>
      <c r="IL179" s="1"/>
      <c r="IM179" s="1"/>
      <c r="IN179" s="1"/>
      <c r="IO179" s="1"/>
      <c r="IP179" s="1"/>
      <c r="IQ179" s="1"/>
      <c r="IR179" s="1"/>
      <c r="IS179" s="1"/>
      <c r="IT179" s="1"/>
      <c r="IU179" s="1"/>
      <c r="IV179" s="1"/>
      <c r="IW179" s="1"/>
    </row>
    <row r="180" customFormat="false" ht="11.25" hidden="false" customHeight="false" outlineLevel="0" collapsed="false">
      <c r="A180" s="1"/>
      <c r="B180" s="126"/>
      <c r="C180" s="126"/>
      <c r="D180" s="126"/>
      <c r="E180" s="126"/>
      <c r="F180" s="126"/>
      <c r="G180" s="126"/>
      <c r="H180" s="14"/>
      <c r="I180" s="14"/>
      <c r="J180" s="14"/>
      <c r="K180" s="14"/>
      <c r="L180" s="14"/>
      <c r="M180" s="126"/>
      <c r="N180" s="126"/>
      <c r="O180" s="126"/>
      <c r="P180" s="126"/>
      <c r="Q180" s="126"/>
      <c r="R180" s="126"/>
      <c r="S180" s="126"/>
      <c r="T180" s="126"/>
      <c r="U180" s="126"/>
      <c r="V180" s="126"/>
      <c r="W180" s="126"/>
      <c r="X180" s="126"/>
      <c r="Y180" s="126"/>
      <c r="Z180" s="126"/>
      <c r="AA180" s="126"/>
      <c r="AB180" s="126"/>
      <c r="AC180" s="126"/>
      <c r="AD180" s="126"/>
      <c r="AE180" s="126"/>
      <c r="AF180" s="126"/>
      <c r="AG180" s="126"/>
      <c r="AH180" s="126"/>
      <c r="AI180" s="126"/>
      <c r="AJ180" s="126"/>
      <c r="AK180" s="126"/>
      <c r="AL180" s="126"/>
      <c r="AM180" s="126"/>
      <c r="AN180" s="126"/>
      <c r="AO180" s="126"/>
      <c r="AP180" s="126"/>
      <c r="AQ180" s="126"/>
      <c r="AR180" s="126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  <c r="GJ180" s="1"/>
      <c r="GK180" s="1"/>
      <c r="GL180" s="1"/>
      <c r="GM180" s="1"/>
      <c r="GN180" s="1"/>
      <c r="GO180" s="1"/>
      <c r="GP180" s="1"/>
      <c r="GQ180" s="1"/>
      <c r="GR180" s="1"/>
      <c r="GS180" s="1"/>
      <c r="GT180" s="1"/>
      <c r="GU180" s="1"/>
      <c r="GV180" s="1"/>
      <c r="GW180" s="1"/>
      <c r="GX180" s="1"/>
      <c r="GY180" s="1"/>
      <c r="GZ180" s="1"/>
      <c r="HA180" s="1"/>
      <c r="HB180" s="1"/>
      <c r="HC180" s="1"/>
      <c r="HD180" s="1"/>
      <c r="HE180" s="1"/>
      <c r="HF180" s="1"/>
      <c r="HG180" s="1"/>
      <c r="HH180" s="1"/>
      <c r="HI180" s="1"/>
      <c r="HJ180" s="1"/>
      <c r="HK180" s="1"/>
      <c r="HL180" s="1"/>
      <c r="HM180" s="1"/>
      <c r="HN180" s="1"/>
      <c r="HO180" s="1"/>
      <c r="HP180" s="1"/>
      <c r="HQ180" s="1"/>
      <c r="HR180" s="1"/>
      <c r="HS180" s="1"/>
      <c r="HT180" s="1"/>
      <c r="HU180" s="1"/>
      <c r="HV180" s="1"/>
      <c r="HW180" s="1"/>
      <c r="HX180" s="1"/>
      <c r="HY180" s="1"/>
      <c r="HZ180" s="1"/>
      <c r="IA180" s="1"/>
      <c r="IB180" s="1"/>
      <c r="IC180" s="1"/>
      <c r="ID180" s="1"/>
      <c r="IE180" s="1"/>
      <c r="IF180" s="1"/>
      <c r="IG180" s="1"/>
      <c r="IH180" s="1"/>
      <c r="II180" s="1"/>
      <c r="IJ180" s="1"/>
      <c r="IK180" s="1"/>
      <c r="IL180" s="1"/>
      <c r="IM180" s="1"/>
      <c r="IN180" s="1"/>
      <c r="IO180" s="1"/>
      <c r="IP180" s="1"/>
      <c r="IQ180" s="1"/>
      <c r="IR180" s="1"/>
      <c r="IS180" s="1"/>
      <c r="IT180" s="1"/>
      <c r="IU180" s="1"/>
      <c r="IV180" s="1"/>
      <c r="IW180" s="1"/>
    </row>
    <row r="181" customFormat="false" ht="11.25" hidden="false" customHeight="false" outlineLevel="0" collapsed="false">
      <c r="A181" s="1"/>
      <c r="B181" s="126"/>
      <c r="C181" s="126"/>
      <c r="D181" s="126"/>
      <c r="E181" s="126"/>
      <c r="F181" s="126"/>
      <c r="G181" s="126"/>
      <c r="H181" s="14"/>
      <c r="I181" s="14"/>
      <c r="J181" s="14"/>
      <c r="K181" s="14"/>
      <c r="L181" s="14"/>
      <c r="M181" s="126"/>
      <c r="N181" s="126"/>
      <c r="O181" s="126"/>
      <c r="P181" s="126"/>
      <c r="Q181" s="126"/>
      <c r="R181" s="126"/>
      <c r="S181" s="126"/>
      <c r="T181" s="126"/>
      <c r="U181" s="126"/>
      <c r="V181" s="126"/>
      <c r="W181" s="126"/>
      <c r="X181" s="126"/>
      <c r="Y181" s="126"/>
      <c r="Z181" s="126"/>
      <c r="AA181" s="126"/>
      <c r="AB181" s="126"/>
      <c r="AC181" s="126"/>
      <c r="AD181" s="126"/>
      <c r="AE181" s="126"/>
      <c r="AF181" s="126"/>
      <c r="AG181" s="126"/>
      <c r="AH181" s="126"/>
      <c r="AI181" s="126"/>
      <c r="AJ181" s="126"/>
      <c r="AK181" s="126"/>
      <c r="AL181" s="126"/>
      <c r="AM181" s="126"/>
      <c r="AN181" s="126"/>
      <c r="AO181" s="126"/>
      <c r="AP181" s="126"/>
      <c r="AQ181" s="126"/>
      <c r="AR181" s="126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1"/>
      <c r="FZ181" s="1"/>
      <c r="GA181" s="1"/>
      <c r="GB181" s="1"/>
      <c r="GC181" s="1"/>
      <c r="GD181" s="1"/>
      <c r="GE181" s="1"/>
      <c r="GF181" s="1"/>
      <c r="GG181" s="1"/>
      <c r="GH181" s="1"/>
      <c r="GI181" s="1"/>
      <c r="GJ181" s="1"/>
      <c r="GK181" s="1"/>
      <c r="GL181" s="1"/>
      <c r="GM181" s="1"/>
      <c r="GN181" s="1"/>
      <c r="GO181" s="1"/>
      <c r="GP181" s="1"/>
      <c r="GQ181" s="1"/>
      <c r="GR181" s="1"/>
      <c r="GS181" s="1"/>
      <c r="GT181" s="1"/>
      <c r="GU181" s="1"/>
      <c r="GV181" s="1"/>
      <c r="GW181" s="1"/>
      <c r="GX181" s="1"/>
      <c r="GY181" s="1"/>
      <c r="GZ181" s="1"/>
      <c r="HA181" s="1"/>
      <c r="HB181" s="1"/>
      <c r="HC181" s="1"/>
      <c r="HD181" s="1"/>
      <c r="HE181" s="1"/>
      <c r="HF181" s="1"/>
      <c r="HG181" s="1"/>
      <c r="HH181" s="1"/>
      <c r="HI181" s="1"/>
      <c r="HJ181" s="1"/>
      <c r="HK181" s="1"/>
      <c r="HL181" s="1"/>
      <c r="HM181" s="1"/>
      <c r="HN181" s="1"/>
      <c r="HO181" s="1"/>
      <c r="HP181" s="1"/>
      <c r="HQ181" s="1"/>
      <c r="HR181" s="1"/>
      <c r="HS181" s="1"/>
      <c r="HT181" s="1"/>
      <c r="HU181" s="1"/>
      <c r="HV181" s="1"/>
      <c r="HW181" s="1"/>
      <c r="HX181" s="1"/>
      <c r="HY181" s="1"/>
      <c r="HZ181" s="1"/>
      <c r="IA181" s="1"/>
      <c r="IB181" s="1"/>
      <c r="IC181" s="1"/>
      <c r="ID181" s="1"/>
      <c r="IE181" s="1"/>
      <c r="IF181" s="1"/>
      <c r="IG181" s="1"/>
      <c r="IH181" s="1"/>
      <c r="II181" s="1"/>
      <c r="IJ181" s="1"/>
      <c r="IK181" s="1"/>
      <c r="IL181" s="1"/>
      <c r="IM181" s="1"/>
      <c r="IN181" s="1"/>
      <c r="IO181" s="1"/>
      <c r="IP181" s="1"/>
      <c r="IQ181" s="1"/>
      <c r="IR181" s="1"/>
      <c r="IS181" s="1"/>
      <c r="IT181" s="1"/>
      <c r="IU181" s="1"/>
      <c r="IV181" s="1"/>
      <c r="IW181" s="1"/>
    </row>
    <row r="182" customFormat="false" ht="11.25" hidden="false" customHeight="false" outlineLevel="0" collapsed="false">
      <c r="A182" s="1"/>
      <c r="B182" s="126"/>
      <c r="C182" s="126"/>
      <c r="D182" s="126"/>
      <c r="E182" s="126"/>
      <c r="F182" s="126"/>
      <c r="G182" s="126"/>
      <c r="H182" s="14"/>
      <c r="I182" s="14"/>
      <c r="J182" s="14"/>
      <c r="K182" s="14"/>
      <c r="L182" s="14"/>
      <c r="M182" s="126"/>
      <c r="N182" s="126"/>
      <c r="O182" s="126"/>
      <c r="P182" s="126"/>
      <c r="Q182" s="126"/>
      <c r="R182" s="126"/>
      <c r="S182" s="126"/>
      <c r="T182" s="126"/>
      <c r="U182" s="126"/>
      <c r="V182" s="126"/>
      <c r="W182" s="126"/>
      <c r="X182" s="126"/>
      <c r="Y182" s="126"/>
      <c r="Z182" s="126"/>
      <c r="AA182" s="126"/>
      <c r="AB182" s="126"/>
      <c r="AC182" s="126"/>
      <c r="AD182" s="126"/>
      <c r="AE182" s="126"/>
      <c r="AF182" s="126"/>
      <c r="AG182" s="126"/>
      <c r="AH182" s="126"/>
      <c r="AI182" s="126"/>
      <c r="AJ182" s="126"/>
      <c r="AK182" s="126"/>
      <c r="AL182" s="126"/>
      <c r="AM182" s="126"/>
      <c r="AN182" s="126"/>
      <c r="AO182" s="126"/>
      <c r="AP182" s="126"/>
      <c r="AQ182" s="126"/>
      <c r="AR182" s="126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1"/>
      <c r="FZ182" s="1"/>
      <c r="GA182" s="1"/>
      <c r="GB182" s="1"/>
      <c r="GC182" s="1"/>
      <c r="GD182" s="1"/>
      <c r="GE182" s="1"/>
      <c r="GF182" s="1"/>
      <c r="GG182" s="1"/>
      <c r="GH182" s="1"/>
      <c r="GI182" s="1"/>
      <c r="GJ182" s="1"/>
      <c r="GK182" s="1"/>
      <c r="GL182" s="1"/>
      <c r="GM182" s="1"/>
      <c r="GN182" s="1"/>
      <c r="GO182" s="1"/>
      <c r="GP182" s="1"/>
      <c r="GQ182" s="1"/>
      <c r="GR182" s="1"/>
      <c r="GS182" s="1"/>
      <c r="GT182" s="1"/>
      <c r="GU182" s="1"/>
      <c r="GV182" s="1"/>
      <c r="GW182" s="1"/>
      <c r="GX182" s="1"/>
      <c r="GY182" s="1"/>
      <c r="GZ182" s="1"/>
      <c r="HA182" s="1"/>
      <c r="HB182" s="1"/>
      <c r="HC182" s="1"/>
      <c r="HD182" s="1"/>
      <c r="HE182" s="1"/>
      <c r="HF182" s="1"/>
      <c r="HG182" s="1"/>
      <c r="HH182" s="1"/>
      <c r="HI182" s="1"/>
      <c r="HJ182" s="1"/>
      <c r="HK182" s="1"/>
      <c r="HL182" s="1"/>
      <c r="HM182" s="1"/>
      <c r="HN182" s="1"/>
      <c r="HO182" s="1"/>
      <c r="HP182" s="1"/>
      <c r="HQ182" s="1"/>
      <c r="HR182" s="1"/>
      <c r="HS182" s="1"/>
      <c r="HT182" s="1"/>
      <c r="HU182" s="1"/>
      <c r="HV182" s="1"/>
      <c r="HW182" s="1"/>
      <c r="HX182" s="1"/>
      <c r="HY182" s="1"/>
      <c r="HZ182" s="1"/>
      <c r="IA182" s="1"/>
      <c r="IB182" s="1"/>
      <c r="IC182" s="1"/>
      <c r="ID182" s="1"/>
      <c r="IE182" s="1"/>
      <c r="IF182" s="1"/>
      <c r="IG182" s="1"/>
      <c r="IH182" s="1"/>
      <c r="II182" s="1"/>
      <c r="IJ182" s="1"/>
      <c r="IK182" s="1"/>
      <c r="IL182" s="1"/>
      <c r="IM182" s="1"/>
      <c r="IN182" s="1"/>
      <c r="IO182" s="1"/>
      <c r="IP182" s="1"/>
      <c r="IQ182" s="1"/>
      <c r="IR182" s="1"/>
      <c r="IS182" s="1"/>
      <c r="IT182" s="1"/>
      <c r="IU182" s="1"/>
      <c r="IV182" s="1"/>
      <c r="IW182" s="1"/>
    </row>
    <row r="183" customFormat="false" ht="11.25" hidden="false" customHeight="false" outlineLevel="0" collapsed="false">
      <c r="A183" s="1"/>
      <c r="B183" s="126"/>
      <c r="C183" s="126"/>
      <c r="D183" s="126"/>
      <c r="E183" s="126"/>
      <c r="F183" s="126"/>
      <c r="G183" s="126"/>
      <c r="H183" s="14"/>
      <c r="I183" s="14"/>
      <c r="J183" s="14"/>
      <c r="K183" s="14"/>
      <c r="L183" s="14"/>
      <c r="M183" s="126"/>
      <c r="N183" s="126"/>
      <c r="O183" s="126"/>
      <c r="P183" s="126"/>
      <c r="Q183" s="126"/>
      <c r="R183" s="126"/>
      <c r="S183" s="126"/>
      <c r="T183" s="126"/>
      <c r="U183" s="126"/>
      <c r="V183" s="126"/>
      <c r="W183" s="126"/>
      <c r="X183" s="126"/>
      <c r="Y183" s="126"/>
      <c r="Z183" s="126"/>
      <c r="AA183" s="126"/>
      <c r="AB183" s="126"/>
      <c r="AC183" s="126"/>
      <c r="AD183" s="126"/>
      <c r="AE183" s="126"/>
      <c r="AF183" s="126"/>
      <c r="AG183" s="126"/>
      <c r="AH183" s="126"/>
      <c r="AI183" s="126"/>
      <c r="AJ183" s="126"/>
      <c r="AK183" s="126"/>
      <c r="AL183" s="126"/>
      <c r="AM183" s="126"/>
      <c r="AN183" s="126"/>
      <c r="AO183" s="126"/>
      <c r="AP183" s="126"/>
      <c r="AQ183" s="126"/>
      <c r="AR183" s="126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1"/>
      <c r="FZ183" s="1"/>
      <c r="GA183" s="1"/>
      <c r="GB183" s="1"/>
      <c r="GC183" s="1"/>
      <c r="GD183" s="1"/>
      <c r="GE183" s="1"/>
      <c r="GF183" s="1"/>
      <c r="GG183" s="1"/>
      <c r="GH183" s="1"/>
      <c r="GI183" s="1"/>
      <c r="GJ183" s="1"/>
      <c r="GK183" s="1"/>
      <c r="GL183" s="1"/>
      <c r="GM183" s="1"/>
      <c r="GN183" s="1"/>
      <c r="GO183" s="1"/>
      <c r="GP183" s="1"/>
      <c r="GQ183" s="1"/>
      <c r="GR183" s="1"/>
      <c r="GS183" s="1"/>
      <c r="GT183" s="1"/>
      <c r="GU183" s="1"/>
      <c r="GV183" s="1"/>
      <c r="GW183" s="1"/>
      <c r="GX183" s="1"/>
      <c r="GY183" s="1"/>
      <c r="GZ183" s="1"/>
      <c r="HA183" s="1"/>
      <c r="HB183" s="1"/>
      <c r="HC183" s="1"/>
      <c r="HD183" s="1"/>
      <c r="HE183" s="1"/>
      <c r="HF183" s="1"/>
      <c r="HG183" s="1"/>
      <c r="HH183" s="1"/>
      <c r="HI183" s="1"/>
      <c r="HJ183" s="1"/>
      <c r="HK183" s="1"/>
      <c r="HL183" s="1"/>
      <c r="HM183" s="1"/>
      <c r="HN183" s="1"/>
      <c r="HO183" s="1"/>
      <c r="HP183" s="1"/>
      <c r="HQ183" s="1"/>
      <c r="HR183" s="1"/>
      <c r="HS183" s="1"/>
      <c r="HT183" s="1"/>
      <c r="HU183" s="1"/>
      <c r="HV183" s="1"/>
      <c r="HW183" s="1"/>
      <c r="HX183" s="1"/>
      <c r="HY183" s="1"/>
      <c r="HZ183" s="1"/>
      <c r="IA183" s="1"/>
      <c r="IB183" s="1"/>
      <c r="IC183" s="1"/>
      <c r="ID183" s="1"/>
      <c r="IE183" s="1"/>
      <c r="IF183" s="1"/>
      <c r="IG183" s="1"/>
      <c r="IH183" s="1"/>
      <c r="II183" s="1"/>
      <c r="IJ183" s="1"/>
      <c r="IK183" s="1"/>
      <c r="IL183" s="1"/>
      <c r="IM183" s="1"/>
      <c r="IN183" s="1"/>
      <c r="IO183" s="1"/>
      <c r="IP183" s="1"/>
      <c r="IQ183" s="1"/>
      <c r="IR183" s="1"/>
      <c r="IS183" s="1"/>
      <c r="IT183" s="1"/>
      <c r="IU183" s="1"/>
      <c r="IV183" s="1"/>
      <c r="IW183" s="1"/>
    </row>
    <row r="184" customFormat="false" ht="11.25" hidden="false" customHeight="false" outlineLevel="0" collapsed="false">
      <c r="A184" s="1"/>
      <c r="B184" s="126"/>
      <c r="C184" s="126"/>
      <c r="D184" s="126"/>
      <c r="E184" s="126"/>
      <c r="F184" s="126"/>
      <c r="G184" s="126"/>
      <c r="H184" s="14"/>
      <c r="I184" s="14"/>
      <c r="J184" s="14"/>
      <c r="K184" s="14"/>
      <c r="L184" s="14"/>
      <c r="M184" s="126"/>
      <c r="N184" s="126"/>
      <c r="O184" s="126"/>
      <c r="P184" s="126"/>
      <c r="Q184" s="126"/>
      <c r="R184" s="126"/>
      <c r="S184" s="126"/>
      <c r="T184" s="126"/>
      <c r="U184" s="126"/>
      <c r="V184" s="126"/>
      <c r="W184" s="126"/>
      <c r="X184" s="126"/>
      <c r="Y184" s="126"/>
      <c r="Z184" s="126"/>
      <c r="AA184" s="126"/>
      <c r="AB184" s="126"/>
      <c r="AC184" s="126"/>
      <c r="AD184" s="126"/>
      <c r="AE184" s="126"/>
      <c r="AF184" s="126"/>
      <c r="AG184" s="126"/>
      <c r="AH184" s="126"/>
      <c r="AI184" s="126"/>
      <c r="AJ184" s="126"/>
      <c r="AK184" s="126"/>
      <c r="AL184" s="126"/>
      <c r="AM184" s="126"/>
      <c r="AN184" s="126"/>
      <c r="AO184" s="126"/>
      <c r="AP184" s="126"/>
      <c r="AQ184" s="126"/>
      <c r="AR184" s="126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1"/>
      <c r="FZ184" s="1"/>
      <c r="GA184" s="1"/>
      <c r="GB184" s="1"/>
      <c r="GC184" s="1"/>
      <c r="GD184" s="1"/>
      <c r="GE184" s="1"/>
      <c r="GF184" s="1"/>
      <c r="GG184" s="1"/>
      <c r="GH184" s="1"/>
      <c r="GI184" s="1"/>
      <c r="GJ184" s="1"/>
      <c r="GK184" s="1"/>
      <c r="GL184" s="1"/>
      <c r="GM184" s="1"/>
      <c r="GN184" s="1"/>
      <c r="GO184" s="1"/>
      <c r="GP184" s="1"/>
      <c r="GQ184" s="1"/>
      <c r="GR184" s="1"/>
      <c r="GS184" s="1"/>
      <c r="GT184" s="1"/>
      <c r="GU184" s="1"/>
      <c r="GV184" s="1"/>
      <c r="GW184" s="1"/>
      <c r="GX184" s="1"/>
      <c r="GY184" s="1"/>
      <c r="GZ184" s="1"/>
      <c r="HA184" s="1"/>
      <c r="HB184" s="1"/>
      <c r="HC184" s="1"/>
      <c r="HD184" s="1"/>
      <c r="HE184" s="1"/>
      <c r="HF184" s="1"/>
      <c r="HG184" s="1"/>
      <c r="HH184" s="1"/>
      <c r="HI184" s="1"/>
      <c r="HJ184" s="1"/>
      <c r="HK184" s="1"/>
      <c r="HL184" s="1"/>
      <c r="HM184" s="1"/>
      <c r="HN184" s="1"/>
      <c r="HO184" s="1"/>
      <c r="HP184" s="1"/>
      <c r="HQ184" s="1"/>
      <c r="HR184" s="1"/>
      <c r="HS184" s="1"/>
      <c r="HT184" s="1"/>
      <c r="HU184" s="1"/>
      <c r="HV184" s="1"/>
      <c r="HW184" s="1"/>
      <c r="HX184" s="1"/>
      <c r="HY184" s="1"/>
      <c r="HZ184" s="1"/>
      <c r="IA184" s="1"/>
      <c r="IB184" s="1"/>
      <c r="IC184" s="1"/>
      <c r="ID184" s="1"/>
      <c r="IE184" s="1"/>
      <c r="IF184" s="1"/>
      <c r="IG184" s="1"/>
      <c r="IH184" s="1"/>
      <c r="II184" s="1"/>
      <c r="IJ184" s="1"/>
      <c r="IK184" s="1"/>
      <c r="IL184" s="1"/>
      <c r="IM184" s="1"/>
      <c r="IN184" s="1"/>
      <c r="IO184" s="1"/>
      <c r="IP184" s="1"/>
      <c r="IQ184" s="1"/>
      <c r="IR184" s="1"/>
      <c r="IS184" s="1"/>
      <c r="IT184" s="1"/>
      <c r="IU184" s="1"/>
      <c r="IV184" s="1"/>
      <c r="IW184" s="1"/>
    </row>
    <row r="185" customFormat="false" ht="11.25" hidden="false" customHeight="false" outlineLevel="0" collapsed="false">
      <c r="A185" s="1"/>
      <c r="B185" s="126"/>
      <c r="C185" s="126"/>
      <c r="D185" s="126"/>
      <c r="E185" s="126"/>
      <c r="F185" s="126"/>
      <c r="G185" s="126"/>
      <c r="H185" s="14"/>
      <c r="I185" s="14"/>
      <c r="J185" s="14"/>
      <c r="K185" s="14"/>
      <c r="L185" s="14"/>
      <c r="M185" s="126"/>
      <c r="N185" s="126"/>
      <c r="O185" s="126"/>
      <c r="P185" s="126"/>
      <c r="Q185" s="126"/>
      <c r="R185" s="126"/>
      <c r="S185" s="126"/>
      <c r="T185" s="126"/>
      <c r="U185" s="126"/>
      <c r="V185" s="126"/>
      <c r="W185" s="126"/>
      <c r="X185" s="126"/>
      <c r="Y185" s="126"/>
      <c r="Z185" s="126"/>
      <c r="AA185" s="126"/>
      <c r="AB185" s="126"/>
      <c r="AC185" s="126"/>
      <c r="AD185" s="126"/>
      <c r="AE185" s="126"/>
      <c r="AF185" s="126"/>
      <c r="AG185" s="126"/>
      <c r="AH185" s="126"/>
      <c r="AI185" s="126"/>
      <c r="AJ185" s="126"/>
      <c r="AK185" s="126"/>
      <c r="AL185" s="126"/>
      <c r="AM185" s="126"/>
      <c r="AN185" s="126"/>
      <c r="AO185" s="126"/>
      <c r="AP185" s="126"/>
      <c r="AQ185" s="126"/>
      <c r="AR185" s="126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1"/>
      <c r="FZ185" s="1"/>
      <c r="GA185" s="1"/>
      <c r="GB185" s="1"/>
      <c r="GC185" s="1"/>
      <c r="GD185" s="1"/>
      <c r="GE185" s="1"/>
      <c r="GF185" s="1"/>
      <c r="GG185" s="1"/>
      <c r="GH185" s="1"/>
      <c r="GI185" s="1"/>
      <c r="GJ185" s="1"/>
      <c r="GK185" s="1"/>
      <c r="GL185" s="1"/>
      <c r="GM185" s="1"/>
      <c r="GN185" s="1"/>
      <c r="GO185" s="1"/>
      <c r="GP185" s="1"/>
      <c r="GQ185" s="1"/>
      <c r="GR185" s="1"/>
      <c r="GS185" s="1"/>
      <c r="GT185" s="1"/>
      <c r="GU185" s="1"/>
      <c r="GV185" s="1"/>
      <c r="GW185" s="1"/>
      <c r="GX185" s="1"/>
      <c r="GY185" s="1"/>
      <c r="GZ185" s="1"/>
      <c r="HA185" s="1"/>
      <c r="HB185" s="1"/>
      <c r="HC185" s="1"/>
      <c r="HD185" s="1"/>
      <c r="HE185" s="1"/>
      <c r="HF185" s="1"/>
      <c r="HG185" s="1"/>
      <c r="HH185" s="1"/>
      <c r="HI185" s="1"/>
      <c r="HJ185" s="1"/>
      <c r="HK185" s="1"/>
      <c r="HL185" s="1"/>
      <c r="HM185" s="1"/>
      <c r="HN185" s="1"/>
      <c r="HO185" s="1"/>
      <c r="HP185" s="1"/>
      <c r="HQ185" s="1"/>
      <c r="HR185" s="1"/>
      <c r="HS185" s="1"/>
      <c r="HT185" s="1"/>
      <c r="HU185" s="1"/>
      <c r="HV185" s="1"/>
      <c r="HW185" s="1"/>
      <c r="HX185" s="1"/>
      <c r="HY185" s="1"/>
      <c r="HZ185" s="1"/>
      <c r="IA185" s="1"/>
      <c r="IB185" s="1"/>
      <c r="IC185" s="1"/>
      <c r="ID185" s="1"/>
      <c r="IE185" s="1"/>
      <c r="IF185" s="1"/>
      <c r="IG185" s="1"/>
      <c r="IH185" s="1"/>
      <c r="II185" s="1"/>
      <c r="IJ185" s="1"/>
      <c r="IK185" s="1"/>
      <c r="IL185" s="1"/>
      <c r="IM185" s="1"/>
      <c r="IN185" s="1"/>
      <c r="IO185" s="1"/>
      <c r="IP185" s="1"/>
      <c r="IQ185" s="1"/>
      <c r="IR185" s="1"/>
      <c r="IS185" s="1"/>
      <c r="IT185" s="1"/>
      <c r="IU185" s="1"/>
      <c r="IV185" s="1"/>
      <c r="IW185" s="1"/>
    </row>
    <row r="186" customFormat="false" ht="11.25" hidden="false" customHeight="false" outlineLevel="0" collapsed="false">
      <c r="A186" s="1"/>
      <c r="B186" s="126"/>
      <c r="C186" s="126"/>
      <c r="D186" s="126"/>
      <c r="E186" s="126"/>
      <c r="F186" s="126"/>
      <c r="G186" s="126"/>
      <c r="H186" s="14"/>
      <c r="I186" s="14"/>
      <c r="J186" s="14"/>
      <c r="K186" s="14"/>
      <c r="L186" s="14"/>
      <c r="M186" s="126"/>
      <c r="N186" s="126"/>
      <c r="O186" s="126"/>
      <c r="P186" s="126"/>
      <c r="Q186" s="126"/>
      <c r="R186" s="126"/>
      <c r="S186" s="126"/>
      <c r="T186" s="126"/>
      <c r="U186" s="126"/>
      <c r="V186" s="126"/>
      <c r="W186" s="126"/>
      <c r="X186" s="126"/>
      <c r="Y186" s="126"/>
      <c r="Z186" s="126"/>
      <c r="AA186" s="126"/>
      <c r="AB186" s="126"/>
      <c r="AC186" s="126"/>
      <c r="AD186" s="126"/>
      <c r="AE186" s="126"/>
      <c r="AF186" s="126"/>
      <c r="AG186" s="126"/>
      <c r="AH186" s="126"/>
      <c r="AI186" s="126"/>
      <c r="AJ186" s="126"/>
      <c r="AK186" s="126"/>
      <c r="AL186" s="126"/>
      <c r="AM186" s="126"/>
      <c r="AN186" s="126"/>
      <c r="AO186" s="126"/>
      <c r="AP186" s="126"/>
      <c r="AQ186" s="126"/>
      <c r="AR186" s="126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1"/>
      <c r="FZ186" s="1"/>
      <c r="GA186" s="1"/>
      <c r="GB186" s="1"/>
      <c r="GC186" s="1"/>
      <c r="GD186" s="1"/>
      <c r="GE186" s="1"/>
      <c r="GF186" s="1"/>
      <c r="GG186" s="1"/>
      <c r="GH186" s="1"/>
      <c r="GI186" s="1"/>
      <c r="GJ186" s="1"/>
      <c r="GK186" s="1"/>
      <c r="GL186" s="1"/>
      <c r="GM186" s="1"/>
      <c r="GN186" s="1"/>
      <c r="GO186" s="1"/>
      <c r="GP186" s="1"/>
      <c r="GQ186" s="1"/>
      <c r="GR186" s="1"/>
      <c r="GS186" s="1"/>
      <c r="GT186" s="1"/>
      <c r="GU186" s="1"/>
      <c r="GV186" s="1"/>
      <c r="GW186" s="1"/>
      <c r="GX186" s="1"/>
      <c r="GY186" s="1"/>
      <c r="GZ186" s="1"/>
      <c r="HA186" s="1"/>
      <c r="HB186" s="1"/>
      <c r="HC186" s="1"/>
      <c r="HD186" s="1"/>
      <c r="HE186" s="1"/>
      <c r="HF186" s="1"/>
      <c r="HG186" s="1"/>
      <c r="HH186" s="1"/>
      <c r="HI186" s="1"/>
      <c r="HJ186" s="1"/>
      <c r="HK186" s="1"/>
      <c r="HL186" s="1"/>
      <c r="HM186" s="1"/>
      <c r="HN186" s="1"/>
      <c r="HO186" s="1"/>
      <c r="HP186" s="1"/>
      <c r="HQ186" s="1"/>
      <c r="HR186" s="1"/>
      <c r="HS186" s="1"/>
      <c r="HT186" s="1"/>
      <c r="HU186" s="1"/>
      <c r="HV186" s="1"/>
      <c r="HW186" s="1"/>
      <c r="HX186" s="1"/>
      <c r="HY186" s="1"/>
      <c r="HZ186" s="1"/>
      <c r="IA186" s="1"/>
      <c r="IB186" s="1"/>
      <c r="IC186" s="1"/>
      <c r="ID186" s="1"/>
      <c r="IE186" s="1"/>
      <c r="IF186" s="1"/>
      <c r="IG186" s="1"/>
      <c r="IH186" s="1"/>
      <c r="II186" s="1"/>
      <c r="IJ186" s="1"/>
      <c r="IK186" s="1"/>
      <c r="IL186" s="1"/>
      <c r="IM186" s="1"/>
      <c r="IN186" s="1"/>
      <c r="IO186" s="1"/>
      <c r="IP186" s="1"/>
      <c r="IQ186" s="1"/>
      <c r="IR186" s="1"/>
      <c r="IS186" s="1"/>
      <c r="IT186" s="1"/>
      <c r="IU186" s="1"/>
      <c r="IV186" s="1"/>
      <c r="IW186" s="1"/>
    </row>
    <row r="187" customFormat="false" ht="11.25" hidden="false" customHeight="false" outlineLevel="0" collapsed="false">
      <c r="A187" s="1"/>
      <c r="B187" s="126"/>
      <c r="C187" s="126"/>
      <c r="D187" s="126"/>
      <c r="E187" s="126"/>
      <c r="F187" s="126"/>
      <c r="G187" s="126"/>
      <c r="H187" s="14"/>
      <c r="I187" s="14"/>
      <c r="J187" s="14"/>
      <c r="K187" s="14"/>
      <c r="L187" s="14"/>
      <c r="M187" s="126"/>
      <c r="N187" s="126"/>
      <c r="O187" s="126"/>
      <c r="P187" s="126"/>
      <c r="Q187" s="126"/>
      <c r="R187" s="126"/>
      <c r="S187" s="126"/>
      <c r="T187" s="126"/>
      <c r="U187" s="126"/>
      <c r="V187" s="126"/>
      <c r="W187" s="126"/>
      <c r="X187" s="126"/>
      <c r="Y187" s="126"/>
      <c r="Z187" s="126"/>
      <c r="AA187" s="126"/>
      <c r="AB187" s="126"/>
      <c r="AC187" s="126"/>
      <c r="AD187" s="126"/>
      <c r="AE187" s="126"/>
      <c r="AF187" s="126"/>
      <c r="AG187" s="126"/>
      <c r="AH187" s="126"/>
      <c r="AI187" s="126"/>
      <c r="AJ187" s="126"/>
      <c r="AK187" s="126"/>
      <c r="AL187" s="126"/>
      <c r="AM187" s="126"/>
      <c r="AN187" s="126"/>
      <c r="AO187" s="126"/>
      <c r="AP187" s="126"/>
      <c r="AQ187" s="126"/>
      <c r="AR187" s="126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1"/>
      <c r="FZ187" s="1"/>
      <c r="GA187" s="1"/>
      <c r="GB187" s="1"/>
      <c r="GC187" s="1"/>
      <c r="GD187" s="1"/>
      <c r="GE187" s="1"/>
      <c r="GF187" s="1"/>
      <c r="GG187" s="1"/>
      <c r="GH187" s="1"/>
      <c r="GI187" s="1"/>
      <c r="GJ187" s="1"/>
      <c r="GK187" s="1"/>
      <c r="GL187" s="1"/>
      <c r="GM187" s="1"/>
      <c r="GN187" s="1"/>
      <c r="GO187" s="1"/>
      <c r="GP187" s="1"/>
      <c r="GQ187" s="1"/>
      <c r="GR187" s="1"/>
      <c r="GS187" s="1"/>
      <c r="GT187" s="1"/>
      <c r="GU187" s="1"/>
      <c r="GV187" s="1"/>
      <c r="GW187" s="1"/>
      <c r="GX187" s="1"/>
      <c r="GY187" s="1"/>
      <c r="GZ187" s="1"/>
      <c r="HA187" s="1"/>
      <c r="HB187" s="1"/>
      <c r="HC187" s="1"/>
      <c r="HD187" s="1"/>
      <c r="HE187" s="1"/>
      <c r="HF187" s="1"/>
      <c r="HG187" s="1"/>
      <c r="HH187" s="1"/>
      <c r="HI187" s="1"/>
      <c r="HJ187" s="1"/>
      <c r="HK187" s="1"/>
      <c r="HL187" s="1"/>
      <c r="HM187" s="1"/>
      <c r="HN187" s="1"/>
      <c r="HO187" s="1"/>
      <c r="HP187" s="1"/>
      <c r="HQ187" s="1"/>
      <c r="HR187" s="1"/>
      <c r="HS187" s="1"/>
      <c r="HT187" s="1"/>
      <c r="HU187" s="1"/>
      <c r="HV187" s="1"/>
      <c r="HW187" s="1"/>
      <c r="HX187" s="1"/>
      <c r="HY187" s="1"/>
      <c r="HZ187" s="1"/>
      <c r="IA187" s="1"/>
      <c r="IB187" s="1"/>
      <c r="IC187" s="1"/>
      <c r="ID187" s="1"/>
      <c r="IE187" s="1"/>
      <c r="IF187" s="1"/>
      <c r="IG187" s="1"/>
      <c r="IH187" s="1"/>
      <c r="II187" s="1"/>
      <c r="IJ187" s="1"/>
      <c r="IK187" s="1"/>
      <c r="IL187" s="1"/>
      <c r="IM187" s="1"/>
      <c r="IN187" s="1"/>
      <c r="IO187" s="1"/>
      <c r="IP187" s="1"/>
      <c r="IQ187" s="1"/>
      <c r="IR187" s="1"/>
      <c r="IS187" s="1"/>
      <c r="IT187" s="1"/>
      <c r="IU187" s="1"/>
      <c r="IV187" s="1"/>
      <c r="IW187" s="1"/>
    </row>
    <row r="188" customFormat="false" ht="11.25" hidden="false" customHeight="false" outlineLevel="0" collapsed="false">
      <c r="A188" s="1"/>
      <c r="B188" s="126"/>
      <c r="C188" s="126"/>
      <c r="D188" s="126"/>
      <c r="E188" s="126"/>
      <c r="F188" s="126"/>
      <c r="G188" s="126"/>
      <c r="H188" s="14"/>
      <c r="I188" s="14"/>
      <c r="J188" s="14"/>
      <c r="K188" s="14"/>
      <c r="L188" s="14"/>
      <c r="M188" s="126"/>
      <c r="N188" s="126"/>
      <c r="O188" s="126"/>
      <c r="P188" s="126"/>
      <c r="Q188" s="126"/>
      <c r="R188" s="126"/>
      <c r="S188" s="126"/>
      <c r="T188" s="126"/>
      <c r="U188" s="126"/>
      <c r="V188" s="126"/>
      <c r="W188" s="126"/>
      <c r="X188" s="126"/>
      <c r="Y188" s="126"/>
      <c r="Z188" s="126"/>
      <c r="AA188" s="126"/>
      <c r="AB188" s="126"/>
      <c r="AC188" s="126"/>
      <c r="AD188" s="126"/>
      <c r="AE188" s="126"/>
      <c r="AF188" s="126"/>
      <c r="AG188" s="126"/>
      <c r="AH188" s="126"/>
      <c r="AI188" s="126"/>
      <c r="AJ188" s="126"/>
      <c r="AK188" s="126"/>
      <c r="AL188" s="126"/>
      <c r="AM188" s="126"/>
      <c r="AN188" s="126"/>
      <c r="AO188" s="126"/>
      <c r="AP188" s="126"/>
      <c r="AQ188" s="126"/>
      <c r="AR188" s="126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1"/>
      <c r="FZ188" s="1"/>
      <c r="GA188" s="1"/>
      <c r="GB188" s="1"/>
      <c r="GC188" s="1"/>
      <c r="GD188" s="1"/>
      <c r="GE188" s="1"/>
      <c r="GF188" s="1"/>
      <c r="GG188" s="1"/>
      <c r="GH188" s="1"/>
      <c r="GI188" s="1"/>
      <c r="GJ188" s="1"/>
      <c r="GK188" s="1"/>
      <c r="GL188" s="1"/>
      <c r="GM188" s="1"/>
      <c r="GN188" s="1"/>
      <c r="GO188" s="1"/>
      <c r="GP188" s="1"/>
      <c r="GQ188" s="1"/>
      <c r="GR188" s="1"/>
      <c r="GS188" s="1"/>
      <c r="GT188" s="1"/>
      <c r="GU188" s="1"/>
      <c r="GV188" s="1"/>
      <c r="GW188" s="1"/>
      <c r="GX188" s="1"/>
      <c r="GY188" s="1"/>
      <c r="GZ188" s="1"/>
      <c r="HA188" s="1"/>
      <c r="HB188" s="1"/>
      <c r="HC188" s="1"/>
      <c r="HD188" s="1"/>
      <c r="HE188" s="1"/>
      <c r="HF188" s="1"/>
      <c r="HG188" s="1"/>
      <c r="HH188" s="1"/>
      <c r="HI188" s="1"/>
      <c r="HJ188" s="1"/>
      <c r="HK188" s="1"/>
      <c r="HL188" s="1"/>
      <c r="HM188" s="1"/>
      <c r="HN188" s="1"/>
      <c r="HO188" s="1"/>
      <c r="HP188" s="1"/>
      <c r="HQ188" s="1"/>
      <c r="HR188" s="1"/>
      <c r="HS188" s="1"/>
      <c r="HT188" s="1"/>
      <c r="HU188" s="1"/>
      <c r="HV188" s="1"/>
      <c r="HW188" s="1"/>
      <c r="HX188" s="1"/>
      <c r="HY188" s="1"/>
      <c r="HZ188" s="1"/>
      <c r="IA188" s="1"/>
      <c r="IB188" s="1"/>
      <c r="IC188" s="1"/>
      <c r="ID188" s="1"/>
      <c r="IE188" s="1"/>
      <c r="IF188" s="1"/>
      <c r="IG188" s="1"/>
      <c r="IH188" s="1"/>
      <c r="II188" s="1"/>
      <c r="IJ188" s="1"/>
      <c r="IK188" s="1"/>
      <c r="IL188" s="1"/>
      <c r="IM188" s="1"/>
      <c r="IN188" s="1"/>
      <c r="IO188" s="1"/>
      <c r="IP188" s="1"/>
      <c r="IQ188" s="1"/>
      <c r="IR188" s="1"/>
      <c r="IS188" s="1"/>
      <c r="IT188" s="1"/>
      <c r="IU188" s="1"/>
      <c r="IV188" s="1"/>
      <c r="IW188" s="1"/>
    </row>
    <row r="189" customFormat="false" ht="11.25" hidden="false" customHeight="false" outlineLevel="0" collapsed="false">
      <c r="A189" s="1"/>
      <c r="B189" s="126"/>
      <c r="C189" s="126"/>
      <c r="D189" s="126"/>
      <c r="E189" s="126"/>
      <c r="F189" s="126"/>
      <c r="G189" s="126"/>
      <c r="H189" s="14"/>
      <c r="I189" s="14"/>
      <c r="J189" s="14"/>
      <c r="K189" s="14"/>
      <c r="L189" s="14"/>
      <c r="M189" s="126"/>
      <c r="N189" s="126"/>
      <c r="O189" s="126"/>
      <c r="P189" s="126"/>
      <c r="Q189" s="126"/>
      <c r="R189" s="126"/>
      <c r="S189" s="126"/>
      <c r="T189" s="126"/>
      <c r="U189" s="126"/>
      <c r="V189" s="126"/>
      <c r="W189" s="126"/>
      <c r="X189" s="126"/>
      <c r="Y189" s="126"/>
      <c r="Z189" s="126"/>
      <c r="AA189" s="126"/>
      <c r="AB189" s="126"/>
      <c r="AC189" s="126"/>
      <c r="AD189" s="126"/>
      <c r="AE189" s="126"/>
      <c r="AF189" s="126"/>
      <c r="AG189" s="126"/>
      <c r="AH189" s="126"/>
      <c r="AI189" s="126"/>
      <c r="AJ189" s="126"/>
      <c r="AK189" s="126"/>
      <c r="AL189" s="126"/>
      <c r="AM189" s="126"/>
      <c r="AN189" s="126"/>
      <c r="AO189" s="126"/>
      <c r="AP189" s="126"/>
      <c r="AQ189" s="126"/>
      <c r="AR189" s="126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1"/>
      <c r="FZ189" s="1"/>
      <c r="GA189" s="1"/>
      <c r="GB189" s="1"/>
      <c r="GC189" s="1"/>
      <c r="GD189" s="1"/>
      <c r="GE189" s="1"/>
      <c r="GF189" s="1"/>
      <c r="GG189" s="1"/>
      <c r="GH189" s="1"/>
      <c r="GI189" s="1"/>
      <c r="GJ189" s="1"/>
      <c r="GK189" s="1"/>
      <c r="GL189" s="1"/>
      <c r="GM189" s="1"/>
      <c r="GN189" s="1"/>
      <c r="GO189" s="1"/>
      <c r="GP189" s="1"/>
      <c r="GQ189" s="1"/>
      <c r="GR189" s="1"/>
      <c r="GS189" s="1"/>
      <c r="GT189" s="1"/>
      <c r="GU189" s="1"/>
      <c r="GV189" s="1"/>
      <c r="GW189" s="1"/>
      <c r="GX189" s="1"/>
      <c r="GY189" s="1"/>
      <c r="GZ189" s="1"/>
      <c r="HA189" s="1"/>
      <c r="HB189" s="1"/>
      <c r="HC189" s="1"/>
      <c r="HD189" s="1"/>
      <c r="HE189" s="1"/>
      <c r="HF189" s="1"/>
      <c r="HG189" s="1"/>
      <c r="HH189" s="1"/>
      <c r="HI189" s="1"/>
      <c r="HJ189" s="1"/>
      <c r="HK189" s="1"/>
      <c r="HL189" s="1"/>
      <c r="HM189" s="1"/>
      <c r="HN189" s="1"/>
      <c r="HO189" s="1"/>
      <c r="HP189" s="1"/>
      <c r="HQ189" s="1"/>
      <c r="HR189" s="1"/>
      <c r="HS189" s="1"/>
      <c r="HT189" s="1"/>
      <c r="HU189" s="1"/>
      <c r="HV189" s="1"/>
      <c r="HW189" s="1"/>
      <c r="HX189" s="1"/>
      <c r="HY189" s="1"/>
      <c r="HZ189" s="1"/>
      <c r="IA189" s="1"/>
      <c r="IB189" s="1"/>
      <c r="IC189" s="1"/>
      <c r="ID189" s="1"/>
      <c r="IE189" s="1"/>
      <c r="IF189" s="1"/>
      <c r="IG189" s="1"/>
      <c r="IH189" s="1"/>
      <c r="II189" s="1"/>
      <c r="IJ189" s="1"/>
      <c r="IK189" s="1"/>
      <c r="IL189" s="1"/>
      <c r="IM189" s="1"/>
      <c r="IN189" s="1"/>
      <c r="IO189" s="1"/>
      <c r="IP189" s="1"/>
      <c r="IQ189" s="1"/>
      <c r="IR189" s="1"/>
      <c r="IS189" s="1"/>
      <c r="IT189" s="1"/>
      <c r="IU189" s="1"/>
      <c r="IV189" s="1"/>
      <c r="IW189" s="1"/>
    </row>
    <row r="190" customFormat="false" ht="11.25" hidden="false" customHeight="false" outlineLevel="0" collapsed="false">
      <c r="A190" s="1"/>
      <c r="B190" s="126"/>
      <c r="C190" s="126"/>
      <c r="D190" s="126"/>
      <c r="E190" s="126"/>
      <c r="F190" s="126"/>
      <c r="G190" s="126"/>
      <c r="H190" s="14"/>
      <c r="I190" s="14"/>
      <c r="J190" s="14"/>
      <c r="K190" s="14"/>
      <c r="L190" s="14"/>
      <c r="M190" s="126"/>
      <c r="N190" s="126"/>
      <c r="O190" s="126"/>
      <c r="P190" s="126"/>
      <c r="Q190" s="126"/>
      <c r="R190" s="126"/>
      <c r="S190" s="126"/>
      <c r="T190" s="126"/>
      <c r="U190" s="126"/>
      <c r="V190" s="126"/>
      <c r="W190" s="126"/>
      <c r="X190" s="126"/>
      <c r="Y190" s="126"/>
      <c r="Z190" s="126"/>
      <c r="AA190" s="126"/>
      <c r="AB190" s="126"/>
      <c r="AC190" s="126"/>
      <c r="AD190" s="126"/>
      <c r="AE190" s="126"/>
      <c r="AF190" s="126"/>
      <c r="AG190" s="126"/>
      <c r="AH190" s="126"/>
      <c r="AI190" s="126"/>
      <c r="AJ190" s="126"/>
      <c r="AK190" s="126"/>
      <c r="AL190" s="126"/>
      <c r="AM190" s="126"/>
      <c r="AN190" s="126"/>
      <c r="AO190" s="126"/>
      <c r="AP190" s="126"/>
      <c r="AQ190" s="126"/>
      <c r="AR190" s="126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1"/>
      <c r="FZ190" s="1"/>
      <c r="GA190" s="1"/>
      <c r="GB190" s="1"/>
      <c r="GC190" s="1"/>
      <c r="GD190" s="1"/>
      <c r="GE190" s="1"/>
      <c r="GF190" s="1"/>
      <c r="GG190" s="1"/>
      <c r="GH190" s="1"/>
      <c r="GI190" s="1"/>
      <c r="GJ190" s="1"/>
      <c r="GK190" s="1"/>
      <c r="GL190" s="1"/>
      <c r="GM190" s="1"/>
      <c r="GN190" s="1"/>
      <c r="GO190" s="1"/>
      <c r="GP190" s="1"/>
      <c r="GQ190" s="1"/>
      <c r="GR190" s="1"/>
      <c r="GS190" s="1"/>
      <c r="GT190" s="1"/>
      <c r="GU190" s="1"/>
      <c r="GV190" s="1"/>
      <c r="GW190" s="1"/>
      <c r="GX190" s="1"/>
      <c r="GY190" s="1"/>
      <c r="GZ190" s="1"/>
      <c r="HA190" s="1"/>
      <c r="HB190" s="1"/>
      <c r="HC190" s="1"/>
      <c r="HD190" s="1"/>
      <c r="HE190" s="1"/>
      <c r="HF190" s="1"/>
      <c r="HG190" s="1"/>
      <c r="HH190" s="1"/>
      <c r="HI190" s="1"/>
      <c r="HJ190" s="1"/>
      <c r="HK190" s="1"/>
      <c r="HL190" s="1"/>
      <c r="HM190" s="1"/>
      <c r="HN190" s="1"/>
      <c r="HO190" s="1"/>
      <c r="HP190" s="1"/>
      <c r="HQ190" s="1"/>
      <c r="HR190" s="1"/>
      <c r="HS190" s="1"/>
      <c r="HT190" s="1"/>
      <c r="HU190" s="1"/>
      <c r="HV190" s="1"/>
      <c r="HW190" s="1"/>
      <c r="HX190" s="1"/>
      <c r="HY190" s="1"/>
      <c r="HZ190" s="1"/>
      <c r="IA190" s="1"/>
      <c r="IB190" s="1"/>
      <c r="IC190" s="1"/>
      <c r="ID190" s="1"/>
      <c r="IE190" s="1"/>
      <c r="IF190" s="1"/>
      <c r="IG190" s="1"/>
      <c r="IH190" s="1"/>
      <c r="II190" s="1"/>
      <c r="IJ190" s="1"/>
      <c r="IK190" s="1"/>
      <c r="IL190" s="1"/>
      <c r="IM190" s="1"/>
      <c r="IN190" s="1"/>
      <c r="IO190" s="1"/>
      <c r="IP190" s="1"/>
      <c r="IQ190" s="1"/>
      <c r="IR190" s="1"/>
      <c r="IS190" s="1"/>
      <c r="IT190" s="1"/>
      <c r="IU190" s="1"/>
      <c r="IV190" s="1"/>
      <c r="IW190" s="1"/>
    </row>
    <row r="191" customFormat="false" ht="11.25" hidden="false" customHeight="false" outlineLevel="0" collapsed="false">
      <c r="A191" s="1"/>
      <c r="B191" s="126"/>
      <c r="C191" s="126"/>
      <c r="D191" s="126"/>
      <c r="E191" s="126"/>
      <c r="F191" s="126"/>
      <c r="G191" s="126"/>
      <c r="H191" s="14"/>
      <c r="I191" s="14"/>
      <c r="J191" s="14"/>
      <c r="K191" s="14"/>
      <c r="L191" s="14"/>
      <c r="M191" s="126"/>
      <c r="N191" s="126"/>
      <c r="O191" s="126"/>
      <c r="P191" s="126"/>
      <c r="Q191" s="126"/>
      <c r="R191" s="126"/>
      <c r="S191" s="126"/>
      <c r="T191" s="126"/>
      <c r="U191" s="126"/>
      <c r="V191" s="126"/>
      <c r="W191" s="126"/>
      <c r="X191" s="126"/>
      <c r="Y191" s="126"/>
      <c r="Z191" s="126"/>
      <c r="AA191" s="126"/>
      <c r="AB191" s="126"/>
      <c r="AC191" s="126"/>
      <c r="AD191" s="126"/>
      <c r="AE191" s="126"/>
      <c r="AF191" s="126"/>
      <c r="AG191" s="126"/>
      <c r="AH191" s="126"/>
      <c r="AI191" s="126"/>
      <c r="AJ191" s="126"/>
      <c r="AK191" s="126"/>
      <c r="AL191" s="126"/>
      <c r="AM191" s="126"/>
      <c r="AN191" s="126"/>
      <c r="AO191" s="126"/>
      <c r="AP191" s="126"/>
      <c r="AQ191" s="126"/>
      <c r="AR191" s="126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1"/>
      <c r="FZ191" s="1"/>
      <c r="GA191" s="1"/>
      <c r="GB191" s="1"/>
      <c r="GC191" s="1"/>
      <c r="GD191" s="1"/>
      <c r="GE191" s="1"/>
      <c r="GF191" s="1"/>
      <c r="GG191" s="1"/>
      <c r="GH191" s="1"/>
      <c r="GI191" s="1"/>
      <c r="GJ191" s="1"/>
      <c r="GK191" s="1"/>
      <c r="GL191" s="1"/>
      <c r="GM191" s="1"/>
      <c r="GN191" s="1"/>
      <c r="GO191" s="1"/>
      <c r="GP191" s="1"/>
      <c r="GQ191" s="1"/>
      <c r="GR191" s="1"/>
      <c r="GS191" s="1"/>
      <c r="GT191" s="1"/>
      <c r="GU191" s="1"/>
      <c r="GV191" s="1"/>
      <c r="GW191" s="1"/>
      <c r="GX191" s="1"/>
      <c r="GY191" s="1"/>
      <c r="GZ191" s="1"/>
      <c r="HA191" s="1"/>
      <c r="HB191" s="1"/>
      <c r="HC191" s="1"/>
      <c r="HD191" s="1"/>
      <c r="HE191" s="1"/>
      <c r="HF191" s="1"/>
      <c r="HG191" s="1"/>
      <c r="HH191" s="1"/>
      <c r="HI191" s="1"/>
      <c r="HJ191" s="1"/>
      <c r="HK191" s="1"/>
      <c r="HL191" s="1"/>
      <c r="HM191" s="1"/>
      <c r="HN191" s="1"/>
      <c r="HO191" s="1"/>
      <c r="HP191" s="1"/>
      <c r="HQ191" s="1"/>
      <c r="HR191" s="1"/>
      <c r="HS191" s="1"/>
      <c r="HT191" s="1"/>
      <c r="HU191" s="1"/>
      <c r="HV191" s="1"/>
      <c r="HW191" s="1"/>
      <c r="HX191" s="1"/>
      <c r="HY191" s="1"/>
      <c r="HZ191" s="1"/>
      <c r="IA191" s="1"/>
      <c r="IB191" s="1"/>
      <c r="IC191" s="1"/>
      <c r="ID191" s="1"/>
      <c r="IE191" s="1"/>
      <c r="IF191" s="1"/>
      <c r="IG191" s="1"/>
      <c r="IH191" s="1"/>
      <c r="II191" s="1"/>
      <c r="IJ191" s="1"/>
      <c r="IK191" s="1"/>
      <c r="IL191" s="1"/>
      <c r="IM191" s="1"/>
      <c r="IN191" s="1"/>
      <c r="IO191" s="1"/>
      <c r="IP191" s="1"/>
      <c r="IQ191" s="1"/>
      <c r="IR191" s="1"/>
      <c r="IS191" s="1"/>
      <c r="IT191" s="1"/>
      <c r="IU191" s="1"/>
      <c r="IV191" s="1"/>
      <c r="IW191" s="1"/>
    </row>
    <row r="192" customFormat="false" ht="11.25" hidden="false" customHeight="false" outlineLevel="0" collapsed="false">
      <c r="A192" s="1"/>
      <c r="B192" s="126"/>
      <c r="C192" s="126"/>
      <c r="D192" s="126"/>
      <c r="E192" s="126"/>
      <c r="F192" s="126"/>
      <c r="G192" s="126"/>
      <c r="H192" s="14"/>
      <c r="I192" s="14"/>
      <c r="J192" s="14"/>
      <c r="K192" s="14"/>
      <c r="L192" s="14"/>
      <c r="M192" s="126"/>
      <c r="N192" s="126"/>
      <c r="O192" s="126"/>
      <c r="P192" s="126"/>
      <c r="Q192" s="126"/>
      <c r="R192" s="126"/>
      <c r="S192" s="126"/>
      <c r="T192" s="126"/>
      <c r="U192" s="126"/>
      <c r="V192" s="126"/>
      <c r="W192" s="126"/>
      <c r="X192" s="126"/>
      <c r="Y192" s="126"/>
      <c r="Z192" s="126"/>
      <c r="AA192" s="126"/>
      <c r="AB192" s="126"/>
      <c r="AC192" s="126"/>
      <c r="AD192" s="126"/>
      <c r="AE192" s="126"/>
      <c r="AF192" s="126"/>
      <c r="AG192" s="126"/>
      <c r="AH192" s="126"/>
      <c r="AI192" s="126"/>
      <c r="AJ192" s="126"/>
      <c r="AK192" s="126"/>
      <c r="AL192" s="126"/>
      <c r="AM192" s="126"/>
      <c r="AN192" s="126"/>
      <c r="AO192" s="126"/>
      <c r="AP192" s="126"/>
      <c r="AQ192" s="126"/>
      <c r="AR192" s="126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1"/>
      <c r="FZ192" s="1"/>
      <c r="GA192" s="1"/>
      <c r="GB192" s="1"/>
      <c r="GC192" s="1"/>
      <c r="GD192" s="1"/>
      <c r="GE192" s="1"/>
      <c r="GF192" s="1"/>
      <c r="GG192" s="1"/>
      <c r="GH192" s="1"/>
      <c r="GI192" s="1"/>
      <c r="GJ192" s="1"/>
      <c r="GK192" s="1"/>
      <c r="GL192" s="1"/>
      <c r="GM192" s="1"/>
      <c r="GN192" s="1"/>
      <c r="GO192" s="1"/>
      <c r="GP192" s="1"/>
      <c r="GQ192" s="1"/>
      <c r="GR192" s="1"/>
      <c r="GS192" s="1"/>
      <c r="GT192" s="1"/>
      <c r="GU192" s="1"/>
      <c r="GV192" s="1"/>
      <c r="GW192" s="1"/>
      <c r="GX192" s="1"/>
      <c r="GY192" s="1"/>
      <c r="GZ192" s="1"/>
      <c r="HA192" s="1"/>
      <c r="HB192" s="1"/>
      <c r="HC192" s="1"/>
      <c r="HD192" s="1"/>
      <c r="HE192" s="1"/>
      <c r="HF192" s="1"/>
      <c r="HG192" s="1"/>
      <c r="HH192" s="1"/>
      <c r="HI192" s="1"/>
      <c r="HJ192" s="1"/>
      <c r="HK192" s="1"/>
      <c r="HL192" s="1"/>
      <c r="HM192" s="1"/>
      <c r="HN192" s="1"/>
      <c r="HO192" s="1"/>
      <c r="HP192" s="1"/>
      <c r="HQ192" s="1"/>
      <c r="HR192" s="1"/>
      <c r="HS192" s="1"/>
      <c r="HT192" s="1"/>
      <c r="HU192" s="1"/>
      <c r="HV192" s="1"/>
      <c r="HW192" s="1"/>
      <c r="HX192" s="1"/>
      <c r="HY192" s="1"/>
      <c r="HZ192" s="1"/>
      <c r="IA192" s="1"/>
      <c r="IB192" s="1"/>
      <c r="IC192" s="1"/>
      <c r="ID192" s="1"/>
      <c r="IE192" s="1"/>
      <c r="IF192" s="1"/>
      <c r="IG192" s="1"/>
      <c r="IH192" s="1"/>
      <c r="II192" s="1"/>
      <c r="IJ192" s="1"/>
      <c r="IK192" s="1"/>
      <c r="IL192" s="1"/>
      <c r="IM192" s="1"/>
      <c r="IN192" s="1"/>
      <c r="IO192" s="1"/>
      <c r="IP192" s="1"/>
      <c r="IQ192" s="1"/>
      <c r="IR192" s="1"/>
      <c r="IS192" s="1"/>
      <c r="IT192" s="1"/>
      <c r="IU192" s="1"/>
      <c r="IV192" s="1"/>
      <c r="IW192" s="1"/>
    </row>
    <row r="193" customFormat="false" ht="11.25" hidden="false" customHeight="false" outlineLevel="0" collapsed="false">
      <c r="A193" s="1"/>
      <c r="B193" s="126"/>
      <c r="C193" s="126"/>
      <c r="D193" s="126"/>
      <c r="E193" s="126"/>
      <c r="F193" s="126"/>
      <c r="G193" s="126"/>
      <c r="H193" s="14"/>
      <c r="I193" s="14"/>
      <c r="J193" s="14"/>
      <c r="K193" s="14"/>
      <c r="L193" s="14"/>
      <c r="M193" s="126"/>
      <c r="N193" s="126"/>
      <c r="O193" s="126"/>
      <c r="P193" s="126"/>
      <c r="Q193" s="126"/>
      <c r="R193" s="126"/>
      <c r="S193" s="126"/>
      <c r="T193" s="126"/>
      <c r="U193" s="126"/>
      <c r="V193" s="126"/>
      <c r="W193" s="126"/>
      <c r="X193" s="126"/>
      <c r="Y193" s="126"/>
      <c r="Z193" s="126"/>
      <c r="AA193" s="126"/>
      <c r="AB193" s="126"/>
      <c r="AC193" s="126"/>
      <c r="AD193" s="126"/>
      <c r="AE193" s="126"/>
      <c r="AF193" s="126"/>
      <c r="AG193" s="126"/>
      <c r="AH193" s="126"/>
      <c r="AI193" s="126"/>
      <c r="AJ193" s="126"/>
      <c r="AK193" s="126"/>
      <c r="AL193" s="126"/>
      <c r="AM193" s="126"/>
      <c r="AN193" s="126"/>
      <c r="AO193" s="126"/>
      <c r="AP193" s="126"/>
      <c r="AQ193" s="126"/>
      <c r="AR193" s="126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"/>
      <c r="GA193" s="1"/>
      <c r="GB193" s="1"/>
      <c r="GC193" s="1"/>
      <c r="GD193" s="1"/>
      <c r="GE193" s="1"/>
      <c r="GF193" s="1"/>
      <c r="GG193" s="1"/>
      <c r="GH193" s="1"/>
      <c r="GI193" s="1"/>
      <c r="GJ193" s="1"/>
      <c r="GK193" s="1"/>
      <c r="GL193" s="1"/>
      <c r="GM193" s="1"/>
      <c r="GN193" s="1"/>
      <c r="GO193" s="1"/>
      <c r="GP193" s="1"/>
      <c r="GQ193" s="1"/>
      <c r="GR193" s="1"/>
      <c r="GS193" s="1"/>
      <c r="GT193" s="1"/>
      <c r="GU193" s="1"/>
      <c r="GV193" s="1"/>
      <c r="GW193" s="1"/>
      <c r="GX193" s="1"/>
      <c r="GY193" s="1"/>
      <c r="GZ193" s="1"/>
      <c r="HA193" s="1"/>
      <c r="HB193" s="1"/>
      <c r="HC193" s="1"/>
      <c r="HD193" s="1"/>
      <c r="HE193" s="1"/>
      <c r="HF193" s="1"/>
      <c r="HG193" s="1"/>
      <c r="HH193" s="1"/>
      <c r="HI193" s="1"/>
      <c r="HJ193" s="1"/>
      <c r="HK193" s="1"/>
      <c r="HL193" s="1"/>
      <c r="HM193" s="1"/>
      <c r="HN193" s="1"/>
      <c r="HO193" s="1"/>
      <c r="HP193" s="1"/>
      <c r="HQ193" s="1"/>
      <c r="HR193" s="1"/>
      <c r="HS193" s="1"/>
      <c r="HT193" s="1"/>
      <c r="HU193" s="1"/>
      <c r="HV193" s="1"/>
      <c r="HW193" s="1"/>
      <c r="HX193" s="1"/>
      <c r="HY193" s="1"/>
      <c r="HZ193" s="1"/>
      <c r="IA193" s="1"/>
      <c r="IB193" s="1"/>
      <c r="IC193" s="1"/>
      <c r="ID193" s="1"/>
      <c r="IE193" s="1"/>
      <c r="IF193" s="1"/>
      <c r="IG193" s="1"/>
      <c r="IH193" s="1"/>
      <c r="II193" s="1"/>
      <c r="IJ193" s="1"/>
      <c r="IK193" s="1"/>
      <c r="IL193" s="1"/>
      <c r="IM193" s="1"/>
      <c r="IN193" s="1"/>
      <c r="IO193" s="1"/>
      <c r="IP193" s="1"/>
      <c r="IQ193" s="1"/>
      <c r="IR193" s="1"/>
      <c r="IS193" s="1"/>
      <c r="IT193" s="1"/>
      <c r="IU193" s="1"/>
      <c r="IV193" s="1"/>
      <c r="IW193" s="1"/>
    </row>
    <row r="194" customFormat="false" ht="11.25" hidden="false" customHeight="false" outlineLevel="0" collapsed="false">
      <c r="A194" s="1"/>
      <c r="B194" s="126"/>
      <c r="C194" s="126"/>
      <c r="D194" s="126"/>
      <c r="E194" s="126"/>
      <c r="F194" s="126"/>
      <c r="G194" s="126"/>
      <c r="H194" s="126"/>
      <c r="I194" s="126"/>
      <c r="J194" s="126"/>
      <c r="K194" s="100"/>
      <c r="L194" s="126"/>
      <c r="M194" s="126"/>
      <c r="N194" s="126"/>
      <c r="O194" s="126"/>
      <c r="P194" s="126"/>
      <c r="Q194" s="126"/>
      <c r="R194" s="126"/>
      <c r="S194" s="126"/>
      <c r="T194" s="126"/>
      <c r="U194" s="126"/>
      <c r="V194" s="126"/>
      <c r="W194" s="126"/>
      <c r="X194" s="126"/>
      <c r="Y194" s="126"/>
      <c r="Z194" s="126"/>
      <c r="AA194" s="126"/>
      <c r="AB194" s="126"/>
      <c r="AC194" s="126"/>
      <c r="AD194" s="126"/>
      <c r="AE194" s="126"/>
      <c r="AF194" s="126"/>
      <c r="AG194" s="126"/>
      <c r="AH194" s="126"/>
      <c r="AI194" s="126"/>
      <c r="AJ194" s="126"/>
      <c r="AK194" s="126"/>
      <c r="AL194" s="126"/>
      <c r="AM194" s="126"/>
      <c r="AN194" s="126"/>
      <c r="AO194" s="126"/>
      <c r="AP194" s="126"/>
      <c r="AQ194" s="126"/>
      <c r="AR194" s="126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1"/>
      <c r="FZ194" s="1"/>
      <c r="GA194" s="1"/>
      <c r="GB194" s="1"/>
      <c r="GC194" s="1"/>
      <c r="GD194" s="1"/>
      <c r="GE194" s="1"/>
      <c r="GF194" s="1"/>
      <c r="GG194" s="1"/>
      <c r="GH194" s="1"/>
      <c r="GI194" s="1"/>
      <c r="GJ194" s="1"/>
      <c r="GK194" s="1"/>
      <c r="GL194" s="1"/>
      <c r="GM194" s="1"/>
      <c r="GN194" s="1"/>
      <c r="GO194" s="1"/>
      <c r="GP194" s="1"/>
      <c r="GQ194" s="1"/>
      <c r="GR194" s="1"/>
      <c r="GS194" s="1"/>
      <c r="GT194" s="1"/>
      <c r="GU194" s="1"/>
      <c r="GV194" s="1"/>
      <c r="GW194" s="1"/>
      <c r="GX194" s="1"/>
      <c r="GY194" s="1"/>
      <c r="GZ194" s="1"/>
      <c r="HA194" s="1"/>
      <c r="HB194" s="1"/>
      <c r="HC194" s="1"/>
      <c r="HD194" s="1"/>
      <c r="HE194" s="1"/>
      <c r="HF194" s="1"/>
      <c r="HG194" s="1"/>
      <c r="HH194" s="1"/>
      <c r="HI194" s="1"/>
      <c r="HJ194" s="1"/>
      <c r="HK194" s="1"/>
      <c r="HL194" s="1"/>
      <c r="HM194" s="1"/>
      <c r="HN194" s="1"/>
      <c r="HO194" s="1"/>
      <c r="HP194" s="1"/>
      <c r="HQ194" s="1"/>
      <c r="HR194" s="1"/>
      <c r="HS194" s="1"/>
      <c r="HT194" s="1"/>
      <c r="HU194" s="1"/>
      <c r="HV194" s="1"/>
      <c r="HW194" s="1"/>
      <c r="HX194" s="1"/>
      <c r="HY194" s="1"/>
      <c r="HZ194" s="1"/>
      <c r="IA194" s="1"/>
      <c r="IB194" s="1"/>
      <c r="IC194" s="1"/>
      <c r="ID194" s="1"/>
      <c r="IE194" s="1"/>
      <c r="IF194" s="1"/>
      <c r="IG194" s="1"/>
      <c r="IH194" s="1"/>
      <c r="II194" s="1"/>
      <c r="IJ194" s="1"/>
      <c r="IK194" s="1"/>
      <c r="IL194" s="1"/>
      <c r="IM194" s="1"/>
      <c r="IN194" s="1"/>
      <c r="IO194" s="1"/>
      <c r="IP194" s="1"/>
      <c r="IQ194" s="1"/>
      <c r="IR194" s="1"/>
      <c r="IS194" s="1"/>
      <c r="IT194" s="1"/>
      <c r="IU194" s="1"/>
      <c r="IV194" s="1"/>
      <c r="IW194" s="1"/>
    </row>
    <row r="195" customFormat="false" ht="11.25" hidden="false" customHeight="false" outlineLevel="0" collapsed="false">
      <c r="A195" s="1"/>
      <c r="B195" s="126"/>
      <c r="C195" s="126"/>
      <c r="D195" s="126"/>
      <c r="E195" s="126"/>
      <c r="F195" s="126"/>
      <c r="G195" s="126"/>
      <c r="H195" s="126"/>
      <c r="I195" s="126"/>
      <c r="J195" s="126"/>
      <c r="K195" s="100"/>
      <c r="L195" s="126"/>
      <c r="M195" s="126"/>
      <c r="N195" s="126"/>
      <c r="O195" s="126"/>
      <c r="P195" s="126"/>
      <c r="Q195" s="126"/>
      <c r="R195" s="126"/>
      <c r="S195" s="126"/>
      <c r="T195" s="126"/>
      <c r="U195" s="126"/>
      <c r="V195" s="126"/>
      <c r="W195" s="126"/>
      <c r="X195" s="126"/>
      <c r="Y195" s="126"/>
      <c r="Z195" s="126"/>
      <c r="AA195" s="126"/>
      <c r="AB195" s="126"/>
      <c r="AC195" s="126"/>
      <c r="AD195" s="126"/>
      <c r="AE195" s="126"/>
      <c r="AF195" s="126"/>
      <c r="AG195" s="126"/>
      <c r="AH195" s="126"/>
      <c r="AI195" s="126"/>
      <c r="AJ195" s="126"/>
      <c r="AK195" s="126"/>
      <c r="AL195" s="126"/>
      <c r="AM195" s="126"/>
      <c r="AN195" s="126"/>
      <c r="AO195" s="126"/>
      <c r="AP195" s="126"/>
      <c r="AQ195" s="126"/>
      <c r="AR195" s="126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1"/>
      <c r="GA195" s="1"/>
      <c r="GB195" s="1"/>
      <c r="GC195" s="1"/>
      <c r="GD195" s="1"/>
      <c r="GE195" s="1"/>
      <c r="GF195" s="1"/>
      <c r="GG195" s="1"/>
      <c r="GH195" s="1"/>
      <c r="GI195" s="1"/>
      <c r="GJ195" s="1"/>
      <c r="GK195" s="1"/>
      <c r="GL195" s="1"/>
      <c r="GM195" s="1"/>
      <c r="GN195" s="1"/>
      <c r="GO195" s="1"/>
      <c r="GP195" s="1"/>
      <c r="GQ195" s="1"/>
      <c r="GR195" s="1"/>
      <c r="GS195" s="1"/>
      <c r="GT195" s="1"/>
      <c r="GU195" s="1"/>
      <c r="GV195" s="1"/>
      <c r="GW195" s="1"/>
      <c r="GX195" s="1"/>
      <c r="GY195" s="1"/>
      <c r="GZ195" s="1"/>
      <c r="HA195" s="1"/>
      <c r="HB195" s="1"/>
      <c r="HC195" s="1"/>
      <c r="HD195" s="1"/>
      <c r="HE195" s="1"/>
      <c r="HF195" s="1"/>
      <c r="HG195" s="1"/>
      <c r="HH195" s="1"/>
      <c r="HI195" s="1"/>
      <c r="HJ195" s="1"/>
      <c r="HK195" s="1"/>
      <c r="HL195" s="1"/>
      <c r="HM195" s="1"/>
      <c r="HN195" s="1"/>
      <c r="HO195" s="1"/>
      <c r="HP195" s="1"/>
      <c r="HQ195" s="1"/>
      <c r="HR195" s="1"/>
      <c r="HS195" s="1"/>
      <c r="HT195" s="1"/>
      <c r="HU195" s="1"/>
      <c r="HV195" s="1"/>
      <c r="HW195" s="1"/>
      <c r="HX195" s="1"/>
      <c r="HY195" s="1"/>
      <c r="HZ195" s="1"/>
      <c r="IA195" s="1"/>
      <c r="IB195" s="1"/>
      <c r="IC195" s="1"/>
      <c r="ID195" s="1"/>
      <c r="IE195" s="1"/>
      <c r="IF195" s="1"/>
      <c r="IG195" s="1"/>
      <c r="IH195" s="1"/>
      <c r="II195" s="1"/>
      <c r="IJ195" s="1"/>
      <c r="IK195" s="1"/>
      <c r="IL195" s="1"/>
      <c r="IM195" s="1"/>
      <c r="IN195" s="1"/>
      <c r="IO195" s="1"/>
      <c r="IP195" s="1"/>
      <c r="IQ195" s="1"/>
      <c r="IR195" s="1"/>
      <c r="IS195" s="1"/>
      <c r="IT195" s="1"/>
      <c r="IU195" s="1"/>
      <c r="IV195" s="1"/>
      <c r="IW195" s="1"/>
    </row>
    <row r="196" customFormat="false" ht="11.25" hidden="false" customHeight="false" outlineLevel="0" collapsed="false">
      <c r="A196" s="1"/>
      <c r="B196" s="126"/>
      <c r="C196" s="126"/>
      <c r="D196" s="126"/>
      <c r="E196" s="126"/>
      <c r="F196" s="126"/>
      <c r="G196" s="126"/>
      <c r="H196" s="126"/>
      <c r="I196" s="126"/>
      <c r="J196" s="126"/>
      <c r="K196" s="100"/>
      <c r="L196" s="126"/>
      <c r="M196" s="126"/>
      <c r="N196" s="126"/>
      <c r="O196" s="126"/>
      <c r="P196" s="126"/>
      <c r="Q196" s="126"/>
      <c r="R196" s="126"/>
      <c r="S196" s="126"/>
      <c r="T196" s="126"/>
      <c r="U196" s="126"/>
      <c r="V196" s="126"/>
      <c r="W196" s="126"/>
      <c r="X196" s="126"/>
      <c r="Y196" s="126"/>
      <c r="Z196" s="126"/>
      <c r="AA196" s="126"/>
      <c r="AB196" s="126"/>
      <c r="AC196" s="126"/>
      <c r="AD196" s="126"/>
      <c r="AE196" s="126"/>
      <c r="AF196" s="126"/>
      <c r="AG196" s="126"/>
      <c r="AH196" s="126"/>
      <c r="AI196" s="126"/>
      <c r="AJ196" s="126"/>
      <c r="AK196" s="126"/>
      <c r="AL196" s="126"/>
      <c r="AM196" s="126"/>
      <c r="AN196" s="126"/>
      <c r="AO196" s="126"/>
      <c r="AP196" s="126"/>
      <c r="AQ196" s="126"/>
      <c r="AR196" s="126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1"/>
      <c r="GA196" s="1"/>
      <c r="GB196" s="1"/>
      <c r="GC196" s="1"/>
      <c r="GD196" s="1"/>
      <c r="GE196" s="1"/>
      <c r="GF196" s="1"/>
      <c r="GG196" s="1"/>
      <c r="GH196" s="1"/>
      <c r="GI196" s="1"/>
      <c r="GJ196" s="1"/>
      <c r="GK196" s="1"/>
      <c r="GL196" s="1"/>
      <c r="GM196" s="1"/>
      <c r="GN196" s="1"/>
      <c r="GO196" s="1"/>
      <c r="GP196" s="1"/>
      <c r="GQ196" s="1"/>
      <c r="GR196" s="1"/>
      <c r="GS196" s="1"/>
      <c r="GT196" s="1"/>
      <c r="GU196" s="1"/>
      <c r="GV196" s="1"/>
      <c r="GW196" s="1"/>
      <c r="GX196" s="1"/>
      <c r="GY196" s="1"/>
      <c r="GZ196" s="1"/>
      <c r="HA196" s="1"/>
      <c r="HB196" s="1"/>
      <c r="HC196" s="1"/>
      <c r="HD196" s="1"/>
      <c r="HE196" s="1"/>
      <c r="HF196" s="1"/>
      <c r="HG196" s="1"/>
      <c r="HH196" s="1"/>
      <c r="HI196" s="1"/>
      <c r="HJ196" s="1"/>
      <c r="HK196" s="1"/>
      <c r="HL196" s="1"/>
      <c r="HM196" s="1"/>
      <c r="HN196" s="1"/>
      <c r="HO196" s="1"/>
      <c r="HP196" s="1"/>
      <c r="HQ196" s="1"/>
      <c r="HR196" s="1"/>
      <c r="HS196" s="1"/>
      <c r="HT196" s="1"/>
      <c r="HU196" s="1"/>
      <c r="HV196" s="1"/>
      <c r="HW196" s="1"/>
      <c r="HX196" s="1"/>
      <c r="HY196" s="1"/>
      <c r="HZ196" s="1"/>
      <c r="IA196" s="1"/>
      <c r="IB196" s="1"/>
      <c r="IC196" s="1"/>
      <c r="ID196" s="1"/>
      <c r="IE196" s="1"/>
      <c r="IF196" s="1"/>
      <c r="IG196" s="1"/>
      <c r="IH196" s="1"/>
      <c r="II196" s="1"/>
      <c r="IJ196" s="1"/>
      <c r="IK196" s="1"/>
      <c r="IL196" s="1"/>
      <c r="IM196" s="1"/>
      <c r="IN196" s="1"/>
      <c r="IO196" s="1"/>
      <c r="IP196" s="1"/>
      <c r="IQ196" s="1"/>
      <c r="IR196" s="1"/>
      <c r="IS196" s="1"/>
      <c r="IT196" s="1"/>
      <c r="IU196" s="1"/>
      <c r="IV196" s="1"/>
      <c r="IW196" s="1"/>
    </row>
    <row r="197" customFormat="false" ht="11.25" hidden="false" customHeight="false" outlineLevel="0" collapsed="false">
      <c r="A197" s="1"/>
      <c r="B197" s="126"/>
      <c r="C197" s="126"/>
      <c r="D197" s="126"/>
      <c r="E197" s="126"/>
      <c r="F197" s="126"/>
      <c r="G197" s="126"/>
      <c r="H197" s="126"/>
      <c r="I197" s="126"/>
      <c r="J197" s="126"/>
      <c r="K197" s="100"/>
      <c r="L197" s="126"/>
      <c r="M197" s="126"/>
      <c r="N197" s="126"/>
      <c r="O197" s="126"/>
      <c r="P197" s="126"/>
      <c r="Q197" s="126"/>
      <c r="R197" s="126"/>
      <c r="S197" s="126"/>
      <c r="T197" s="126"/>
      <c r="U197" s="126"/>
      <c r="V197" s="126"/>
      <c r="W197" s="126"/>
      <c r="X197" s="126"/>
      <c r="Y197" s="126"/>
      <c r="Z197" s="126"/>
      <c r="AA197" s="126"/>
      <c r="AB197" s="126"/>
      <c r="AC197" s="126"/>
      <c r="AD197" s="126"/>
      <c r="AE197" s="126"/>
      <c r="AF197" s="126"/>
      <c r="AG197" s="126"/>
      <c r="AH197" s="126"/>
      <c r="AI197" s="126"/>
      <c r="AJ197" s="126"/>
      <c r="AK197" s="126"/>
      <c r="AL197" s="126"/>
      <c r="AM197" s="126"/>
      <c r="AN197" s="126"/>
      <c r="AO197" s="126"/>
      <c r="AP197" s="126"/>
      <c r="AQ197" s="126"/>
      <c r="AR197" s="126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1"/>
      <c r="GE197" s="1"/>
      <c r="GF197" s="1"/>
      <c r="GG197" s="1"/>
      <c r="GH197" s="1"/>
      <c r="GI197" s="1"/>
      <c r="GJ197" s="1"/>
      <c r="GK197" s="1"/>
      <c r="GL197" s="1"/>
      <c r="GM197" s="1"/>
      <c r="GN197" s="1"/>
      <c r="GO197" s="1"/>
      <c r="GP197" s="1"/>
      <c r="GQ197" s="1"/>
      <c r="GR197" s="1"/>
      <c r="GS197" s="1"/>
      <c r="GT197" s="1"/>
      <c r="GU197" s="1"/>
      <c r="GV197" s="1"/>
      <c r="GW197" s="1"/>
      <c r="GX197" s="1"/>
      <c r="GY197" s="1"/>
      <c r="GZ197" s="1"/>
      <c r="HA197" s="1"/>
      <c r="HB197" s="1"/>
      <c r="HC197" s="1"/>
      <c r="HD197" s="1"/>
      <c r="HE197" s="1"/>
      <c r="HF197" s="1"/>
      <c r="HG197" s="1"/>
      <c r="HH197" s="1"/>
      <c r="HI197" s="1"/>
      <c r="HJ197" s="1"/>
      <c r="HK197" s="1"/>
      <c r="HL197" s="1"/>
      <c r="HM197" s="1"/>
      <c r="HN197" s="1"/>
      <c r="HO197" s="1"/>
      <c r="HP197" s="1"/>
      <c r="HQ197" s="1"/>
      <c r="HR197" s="1"/>
      <c r="HS197" s="1"/>
      <c r="HT197" s="1"/>
      <c r="HU197" s="1"/>
      <c r="HV197" s="1"/>
      <c r="HW197" s="1"/>
      <c r="HX197" s="1"/>
      <c r="HY197" s="1"/>
      <c r="HZ197" s="1"/>
      <c r="IA197" s="1"/>
      <c r="IB197" s="1"/>
      <c r="IC197" s="1"/>
      <c r="ID197" s="1"/>
      <c r="IE197" s="1"/>
      <c r="IF197" s="1"/>
      <c r="IG197" s="1"/>
      <c r="IH197" s="1"/>
      <c r="II197" s="1"/>
      <c r="IJ197" s="1"/>
      <c r="IK197" s="1"/>
      <c r="IL197" s="1"/>
      <c r="IM197" s="1"/>
      <c r="IN197" s="1"/>
      <c r="IO197" s="1"/>
      <c r="IP197" s="1"/>
      <c r="IQ197" s="1"/>
      <c r="IR197" s="1"/>
      <c r="IS197" s="1"/>
      <c r="IT197" s="1"/>
      <c r="IU197" s="1"/>
      <c r="IV197" s="1"/>
      <c r="IW197" s="1"/>
    </row>
    <row r="198" customFormat="false" ht="11.25" hidden="false" customHeight="false" outlineLevel="0" collapsed="false">
      <c r="A198" s="1"/>
      <c r="B198" s="126"/>
      <c r="C198" s="126"/>
      <c r="D198" s="126"/>
      <c r="E198" s="126"/>
      <c r="F198" s="126"/>
      <c r="G198" s="126"/>
      <c r="H198" s="126"/>
      <c r="I198" s="126"/>
      <c r="J198" s="126"/>
      <c r="K198" s="100"/>
      <c r="L198" s="126"/>
      <c r="M198" s="126"/>
      <c r="N198" s="126"/>
      <c r="O198" s="126"/>
      <c r="P198" s="126"/>
      <c r="Q198" s="126"/>
      <c r="R198" s="126"/>
      <c r="S198" s="126"/>
      <c r="T198" s="126"/>
      <c r="U198" s="126"/>
      <c r="V198" s="126"/>
      <c r="W198" s="126"/>
      <c r="X198" s="126"/>
      <c r="Y198" s="126"/>
      <c r="Z198" s="126"/>
      <c r="AA198" s="126"/>
      <c r="AB198" s="126"/>
      <c r="AC198" s="126"/>
      <c r="AD198" s="126"/>
      <c r="AE198" s="126"/>
      <c r="AF198" s="126"/>
      <c r="AG198" s="126"/>
      <c r="AH198" s="126"/>
      <c r="AI198" s="126"/>
      <c r="AJ198" s="126"/>
      <c r="AK198" s="126"/>
      <c r="AL198" s="126"/>
      <c r="AM198" s="126"/>
      <c r="AN198" s="126"/>
      <c r="AO198" s="126"/>
      <c r="AP198" s="126"/>
      <c r="AQ198" s="126"/>
      <c r="AR198" s="126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  <c r="GE198" s="1"/>
      <c r="GF198" s="1"/>
      <c r="GG198" s="1"/>
      <c r="GH198" s="1"/>
      <c r="GI198" s="1"/>
      <c r="GJ198" s="1"/>
      <c r="GK198" s="1"/>
      <c r="GL198" s="1"/>
      <c r="GM198" s="1"/>
      <c r="GN198" s="1"/>
      <c r="GO198" s="1"/>
      <c r="GP198" s="1"/>
      <c r="GQ198" s="1"/>
      <c r="GR198" s="1"/>
      <c r="GS198" s="1"/>
      <c r="GT198" s="1"/>
      <c r="GU198" s="1"/>
      <c r="GV198" s="1"/>
      <c r="GW198" s="1"/>
      <c r="GX198" s="1"/>
      <c r="GY198" s="1"/>
      <c r="GZ198" s="1"/>
      <c r="HA198" s="1"/>
      <c r="HB198" s="1"/>
      <c r="HC198" s="1"/>
      <c r="HD198" s="1"/>
      <c r="HE198" s="1"/>
      <c r="HF198" s="1"/>
      <c r="HG198" s="1"/>
      <c r="HH198" s="1"/>
      <c r="HI198" s="1"/>
      <c r="HJ198" s="1"/>
      <c r="HK198" s="1"/>
      <c r="HL198" s="1"/>
      <c r="HM198" s="1"/>
      <c r="HN198" s="1"/>
      <c r="HO198" s="1"/>
      <c r="HP198" s="1"/>
      <c r="HQ198" s="1"/>
      <c r="HR198" s="1"/>
      <c r="HS198" s="1"/>
      <c r="HT198" s="1"/>
      <c r="HU198" s="1"/>
      <c r="HV198" s="1"/>
      <c r="HW198" s="1"/>
      <c r="HX198" s="1"/>
      <c r="HY198" s="1"/>
      <c r="HZ198" s="1"/>
      <c r="IA198" s="1"/>
      <c r="IB198" s="1"/>
      <c r="IC198" s="1"/>
      <c r="ID198" s="1"/>
      <c r="IE198" s="1"/>
      <c r="IF198" s="1"/>
      <c r="IG198" s="1"/>
      <c r="IH198" s="1"/>
      <c r="II198" s="1"/>
      <c r="IJ198" s="1"/>
      <c r="IK198" s="1"/>
      <c r="IL198" s="1"/>
      <c r="IM198" s="1"/>
      <c r="IN198" s="1"/>
      <c r="IO198" s="1"/>
      <c r="IP198" s="1"/>
      <c r="IQ198" s="1"/>
      <c r="IR198" s="1"/>
      <c r="IS198" s="1"/>
      <c r="IT198" s="1"/>
      <c r="IU198" s="1"/>
      <c r="IV198" s="1"/>
      <c r="IW198" s="1"/>
    </row>
    <row r="199" customFormat="false" ht="11.25" hidden="false" customHeight="false" outlineLevel="0" collapsed="false">
      <c r="A199" s="1"/>
      <c r="B199" s="126"/>
      <c r="C199" s="126"/>
      <c r="D199" s="126"/>
      <c r="E199" s="126"/>
      <c r="F199" s="126"/>
      <c r="G199" s="126"/>
      <c r="H199" s="126"/>
      <c r="I199" s="126"/>
      <c r="J199" s="126"/>
      <c r="K199" s="100"/>
      <c r="L199" s="126"/>
      <c r="M199" s="126"/>
      <c r="N199" s="126"/>
      <c r="O199" s="126"/>
      <c r="P199" s="126"/>
      <c r="Q199" s="126"/>
      <c r="R199" s="126"/>
      <c r="S199" s="126"/>
      <c r="T199" s="126"/>
      <c r="U199" s="126"/>
      <c r="V199" s="126"/>
      <c r="W199" s="126"/>
      <c r="X199" s="126"/>
      <c r="Y199" s="126"/>
      <c r="Z199" s="126"/>
      <c r="AA199" s="126"/>
      <c r="AB199" s="126"/>
      <c r="AC199" s="126"/>
      <c r="AD199" s="126"/>
      <c r="AE199" s="126"/>
      <c r="AF199" s="126"/>
      <c r="AG199" s="126"/>
      <c r="AH199" s="126"/>
      <c r="AI199" s="126"/>
      <c r="AJ199" s="126"/>
      <c r="AK199" s="126"/>
      <c r="AL199" s="126"/>
      <c r="AM199" s="126"/>
      <c r="AN199" s="126"/>
      <c r="AO199" s="126"/>
      <c r="AP199" s="126"/>
      <c r="AQ199" s="126"/>
      <c r="AR199" s="126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  <c r="GJ199" s="1"/>
      <c r="GK199" s="1"/>
      <c r="GL199" s="1"/>
      <c r="GM199" s="1"/>
      <c r="GN199" s="1"/>
      <c r="GO199" s="1"/>
      <c r="GP199" s="1"/>
      <c r="GQ199" s="1"/>
      <c r="GR199" s="1"/>
      <c r="GS199" s="1"/>
      <c r="GT199" s="1"/>
      <c r="GU199" s="1"/>
      <c r="GV199" s="1"/>
      <c r="GW199" s="1"/>
      <c r="GX199" s="1"/>
      <c r="GY199" s="1"/>
      <c r="GZ199" s="1"/>
      <c r="HA199" s="1"/>
      <c r="HB199" s="1"/>
      <c r="HC199" s="1"/>
      <c r="HD199" s="1"/>
      <c r="HE199" s="1"/>
      <c r="HF199" s="1"/>
      <c r="HG199" s="1"/>
      <c r="HH199" s="1"/>
      <c r="HI199" s="1"/>
      <c r="HJ199" s="1"/>
      <c r="HK199" s="1"/>
      <c r="HL199" s="1"/>
      <c r="HM199" s="1"/>
      <c r="HN199" s="1"/>
      <c r="HO199" s="1"/>
      <c r="HP199" s="1"/>
      <c r="HQ199" s="1"/>
      <c r="HR199" s="1"/>
      <c r="HS199" s="1"/>
      <c r="HT199" s="1"/>
      <c r="HU199" s="1"/>
      <c r="HV199" s="1"/>
      <c r="HW199" s="1"/>
      <c r="HX199" s="1"/>
      <c r="HY199" s="1"/>
      <c r="HZ199" s="1"/>
      <c r="IA199" s="1"/>
      <c r="IB199" s="1"/>
      <c r="IC199" s="1"/>
      <c r="ID199" s="1"/>
      <c r="IE199" s="1"/>
      <c r="IF199" s="1"/>
      <c r="IG199" s="1"/>
      <c r="IH199" s="1"/>
      <c r="II199" s="1"/>
      <c r="IJ199" s="1"/>
      <c r="IK199" s="1"/>
      <c r="IL199" s="1"/>
      <c r="IM199" s="1"/>
      <c r="IN199" s="1"/>
      <c r="IO199" s="1"/>
      <c r="IP199" s="1"/>
      <c r="IQ199" s="1"/>
      <c r="IR199" s="1"/>
      <c r="IS199" s="1"/>
      <c r="IT199" s="1"/>
      <c r="IU199" s="1"/>
      <c r="IV199" s="1"/>
      <c r="IW199" s="1"/>
    </row>
    <row r="200" customFormat="false" ht="11.25" hidden="false" customHeight="false" outlineLevel="0" collapsed="false">
      <c r="A200" s="1"/>
      <c r="B200" s="126"/>
      <c r="C200" s="126"/>
      <c r="D200" s="126"/>
      <c r="E200" s="126"/>
      <c r="F200" s="126"/>
      <c r="G200" s="126"/>
      <c r="H200" s="126"/>
      <c r="I200" s="126"/>
      <c r="J200" s="126"/>
      <c r="K200" s="100"/>
      <c r="L200" s="126"/>
      <c r="M200" s="126"/>
      <c r="N200" s="126"/>
      <c r="O200" s="126"/>
      <c r="P200" s="126"/>
      <c r="Q200" s="126"/>
      <c r="R200" s="126"/>
      <c r="S200" s="126"/>
      <c r="T200" s="126"/>
      <c r="U200" s="126"/>
      <c r="V200" s="126"/>
      <c r="W200" s="126"/>
      <c r="X200" s="126"/>
      <c r="Y200" s="126"/>
      <c r="Z200" s="126"/>
      <c r="AA200" s="126"/>
      <c r="AB200" s="126"/>
      <c r="AC200" s="126"/>
      <c r="AD200" s="126"/>
      <c r="AE200" s="126"/>
      <c r="AF200" s="126"/>
      <c r="AG200" s="126"/>
      <c r="AH200" s="126"/>
      <c r="AI200" s="126"/>
      <c r="AJ200" s="126"/>
      <c r="AK200" s="126"/>
      <c r="AL200" s="126"/>
      <c r="AM200" s="126"/>
      <c r="AN200" s="126"/>
      <c r="AO200" s="126"/>
      <c r="AP200" s="126"/>
      <c r="AQ200" s="126"/>
      <c r="AR200" s="126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  <c r="GE200" s="1"/>
      <c r="GF200" s="1"/>
      <c r="GG200" s="1"/>
      <c r="GH200" s="1"/>
      <c r="GI200" s="1"/>
      <c r="GJ200" s="1"/>
      <c r="GK200" s="1"/>
      <c r="GL200" s="1"/>
      <c r="GM200" s="1"/>
      <c r="GN200" s="1"/>
      <c r="GO200" s="1"/>
      <c r="GP200" s="1"/>
      <c r="GQ200" s="1"/>
      <c r="GR200" s="1"/>
      <c r="GS200" s="1"/>
      <c r="GT200" s="1"/>
      <c r="GU200" s="1"/>
      <c r="GV200" s="1"/>
      <c r="GW200" s="1"/>
      <c r="GX200" s="1"/>
      <c r="GY200" s="1"/>
      <c r="GZ200" s="1"/>
      <c r="HA200" s="1"/>
      <c r="HB200" s="1"/>
      <c r="HC200" s="1"/>
      <c r="HD200" s="1"/>
      <c r="HE200" s="1"/>
      <c r="HF200" s="1"/>
      <c r="HG200" s="1"/>
      <c r="HH200" s="1"/>
      <c r="HI200" s="1"/>
      <c r="HJ200" s="1"/>
      <c r="HK200" s="1"/>
      <c r="HL200" s="1"/>
      <c r="HM200" s="1"/>
      <c r="HN200" s="1"/>
      <c r="HO200" s="1"/>
      <c r="HP200" s="1"/>
      <c r="HQ200" s="1"/>
      <c r="HR200" s="1"/>
      <c r="HS200" s="1"/>
      <c r="HT200" s="1"/>
      <c r="HU200" s="1"/>
      <c r="HV200" s="1"/>
      <c r="HW200" s="1"/>
      <c r="HX200" s="1"/>
      <c r="HY200" s="1"/>
      <c r="HZ200" s="1"/>
      <c r="IA200" s="1"/>
      <c r="IB200" s="1"/>
      <c r="IC200" s="1"/>
      <c r="ID200" s="1"/>
      <c r="IE200" s="1"/>
      <c r="IF200" s="1"/>
      <c r="IG200" s="1"/>
      <c r="IH200" s="1"/>
      <c r="II200" s="1"/>
      <c r="IJ200" s="1"/>
      <c r="IK200" s="1"/>
      <c r="IL200" s="1"/>
      <c r="IM200" s="1"/>
      <c r="IN200" s="1"/>
      <c r="IO200" s="1"/>
      <c r="IP200" s="1"/>
      <c r="IQ200" s="1"/>
      <c r="IR200" s="1"/>
      <c r="IS200" s="1"/>
      <c r="IT200" s="1"/>
      <c r="IU200" s="1"/>
      <c r="IV200" s="1"/>
      <c r="IW200" s="1"/>
    </row>
    <row r="201" customFormat="false" ht="11.25" hidden="false" customHeight="false" outlineLevel="0" collapsed="false">
      <c r="A201" s="1"/>
      <c r="B201" s="126"/>
      <c r="C201" s="126"/>
      <c r="D201" s="126"/>
      <c r="E201" s="126"/>
      <c r="F201" s="126"/>
      <c r="G201" s="126"/>
      <c r="H201" s="126"/>
      <c r="I201" s="126"/>
      <c r="J201" s="126"/>
      <c r="K201" s="100"/>
      <c r="L201" s="126"/>
      <c r="M201" s="126"/>
      <c r="N201" s="126"/>
      <c r="O201" s="126"/>
      <c r="P201" s="126"/>
      <c r="Q201" s="126"/>
      <c r="R201" s="126"/>
      <c r="S201" s="126"/>
      <c r="T201" s="126"/>
      <c r="U201" s="126"/>
      <c r="V201" s="126"/>
      <c r="W201" s="126"/>
      <c r="X201" s="126"/>
      <c r="Y201" s="126"/>
      <c r="Z201" s="126"/>
      <c r="AA201" s="126"/>
      <c r="AB201" s="126"/>
      <c r="AC201" s="126"/>
      <c r="AD201" s="126"/>
      <c r="AE201" s="126"/>
      <c r="AF201" s="126"/>
      <c r="AG201" s="126"/>
      <c r="AH201" s="126"/>
      <c r="AI201" s="126"/>
      <c r="AJ201" s="126"/>
      <c r="AK201" s="126"/>
      <c r="AL201" s="126"/>
      <c r="AM201" s="126"/>
      <c r="AN201" s="126"/>
      <c r="AO201" s="126"/>
      <c r="AP201" s="126"/>
      <c r="AQ201" s="126"/>
      <c r="AR201" s="126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  <c r="GU201" s="1"/>
      <c r="GV201" s="1"/>
      <c r="GW201" s="1"/>
      <c r="GX201" s="1"/>
      <c r="GY201" s="1"/>
      <c r="GZ201" s="1"/>
      <c r="HA201" s="1"/>
      <c r="HB201" s="1"/>
      <c r="HC201" s="1"/>
      <c r="HD201" s="1"/>
      <c r="HE201" s="1"/>
      <c r="HF201" s="1"/>
      <c r="HG201" s="1"/>
      <c r="HH201" s="1"/>
      <c r="HI201" s="1"/>
      <c r="HJ201" s="1"/>
      <c r="HK201" s="1"/>
      <c r="HL201" s="1"/>
      <c r="HM201" s="1"/>
      <c r="HN201" s="1"/>
      <c r="HO201" s="1"/>
      <c r="HP201" s="1"/>
      <c r="HQ201" s="1"/>
      <c r="HR201" s="1"/>
      <c r="HS201" s="1"/>
      <c r="HT201" s="1"/>
      <c r="HU201" s="1"/>
      <c r="HV201" s="1"/>
      <c r="HW201" s="1"/>
      <c r="HX201" s="1"/>
      <c r="HY201" s="1"/>
      <c r="HZ201" s="1"/>
      <c r="IA201" s="1"/>
      <c r="IB201" s="1"/>
      <c r="IC201" s="1"/>
      <c r="ID201" s="1"/>
      <c r="IE201" s="1"/>
      <c r="IF201" s="1"/>
      <c r="IG201" s="1"/>
      <c r="IH201" s="1"/>
      <c r="II201" s="1"/>
      <c r="IJ201" s="1"/>
      <c r="IK201" s="1"/>
      <c r="IL201" s="1"/>
      <c r="IM201" s="1"/>
      <c r="IN201" s="1"/>
      <c r="IO201" s="1"/>
      <c r="IP201" s="1"/>
      <c r="IQ201" s="1"/>
      <c r="IR201" s="1"/>
      <c r="IS201" s="1"/>
      <c r="IT201" s="1"/>
      <c r="IU201" s="1"/>
      <c r="IV201" s="1"/>
      <c r="IW201" s="1"/>
    </row>
    <row r="202" customFormat="false" ht="11.25" hidden="false" customHeight="false" outlineLevel="0" collapsed="false">
      <c r="A202" s="1"/>
      <c r="B202" s="126"/>
      <c r="C202" s="126"/>
      <c r="D202" s="126"/>
      <c r="E202" s="126"/>
      <c r="F202" s="126"/>
      <c r="G202" s="126"/>
      <c r="H202" s="126"/>
      <c r="I202" s="126"/>
      <c r="J202" s="126"/>
      <c r="K202" s="100"/>
      <c r="L202" s="126"/>
      <c r="M202" s="126"/>
      <c r="N202" s="126"/>
      <c r="O202" s="126"/>
      <c r="P202" s="126"/>
      <c r="Q202" s="126"/>
      <c r="R202" s="126"/>
      <c r="S202" s="126"/>
      <c r="T202" s="126"/>
      <c r="U202" s="126"/>
      <c r="V202" s="126"/>
      <c r="W202" s="126"/>
      <c r="X202" s="126"/>
      <c r="Y202" s="126"/>
      <c r="Z202" s="126"/>
      <c r="AA202" s="126"/>
      <c r="AB202" s="126"/>
      <c r="AC202" s="126"/>
      <c r="AD202" s="126"/>
      <c r="AE202" s="126"/>
      <c r="AF202" s="126"/>
      <c r="AG202" s="126"/>
      <c r="AH202" s="126"/>
      <c r="AI202" s="126"/>
      <c r="AJ202" s="126"/>
      <c r="AK202" s="126"/>
      <c r="AL202" s="126"/>
      <c r="AM202" s="126"/>
      <c r="AN202" s="126"/>
      <c r="AO202" s="126"/>
      <c r="AP202" s="126"/>
      <c r="AQ202" s="126"/>
      <c r="AR202" s="126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  <c r="GJ202" s="1"/>
      <c r="GK202" s="1"/>
      <c r="GL202" s="1"/>
      <c r="GM202" s="1"/>
      <c r="GN202" s="1"/>
      <c r="GO202" s="1"/>
      <c r="GP202" s="1"/>
      <c r="GQ202" s="1"/>
      <c r="GR202" s="1"/>
      <c r="GS202" s="1"/>
      <c r="GT202" s="1"/>
      <c r="GU202" s="1"/>
      <c r="GV202" s="1"/>
      <c r="GW202" s="1"/>
      <c r="GX202" s="1"/>
      <c r="GY202" s="1"/>
      <c r="GZ202" s="1"/>
      <c r="HA202" s="1"/>
      <c r="HB202" s="1"/>
      <c r="HC202" s="1"/>
      <c r="HD202" s="1"/>
      <c r="HE202" s="1"/>
      <c r="HF202" s="1"/>
      <c r="HG202" s="1"/>
      <c r="HH202" s="1"/>
      <c r="HI202" s="1"/>
      <c r="HJ202" s="1"/>
      <c r="HK202" s="1"/>
      <c r="HL202" s="1"/>
      <c r="HM202" s="1"/>
      <c r="HN202" s="1"/>
      <c r="HO202" s="1"/>
      <c r="HP202" s="1"/>
      <c r="HQ202" s="1"/>
      <c r="HR202" s="1"/>
      <c r="HS202" s="1"/>
      <c r="HT202" s="1"/>
      <c r="HU202" s="1"/>
      <c r="HV202" s="1"/>
      <c r="HW202" s="1"/>
      <c r="HX202" s="1"/>
      <c r="HY202" s="1"/>
      <c r="HZ202" s="1"/>
      <c r="IA202" s="1"/>
      <c r="IB202" s="1"/>
      <c r="IC202" s="1"/>
      <c r="ID202" s="1"/>
      <c r="IE202" s="1"/>
      <c r="IF202" s="1"/>
      <c r="IG202" s="1"/>
      <c r="IH202" s="1"/>
      <c r="II202" s="1"/>
      <c r="IJ202" s="1"/>
      <c r="IK202" s="1"/>
      <c r="IL202" s="1"/>
      <c r="IM202" s="1"/>
      <c r="IN202" s="1"/>
      <c r="IO202" s="1"/>
      <c r="IP202" s="1"/>
      <c r="IQ202" s="1"/>
      <c r="IR202" s="1"/>
      <c r="IS202" s="1"/>
      <c r="IT202" s="1"/>
      <c r="IU202" s="1"/>
      <c r="IV202" s="1"/>
      <c r="IW202" s="1"/>
    </row>
    <row r="203" customFormat="false" ht="11.25" hidden="false" customHeight="false" outlineLevel="0" collapsed="false">
      <c r="A203" s="1"/>
      <c r="B203" s="126"/>
      <c r="C203" s="126"/>
      <c r="D203" s="126"/>
      <c r="E203" s="126"/>
      <c r="F203" s="126"/>
      <c r="G203" s="126"/>
      <c r="H203" s="126"/>
      <c r="I203" s="126"/>
      <c r="J203" s="126"/>
      <c r="K203" s="100"/>
      <c r="L203" s="126"/>
      <c r="M203" s="126"/>
      <c r="N203" s="126"/>
      <c r="O203" s="126"/>
      <c r="P203" s="126"/>
      <c r="Q203" s="126"/>
      <c r="R203" s="126"/>
      <c r="S203" s="126"/>
      <c r="T203" s="126"/>
      <c r="U203" s="126"/>
      <c r="V203" s="126"/>
      <c r="W203" s="126"/>
      <c r="X203" s="126"/>
      <c r="Y203" s="126"/>
      <c r="Z203" s="126"/>
      <c r="AA203" s="126"/>
      <c r="AB203" s="126"/>
      <c r="AC203" s="126"/>
      <c r="AD203" s="126"/>
      <c r="AE203" s="126"/>
      <c r="AF203" s="126"/>
      <c r="AG203" s="126"/>
      <c r="AH203" s="126"/>
      <c r="AI203" s="126"/>
      <c r="AJ203" s="126"/>
      <c r="AK203" s="126"/>
      <c r="AL203" s="126"/>
      <c r="AM203" s="126"/>
      <c r="AN203" s="126"/>
      <c r="AO203" s="126"/>
      <c r="AP203" s="126"/>
      <c r="AQ203" s="126"/>
      <c r="AR203" s="126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  <c r="GU203" s="1"/>
      <c r="GV203" s="1"/>
      <c r="GW203" s="1"/>
      <c r="GX203" s="1"/>
      <c r="GY203" s="1"/>
      <c r="GZ203" s="1"/>
      <c r="HA203" s="1"/>
      <c r="HB203" s="1"/>
      <c r="HC203" s="1"/>
      <c r="HD203" s="1"/>
      <c r="HE203" s="1"/>
      <c r="HF203" s="1"/>
      <c r="HG203" s="1"/>
      <c r="HH203" s="1"/>
      <c r="HI203" s="1"/>
      <c r="HJ203" s="1"/>
      <c r="HK203" s="1"/>
      <c r="HL203" s="1"/>
      <c r="HM203" s="1"/>
      <c r="HN203" s="1"/>
      <c r="HO203" s="1"/>
      <c r="HP203" s="1"/>
      <c r="HQ203" s="1"/>
      <c r="HR203" s="1"/>
      <c r="HS203" s="1"/>
      <c r="HT203" s="1"/>
      <c r="HU203" s="1"/>
      <c r="HV203" s="1"/>
      <c r="HW203" s="1"/>
      <c r="HX203" s="1"/>
      <c r="HY203" s="1"/>
      <c r="HZ203" s="1"/>
      <c r="IA203" s="1"/>
      <c r="IB203" s="1"/>
      <c r="IC203" s="1"/>
      <c r="ID203" s="1"/>
      <c r="IE203" s="1"/>
      <c r="IF203" s="1"/>
      <c r="IG203" s="1"/>
      <c r="IH203" s="1"/>
      <c r="II203" s="1"/>
      <c r="IJ203" s="1"/>
      <c r="IK203" s="1"/>
      <c r="IL203" s="1"/>
      <c r="IM203" s="1"/>
      <c r="IN203" s="1"/>
      <c r="IO203" s="1"/>
      <c r="IP203" s="1"/>
      <c r="IQ203" s="1"/>
      <c r="IR203" s="1"/>
      <c r="IS203" s="1"/>
      <c r="IT203" s="1"/>
      <c r="IU203" s="1"/>
      <c r="IV203" s="1"/>
      <c r="IW203" s="1"/>
    </row>
    <row r="204" customFormat="false" ht="11.25" hidden="false" customHeight="false" outlineLevel="0" collapsed="false">
      <c r="A204" s="1"/>
      <c r="B204" s="126"/>
      <c r="C204" s="126"/>
      <c r="D204" s="126"/>
      <c r="E204" s="126"/>
      <c r="F204" s="126"/>
      <c r="G204" s="126"/>
      <c r="H204" s="126"/>
      <c r="I204" s="126"/>
      <c r="J204" s="126"/>
      <c r="K204" s="100"/>
      <c r="L204" s="126"/>
      <c r="M204" s="126"/>
      <c r="N204" s="126"/>
      <c r="O204" s="126"/>
      <c r="P204" s="126"/>
      <c r="Q204" s="126"/>
      <c r="R204" s="126"/>
      <c r="S204" s="126"/>
      <c r="T204" s="126"/>
      <c r="U204" s="126"/>
      <c r="V204" s="126"/>
      <c r="W204" s="126"/>
      <c r="X204" s="126"/>
      <c r="Y204" s="126"/>
      <c r="Z204" s="126"/>
      <c r="AA204" s="126"/>
      <c r="AB204" s="126"/>
      <c r="AC204" s="126"/>
      <c r="AD204" s="126"/>
      <c r="AE204" s="126"/>
      <c r="AF204" s="126"/>
      <c r="AG204" s="126"/>
      <c r="AH204" s="126"/>
      <c r="AI204" s="126"/>
      <c r="AJ204" s="126"/>
      <c r="AK204" s="126"/>
      <c r="AL204" s="126"/>
      <c r="AM204" s="126"/>
      <c r="AN204" s="126"/>
      <c r="AO204" s="126"/>
      <c r="AP204" s="126"/>
      <c r="AQ204" s="126"/>
      <c r="AR204" s="126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1"/>
      <c r="HB204" s="1"/>
      <c r="HC204" s="1"/>
      <c r="HD204" s="1"/>
      <c r="HE204" s="1"/>
      <c r="HF204" s="1"/>
      <c r="HG204" s="1"/>
      <c r="HH204" s="1"/>
      <c r="HI204" s="1"/>
      <c r="HJ204" s="1"/>
      <c r="HK204" s="1"/>
      <c r="HL204" s="1"/>
      <c r="HM204" s="1"/>
      <c r="HN204" s="1"/>
      <c r="HO204" s="1"/>
      <c r="HP204" s="1"/>
      <c r="HQ204" s="1"/>
      <c r="HR204" s="1"/>
      <c r="HS204" s="1"/>
      <c r="HT204" s="1"/>
      <c r="HU204" s="1"/>
      <c r="HV204" s="1"/>
      <c r="HW204" s="1"/>
      <c r="HX204" s="1"/>
      <c r="HY204" s="1"/>
      <c r="HZ204" s="1"/>
      <c r="IA204" s="1"/>
      <c r="IB204" s="1"/>
      <c r="IC204" s="1"/>
      <c r="ID204" s="1"/>
      <c r="IE204" s="1"/>
      <c r="IF204" s="1"/>
      <c r="IG204" s="1"/>
      <c r="IH204" s="1"/>
      <c r="II204" s="1"/>
      <c r="IJ204" s="1"/>
      <c r="IK204" s="1"/>
      <c r="IL204" s="1"/>
      <c r="IM204" s="1"/>
      <c r="IN204" s="1"/>
      <c r="IO204" s="1"/>
      <c r="IP204" s="1"/>
      <c r="IQ204" s="1"/>
      <c r="IR204" s="1"/>
      <c r="IS204" s="1"/>
      <c r="IT204" s="1"/>
      <c r="IU204" s="1"/>
      <c r="IV204" s="1"/>
      <c r="IW204" s="1"/>
    </row>
    <row r="205" customFormat="false" ht="11.25" hidden="false" customHeight="false" outlineLevel="0" collapsed="false">
      <c r="A205" s="1"/>
      <c r="B205" s="126"/>
      <c r="C205" s="126"/>
      <c r="D205" s="126"/>
      <c r="E205" s="126"/>
      <c r="F205" s="126"/>
      <c r="G205" s="126"/>
      <c r="H205" s="126"/>
      <c r="I205" s="126"/>
      <c r="J205" s="126"/>
      <c r="K205" s="100"/>
      <c r="L205" s="126"/>
      <c r="M205" s="126"/>
      <c r="N205" s="126"/>
      <c r="O205" s="126"/>
      <c r="P205" s="126"/>
      <c r="Q205" s="126"/>
      <c r="R205" s="126"/>
      <c r="S205" s="126"/>
      <c r="T205" s="126"/>
      <c r="U205" s="126"/>
      <c r="V205" s="126"/>
      <c r="W205" s="126"/>
      <c r="X205" s="126"/>
      <c r="Y205" s="126"/>
      <c r="Z205" s="126"/>
      <c r="AA205" s="126"/>
      <c r="AB205" s="126"/>
      <c r="AC205" s="126"/>
      <c r="AD205" s="126"/>
      <c r="AE205" s="126"/>
      <c r="AF205" s="126"/>
      <c r="AG205" s="126"/>
      <c r="AH205" s="126"/>
      <c r="AI205" s="126"/>
      <c r="AJ205" s="126"/>
      <c r="AK205" s="126"/>
      <c r="AL205" s="126"/>
      <c r="AM205" s="126"/>
      <c r="AN205" s="126"/>
      <c r="AO205" s="126"/>
      <c r="AP205" s="126"/>
      <c r="AQ205" s="126"/>
      <c r="AR205" s="126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  <c r="GJ205" s="1"/>
      <c r="GK205" s="1"/>
      <c r="GL205" s="1"/>
      <c r="GM205" s="1"/>
      <c r="GN205" s="1"/>
      <c r="GO205" s="1"/>
      <c r="GP205" s="1"/>
      <c r="GQ205" s="1"/>
      <c r="GR205" s="1"/>
      <c r="GS205" s="1"/>
      <c r="GT205" s="1"/>
      <c r="GU205" s="1"/>
      <c r="GV205" s="1"/>
      <c r="GW205" s="1"/>
      <c r="GX205" s="1"/>
      <c r="GY205" s="1"/>
      <c r="GZ205" s="1"/>
      <c r="HA205" s="1"/>
      <c r="HB205" s="1"/>
      <c r="HC205" s="1"/>
      <c r="HD205" s="1"/>
      <c r="HE205" s="1"/>
      <c r="HF205" s="1"/>
      <c r="HG205" s="1"/>
      <c r="HH205" s="1"/>
      <c r="HI205" s="1"/>
      <c r="HJ205" s="1"/>
      <c r="HK205" s="1"/>
      <c r="HL205" s="1"/>
      <c r="HM205" s="1"/>
      <c r="HN205" s="1"/>
      <c r="HO205" s="1"/>
      <c r="HP205" s="1"/>
      <c r="HQ205" s="1"/>
      <c r="HR205" s="1"/>
      <c r="HS205" s="1"/>
      <c r="HT205" s="1"/>
      <c r="HU205" s="1"/>
      <c r="HV205" s="1"/>
      <c r="HW205" s="1"/>
      <c r="HX205" s="1"/>
      <c r="HY205" s="1"/>
      <c r="HZ205" s="1"/>
      <c r="IA205" s="1"/>
      <c r="IB205" s="1"/>
      <c r="IC205" s="1"/>
      <c r="ID205" s="1"/>
      <c r="IE205" s="1"/>
      <c r="IF205" s="1"/>
      <c r="IG205" s="1"/>
      <c r="IH205" s="1"/>
      <c r="II205" s="1"/>
      <c r="IJ205" s="1"/>
      <c r="IK205" s="1"/>
      <c r="IL205" s="1"/>
      <c r="IM205" s="1"/>
      <c r="IN205" s="1"/>
      <c r="IO205" s="1"/>
      <c r="IP205" s="1"/>
      <c r="IQ205" s="1"/>
      <c r="IR205" s="1"/>
      <c r="IS205" s="1"/>
      <c r="IT205" s="1"/>
      <c r="IU205" s="1"/>
      <c r="IV205" s="1"/>
      <c r="IW205" s="1"/>
    </row>
    <row r="206" customFormat="false" ht="11.25" hidden="false" customHeight="false" outlineLevel="0" collapsed="false">
      <c r="A206" s="1"/>
      <c r="B206" s="126"/>
      <c r="C206" s="126"/>
      <c r="D206" s="126"/>
      <c r="E206" s="126"/>
      <c r="F206" s="126"/>
      <c r="G206" s="126"/>
      <c r="H206" s="126"/>
      <c r="I206" s="126"/>
      <c r="J206" s="126"/>
      <c r="K206" s="100"/>
      <c r="L206" s="126"/>
      <c r="M206" s="126"/>
      <c r="N206" s="126"/>
      <c r="O206" s="126"/>
      <c r="P206" s="126"/>
      <c r="Q206" s="126"/>
      <c r="R206" s="126"/>
      <c r="S206" s="126"/>
      <c r="T206" s="126"/>
      <c r="U206" s="126"/>
      <c r="V206" s="126"/>
      <c r="W206" s="126"/>
      <c r="X206" s="126"/>
      <c r="Y206" s="126"/>
      <c r="Z206" s="126"/>
      <c r="AA206" s="126"/>
      <c r="AB206" s="126"/>
      <c r="AC206" s="126"/>
      <c r="AD206" s="126"/>
      <c r="AE206" s="126"/>
      <c r="AF206" s="126"/>
      <c r="AG206" s="126"/>
      <c r="AH206" s="126"/>
      <c r="AI206" s="126"/>
      <c r="AJ206" s="126"/>
      <c r="AK206" s="126"/>
      <c r="AL206" s="126"/>
      <c r="AM206" s="126"/>
      <c r="AN206" s="126"/>
      <c r="AO206" s="126"/>
      <c r="AP206" s="126"/>
      <c r="AQ206" s="126"/>
      <c r="AR206" s="126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  <c r="GE206" s="1"/>
      <c r="GF206" s="1"/>
      <c r="GG206" s="1"/>
      <c r="GH206" s="1"/>
      <c r="GI206" s="1"/>
      <c r="GJ206" s="1"/>
      <c r="GK206" s="1"/>
      <c r="GL206" s="1"/>
      <c r="GM206" s="1"/>
      <c r="GN206" s="1"/>
      <c r="GO206" s="1"/>
      <c r="GP206" s="1"/>
      <c r="GQ206" s="1"/>
      <c r="GR206" s="1"/>
      <c r="GS206" s="1"/>
      <c r="GT206" s="1"/>
      <c r="GU206" s="1"/>
      <c r="GV206" s="1"/>
      <c r="GW206" s="1"/>
      <c r="GX206" s="1"/>
      <c r="GY206" s="1"/>
      <c r="GZ206" s="1"/>
      <c r="HA206" s="1"/>
      <c r="HB206" s="1"/>
      <c r="HC206" s="1"/>
      <c r="HD206" s="1"/>
      <c r="HE206" s="1"/>
      <c r="HF206" s="1"/>
      <c r="HG206" s="1"/>
      <c r="HH206" s="1"/>
      <c r="HI206" s="1"/>
      <c r="HJ206" s="1"/>
      <c r="HK206" s="1"/>
      <c r="HL206" s="1"/>
      <c r="HM206" s="1"/>
      <c r="HN206" s="1"/>
      <c r="HO206" s="1"/>
      <c r="HP206" s="1"/>
      <c r="HQ206" s="1"/>
      <c r="HR206" s="1"/>
      <c r="HS206" s="1"/>
      <c r="HT206" s="1"/>
      <c r="HU206" s="1"/>
      <c r="HV206" s="1"/>
      <c r="HW206" s="1"/>
      <c r="HX206" s="1"/>
      <c r="HY206" s="1"/>
      <c r="HZ206" s="1"/>
      <c r="IA206" s="1"/>
      <c r="IB206" s="1"/>
      <c r="IC206" s="1"/>
      <c r="ID206" s="1"/>
      <c r="IE206" s="1"/>
      <c r="IF206" s="1"/>
      <c r="IG206" s="1"/>
      <c r="IH206" s="1"/>
      <c r="II206" s="1"/>
      <c r="IJ206" s="1"/>
      <c r="IK206" s="1"/>
      <c r="IL206" s="1"/>
      <c r="IM206" s="1"/>
      <c r="IN206" s="1"/>
      <c r="IO206" s="1"/>
      <c r="IP206" s="1"/>
      <c r="IQ206" s="1"/>
      <c r="IR206" s="1"/>
      <c r="IS206" s="1"/>
      <c r="IT206" s="1"/>
      <c r="IU206" s="1"/>
      <c r="IV206" s="1"/>
      <c r="IW206" s="1"/>
    </row>
    <row r="207" customFormat="false" ht="11.25" hidden="false" customHeight="false" outlineLevel="0" collapsed="false">
      <c r="A207" s="1"/>
      <c r="B207" s="126"/>
      <c r="C207" s="126"/>
      <c r="D207" s="126"/>
      <c r="E207" s="126"/>
      <c r="F207" s="126"/>
      <c r="G207" s="126"/>
      <c r="H207" s="126"/>
      <c r="I207" s="126"/>
      <c r="J207" s="126"/>
      <c r="K207" s="100"/>
      <c r="L207" s="126"/>
      <c r="M207" s="126"/>
      <c r="N207" s="126"/>
      <c r="O207" s="126"/>
      <c r="P207" s="126"/>
      <c r="Q207" s="126"/>
      <c r="R207" s="126"/>
      <c r="S207" s="126"/>
      <c r="T207" s="126"/>
      <c r="U207" s="126"/>
      <c r="V207" s="126"/>
      <c r="W207" s="126"/>
      <c r="X207" s="126"/>
      <c r="Y207" s="126"/>
      <c r="Z207" s="126"/>
      <c r="AA207" s="126"/>
      <c r="AB207" s="126"/>
      <c r="AC207" s="126"/>
      <c r="AD207" s="126"/>
      <c r="AE207" s="126"/>
      <c r="AF207" s="126"/>
      <c r="AG207" s="126"/>
      <c r="AH207" s="126"/>
      <c r="AI207" s="126"/>
      <c r="AJ207" s="126"/>
      <c r="AK207" s="126"/>
      <c r="AL207" s="126"/>
      <c r="AM207" s="126"/>
      <c r="AN207" s="126"/>
      <c r="AO207" s="126"/>
      <c r="AP207" s="126"/>
      <c r="AQ207" s="126"/>
      <c r="AR207" s="126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"/>
      <c r="GA207" s="1"/>
      <c r="GB207" s="1"/>
      <c r="GC207" s="1"/>
      <c r="GD207" s="1"/>
      <c r="GE207" s="1"/>
      <c r="GF207" s="1"/>
      <c r="GG207" s="1"/>
      <c r="GH207" s="1"/>
      <c r="GI207" s="1"/>
      <c r="GJ207" s="1"/>
      <c r="GK207" s="1"/>
      <c r="GL207" s="1"/>
      <c r="GM207" s="1"/>
      <c r="GN207" s="1"/>
      <c r="GO207" s="1"/>
      <c r="GP207" s="1"/>
      <c r="GQ207" s="1"/>
      <c r="GR207" s="1"/>
      <c r="GS207" s="1"/>
      <c r="GT207" s="1"/>
      <c r="GU207" s="1"/>
      <c r="GV207" s="1"/>
      <c r="GW207" s="1"/>
      <c r="GX207" s="1"/>
      <c r="GY207" s="1"/>
      <c r="GZ207" s="1"/>
      <c r="HA207" s="1"/>
      <c r="HB207" s="1"/>
      <c r="HC207" s="1"/>
      <c r="HD207" s="1"/>
      <c r="HE207" s="1"/>
      <c r="HF207" s="1"/>
      <c r="HG207" s="1"/>
      <c r="HH207" s="1"/>
      <c r="HI207" s="1"/>
      <c r="HJ207" s="1"/>
      <c r="HK207" s="1"/>
      <c r="HL207" s="1"/>
      <c r="HM207" s="1"/>
      <c r="HN207" s="1"/>
      <c r="HO207" s="1"/>
      <c r="HP207" s="1"/>
      <c r="HQ207" s="1"/>
      <c r="HR207" s="1"/>
      <c r="HS207" s="1"/>
      <c r="HT207" s="1"/>
      <c r="HU207" s="1"/>
      <c r="HV207" s="1"/>
      <c r="HW207" s="1"/>
      <c r="HX207" s="1"/>
      <c r="HY207" s="1"/>
      <c r="HZ207" s="1"/>
      <c r="IA207" s="1"/>
      <c r="IB207" s="1"/>
      <c r="IC207" s="1"/>
      <c r="ID207" s="1"/>
      <c r="IE207" s="1"/>
      <c r="IF207" s="1"/>
      <c r="IG207" s="1"/>
      <c r="IH207" s="1"/>
      <c r="II207" s="1"/>
      <c r="IJ207" s="1"/>
      <c r="IK207" s="1"/>
      <c r="IL207" s="1"/>
      <c r="IM207" s="1"/>
      <c r="IN207" s="1"/>
      <c r="IO207" s="1"/>
      <c r="IP207" s="1"/>
      <c r="IQ207" s="1"/>
      <c r="IR207" s="1"/>
      <c r="IS207" s="1"/>
      <c r="IT207" s="1"/>
      <c r="IU207" s="1"/>
      <c r="IV207" s="1"/>
      <c r="IW207" s="1"/>
    </row>
    <row r="208" customFormat="false" ht="11.25" hidden="false" customHeight="false" outlineLevel="0" collapsed="false">
      <c r="A208" s="1"/>
      <c r="B208" s="126"/>
      <c r="C208" s="126"/>
      <c r="D208" s="126"/>
      <c r="E208" s="126"/>
      <c r="F208" s="126"/>
      <c r="G208" s="126"/>
      <c r="H208" s="126"/>
      <c r="I208" s="126"/>
      <c r="J208" s="126"/>
      <c r="K208" s="100"/>
      <c r="L208" s="126"/>
      <c r="M208" s="126"/>
      <c r="N208" s="126"/>
      <c r="O208" s="126"/>
      <c r="P208" s="126"/>
      <c r="Q208" s="126"/>
      <c r="R208" s="126"/>
      <c r="S208" s="126"/>
      <c r="T208" s="126"/>
      <c r="U208" s="126"/>
      <c r="V208" s="126"/>
      <c r="W208" s="126"/>
      <c r="X208" s="126"/>
      <c r="Y208" s="126"/>
      <c r="Z208" s="126"/>
      <c r="AA208" s="126"/>
      <c r="AB208" s="126"/>
      <c r="AC208" s="126"/>
      <c r="AD208" s="126"/>
      <c r="AE208" s="126"/>
      <c r="AF208" s="126"/>
      <c r="AG208" s="126"/>
      <c r="AH208" s="126"/>
      <c r="AI208" s="126"/>
      <c r="AJ208" s="126"/>
      <c r="AK208" s="126"/>
      <c r="AL208" s="126"/>
      <c r="AM208" s="126"/>
      <c r="AN208" s="126"/>
      <c r="AO208" s="126"/>
      <c r="AP208" s="126"/>
      <c r="AQ208" s="126"/>
      <c r="AR208" s="126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"/>
      <c r="GA208" s="1"/>
      <c r="GB208" s="1"/>
      <c r="GC208" s="1"/>
      <c r="GD208" s="1"/>
      <c r="GE208" s="1"/>
      <c r="GF208" s="1"/>
      <c r="GG208" s="1"/>
      <c r="GH208" s="1"/>
      <c r="GI208" s="1"/>
      <c r="GJ208" s="1"/>
      <c r="GK208" s="1"/>
      <c r="GL208" s="1"/>
      <c r="GM208" s="1"/>
      <c r="GN208" s="1"/>
      <c r="GO208" s="1"/>
      <c r="GP208" s="1"/>
      <c r="GQ208" s="1"/>
      <c r="GR208" s="1"/>
      <c r="GS208" s="1"/>
      <c r="GT208" s="1"/>
      <c r="GU208" s="1"/>
      <c r="GV208" s="1"/>
      <c r="GW208" s="1"/>
      <c r="GX208" s="1"/>
      <c r="GY208" s="1"/>
      <c r="GZ208" s="1"/>
      <c r="HA208" s="1"/>
      <c r="HB208" s="1"/>
      <c r="HC208" s="1"/>
      <c r="HD208" s="1"/>
      <c r="HE208" s="1"/>
      <c r="HF208" s="1"/>
      <c r="HG208" s="1"/>
      <c r="HH208" s="1"/>
      <c r="HI208" s="1"/>
      <c r="HJ208" s="1"/>
      <c r="HK208" s="1"/>
      <c r="HL208" s="1"/>
      <c r="HM208" s="1"/>
      <c r="HN208" s="1"/>
      <c r="HO208" s="1"/>
      <c r="HP208" s="1"/>
      <c r="HQ208" s="1"/>
      <c r="HR208" s="1"/>
      <c r="HS208" s="1"/>
      <c r="HT208" s="1"/>
      <c r="HU208" s="1"/>
      <c r="HV208" s="1"/>
      <c r="HW208" s="1"/>
      <c r="HX208" s="1"/>
      <c r="HY208" s="1"/>
      <c r="HZ208" s="1"/>
      <c r="IA208" s="1"/>
      <c r="IB208" s="1"/>
      <c r="IC208" s="1"/>
      <c r="ID208" s="1"/>
      <c r="IE208" s="1"/>
      <c r="IF208" s="1"/>
      <c r="IG208" s="1"/>
      <c r="IH208" s="1"/>
      <c r="II208" s="1"/>
      <c r="IJ208" s="1"/>
      <c r="IK208" s="1"/>
      <c r="IL208" s="1"/>
      <c r="IM208" s="1"/>
      <c r="IN208" s="1"/>
      <c r="IO208" s="1"/>
      <c r="IP208" s="1"/>
      <c r="IQ208" s="1"/>
      <c r="IR208" s="1"/>
      <c r="IS208" s="1"/>
      <c r="IT208" s="1"/>
      <c r="IU208" s="1"/>
      <c r="IV208" s="1"/>
      <c r="IW208" s="1"/>
    </row>
    <row r="209" customFormat="false" ht="11.25" hidden="false" customHeight="false" outlineLevel="0" collapsed="false">
      <c r="A209" s="1"/>
      <c r="B209" s="126"/>
      <c r="C209" s="126"/>
      <c r="D209" s="126"/>
      <c r="E209" s="126"/>
      <c r="F209" s="126"/>
      <c r="G209" s="126"/>
      <c r="H209" s="126"/>
      <c r="I209" s="126"/>
      <c r="J209" s="126"/>
      <c r="K209" s="100"/>
      <c r="L209" s="126"/>
      <c r="M209" s="126"/>
      <c r="N209" s="126"/>
      <c r="O209" s="126"/>
      <c r="P209" s="126"/>
      <c r="Q209" s="126"/>
      <c r="R209" s="126"/>
      <c r="S209" s="126"/>
      <c r="T209" s="126"/>
      <c r="U209" s="126"/>
      <c r="V209" s="126"/>
      <c r="W209" s="126"/>
      <c r="X209" s="126"/>
      <c r="Y209" s="126"/>
      <c r="Z209" s="126"/>
      <c r="AA209" s="126"/>
      <c r="AB209" s="126"/>
      <c r="AC209" s="126"/>
      <c r="AD209" s="126"/>
      <c r="AE209" s="126"/>
      <c r="AF209" s="126"/>
      <c r="AG209" s="126"/>
      <c r="AH209" s="126"/>
      <c r="AI209" s="126"/>
      <c r="AJ209" s="126"/>
      <c r="AK209" s="126"/>
      <c r="AL209" s="126"/>
      <c r="AM209" s="126"/>
      <c r="AN209" s="126"/>
      <c r="AO209" s="126"/>
      <c r="AP209" s="126"/>
      <c r="AQ209" s="126"/>
      <c r="AR209" s="126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"/>
      <c r="GA209" s="1"/>
      <c r="GB209" s="1"/>
      <c r="GC209" s="1"/>
      <c r="GD209" s="1"/>
      <c r="GE209" s="1"/>
      <c r="GF209" s="1"/>
      <c r="GG209" s="1"/>
      <c r="GH209" s="1"/>
      <c r="GI209" s="1"/>
      <c r="GJ209" s="1"/>
      <c r="GK209" s="1"/>
      <c r="GL209" s="1"/>
      <c r="GM209" s="1"/>
      <c r="GN209" s="1"/>
      <c r="GO209" s="1"/>
      <c r="GP209" s="1"/>
      <c r="GQ209" s="1"/>
      <c r="GR209" s="1"/>
      <c r="GS209" s="1"/>
      <c r="GT209" s="1"/>
      <c r="GU209" s="1"/>
      <c r="GV209" s="1"/>
      <c r="GW209" s="1"/>
      <c r="GX209" s="1"/>
      <c r="GY209" s="1"/>
      <c r="GZ209" s="1"/>
      <c r="HA209" s="1"/>
      <c r="HB209" s="1"/>
      <c r="HC209" s="1"/>
      <c r="HD209" s="1"/>
      <c r="HE209" s="1"/>
      <c r="HF209" s="1"/>
      <c r="HG209" s="1"/>
      <c r="HH209" s="1"/>
      <c r="HI209" s="1"/>
      <c r="HJ209" s="1"/>
      <c r="HK209" s="1"/>
      <c r="HL209" s="1"/>
      <c r="HM209" s="1"/>
      <c r="HN209" s="1"/>
      <c r="HO209" s="1"/>
      <c r="HP209" s="1"/>
      <c r="HQ209" s="1"/>
      <c r="HR209" s="1"/>
      <c r="HS209" s="1"/>
      <c r="HT209" s="1"/>
      <c r="HU209" s="1"/>
      <c r="HV209" s="1"/>
      <c r="HW209" s="1"/>
      <c r="HX209" s="1"/>
      <c r="HY209" s="1"/>
      <c r="HZ209" s="1"/>
      <c r="IA209" s="1"/>
      <c r="IB209" s="1"/>
      <c r="IC209" s="1"/>
      <c r="ID209" s="1"/>
      <c r="IE209" s="1"/>
      <c r="IF209" s="1"/>
      <c r="IG209" s="1"/>
      <c r="IH209" s="1"/>
      <c r="II209" s="1"/>
      <c r="IJ209" s="1"/>
      <c r="IK209" s="1"/>
      <c r="IL209" s="1"/>
      <c r="IM209" s="1"/>
      <c r="IN209" s="1"/>
      <c r="IO209" s="1"/>
      <c r="IP209" s="1"/>
      <c r="IQ209" s="1"/>
      <c r="IR209" s="1"/>
      <c r="IS209" s="1"/>
      <c r="IT209" s="1"/>
      <c r="IU209" s="1"/>
      <c r="IV209" s="1"/>
      <c r="IW209" s="1"/>
    </row>
    <row r="210" customFormat="false" ht="11.25" hidden="false" customHeight="false" outlineLevel="0" collapsed="false">
      <c r="A210" s="1"/>
      <c r="B210" s="126"/>
      <c r="C210" s="126"/>
      <c r="D210" s="126"/>
      <c r="E210" s="126"/>
      <c r="F210" s="126"/>
      <c r="G210" s="126"/>
      <c r="H210" s="126"/>
      <c r="I210" s="126"/>
      <c r="J210" s="126"/>
      <c r="K210" s="126"/>
      <c r="L210" s="126"/>
      <c r="M210" s="126"/>
      <c r="N210" s="126"/>
      <c r="O210" s="126"/>
      <c r="P210" s="126"/>
      <c r="Q210" s="126"/>
      <c r="R210" s="126"/>
      <c r="S210" s="126"/>
      <c r="T210" s="126"/>
      <c r="U210" s="126"/>
      <c r="V210" s="126"/>
      <c r="W210" s="126"/>
      <c r="X210" s="126"/>
      <c r="Y210" s="126"/>
      <c r="Z210" s="126"/>
      <c r="AA210" s="126"/>
      <c r="AB210" s="126"/>
      <c r="AC210" s="126"/>
      <c r="AD210" s="126"/>
      <c r="AE210" s="126"/>
      <c r="AF210" s="126"/>
      <c r="AG210" s="126"/>
      <c r="AH210" s="126"/>
      <c r="AI210" s="126"/>
      <c r="AJ210" s="126"/>
      <c r="AK210" s="126"/>
      <c r="AL210" s="126"/>
      <c r="AM210" s="126"/>
      <c r="AN210" s="126"/>
      <c r="AO210" s="126"/>
      <c r="AP210" s="126"/>
      <c r="AQ210" s="126"/>
      <c r="AR210" s="126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1"/>
      <c r="GA210" s="1"/>
      <c r="GB210" s="1"/>
      <c r="GC210" s="1"/>
      <c r="GD210" s="1"/>
      <c r="GE210" s="1"/>
      <c r="GF210" s="1"/>
      <c r="GG210" s="1"/>
      <c r="GH210" s="1"/>
      <c r="GI210" s="1"/>
      <c r="GJ210" s="1"/>
      <c r="GK210" s="1"/>
      <c r="GL210" s="1"/>
      <c r="GM210" s="1"/>
      <c r="GN210" s="1"/>
      <c r="GO210" s="1"/>
      <c r="GP210" s="1"/>
      <c r="GQ210" s="1"/>
      <c r="GR210" s="1"/>
      <c r="GS210" s="1"/>
      <c r="GT210" s="1"/>
      <c r="GU210" s="1"/>
      <c r="GV210" s="1"/>
      <c r="GW210" s="1"/>
      <c r="GX210" s="1"/>
      <c r="GY210" s="1"/>
      <c r="GZ210" s="1"/>
      <c r="HA210" s="1"/>
      <c r="HB210" s="1"/>
      <c r="HC210" s="1"/>
      <c r="HD210" s="1"/>
      <c r="HE210" s="1"/>
      <c r="HF210" s="1"/>
      <c r="HG210" s="1"/>
      <c r="HH210" s="1"/>
      <c r="HI210" s="1"/>
      <c r="HJ210" s="1"/>
      <c r="HK210" s="1"/>
      <c r="HL210" s="1"/>
      <c r="HM210" s="1"/>
      <c r="HN210" s="1"/>
      <c r="HO210" s="1"/>
      <c r="HP210" s="1"/>
      <c r="HQ210" s="1"/>
      <c r="HR210" s="1"/>
      <c r="HS210" s="1"/>
      <c r="HT210" s="1"/>
      <c r="HU210" s="1"/>
      <c r="HV210" s="1"/>
      <c r="HW210" s="1"/>
      <c r="HX210" s="1"/>
      <c r="HY210" s="1"/>
      <c r="HZ210" s="1"/>
      <c r="IA210" s="1"/>
      <c r="IB210" s="1"/>
      <c r="IC210" s="1"/>
      <c r="ID210" s="1"/>
      <c r="IE210" s="1"/>
      <c r="IF210" s="1"/>
      <c r="IG210" s="1"/>
      <c r="IH210" s="1"/>
      <c r="II210" s="1"/>
      <c r="IJ210" s="1"/>
      <c r="IK210" s="1"/>
      <c r="IL210" s="1"/>
      <c r="IM210" s="1"/>
      <c r="IN210" s="1"/>
      <c r="IO210" s="1"/>
      <c r="IP210" s="1"/>
      <c r="IQ210" s="1"/>
      <c r="IR210" s="1"/>
      <c r="IS210" s="1"/>
      <c r="IT210" s="1"/>
      <c r="IU210" s="1"/>
      <c r="IV210" s="1"/>
      <c r="IW210" s="1"/>
    </row>
    <row r="211" customFormat="false" ht="11.25" hidden="false" customHeight="false" outlineLevel="0" collapsed="false">
      <c r="A211" s="1"/>
      <c r="B211" s="126"/>
      <c r="C211" s="126"/>
      <c r="D211" s="126"/>
      <c r="E211" s="126"/>
      <c r="F211" s="126"/>
      <c r="G211" s="126"/>
      <c r="H211" s="126"/>
      <c r="I211" s="126"/>
      <c r="J211" s="126"/>
      <c r="K211" s="126"/>
      <c r="L211" s="126"/>
      <c r="M211" s="126"/>
      <c r="N211" s="126"/>
      <c r="O211" s="126"/>
      <c r="P211" s="126"/>
      <c r="Q211" s="126"/>
      <c r="R211" s="126"/>
      <c r="S211" s="126"/>
      <c r="T211" s="126"/>
      <c r="U211" s="126"/>
      <c r="V211" s="126"/>
      <c r="W211" s="126"/>
      <c r="X211" s="126"/>
      <c r="Y211" s="126"/>
      <c r="Z211" s="126"/>
      <c r="AA211" s="126"/>
      <c r="AB211" s="126"/>
      <c r="AC211" s="126"/>
      <c r="AD211" s="126"/>
      <c r="AE211" s="126"/>
      <c r="AF211" s="126"/>
      <c r="AG211" s="126"/>
      <c r="AH211" s="126"/>
      <c r="AI211" s="126"/>
      <c r="AJ211" s="126"/>
      <c r="AK211" s="126"/>
      <c r="AL211" s="126"/>
      <c r="AM211" s="126"/>
      <c r="AN211" s="126"/>
      <c r="AO211" s="126"/>
      <c r="AP211" s="126"/>
      <c r="AQ211" s="126"/>
      <c r="AR211" s="126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"/>
      <c r="GA211" s="1"/>
      <c r="GB211" s="1"/>
      <c r="GC211" s="1"/>
      <c r="GD211" s="1"/>
      <c r="GE211" s="1"/>
      <c r="GF211" s="1"/>
      <c r="GG211" s="1"/>
      <c r="GH211" s="1"/>
      <c r="GI211" s="1"/>
      <c r="GJ211" s="1"/>
      <c r="GK211" s="1"/>
      <c r="GL211" s="1"/>
      <c r="GM211" s="1"/>
      <c r="GN211" s="1"/>
      <c r="GO211" s="1"/>
      <c r="GP211" s="1"/>
      <c r="GQ211" s="1"/>
      <c r="GR211" s="1"/>
      <c r="GS211" s="1"/>
      <c r="GT211" s="1"/>
      <c r="GU211" s="1"/>
      <c r="GV211" s="1"/>
      <c r="GW211" s="1"/>
      <c r="GX211" s="1"/>
      <c r="GY211" s="1"/>
      <c r="GZ211" s="1"/>
      <c r="HA211" s="1"/>
      <c r="HB211" s="1"/>
      <c r="HC211" s="1"/>
      <c r="HD211" s="1"/>
      <c r="HE211" s="1"/>
      <c r="HF211" s="1"/>
      <c r="HG211" s="1"/>
      <c r="HH211" s="1"/>
      <c r="HI211" s="1"/>
      <c r="HJ211" s="1"/>
      <c r="HK211" s="1"/>
      <c r="HL211" s="1"/>
      <c r="HM211" s="1"/>
      <c r="HN211" s="1"/>
      <c r="HO211" s="1"/>
      <c r="HP211" s="1"/>
      <c r="HQ211" s="1"/>
      <c r="HR211" s="1"/>
      <c r="HS211" s="1"/>
      <c r="HT211" s="1"/>
      <c r="HU211" s="1"/>
      <c r="HV211" s="1"/>
      <c r="HW211" s="1"/>
      <c r="HX211" s="1"/>
      <c r="HY211" s="1"/>
      <c r="HZ211" s="1"/>
      <c r="IA211" s="1"/>
      <c r="IB211" s="1"/>
      <c r="IC211" s="1"/>
      <c r="ID211" s="1"/>
      <c r="IE211" s="1"/>
      <c r="IF211" s="1"/>
      <c r="IG211" s="1"/>
      <c r="IH211" s="1"/>
      <c r="II211" s="1"/>
      <c r="IJ211" s="1"/>
      <c r="IK211" s="1"/>
      <c r="IL211" s="1"/>
      <c r="IM211" s="1"/>
      <c r="IN211" s="1"/>
      <c r="IO211" s="1"/>
      <c r="IP211" s="1"/>
      <c r="IQ211" s="1"/>
      <c r="IR211" s="1"/>
      <c r="IS211" s="1"/>
      <c r="IT211" s="1"/>
      <c r="IU211" s="1"/>
      <c r="IV211" s="1"/>
      <c r="IW211" s="1"/>
    </row>
    <row r="212" customFormat="false" ht="11.25" hidden="false" customHeight="false" outlineLevel="0" collapsed="false">
      <c r="A212" s="1"/>
      <c r="B212" s="126"/>
      <c r="C212" s="126"/>
      <c r="D212" s="126"/>
      <c r="E212" s="126"/>
      <c r="F212" s="126"/>
      <c r="G212" s="126"/>
      <c r="H212" s="126"/>
      <c r="I212" s="126"/>
      <c r="J212" s="126"/>
      <c r="K212" s="126"/>
      <c r="L212" s="126"/>
      <c r="M212" s="126"/>
      <c r="N212" s="126"/>
      <c r="O212" s="126"/>
      <c r="P212" s="126"/>
      <c r="Q212" s="126"/>
      <c r="R212" s="126"/>
      <c r="S212" s="126"/>
      <c r="T212" s="126"/>
      <c r="U212" s="126"/>
      <c r="V212" s="126"/>
      <c r="W212" s="126"/>
      <c r="X212" s="126"/>
      <c r="Y212" s="126"/>
      <c r="Z212" s="126"/>
      <c r="AA212" s="126"/>
      <c r="AB212" s="126"/>
      <c r="AC212" s="126"/>
      <c r="AD212" s="126"/>
      <c r="AE212" s="126"/>
      <c r="AF212" s="126"/>
      <c r="AG212" s="126"/>
      <c r="AH212" s="126"/>
      <c r="AI212" s="126"/>
      <c r="AJ212" s="126"/>
      <c r="AK212" s="126"/>
      <c r="AL212" s="126"/>
      <c r="AM212" s="126"/>
      <c r="AN212" s="126"/>
      <c r="AO212" s="126"/>
      <c r="AP212" s="126"/>
      <c r="AQ212" s="126"/>
      <c r="AR212" s="126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  <c r="GE212" s="1"/>
      <c r="GF212" s="1"/>
      <c r="GG212" s="1"/>
      <c r="GH212" s="1"/>
      <c r="GI212" s="1"/>
      <c r="GJ212" s="1"/>
      <c r="GK212" s="1"/>
      <c r="GL212" s="1"/>
      <c r="GM212" s="1"/>
      <c r="GN212" s="1"/>
      <c r="GO212" s="1"/>
      <c r="GP212" s="1"/>
      <c r="GQ212" s="1"/>
      <c r="GR212" s="1"/>
      <c r="GS212" s="1"/>
      <c r="GT212" s="1"/>
      <c r="GU212" s="1"/>
      <c r="GV212" s="1"/>
      <c r="GW212" s="1"/>
      <c r="GX212" s="1"/>
      <c r="GY212" s="1"/>
      <c r="GZ212" s="1"/>
      <c r="HA212" s="1"/>
      <c r="HB212" s="1"/>
      <c r="HC212" s="1"/>
      <c r="HD212" s="1"/>
      <c r="HE212" s="1"/>
      <c r="HF212" s="1"/>
      <c r="HG212" s="1"/>
      <c r="HH212" s="1"/>
      <c r="HI212" s="1"/>
      <c r="HJ212" s="1"/>
      <c r="HK212" s="1"/>
      <c r="HL212" s="1"/>
      <c r="HM212" s="1"/>
      <c r="HN212" s="1"/>
      <c r="HO212" s="1"/>
      <c r="HP212" s="1"/>
      <c r="HQ212" s="1"/>
      <c r="HR212" s="1"/>
      <c r="HS212" s="1"/>
      <c r="HT212" s="1"/>
      <c r="HU212" s="1"/>
      <c r="HV212" s="1"/>
      <c r="HW212" s="1"/>
      <c r="HX212" s="1"/>
      <c r="HY212" s="1"/>
      <c r="HZ212" s="1"/>
      <c r="IA212" s="1"/>
      <c r="IB212" s="1"/>
      <c r="IC212" s="1"/>
      <c r="ID212" s="1"/>
      <c r="IE212" s="1"/>
      <c r="IF212" s="1"/>
      <c r="IG212" s="1"/>
      <c r="IH212" s="1"/>
      <c r="II212" s="1"/>
      <c r="IJ212" s="1"/>
      <c r="IK212" s="1"/>
      <c r="IL212" s="1"/>
      <c r="IM212" s="1"/>
      <c r="IN212" s="1"/>
      <c r="IO212" s="1"/>
      <c r="IP212" s="1"/>
      <c r="IQ212" s="1"/>
      <c r="IR212" s="1"/>
      <c r="IS212" s="1"/>
      <c r="IT212" s="1"/>
      <c r="IU212" s="1"/>
      <c r="IV212" s="1"/>
      <c r="IW212" s="1"/>
    </row>
    <row r="213" customFormat="false" ht="11.25" hidden="false" customHeight="false" outlineLevel="0" collapsed="false">
      <c r="A213" s="1"/>
      <c r="B213" s="126"/>
      <c r="C213" s="126"/>
      <c r="D213" s="126"/>
      <c r="E213" s="126"/>
      <c r="F213" s="126"/>
      <c r="G213" s="126"/>
      <c r="H213" s="126"/>
      <c r="I213" s="126"/>
      <c r="J213" s="126"/>
      <c r="K213" s="126"/>
      <c r="L213" s="126"/>
      <c r="M213" s="126"/>
      <c r="N213" s="126"/>
      <c r="O213" s="126"/>
      <c r="P213" s="126"/>
      <c r="Q213" s="126"/>
      <c r="R213" s="126"/>
      <c r="S213" s="126"/>
      <c r="T213" s="126"/>
      <c r="U213" s="126"/>
      <c r="V213" s="126"/>
      <c r="W213" s="126"/>
      <c r="X213" s="126"/>
      <c r="Y213" s="126"/>
      <c r="Z213" s="126"/>
      <c r="AA213" s="126"/>
      <c r="AB213" s="126"/>
      <c r="AC213" s="126"/>
      <c r="AD213" s="126"/>
      <c r="AE213" s="126"/>
      <c r="AF213" s="126"/>
      <c r="AG213" s="126"/>
      <c r="AH213" s="126"/>
      <c r="AI213" s="126"/>
      <c r="AJ213" s="126"/>
      <c r="AK213" s="126"/>
      <c r="AL213" s="126"/>
      <c r="AM213" s="126"/>
      <c r="AN213" s="126"/>
      <c r="AO213" s="126"/>
      <c r="AP213" s="126"/>
      <c r="AQ213" s="126"/>
      <c r="AR213" s="126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1"/>
      <c r="GA213" s="1"/>
      <c r="GB213" s="1"/>
      <c r="GC213" s="1"/>
      <c r="GD213" s="1"/>
      <c r="GE213" s="1"/>
      <c r="GF213" s="1"/>
      <c r="GG213" s="1"/>
      <c r="GH213" s="1"/>
      <c r="GI213" s="1"/>
      <c r="GJ213" s="1"/>
      <c r="GK213" s="1"/>
      <c r="GL213" s="1"/>
      <c r="GM213" s="1"/>
      <c r="GN213" s="1"/>
      <c r="GO213" s="1"/>
      <c r="GP213" s="1"/>
      <c r="GQ213" s="1"/>
      <c r="GR213" s="1"/>
      <c r="GS213" s="1"/>
      <c r="GT213" s="1"/>
      <c r="GU213" s="1"/>
      <c r="GV213" s="1"/>
      <c r="GW213" s="1"/>
      <c r="GX213" s="1"/>
      <c r="GY213" s="1"/>
      <c r="GZ213" s="1"/>
      <c r="HA213" s="1"/>
      <c r="HB213" s="1"/>
      <c r="HC213" s="1"/>
      <c r="HD213" s="1"/>
      <c r="HE213" s="1"/>
      <c r="HF213" s="1"/>
      <c r="HG213" s="1"/>
      <c r="HH213" s="1"/>
      <c r="HI213" s="1"/>
      <c r="HJ213" s="1"/>
      <c r="HK213" s="1"/>
      <c r="HL213" s="1"/>
      <c r="HM213" s="1"/>
      <c r="HN213" s="1"/>
      <c r="HO213" s="1"/>
      <c r="HP213" s="1"/>
      <c r="HQ213" s="1"/>
      <c r="HR213" s="1"/>
      <c r="HS213" s="1"/>
      <c r="HT213" s="1"/>
      <c r="HU213" s="1"/>
      <c r="HV213" s="1"/>
      <c r="HW213" s="1"/>
      <c r="HX213" s="1"/>
      <c r="HY213" s="1"/>
      <c r="HZ213" s="1"/>
      <c r="IA213" s="1"/>
      <c r="IB213" s="1"/>
      <c r="IC213" s="1"/>
      <c r="ID213" s="1"/>
      <c r="IE213" s="1"/>
      <c r="IF213" s="1"/>
      <c r="IG213" s="1"/>
      <c r="IH213" s="1"/>
      <c r="II213" s="1"/>
      <c r="IJ213" s="1"/>
      <c r="IK213" s="1"/>
      <c r="IL213" s="1"/>
      <c r="IM213" s="1"/>
      <c r="IN213" s="1"/>
      <c r="IO213" s="1"/>
      <c r="IP213" s="1"/>
      <c r="IQ213" s="1"/>
      <c r="IR213" s="1"/>
      <c r="IS213" s="1"/>
      <c r="IT213" s="1"/>
      <c r="IU213" s="1"/>
      <c r="IV213" s="1"/>
      <c r="IW213" s="1"/>
    </row>
    <row r="214" customFormat="false" ht="11.25" hidden="false" customHeight="false" outlineLevel="0" collapsed="false">
      <c r="A214" s="1"/>
      <c r="B214" s="126"/>
      <c r="C214" s="126"/>
      <c r="D214" s="126"/>
      <c r="E214" s="126"/>
      <c r="F214" s="126"/>
      <c r="G214" s="126"/>
      <c r="H214" s="126"/>
      <c r="I214" s="126"/>
      <c r="J214" s="126"/>
      <c r="K214" s="126"/>
      <c r="L214" s="126"/>
      <c r="M214" s="126"/>
      <c r="N214" s="126"/>
      <c r="O214" s="126"/>
      <c r="P214" s="126"/>
      <c r="Q214" s="126"/>
      <c r="R214" s="126"/>
      <c r="S214" s="126"/>
      <c r="T214" s="126"/>
      <c r="U214" s="126"/>
      <c r="V214" s="126"/>
      <c r="W214" s="126"/>
      <c r="X214" s="126"/>
      <c r="Y214" s="126"/>
      <c r="Z214" s="126"/>
      <c r="AA214" s="126"/>
      <c r="AB214" s="126"/>
      <c r="AC214" s="126"/>
      <c r="AD214" s="126"/>
      <c r="AE214" s="126"/>
      <c r="AF214" s="126"/>
      <c r="AG214" s="126"/>
      <c r="AH214" s="126"/>
      <c r="AI214" s="126"/>
      <c r="AJ214" s="126"/>
      <c r="AK214" s="126"/>
      <c r="AL214" s="126"/>
      <c r="AM214" s="126"/>
      <c r="AN214" s="126"/>
      <c r="AO214" s="126"/>
      <c r="AP214" s="126"/>
      <c r="AQ214" s="126"/>
      <c r="AR214" s="126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"/>
      <c r="GA214" s="1"/>
      <c r="GB214" s="1"/>
      <c r="GC214" s="1"/>
      <c r="GD214" s="1"/>
      <c r="GE214" s="1"/>
      <c r="GF214" s="1"/>
      <c r="GG214" s="1"/>
      <c r="GH214" s="1"/>
      <c r="GI214" s="1"/>
      <c r="GJ214" s="1"/>
      <c r="GK214" s="1"/>
      <c r="GL214" s="1"/>
      <c r="GM214" s="1"/>
      <c r="GN214" s="1"/>
      <c r="GO214" s="1"/>
      <c r="GP214" s="1"/>
      <c r="GQ214" s="1"/>
      <c r="GR214" s="1"/>
      <c r="GS214" s="1"/>
      <c r="GT214" s="1"/>
      <c r="GU214" s="1"/>
      <c r="GV214" s="1"/>
      <c r="GW214" s="1"/>
      <c r="GX214" s="1"/>
      <c r="GY214" s="1"/>
      <c r="GZ214" s="1"/>
      <c r="HA214" s="1"/>
      <c r="HB214" s="1"/>
      <c r="HC214" s="1"/>
      <c r="HD214" s="1"/>
      <c r="HE214" s="1"/>
      <c r="HF214" s="1"/>
      <c r="HG214" s="1"/>
      <c r="HH214" s="1"/>
      <c r="HI214" s="1"/>
      <c r="HJ214" s="1"/>
      <c r="HK214" s="1"/>
      <c r="HL214" s="1"/>
      <c r="HM214" s="1"/>
      <c r="HN214" s="1"/>
      <c r="HO214" s="1"/>
      <c r="HP214" s="1"/>
      <c r="HQ214" s="1"/>
      <c r="HR214" s="1"/>
      <c r="HS214" s="1"/>
      <c r="HT214" s="1"/>
      <c r="HU214" s="1"/>
      <c r="HV214" s="1"/>
      <c r="HW214" s="1"/>
      <c r="HX214" s="1"/>
      <c r="HY214" s="1"/>
      <c r="HZ214" s="1"/>
      <c r="IA214" s="1"/>
      <c r="IB214" s="1"/>
      <c r="IC214" s="1"/>
      <c r="ID214" s="1"/>
      <c r="IE214" s="1"/>
      <c r="IF214" s="1"/>
      <c r="IG214" s="1"/>
      <c r="IH214" s="1"/>
      <c r="II214" s="1"/>
      <c r="IJ214" s="1"/>
      <c r="IK214" s="1"/>
      <c r="IL214" s="1"/>
      <c r="IM214" s="1"/>
      <c r="IN214" s="1"/>
      <c r="IO214" s="1"/>
      <c r="IP214" s="1"/>
      <c r="IQ214" s="1"/>
      <c r="IR214" s="1"/>
      <c r="IS214" s="1"/>
      <c r="IT214" s="1"/>
      <c r="IU214" s="1"/>
      <c r="IV214" s="1"/>
      <c r="IW214" s="1"/>
    </row>
    <row r="215" customFormat="false" ht="11.25" hidden="false" customHeight="false" outlineLevel="0" collapsed="false">
      <c r="A215" s="1"/>
      <c r="B215" s="126"/>
      <c r="C215" s="126"/>
      <c r="D215" s="126"/>
      <c r="E215" s="126"/>
      <c r="F215" s="126"/>
      <c r="G215" s="126"/>
      <c r="H215" s="126"/>
      <c r="I215" s="126"/>
      <c r="J215" s="126"/>
      <c r="K215" s="126"/>
      <c r="L215" s="126"/>
      <c r="M215" s="126"/>
      <c r="N215" s="126"/>
      <c r="O215" s="126"/>
      <c r="P215" s="126"/>
      <c r="Q215" s="126"/>
      <c r="R215" s="126"/>
      <c r="S215" s="126"/>
      <c r="T215" s="126"/>
      <c r="U215" s="126"/>
      <c r="V215" s="126"/>
      <c r="W215" s="126"/>
      <c r="X215" s="126"/>
      <c r="Y215" s="126"/>
      <c r="Z215" s="126"/>
      <c r="AA215" s="126"/>
      <c r="AB215" s="126"/>
      <c r="AC215" s="126"/>
      <c r="AD215" s="126"/>
      <c r="AE215" s="126"/>
      <c r="AF215" s="126"/>
      <c r="AG215" s="126"/>
      <c r="AH215" s="126"/>
      <c r="AI215" s="126"/>
      <c r="AJ215" s="126"/>
      <c r="AK215" s="126"/>
      <c r="AL215" s="126"/>
      <c r="AM215" s="126"/>
      <c r="AN215" s="126"/>
      <c r="AO215" s="126"/>
      <c r="AP215" s="126"/>
      <c r="AQ215" s="126"/>
      <c r="AR215" s="126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1"/>
      <c r="GA215" s="1"/>
      <c r="GB215" s="1"/>
      <c r="GC215" s="1"/>
      <c r="GD215" s="1"/>
      <c r="GE215" s="1"/>
      <c r="GF215" s="1"/>
      <c r="GG215" s="1"/>
      <c r="GH215" s="1"/>
      <c r="GI215" s="1"/>
      <c r="GJ215" s="1"/>
      <c r="GK215" s="1"/>
      <c r="GL215" s="1"/>
      <c r="GM215" s="1"/>
      <c r="GN215" s="1"/>
      <c r="GO215" s="1"/>
      <c r="GP215" s="1"/>
      <c r="GQ215" s="1"/>
      <c r="GR215" s="1"/>
      <c r="GS215" s="1"/>
      <c r="GT215" s="1"/>
      <c r="GU215" s="1"/>
      <c r="GV215" s="1"/>
      <c r="GW215" s="1"/>
      <c r="GX215" s="1"/>
      <c r="GY215" s="1"/>
      <c r="GZ215" s="1"/>
      <c r="HA215" s="1"/>
      <c r="HB215" s="1"/>
      <c r="HC215" s="1"/>
      <c r="HD215" s="1"/>
      <c r="HE215" s="1"/>
      <c r="HF215" s="1"/>
      <c r="HG215" s="1"/>
      <c r="HH215" s="1"/>
      <c r="HI215" s="1"/>
      <c r="HJ215" s="1"/>
      <c r="HK215" s="1"/>
      <c r="HL215" s="1"/>
      <c r="HM215" s="1"/>
      <c r="HN215" s="1"/>
      <c r="HO215" s="1"/>
      <c r="HP215" s="1"/>
      <c r="HQ215" s="1"/>
      <c r="HR215" s="1"/>
      <c r="HS215" s="1"/>
      <c r="HT215" s="1"/>
      <c r="HU215" s="1"/>
      <c r="HV215" s="1"/>
      <c r="HW215" s="1"/>
      <c r="HX215" s="1"/>
      <c r="HY215" s="1"/>
      <c r="HZ215" s="1"/>
      <c r="IA215" s="1"/>
      <c r="IB215" s="1"/>
      <c r="IC215" s="1"/>
      <c r="ID215" s="1"/>
      <c r="IE215" s="1"/>
      <c r="IF215" s="1"/>
      <c r="IG215" s="1"/>
      <c r="IH215" s="1"/>
      <c r="II215" s="1"/>
      <c r="IJ215" s="1"/>
      <c r="IK215" s="1"/>
      <c r="IL215" s="1"/>
      <c r="IM215" s="1"/>
      <c r="IN215" s="1"/>
      <c r="IO215" s="1"/>
      <c r="IP215" s="1"/>
      <c r="IQ215" s="1"/>
      <c r="IR215" s="1"/>
      <c r="IS215" s="1"/>
      <c r="IT215" s="1"/>
      <c r="IU215" s="1"/>
      <c r="IV215" s="1"/>
      <c r="IW215" s="1"/>
    </row>
    <row r="216" customFormat="false" ht="11.25" hidden="false" customHeight="false" outlineLevel="0" collapsed="false">
      <c r="A216" s="1"/>
      <c r="B216" s="126"/>
      <c r="C216" s="126"/>
      <c r="D216" s="126"/>
      <c r="E216" s="126"/>
      <c r="F216" s="126"/>
      <c r="G216" s="126"/>
      <c r="H216" s="126"/>
      <c r="I216" s="126"/>
      <c r="J216" s="126"/>
      <c r="K216" s="126"/>
      <c r="L216" s="126"/>
      <c r="M216" s="126"/>
      <c r="N216" s="126"/>
      <c r="O216" s="126"/>
      <c r="P216" s="126"/>
      <c r="Q216" s="126"/>
      <c r="R216" s="126"/>
      <c r="S216" s="126"/>
      <c r="T216" s="126"/>
      <c r="U216" s="126"/>
      <c r="V216" s="126"/>
      <c r="W216" s="126"/>
      <c r="X216" s="126"/>
      <c r="Y216" s="126"/>
      <c r="Z216" s="126"/>
      <c r="AA216" s="126"/>
      <c r="AB216" s="126"/>
      <c r="AC216" s="126"/>
      <c r="AD216" s="126"/>
      <c r="AE216" s="126"/>
      <c r="AF216" s="126"/>
      <c r="AG216" s="126"/>
      <c r="AH216" s="126"/>
      <c r="AI216" s="126"/>
      <c r="AJ216" s="126"/>
      <c r="AK216" s="126"/>
      <c r="AL216" s="126"/>
      <c r="AM216" s="126"/>
      <c r="AN216" s="126"/>
      <c r="AO216" s="126"/>
      <c r="AP216" s="126"/>
      <c r="AQ216" s="126"/>
      <c r="AR216" s="126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1"/>
      <c r="FZ216" s="1"/>
      <c r="GA216" s="1"/>
      <c r="GB216" s="1"/>
      <c r="GC216" s="1"/>
      <c r="GD216" s="1"/>
      <c r="GE216" s="1"/>
      <c r="GF216" s="1"/>
      <c r="GG216" s="1"/>
      <c r="GH216" s="1"/>
      <c r="GI216" s="1"/>
      <c r="GJ216" s="1"/>
      <c r="GK216" s="1"/>
      <c r="GL216" s="1"/>
      <c r="GM216" s="1"/>
      <c r="GN216" s="1"/>
      <c r="GO216" s="1"/>
      <c r="GP216" s="1"/>
      <c r="GQ216" s="1"/>
      <c r="GR216" s="1"/>
      <c r="GS216" s="1"/>
      <c r="GT216" s="1"/>
      <c r="GU216" s="1"/>
      <c r="GV216" s="1"/>
      <c r="GW216" s="1"/>
      <c r="GX216" s="1"/>
      <c r="GY216" s="1"/>
      <c r="GZ216" s="1"/>
      <c r="HA216" s="1"/>
      <c r="HB216" s="1"/>
      <c r="HC216" s="1"/>
      <c r="HD216" s="1"/>
      <c r="HE216" s="1"/>
      <c r="HF216" s="1"/>
      <c r="HG216" s="1"/>
      <c r="HH216" s="1"/>
      <c r="HI216" s="1"/>
      <c r="HJ216" s="1"/>
      <c r="HK216" s="1"/>
      <c r="HL216" s="1"/>
      <c r="HM216" s="1"/>
      <c r="HN216" s="1"/>
      <c r="HO216" s="1"/>
      <c r="HP216" s="1"/>
      <c r="HQ216" s="1"/>
      <c r="HR216" s="1"/>
      <c r="HS216" s="1"/>
      <c r="HT216" s="1"/>
      <c r="HU216" s="1"/>
      <c r="HV216" s="1"/>
      <c r="HW216" s="1"/>
      <c r="HX216" s="1"/>
      <c r="HY216" s="1"/>
      <c r="HZ216" s="1"/>
      <c r="IA216" s="1"/>
      <c r="IB216" s="1"/>
      <c r="IC216" s="1"/>
      <c r="ID216" s="1"/>
      <c r="IE216" s="1"/>
      <c r="IF216" s="1"/>
      <c r="IG216" s="1"/>
      <c r="IH216" s="1"/>
      <c r="II216" s="1"/>
      <c r="IJ216" s="1"/>
      <c r="IK216" s="1"/>
      <c r="IL216" s="1"/>
      <c r="IM216" s="1"/>
      <c r="IN216" s="1"/>
      <c r="IO216" s="1"/>
      <c r="IP216" s="1"/>
      <c r="IQ216" s="1"/>
      <c r="IR216" s="1"/>
      <c r="IS216" s="1"/>
      <c r="IT216" s="1"/>
      <c r="IU216" s="1"/>
      <c r="IV216" s="1"/>
      <c r="IW216" s="1"/>
    </row>
    <row r="217" customFormat="false" ht="11.25" hidden="false" customHeight="false" outlineLevel="0" collapsed="false">
      <c r="A217" s="1"/>
      <c r="B217" s="126"/>
      <c r="C217" s="126"/>
      <c r="D217" s="126"/>
      <c r="E217" s="126"/>
      <c r="F217" s="126"/>
      <c r="G217" s="126"/>
      <c r="H217" s="126"/>
      <c r="I217" s="126"/>
      <c r="J217" s="126"/>
      <c r="K217" s="126"/>
      <c r="L217" s="126"/>
      <c r="M217" s="126"/>
      <c r="N217" s="126"/>
      <c r="O217" s="126"/>
      <c r="P217" s="126"/>
      <c r="Q217" s="126"/>
      <c r="R217" s="126"/>
      <c r="S217" s="126"/>
      <c r="T217" s="126"/>
      <c r="U217" s="126"/>
      <c r="V217" s="126"/>
      <c r="W217" s="126"/>
      <c r="X217" s="126"/>
      <c r="Y217" s="126"/>
      <c r="Z217" s="126"/>
      <c r="AA217" s="126"/>
      <c r="AB217" s="126"/>
      <c r="AC217" s="126"/>
      <c r="AD217" s="126"/>
      <c r="AE217" s="126"/>
      <c r="AF217" s="126"/>
      <c r="AG217" s="126"/>
      <c r="AH217" s="126"/>
      <c r="AI217" s="126"/>
      <c r="AJ217" s="126"/>
      <c r="AK217" s="126"/>
      <c r="AL217" s="126"/>
      <c r="AM217" s="126"/>
      <c r="AN217" s="126"/>
      <c r="AO217" s="126"/>
      <c r="AP217" s="126"/>
      <c r="AQ217" s="126"/>
      <c r="AR217" s="126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1"/>
      <c r="FZ217" s="1"/>
      <c r="GA217" s="1"/>
      <c r="GB217" s="1"/>
      <c r="GC217" s="1"/>
      <c r="GD217" s="1"/>
      <c r="GE217" s="1"/>
      <c r="GF217" s="1"/>
      <c r="GG217" s="1"/>
      <c r="GH217" s="1"/>
      <c r="GI217" s="1"/>
      <c r="GJ217" s="1"/>
      <c r="GK217" s="1"/>
      <c r="GL217" s="1"/>
      <c r="GM217" s="1"/>
      <c r="GN217" s="1"/>
      <c r="GO217" s="1"/>
      <c r="GP217" s="1"/>
      <c r="GQ217" s="1"/>
      <c r="GR217" s="1"/>
      <c r="GS217" s="1"/>
      <c r="GT217" s="1"/>
      <c r="GU217" s="1"/>
      <c r="GV217" s="1"/>
      <c r="GW217" s="1"/>
      <c r="GX217" s="1"/>
      <c r="GY217" s="1"/>
      <c r="GZ217" s="1"/>
      <c r="HA217" s="1"/>
      <c r="HB217" s="1"/>
      <c r="HC217" s="1"/>
      <c r="HD217" s="1"/>
      <c r="HE217" s="1"/>
      <c r="HF217" s="1"/>
      <c r="HG217" s="1"/>
      <c r="HH217" s="1"/>
      <c r="HI217" s="1"/>
      <c r="HJ217" s="1"/>
      <c r="HK217" s="1"/>
      <c r="HL217" s="1"/>
      <c r="HM217" s="1"/>
      <c r="HN217" s="1"/>
      <c r="HO217" s="1"/>
      <c r="HP217" s="1"/>
      <c r="HQ217" s="1"/>
      <c r="HR217" s="1"/>
      <c r="HS217" s="1"/>
      <c r="HT217" s="1"/>
      <c r="HU217" s="1"/>
      <c r="HV217" s="1"/>
      <c r="HW217" s="1"/>
      <c r="HX217" s="1"/>
      <c r="HY217" s="1"/>
      <c r="HZ217" s="1"/>
      <c r="IA217" s="1"/>
      <c r="IB217" s="1"/>
      <c r="IC217" s="1"/>
      <c r="ID217" s="1"/>
      <c r="IE217" s="1"/>
      <c r="IF217" s="1"/>
      <c r="IG217" s="1"/>
      <c r="IH217" s="1"/>
      <c r="II217" s="1"/>
      <c r="IJ217" s="1"/>
      <c r="IK217" s="1"/>
      <c r="IL217" s="1"/>
      <c r="IM217" s="1"/>
      <c r="IN217" s="1"/>
      <c r="IO217" s="1"/>
      <c r="IP217" s="1"/>
      <c r="IQ217" s="1"/>
      <c r="IR217" s="1"/>
      <c r="IS217" s="1"/>
      <c r="IT217" s="1"/>
      <c r="IU217" s="1"/>
      <c r="IV217" s="1"/>
      <c r="IW217" s="1"/>
    </row>
    <row r="218" customFormat="false" ht="11.25" hidden="false" customHeight="false" outlineLevel="0" collapsed="false">
      <c r="A218" s="1"/>
      <c r="B218" s="126"/>
      <c r="C218" s="126"/>
      <c r="D218" s="126"/>
      <c r="E218" s="126"/>
      <c r="F218" s="126"/>
      <c r="G218" s="126"/>
      <c r="H218" s="126"/>
      <c r="I218" s="126"/>
      <c r="J218" s="126"/>
      <c r="K218" s="126"/>
      <c r="L218" s="126"/>
      <c r="M218" s="126"/>
      <c r="N218" s="126"/>
      <c r="O218" s="126"/>
      <c r="P218" s="126"/>
      <c r="Q218" s="126"/>
      <c r="R218" s="126"/>
      <c r="S218" s="126"/>
      <c r="T218" s="126"/>
      <c r="U218" s="126"/>
      <c r="V218" s="126"/>
      <c r="W218" s="126"/>
      <c r="X218" s="126"/>
      <c r="Y218" s="126"/>
      <c r="Z218" s="126"/>
      <c r="AA218" s="126"/>
      <c r="AB218" s="126"/>
      <c r="AC218" s="126"/>
      <c r="AD218" s="126"/>
      <c r="AE218" s="126"/>
      <c r="AF218" s="126"/>
      <c r="AG218" s="126"/>
      <c r="AH218" s="126"/>
      <c r="AI218" s="126"/>
      <c r="AJ218" s="126"/>
      <c r="AK218" s="126"/>
      <c r="AL218" s="126"/>
      <c r="AM218" s="126"/>
      <c r="AN218" s="126"/>
      <c r="AO218" s="126"/>
      <c r="AP218" s="126"/>
      <c r="AQ218" s="126"/>
      <c r="AR218" s="126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1"/>
      <c r="FZ218" s="1"/>
      <c r="GA218" s="1"/>
      <c r="GB218" s="1"/>
      <c r="GC218" s="1"/>
      <c r="GD218" s="1"/>
      <c r="GE218" s="1"/>
      <c r="GF218" s="1"/>
      <c r="GG218" s="1"/>
      <c r="GH218" s="1"/>
      <c r="GI218" s="1"/>
      <c r="GJ218" s="1"/>
      <c r="GK218" s="1"/>
      <c r="GL218" s="1"/>
      <c r="GM218" s="1"/>
      <c r="GN218" s="1"/>
      <c r="GO218" s="1"/>
      <c r="GP218" s="1"/>
      <c r="GQ218" s="1"/>
      <c r="GR218" s="1"/>
      <c r="GS218" s="1"/>
      <c r="GT218" s="1"/>
      <c r="GU218" s="1"/>
      <c r="GV218" s="1"/>
      <c r="GW218" s="1"/>
      <c r="GX218" s="1"/>
      <c r="GY218" s="1"/>
      <c r="GZ218" s="1"/>
      <c r="HA218" s="1"/>
      <c r="HB218" s="1"/>
      <c r="HC218" s="1"/>
      <c r="HD218" s="1"/>
      <c r="HE218" s="1"/>
      <c r="HF218" s="1"/>
      <c r="HG218" s="1"/>
      <c r="HH218" s="1"/>
      <c r="HI218" s="1"/>
      <c r="HJ218" s="1"/>
      <c r="HK218" s="1"/>
      <c r="HL218" s="1"/>
      <c r="HM218" s="1"/>
      <c r="HN218" s="1"/>
      <c r="HO218" s="1"/>
      <c r="HP218" s="1"/>
      <c r="HQ218" s="1"/>
      <c r="HR218" s="1"/>
      <c r="HS218" s="1"/>
      <c r="HT218" s="1"/>
      <c r="HU218" s="1"/>
      <c r="HV218" s="1"/>
      <c r="HW218" s="1"/>
      <c r="HX218" s="1"/>
      <c r="HY218" s="1"/>
      <c r="HZ218" s="1"/>
      <c r="IA218" s="1"/>
      <c r="IB218" s="1"/>
      <c r="IC218" s="1"/>
      <c r="ID218" s="1"/>
      <c r="IE218" s="1"/>
      <c r="IF218" s="1"/>
      <c r="IG218" s="1"/>
      <c r="IH218" s="1"/>
      <c r="II218" s="1"/>
      <c r="IJ218" s="1"/>
      <c r="IK218" s="1"/>
      <c r="IL218" s="1"/>
      <c r="IM218" s="1"/>
      <c r="IN218" s="1"/>
      <c r="IO218" s="1"/>
      <c r="IP218" s="1"/>
      <c r="IQ218" s="1"/>
      <c r="IR218" s="1"/>
      <c r="IS218" s="1"/>
      <c r="IT218" s="1"/>
      <c r="IU218" s="1"/>
      <c r="IV218" s="1"/>
      <c r="IW218" s="1"/>
    </row>
    <row r="219" customFormat="false" ht="11.25" hidden="false" customHeight="false" outlineLevel="0" collapsed="false">
      <c r="A219" s="1"/>
      <c r="B219" s="1"/>
      <c r="D219" s="1"/>
      <c r="E219" s="1"/>
      <c r="F219" s="1"/>
      <c r="H219" s="1"/>
      <c r="I219" s="1"/>
      <c r="J219" s="1"/>
      <c r="K219" s="1"/>
      <c r="M219" s="1"/>
      <c r="O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1"/>
      <c r="GA219" s="1"/>
      <c r="GB219" s="1"/>
      <c r="GC219" s="1"/>
      <c r="GD219" s="1"/>
      <c r="GE219" s="1"/>
      <c r="GF219" s="1"/>
      <c r="GG219" s="1"/>
      <c r="GH219" s="1"/>
      <c r="GI219" s="1"/>
      <c r="GJ219" s="1"/>
      <c r="GK219" s="1"/>
      <c r="GL219" s="1"/>
      <c r="GM219" s="1"/>
      <c r="GN219" s="1"/>
      <c r="GO219" s="1"/>
      <c r="GP219" s="1"/>
      <c r="GQ219" s="1"/>
      <c r="GR219" s="1"/>
      <c r="GS219" s="1"/>
      <c r="GT219" s="1"/>
      <c r="GU219" s="1"/>
      <c r="GV219" s="1"/>
      <c r="GW219" s="1"/>
      <c r="GX219" s="1"/>
      <c r="GY219" s="1"/>
      <c r="GZ219" s="1"/>
      <c r="HA219" s="1"/>
      <c r="HB219" s="1"/>
      <c r="HC219" s="1"/>
      <c r="HD219" s="1"/>
      <c r="HE219" s="1"/>
      <c r="HF219" s="1"/>
      <c r="HG219" s="1"/>
      <c r="HH219" s="1"/>
      <c r="HI219" s="1"/>
      <c r="HJ219" s="1"/>
      <c r="HK219" s="1"/>
      <c r="HL219" s="1"/>
      <c r="HM219" s="1"/>
      <c r="HN219" s="1"/>
      <c r="HO219" s="1"/>
      <c r="HP219" s="1"/>
      <c r="HQ219" s="1"/>
      <c r="HR219" s="1"/>
      <c r="HS219" s="1"/>
      <c r="HT219" s="1"/>
      <c r="HU219" s="1"/>
      <c r="HV219" s="1"/>
      <c r="HW219" s="1"/>
      <c r="HX219" s="1"/>
      <c r="HY219" s="1"/>
      <c r="HZ219" s="1"/>
      <c r="IA219" s="1"/>
      <c r="IB219" s="1"/>
      <c r="IC219" s="1"/>
      <c r="ID219" s="1"/>
      <c r="IE219" s="1"/>
      <c r="IF219" s="1"/>
      <c r="IG219" s="1"/>
      <c r="IH219" s="1"/>
      <c r="II219" s="1"/>
      <c r="IJ219" s="1"/>
      <c r="IK219" s="1"/>
      <c r="IL219" s="1"/>
      <c r="IM219" s="1"/>
      <c r="IN219" s="1"/>
      <c r="IO219" s="1"/>
      <c r="IP219" s="1"/>
      <c r="IQ219" s="1"/>
      <c r="IR219" s="1"/>
      <c r="IS219" s="1"/>
      <c r="IT219" s="1"/>
      <c r="IU219" s="1"/>
      <c r="IV219" s="1"/>
      <c r="IW219" s="1"/>
    </row>
    <row r="220" customFormat="false" ht="11.25" hidden="false" customHeight="false" outlineLevel="0" collapsed="false">
      <c r="A220" s="1"/>
      <c r="B220" s="1"/>
      <c r="D220" s="1"/>
      <c r="E220" s="1"/>
      <c r="F220" s="1"/>
      <c r="H220" s="1"/>
      <c r="I220" s="1"/>
      <c r="J220" s="1"/>
      <c r="K220" s="1"/>
      <c r="M220" s="1"/>
      <c r="O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1"/>
      <c r="FZ220" s="1"/>
      <c r="GA220" s="1"/>
      <c r="GB220" s="1"/>
      <c r="GC220" s="1"/>
      <c r="GD220" s="1"/>
      <c r="GE220" s="1"/>
      <c r="GF220" s="1"/>
      <c r="GG220" s="1"/>
      <c r="GH220" s="1"/>
      <c r="GI220" s="1"/>
      <c r="GJ220" s="1"/>
      <c r="GK220" s="1"/>
      <c r="GL220" s="1"/>
      <c r="GM220" s="1"/>
      <c r="GN220" s="1"/>
      <c r="GO220" s="1"/>
      <c r="GP220" s="1"/>
      <c r="GQ220" s="1"/>
      <c r="GR220" s="1"/>
      <c r="GS220" s="1"/>
      <c r="GT220" s="1"/>
      <c r="GU220" s="1"/>
      <c r="GV220" s="1"/>
      <c r="GW220" s="1"/>
      <c r="GX220" s="1"/>
      <c r="GY220" s="1"/>
      <c r="GZ220" s="1"/>
      <c r="HA220" s="1"/>
      <c r="HB220" s="1"/>
      <c r="HC220" s="1"/>
      <c r="HD220" s="1"/>
      <c r="HE220" s="1"/>
      <c r="HF220" s="1"/>
      <c r="HG220" s="1"/>
      <c r="HH220" s="1"/>
      <c r="HI220" s="1"/>
      <c r="HJ220" s="1"/>
      <c r="HK220" s="1"/>
      <c r="HL220" s="1"/>
      <c r="HM220" s="1"/>
      <c r="HN220" s="1"/>
      <c r="HO220" s="1"/>
      <c r="HP220" s="1"/>
      <c r="HQ220" s="1"/>
      <c r="HR220" s="1"/>
      <c r="HS220" s="1"/>
      <c r="HT220" s="1"/>
      <c r="HU220" s="1"/>
      <c r="HV220" s="1"/>
      <c r="HW220" s="1"/>
      <c r="HX220" s="1"/>
      <c r="HY220" s="1"/>
      <c r="HZ220" s="1"/>
      <c r="IA220" s="1"/>
      <c r="IB220" s="1"/>
      <c r="IC220" s="1"/>
      <c r="ID220" s="1"/>
      <c r="IE220" s="1"/>
      <c r="IF220" s="1"/>
      <c r="IG220" s="1"/>
      <c r="IH220" s="1"/>
      <c r="II220" s="1"/>
      <c r="IJ220" s="1"/>
      <c r="IK220" s="1"/>
      <c r="IL220" s="1"/>
      <c r="IM220" s="1"/>
      <c r="IN220" s="1"/>
      <c r="IO220" s="1"/>
      <c r="IP220" s="1"/>
      <c r="IQ220" s="1"/>
      <c r="IR220" s="1"/>
      <c r="IS220" s="1"/>
      <c r="IT220" s="1"/>
      <c r="IU220" s="1"/>
      <c r="IV220" s="1"/>
      <c r="IW220" s="1"/>
    </row>
    <row r="221" customFormat="false" ht="11.25" hidden="false" customHeight="false" outlineLevel="0" collapsed="false">
      <c r="A221" s="1"/>
      <c r="B221" s="1"/>
      <c r="D221" s="1"/>
      <c r="E221" s="1"/>
      <c r="F221" s="1"/>
      <c r="H221" s="1"/>
      <c r="I221" s="1"/>
      <c r="J221" s="1"/>
      <c r="K221" s="1"/>
      <c r="M221" s="1"/>
      <c r="O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1"/>
      <c r="FZ221" s="1"/>
      <c r="GA221" s="1"/>
      <c r="GB221" s="1"/>
      <c r="GC221" s="1"/>
      <c r="GD221" s="1"/>
      <c r="GE221" s="1"/>
      <c r="GF221" s="1"/>
      <c r="GG221" s="1"/>
      <c r="GH221" s="1"/>
      <c r="GI221" s="1"/>
      <c r="GJ221" s="1"/>
      <c r="GK221" s="1"/>
      <c r="GL221" s="1"/>
      <c r="GM221" s="1"/>
      <c r="GN221" s="1"/>
      <c r="GO221" s="1"/>
      <c r="GP221" s="1"/>
      <c r="GQ221" s="1"/>
      <c r="GR221" s="1"/>
      <c r="GS221" s="1"/>
      <c r="GT221" s="1"/>
      <c r="GU221" s="1"/>
      <c r="GV221" s="1"/>
      <c r="GW221" s="1"/>
      <c r="GX221" s="1"/>
      <c r="GY221" s="1"/>
      <c r="GZ221" s="1"/>
      <c r="HA221" s="1"/>
      <c r="HB221" s="1"/>
      <c r="HC221" s="1"/>
      <c r="HD221" s="1"/>
      <c r="HE221" s="1"/>
      <c r="HF221" s="1"/>
      <c r="HG221" s="1"/>
      <c r="HH221" s="1"/>
      <c r="HI221" s="1"/>
      <c r="HJ221" s="1"/>
      <c r="HK221" s="1"/>
      <c r="HL221" s="1"/>
      <c r="HM221" s="1"/>
      <c r="HN221" s="1"/>
      <c r="HO221" s="1"/>
      <c r="HP221" s="1"/>
      <c r="HQ221" s="1"/>
      <c r="HR221" s="1"/>
      <c r="HS221" s="1"/>
      <c r="HT221" s="1"/>
      <c r="HU221" s="1"/>
      <c r="HV221" s="1"/>
      <c r="HW221" s="1"/>
      <c r="HX221" s="1"/>
      <c r="HY221" s="1"/>
      <c r="HZ221" s="1"/>
      <c r="IA221" s="1"/>
      <c r="IB221" s="1"/>
      <c r="IC221" s="1"/>
      <c r="ID221" s="1"/>
      <c r="IE221" s="1"/>
      <c r="IF221" s="1"/>
      <c r="IG221" s="1"/>
      <c r="IH221" s="1"/>
      <c r="II221" s="1"/>
      <c r="IJ221" s="1"/>
      <c r="IK221" s="1"/>
      <c r="IL221" s="1"/>
      <c r="IM221" s="1"/>
      <c r="IN221" s="1"/>
      <c r="IO221" s="1"/>
      <c r="IP221" s="1"/>
      <c r="IQ221" s="1"/>
      <c r="IR221" s="1"/>
      <c r="IS221" s="1"/>
      <c r="IT221" s="1"/>
      <c r="IU221" s="1"/>
      <c r="IV221" s="1"/>
      <c r="IW221" s="1"/>
    </row>
    <row r="222" customFormat="false" ht="11.25" hidden="false" customHeight="false" outlineLevel="0" collapsed="false">
      <c r="A222" s="1"/>
      <c r="B222" s="1"/>
      <c r="D222" s="1"/>
      <c r="E222" s="1"/>
      <c r="F222" s="1"/>
      <c r="H222" s="1"/>
      <c r="I222" s="1"/>
      <c r="J222" s="1"/>
      <c r="K222" s="1"/>
      <c r="M222" s="1"/>
      <c r="O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1"/>
      <c r="FZ222" s="1"/>
      <c r="GA222" s="1"/>
      <c r="GB222" s="1"/>
      <c r="GC222" s="1"/>
      <c r="GD222" s="1"/>
      <c r="GE222" s="1"/>
      <c r="GF222" s="1"/>
      <c r="GG222" s="1"/>
      <c r="GH222" s="1"/>
      <c r="GI222" s="1"/>
      <c r="GJ222" s="1"/>
      <c r="GK222" s="1"/>
      <c r="GL222" s="1"/>
      <c r="GM222" s="1"/>
      <c r="GN222" s="1"/>
      <c r="GO222" s="1"/>
      <c r="GP222" s="1"/>
      <c r="GQ222" s="1"/>
      <c r="GR222" s="1"/>
      <c r="GS222" s="1"/>
      <c r="GT222" s="1"/>
      <c r="GU222" s="1"/>
      <c r="GV222" s="1"/>
      <c r="GW222" s="1"/>
      <c r="GX222" s="1"/>
      <c r="GY222" s="1"/>
      <c r="GZ222" s="1"/>
      <c r="HA222" s="1"/>
      <c r="HB222" s="1"/>
      <c r="HC222" s="1"/>
      <c r="HD222" s="1"/>
      <c r="HE222" s="1"/>
      <c r="HF222" s="1"/>
      <c r="HG222" s="1"/>
      <c r="HH222" s="1"/>
      <c r="HI222" s="1"/>
      <c r="HJ222" s="1"/>
      <c r="HK222" s="1"/>
      <c r="HL222" s="1"/>
      <c r="HM222" s="1"/>
      <c r="HN222" s="1"/>
      <c r="HO222" s="1"/>
      <c r="HP222" s="1"/>
      <c r="HQ222" s="1"/>
      <c r="HR222" s="1"/>
      <c r="HS222" s="1"/>
      <c r="HT222" s="1"/>
      <c r="HU222" s="1"/>
      <c r="HV222" s="1"/>
      <c r="HW222" s="1"/>
      <c r="HX222" s="1"/>
      <c r="HY222" s="1"/>
      <c r="HZ222" s="1"/>
      <c r="IA222" s="1"/>
      <c r="IB222" s="1"/>
      <c r="IC222" s="1"/>
      <c r="ID222" s="1"/>
      <c r="IE222" s="1"/>
      <c r="IF222" s="1"/>
      <c r="IG222" s="1"/>
      <c r="IH222" s="1"/>
      <c r="II222" s="1"/>
      <c r="IJ222" s="1"/>
      <c r="IK222" s="1"/>
      <c r="IL222" s="1"/>
      <c r="IM222" s="1"/>
      <c r="IN222" s="1"/>
      <c r="IO222" s="1"/>
      <c r="IP222" s="1"/>
      <c r="IQ222" s="1"/>
      <c r="IR222" s="1"/>
      <c r="IS222" s="1"/>
      <c r="IT222" s="1"/>
      <c r="IU222" s="1"/>
      <c r="IV222" s="1"/>
      <c r="IW222" s="1"/>
    </row>
    <row r="223" customFormat="false" ht="11.25" hidden="false" customHeight="false" outlineLevel="0" collapsed="false">
      <c r="A223" s="1"/>
      <c r="B223" s="1"/>
      <c r="D223" s="1"/>
      <c r="E223" s="1"/>
      <c r="F223" s="1"/>
      <c r="H223" s="1"/>
      <c r="I223" s="1"/>
      <c r="J223" s="1"/>
      <c r="K223" s="1"/>
      <c r="M223" s="1"/>
      <c r="O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1"/>
      <c r="FZ223" s="1"/>
      <c r="GA223" s="1"/>
      <c r="GB223" s="1"/>
      <c r="GC223" s="1"/>
      <c r="GD223" s="1"/>
      <c r="GE223" s="1"/>
      <c r="GF223" s="1"/>
      <c r="GG223" s="1"/>
      <c r="GH223" s="1"/>
      <c r="GI223" s="1"/>
      <c r="GJ223" s="1"/>
      <c r="GK223" s="1"/>
      <c r="GL223" s="1"/>
      <c r="GM223" s="1"/>
      <c r="GN223" s="1"/>
      <c r="GO223" s="1"/>
      <c r="GP223" s="1"/>
      <c r="GQ223" s="1"/>
      <c r="GR223" s="1"/>
      <c r="GS223" s="1"/>
      <c r="GT223" s="1"/>
      <c r="GU223" s="1"/>
      <c r="GV223" s="1"/>
      <c r="GW223" s="1"/>
      <c r="GX223" s="1"/>
      <c r="GY223" s="1"/>
      <c r="GZ223" s="1"/>
      <c r="HA223" s="1"/>
      <c r="HB223" s="1"/>
      <c r="HC223" s="1"/>
      <c r="HD223" s="1"/>
      <c r="HE223" s="1"/>
      <c r="HF223" s="1"/>
      <c r="HG223" s="1"/>
      <c r="HH223" s="1"/>
      <c r="HI223" s="1"/>
      <c r="HJ223" s="1"/>
      <c r="HK223" s="1"/>
      <c r="HL223" s="1"/>
      <c r="HM223" s="1"/>
      <c r="HN223" s="1"/>
      <c r="HO223" s="1"/>
      <c r="HP223" s="1"/>
      <c r="HQ223" s="1"/>
      <c r="HR223" s="1"/>
      <c r="HS223" s="1"/>
      <c r="HT223" s="1"/>
      <c r="HU223" s="1"/>
      <c r="HV223" s="1"/>
      <c r="HW223" s="1"/>
      <c r="HX223" s="1"/>
      <c r="HY223" s="1"/>
      <c r="HZ223" s="1"/>
      <c r="IA223" s="1"/>
      <c r="IB223" s="1"/>
      <c r="IC223" s="1"/>
      <c r="ID223" s="1"/>
      <c r="IE223" s="1"/>
      <c r="IF223" s="1"/>
      <c r="IG223" s="1"/>
      <c r="IH223" s="1"/>
      <c r="II223" s="1"/>
      <c r="IJ223" s="1"/>
      <c r="IK223" s="1"/>
      <c r="IL223" s="1"/>
      <c r="IM223" s="1"/>
      <c r="IN223" s="1"/>
      <c r="IO223" s="1"/>
      <c r="IP223" s="1"/>
      <c r="IQ223" s="1"/>
      <c r="IR223" s="1"/>
      <c r="IS223" s="1"/>
      <c r="IT223" s="1"/>
      <c r="IU223" s="1"/>
      <c r="IV223" s="1"/>
      <c r="IW223" s="1"/>
    </row>
    <row r="224" customFormat="false" ht="11.25" hidden="false" customHeight="false" outlineLevel="0" collapsed="false">
      <c r="A224" s="1"/>
      <c r="B224" s="1"/>
      <c r="D224" s="1"/>
      <c r="E224" s="1"/>
      <c r="F224" s="1"/>
      <c r="H224" s="1"/>
      <c r="I224" s="1"/>
      <c r="J224" s="1"/>
      <c r="K224" s="1"/>
      <c r="M224" s="1"/>
      <c r="O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1"/>
      <c r="FZ224" s="1"/>
      <c r="GA224" s="1"/>
      <c r="GB224" s="1"/>
      <c r="GC224" s="1"/>
      <c r="GD224" s="1"/>
      <c r="GE224" s="1"/>
      <c r="GF224" s="1"/>
      <c r="GG224" s="1"/>
      <c r="GH224" s="1"/>
      <c r="GI224" s="1"/>
      <c r="GJ224" s="1"/>
      <c r="GK224" s="1"/>
      <c r="GL224" s="1"/>
      <c r="GM224" s="1"/>
      <c r="GN224" s="1"/>
      <c r="GO224" s="1"/>
      <c r="GP224" s="1"/>
      <c r="GQ224" s="1"/>
      <c r="GR224" s="1"/>
      <c r="GS224" s="1"/>
      <c r="GT224" s="1"/>
      <c r="GU224" s="1"/>
      <c r="GV224" s="1"/>
      <c r="GW224" s="1"/>
      <c r="GX224" s="1"/>
      <c r="GY224" s="1"/>
      <c r="GZ224" s="1"/>
      <c r="HA224" s="1"/>
      <c r="HB224" s="1"/>
      <c r="HC224" s="1"/>
      <c r="HD224" s="1"/>
      <c r="HE224" s="1"/>
      <c r="HF224" s="1"/>
      <c r="HG224" s="1"/>
      <c r="HH224" s="1"/>
      <c r="HI224" s="1"/>
      <c r="HJ224" s="1"/>
      <c r="HK224" s="1"/>
      <c r="HL224" s="1"/>
      <c r="HM224" s="1"/>
      <c r="HN224" s="1"/>
      <c r="HO224" s="1"/>
      <c r="HP224" s="1"/>
      <c r="HQ224" s="1"/>
      <c r="HR224" s="1"/>
      <c r="HS224" s="1"/>
      <c r="HT224" s="1"/>
      <c r="HU224" s="1"/>
      <c r="HV224" s="1"/>
      <c r="HW224" s="1"/>
      <c r="HX224" s="1"/>
      <c r="HY224" s="1"/>
      <c r="HZ224" s="1"/>
      <c r="IA224" s="1"/>
      <c r="IB224" s="1"/>
      <c r="IC224" s="1"/>
      <c r="ID224" s="1"/>
      <c r="IE224" s="1"/>
      <c r="IF224" s="1"/>
      <c r="IG224" s="1"/>
      <c r="IH224" s="1"/>
      <c r="II224" s="1"/>
      <c r="IJ224" s="1"/>
      <c r="IK224" s="1"/>
      <c r="IL224" s="1"/>
      <c r="IM224" s="1"/>
      <c r="IN224" s="1"/>
      <c r="IO224" s="1"/>
      <c r="IP224" s="1"/>
      <c r="IQ224" s="1"/>
      <c r="IR224" s="1"/>
      <c r="IS224" s="1"/>
      <c r="IT224" s="1"/>
      <c r="IU224" s="1"/>
      <c r="IV224" s="1"/>
      <c r="IW224" s="1"/>
    </row>
    <row r="225" customFormat="false" ht="11.25" hidden="false" customHeight="false" outlineLevel="0" collapsed="false">
      <c r="A225" s="1"/>
      <c r="B225" s="1"/>
      <c r="D225" s="1"/>
      <c r="E225" s="1"/>
      <c r="F225" s="1"/>
      <c r="H225" s="1"/>
      <c r="I225" s="1"/>
      <c r="J225" s="1"/>
      <c r="K225" s="1"/>
      <c r="M225" s="1"/>
      <c r="O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1"/>
      <c r="FZ225" s="1"/>
      <c r="GA225" s="1"/>
      <c r="GB225" s="1"/>
      <c r="GC225" s="1"/>
      <c r="GD225" s="1"/>
      <c r="GE225" s="1"/>
      <c r="GF225" s="1"/>
      <c r="GG225" s="1"/>
      <c r="GH225" s="1"/>
      <c r="GI225" s="1"/>
      <c r="GJ225" s="1"/>
      <c r="GK225" s="1"/>
      <c r="GL225" s="1"/>
      <c r="GM225" s="1"/>
      <c r="GN225" s="1"/>
      <c r="GO225" s="1"/>
      <c r="GP225" s="1"/>
      <c r="GQ225" s="1"/>
      <c r="GR225" s="1"/>
      <c r="GS225" s="1"/>
      <c r="GT225" s="1"/>
      <c r="GU225" s="1"/>
      <c r="GV225" s="1"/>
      <c r="GW225" s="1"/>
      <c r="GX225" s="1"/>
      <c r="GY225" s="1"/>
      <c r="GZ225" s="1"/>
      <c r="HA225" s="1"/>
      <c r="HB225" s="1"/>
      <c r="HC225" s="1"/>
      <c r="HD225" s="1"/>
      <c r="HE225" s="1"/>
      <c r="HF225" s="1"/>
      <c r="HG225" s="1"/>
      <c r="HH225" s="1"/>
      <c r="HI225" s="1"/>
      <c r="HJ225" s="1"/>
      <c r="HK225" s="1"/>
      <c r="HL225" s="1"/>
      <c r="HM225" s="1"/>
      <c r="HN225" s="1"/>
      <c r="HO225" s="1"/>
      <c r="HP225" s="1"/>
      <c r="HQ225" s="1"/>
      <c r="HR225" s="1"/>
      <c r="HS225" s="1"/>
      <c r="HT225" s="1"/>
      <c r="HU225" s="1"/>
      <c r="HV225" s="1"/>
      <c r="HW225" s="1"/>
      <c r="HX225" s="1"/>
      <c r="HY225" s="1"/>
      <c r="HZ225" s="1"/>
      <c r="IA225" s="1"/>
      <c r="IB225" s="1"/>
      <c r="IC225" s="1"/>
      <c r="ID225" s="1"/>
      <c r="IE225" s="1"/>
      <c r="IF225" s="1"/>
      <c r="IG225" s="1"/>
      <c r="IH225" s="1"/>
      <c r="II225" s="1"/>
      <c r="IJ225" s="1"/>
      <c r="IK225" s="1"/>
      <c r="IL225" s="1"/>
      <c r="IM225" s="1"/>
      <c r="IN225" s="1"/>
      <c r="IO225" s="1"/>
      <c r="IP225" s="1"/>
      <c r="IQ225" s="1"/>
      <c r="IR225" s="1"/>
      <c r="IS225" s="1"/>
      <c r="IT225" s="1"/>
      <c r="IU225" s="1"/>
      <c r="IV225" s="1"/>
      <c r="IW225" s="1"/>
    </row>
    <row r="226" customFormat="false" ht="11.25" hidden="false" customHeight="false" outlineLevel="0" collapsed="false">
      <c r="A226" s="1"/>
      <c r="B226" s="1"/>
      <c r="D226" s="1"/>
      <c r="E226" s="1"/>
      <c r="F226" s="1"/>
      <c r="H226" s="1"/>
      <c r="I226" s="1"/>
      <c r="J226" s="1"/>
      <c r="K226" s="1"/>
      <c r="M226" s="1"/>
      <c r="O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1"/>
      <c r="GA226" s="1"/>
      <c r="GB226" s="1"/>
      <c r="GC226" s="1"/>
      <c r="GD226" s="1"/>
      <c r="GE226" s="1"/>
      <c r="GF226" s="1"/>
      <c r="GG226" s="1"/>
      <c r="GH226" s="1"/>
      <c r="GI226" s="1"/>
      <c r="GJ226" s="1"/>
      <c r="GK226" s="1"/>
      <c r="GL226" s="1"/>
      <c r="GM226" s="1"/>
      <c r="GN226" s="1"/>
      <c r="GO226" s="1"/>
      <c r="GP226" s="1"/>
      <c r="GQ226" s="1"/>
      <c r="GR226" s="1"/>
      <c r="GS226" s="1"/>
      <c r="GT226" s="1"/>
      <c r="GU226" s="1"/>
      <c r="GV226" s="1"/>
      <c r="GW226" s="1"/>
      <c r="GX226" s="1"/>
      <c r="GY226" s="1"/>
      <c r="GZ226" s="1"/>
      <c r="HA226" s="1"/>
      <c r="HB226" s="1"/>
      <c r="HC226" s="1"/>
      <c r="HD226" s="1"/>
      <c r="HE226" s="1"/>
      <c r="HF226" s="1"/>
      <c r="HG226" s="1"/>
      <c r="HH226" s="1"/>
      <c r="HI226" s="1"/>
      <c r="HJ226" s="1"/>
      <c r="HK226" s="1"/>
      <c r="HL226" s="1"/>
      <c r="HM226" s="1"/>
      <c r="HN226" s="1"/>
      <c r="HO226" s="1"/>
      <c r="HP226" s="1"/>
      <c r="HQ226" s="1"/>
      <c r="HR226" s="1"/>
      <c r="HS226" s="1"/>
      <c r="HT226" s="1"/>
      <c r="HU226" s="1"/>
      <c r="HV226" s="1"/>
      <c r="HW226" s="1"/>
      <c r="HX226" s="1"/>
      <c r="HY226" s="1"/>
      <c r="HZ226" s="1"/>
      <c r="IA226" s="1"/>
      <c r="IB226" s="1"/>
      <c r="IC226" s="1"/>
      <c r="ID226" s="1"/>
      <c r="IE226" s="1"/>
      <c r="IF226" s="1"/>
      <c r="IG226" s="1"/>
      <c r="IH226" s="1"/>
      <c r="II226" s="1"/>
      <c r="IJ226" s="1"/>
      <c r="IK226" s="1"/>
      <c r="IL226" s="1"/>
      <c r="IM226" s="1"/>
      <c r="IN226" s="1"/>
      <c r="IO226" s="1"/>
      <c r="IP226" s="1"/>
      <c r="IQ226" s="1"/>
      <c r="IR226" s="1"/>
      <c r="IS226" s="1"/>
      <c r="IT226" s="1"/>
      <c r="IU226" s="1"/>
      <c r="IV226" s="1"/>
      <c r="IW226" s="1"/>
    </row>
    <row r="227" customFormat="false" ht="11.25" hidden="false" customHeight="false" outlineLevel="0" collapsed="false">
      <c r="A227" s="1"/>
      <c r="B227" s="1"/>
      <c r="D227" s="1"/>
      <c r="E227" s="1"/>
      <c r="F227" s="1"/>
      <c r="H227" s="1"/>
      <c r="I227" s="1"/>
      <c r="J227" s="1"/>
      <c r="K227" s="1"/>
      <c r="M227" s="1"/>
      <c r="O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1"/>
      <c r="FZ227" s="1"/>
      <c r="GA227" s="1"/>
      <c r="GB227" s="1"/>
      <c r="GC227" s="1"/>
      <c r="GD227" s="1"/>
      <c r="GE227" s="1"/>
      <c r="GF227" s="1"/>
      <c r="GG227" s="1"/>
      <c r="GH227" s="1"/>
      <c r="GI227" s="1"/>
      <c r="GJ227" s="1"/>
      <c r="GK227" s="1"/>
      <c r="GL227" s="1"/>
      <c r="GM227" s="1"/>
      <c r="GN227" s="1"/>
      <c r="GO227" s="1"/>
      <c r="GP227" s="1"/>
      <c r="GQ227" s="1"/>
      <c r="GR227" s="1"/>
      <c r="GS227" s="1"/>
      <c r="GT227" s="1"/>
      <c r="GU227" s="1"/>
      <c r="GV227" s="1"/>
      <c r="GW227" s="1"/>
      <c r="GX227" s="1"/>
      <c r="GY227" s="1"/>
      <c r="GZ227" s="1"/>
      <c r="HA227" s="1"/>
      <c r="HB227" s="1"/>
      <c r="HC227" s="1"/>
      <c r="HD227" s="1"/>
      <c r="HE227" s="1"/>
      <c r="HF227" s="1"/>
      <c r="HG227" s="1"/>
      <c r="HH227" s="1"/>
      <c r="HI227" s="1"/>
      <c r="HJ227" s="1"/>
      <c r="HK227" s="1"/>
      <c r="HL227" s="1"/>
      <c r="HM227" s="1"/>
      <c r="HN227" s="1"/>
      <c r="HO227" s="1"/>
      <c r="HP227" s="1"/>
      <c r="HQ227" s="1"/>
      <c r="HR227" s="1"/>
      <c r="HS227" s="1"/>
      <c r="HT227" s="1"/>
      <c r="HU227" s="1"/>
      <c r="HV227" s="1"/>
      <c r="HW227" s="1"/>
      <c r="HX227" s="1"/>
      <c r="HY227" s="1"/>
      <c r="HZ227" s="1"/>
      <c r="IA227" s="1"/>
      <c r="IB227" s="1"/>
      <c r="IC227" s="1"/>
      <c r="ID227" s="1"/>
      <c r="IE227" s="1"/>
      <c r="IF227" s="1"/>
      <c r="IG227" s="1"/>
      <c r="IH227" s="1"/>
      <c r="II227" s="1"/>
      <c r="IJ227" s="1"/>
      <c r="IK227" s="1"/>
      <c r="IL227" s="1"/>
      <c r="IM227" s="1"/>
      <c r="IN227" s="1"/>
      <c r="IO227" s="1"/>
      <c r="IP227" s="1"/>
      <c r="IQ227" s="1"/>
      <c r="IR227" s="1"/>
      <c r="IS227" s="1"/>
      <c r="IT227" s="1"/>
      <c r="IU227" s="1"/>
      <c r="IV227" s="1"/>
      <c r="IW227" s="1"/>
    </row>
    <row r="228" customFormat="false" ht="11.25" hidden="false" customHeight="false" outlineLevel="0" collapsed="false">
      <c r="A228" s="1"/>
      <c r="B228" s="1"/>
      <c r="D228" s="1"/>
      <c r="E228" s="1"/>
      <c r="F228" s="1"/>
      <c r="H228" s="1"/>
      <c r="I228" s="1"/>
      <c r="J228" s="1"/>
      <c r="K228" s="1"/>
      <c r="M228" s="1"/>
      <c r="O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1"/>
      <c r="FZ228" s="1"/>
      <c r="GA228" s="1"/>
      <c r="GB228" s="1"/>
      <c r="GC228" s="1"/>
      <c r="GD228" s="1"/>
      <c r="GE228" s="1"/>
      <c r="GF228" s="1"/>
      <c r="GG228" s="1"/>
      <c r="GH228" s="1"/>
      <c r="GI228" s="1"/>
      <c r="GJ228" s="1"/>
      <c r="GK228" s="1"/>
      <c r="GL228" s="1"/>
      <c r="GM228" s="1"/>
      <c r="GN228" s="1"/>
      <c r="GO228" s="1"/>
      <c r="GP228" s="1"/>
      <c r="GQ228" s="1"/>
      <c r="GR228" s="1"/>
      <c r="GS228" s="1"/>
      <c r="GT228" s="1"/>
      <c r="GU228" s="1"/>
      <c r="GV228" s="1"/>
      <c r="GW228" s="1"/>
      <c r="GX228" s="1"/>
      <c r="GY228" s="1"/>
      <c r="GZ228" s="1"/>
      <c r="HA228" s="1"/>
      <c r="HB228" s="1"/>
      <c r="HC228" s="1"/>
      <c r="HD228" s="1"/>
      <c r="HE228" s="1"/>
      <c r="HF228" s="1"/>
      <c r="HG228" s="1"/>
      <c r="HH228" s="1"/>
      <c r="HI228" s="1"/>
      <c r="HJ228" s="1"/>
      <c r="HK228" s="1"/>
      <c r="HL228" s="1"/>
      <c r="HM228" s="1"/>
      <c r="HN228" s="1"/>
      <c r="HO228" s="1"/>
      <c r="HP228" s="1"/>
      <c r="HQ228" s="1"/>
      <c r="HR228" s="1"/>
      <c r="HS228" s="1"/>
      <c r="HT228" s="1"/>
      <c r="HU228" s="1"/>
      <c r="HV228" s="1"/>
      <c r="HW228" s="1"/>
      <c r="HX228" s="1"/>
      <c r="HY228" s="1"/>
      <c r="HZ228" s="1"/>
      <c r="IA228" s="1"/>
      <c r="IB228" s="1"/>
      <c r="IC228" s="1"/>
      <c r="ID228" s="1"/>
      <c r="IE228" s="1"/>
      <c r="IF228" s="1"/>
      <c r="IG228" s="1"/>
      <c r="IH228" s="1"/>
      <c r="II228" s="1"/>
      <c r="IJ228" s="1"/>
      <c r="IK228" s="1"/>
      <c r="IL228" s="1"/>
      <c r="IM228" s="1"/>
      <c r="IN228" s="1"/>
      <c r="IO228" s="1"/>
      <c r="IP228" s="1"/>
      <c r="IQ228" s="1"/>
      <c r="IR228" s="1"/>
      <c r="IS228" s="1"/>
      <c r="IT228" s="1"/>
      <c r="IU228" s="1"/>
      <c r="IV228" s="1"/>
      <c r="IW228" s="1"/>
    </row>
    <row r="229" customFormat="false" ht="11.25" hidden="false" customHeight="false" outlineLevel="0" collapsed="false">
      <c r="A229" s="1"/>
      <c r="B229" s="1"/>
      <c r="D229" s="1"/>
      <c r="E229" s="1"/>
      <c r="F229" s="1"/>
      <c r="H229" s="1"/>
      <c r="I229" s="1"/>
      <c r="J229" s="1"/>
      <c r="K229" s="1"/>
      <c r="M229" s="1"/>
      <c r="O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1"/>
      <c r="FZ229" s="1"/>
      <c r="GA229" s="1"/>
      <c r="GB229" s="1"/>
      <c r="GC229" s="1"/>
      <c r="GD229" s="1"/>
      <c r="GE229" s="1"/>
      <c r="GF229" s="1"/>
      <c r="GG229" s="1"/>
      <c r="GH229" s="1"/>
      <c r="GI229" s="1"/>
      <c r="GJ229" s="1"/>
      <c r="GK229" s="1"/>
      <c r="GL229" s="1"/>
      <c r="GM229" s="1"/>
      <c r="GN229" s="1"/>
      <c r="GO229" s="1"/>
      <c r="GP229" s="1"/>
      <c r="GQ229" s="1"/>
      <c r="GR229" s="1"/>
      <c r="GS229" s="1"/>
      <c r="GT229" s="1"/>
      <c r="GU229" s="1"/>
      <c r="GV229" s="1"/>
      <c r="GW229" s="1"/>
      <c r="GX229" s="1"/>
      <c r="GY229" s="1"/>
      <c r="GZ229" s="1"/>
      <c r="HA229" s="1"/>
      <c r="HB229" s="1"/>
      <c r="HC229" s="1"/>
      <c r="HD229" s="1"/>
      <c r="HE229" s="1"/>
      <c r="HF229" s="1"/>
      <c r="HG229" s="1"/>
      <c r="HH229" s="1"/>
      <c r="HI229" s="1"/>
      <c r="HJ229" s="1"/>
      <c r="HK229" s="1"/>
      <c r="HL229" s="1"/>
      <c r="HM229" s="1"/>
      <c r="HN229" s="1"/>
      <c r="HO229" s="1"/>
      <c r="HP229" s="1"/>
      <c r="HQ229" s="1"/>
      <c r="HR229" s="1"/>
      <c r="HS229" s="1"/>
      <c r="HT229" s="1"/>
      <c r="HU229" s="1"/>
      <c r="HV229" s="1"/>
      <c r="HW229" s="1"/>
      <c r="HX229" s="1"/>
      <c r="HY229" s="1"/>
      <c r="HZ229" s="1"/>
      <c r="IA229" s="1"/>
      <c r="IB229" s="1"/>
      <c r="IC229" s="1"/>
      <c r="ID229" s="1"/>
      <c r="IE229" s="1"/>
      <c r="IF229" s="1"/>
      <c r="IG229" s="1"/>
      <c r="IH229" s="1"/>
      <c r="II229" s="1"/>
      <c r="IJ229" s="1"/>
      <c r="IK229" s="1"/>
      <c r="IL229" s="1"/>
      <c r="IM229" s="1"/>
      <c r="IN229" s="1"/>
      <c r="IO229" s="1"/>
      <c r="IP229" s="1"/>
      <c r="IQ229" s="1"/>
      <c r="IR229" s="1"/>
      <c r="IS229" s="1"/>
      <c r="IT229" s="1"/>
      <c r="IU229" s="1"/>
      <c r="IV229" s="1"/>
      <c r="IW229" s="1"/>
    </row>
    <row r="230" customFormat="false" ht="11.25" hidden="false" customHeight="false" outlineLevel="0" collapsed="false">
      <c r="A230" s="1"/>
      <c r="B230" s="1"/>
      <c r="D230" s="1"/>
      <c r="E230" s="1"/>
      <c r="F230" s="1"/>
      <c r="H230" s="1"/>
      <c r="I230" s="1"/>
      <c r="J230" s="1"/>
      <c r="K230" s="1"/>
      <c r="M230" s="1"/>
      <c r="O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1"/>
      <c r="FZ230" s="1"/>
      <c r="GA230" s="1"/>
      <c r="GB230" s="1"/>
      <c r="GC230" s="1"/>
      <c r="GD230" s="1"/>
      <c r="GE230" s="1"/>
      <c r="GF230" s="1"/>
      <c r="GG230" s="1"/>
      <c r="GH230" s="1"/>
      <c r="GI230" s="1"/>
      <c r="GJ230" s="1"/>
      <c r="GK230" s="1"/>
      <c r="GL230" s="1"/>
      <c r="GM230" s="1"/>
      <c r="GN230" s="1"/>
      <c r="GO230" s="1"/>
      <c r="GP230" s="1"/>
      <c r="GQ230" s="1"/>
      <c r="GR230" s="1"/>
      <c r="GS230" s="1"/>
      <c r="GT230" s="1"/>
      <c r="GU230" s="1"/>
      <c r="GV230" s="1"/>
      <c r="GW230" s="1"/>
      <c r="GX230" s="1"/>
      <c r="GY230" s="1"/>
      <c r="GZ230" s="1"/>
      <c r="HA230" s="1"/>
      <c r="HB230" s="1"/>
      <c r="HC230" s="1"/>
      <c r="HD230" s="1"/>
      <c r="HE230" s="1"/>
      <c r="HF230" s="1"/>
      <c r="HG230" s="1"/>
      <c r="HH230" s="1"/>
      <c r="HI230" s="1"/>
      <c r="HJ230" s="1"/>
      <c r="HK230" s="1"/>
      <c r="HL230" s="1"/>
      <c r="HM230" s="1"/>
      <c r="HN230" s="1"/>
      <c r="HO230" s="1"/>
      <c r="HP230" s="1"/>
      <c r="HQ230" s="1"/>
      <c r="HR230" s="1"/>
      <c r="HS230" s="1"/>
      <c r="HT230" s="1"/>
      <c r="HU230" s="1"/>
      <c r="HV230" s="1"/>
      <c r="HW230" s="1"/>
      <c r="HX230" s="1"/>
      <c r="HY230" s="1"/>
      <c r="HZ230" s="1"/>
      <c r="IA230" s="1"/>
      <c r="IB230" s="1"/>
      <c r="IC230" s="1"/>
      <c r="ID230" s="1"/>
      <c r="IE230" s="1"/>
      <c r="IF230" s="1"/>
      <c r="IG230" s="1"/>
      <c r="IH230" s="1"/>
      <c r="II230" s="1"/>
      <c r="IJ230" s="1"/>
      <c r="IK230" s="1"/>
      <c r="IL230" s="1"/>
      <c r="IM230" s="1"/>
      <c r="IN230" s="1"/>
      <c r="IO230" s="1"/>
      <c r="IP230" s="1"/>
      <c r="IQ230" s="1"/>
      <c r="IR230" s="1"/>
      <c r="IS230" s="1"/>
      <c r="IT230" s="1"/>
      <c r="IU230" s="1"/>
      <c r="IV230" s="1"/>
      <c r="IW230" s="1"/>
    </row>
    <row r="231" customFormat="false" ht="11.25" hidden="false" customHeight="false" outlineLevel="0" collapsed="false">
      <c r="A231" s="1"/>
      <c r="B231" s="1"/>
      <c r="D231" s="1"/>
      <c r="E231" s="1"/>
      <c r="F231" s="1"/>
      <c r="H231" s="1"/>
      <c r="I231" s="1"/>
      <c r="J231" s="1"/>
      <c r="K231" s="1"/>
      <c r="M231" s="1"/>
      <c r="O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1"/>
      <c r="FZ231" s="1"/>
      <c r="GA231" s="1"/>
      <c r="GB231" s="1"/>
      <c r="GC231" s="1"/>
      <c r="GD231" s="1"/>
      <c r="GE231" s="1"/>
      <c r="GF231" s="1"/>
      <c r="GG231" s="1"/>
      <c r="GH231" s="1"/>
      <c r="GI231" s="1"/>
      <c r="GJ231" s="1"/>
      <c r="GK231" s="1"/>
      <c r="GL231" s="1"/>
      <c r="GM231" s="1"/>
      <c r="GN231" s="1"/>
      <c r="GO231" s="1"/>
      <c r="GP231" s="1"/>
      <c r="GQ231" s="1"/>
      <c r="GR231" s="1"/>
      <c r="GS231" s="1"/>
      <c r="GT231" s="1"/>
      <c r="GU231" s="1"/>
      <c r="GV231" s="1"/>
      <c r="GW231" s="1"/>
      <c r="GX231" s="1"/>
      <c r="GY231" s="1"/>
      <c r="GZ231" s="1"/>
      <c r="HA231" s="1"/>
      <c r="HB231" s="1"/>
      <c r="HC231" s="1"/>
      <c r="HD231" s="1"/>
      <c r="HE231" s="1"/>
      <c r="HF231" s="1"/>
      <c r="HG231" s="1"/>
      <c r="HH231" s="1"/>
      <c r="HI231" s="1"/>
      <c r="HJ231" s="1"/>
      <c r="HK231" s="1"/>
      <c r="HL231" s="1"/>
      <c r="HM231" s="1"/>
      <c r="HN231" s="1"/>
      <c r="HO231" s="1"/>
      <c r="HP231" s="1"/>
      <c r="HQ231" s="1"/>
      <c r="HR231" s="1"/>
      <c r="HS231" s="1"/>
      <c r="HT231" s="1"/>
      <c r="HU231" s="1"/>
      <c r="HV231" s="1"/>
      <c r="HW231" s="1"/>
      <c r="HX231" s="1"/>
      <c r="HY231" s="1"/>
      <c r="HZ231" s="1"/>
      <c r="IA231" s="1"/>
      <c r="IB231" s="1"/>
      <c r="IC231" s="1"/>
      <c r="ID231" s="1"/>
      <c r="IE231" s="1"/>
      <c r="IF231" s="1"/>
      <c r="IG231" s="1"/>
      <c r="IH231" s="1"/>
      <c r="II231" s="1"/>
      <c r="IJ231" s="1"/>
      <c r="IK231" s="1"/>
      <c r="IL231" s="1"/>
      <c r="IM231" s="1"/>
      <c r="IN231" s="1"/>
      <c r="IO231" s="1"/>
      <c r="IP231" s="1"/>
      <c r="IQ231" s="1"/>
      <c r="IR231" s="1"/>
      <c r="IS231" s="1"/>
      <c r="IT231" s="1"/>
      <c r="IU231" s="1"/>
      <c r="IV231" s="1"/>
      <c r="IW231" s="1"/>
    </row>
    <row r="232" customFormat="false" ht="11.25" hidden="false" customHeight="false" outlineLevel="0" collapsed="false">
      <c r="A232" s="1"/>
      <c r="B232" s="1"/>
      <c r="D232" s="1"/>
      <c r="E232" s="1"/>
      <c r="F232" s="1"/>
      <c r="H232" s="1"/>
      <c r="I232" s="1"/>
      <c r="J232" s="1"/>
      <c r="K232" s="1"/>
      <c r="M232" s="1"/>
      <c r="O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1"/>
      <c r="FZ232" s="1"/>
      <c r="GA232" s="1"/>
      <c r="GB232" s="1"/>
      <c r="GC232" s="1"/>
      <c r="GD232" s="1"/>
      <c r="GE232" s="1"/>
      <c r="GF232" s="1"/>
      <c r="GG232" s="1"/>
      <c r="GH232" s="1"/>
      <c r="GI232" s="1"/>
      <c r="GJ232" s="1"/>
      <c r="GK232" s="1"/>
      <c r="GL232" s="1"/>
      <c r="GM232" s="1"/>
      <c r="GN232" s="1"/>
      <c r="GO232" s="1"/>
      <c r="GP232" s="1"/>
      <c r="GQ232" s="1"/>
      <c r="GR232" s="1"/>
      <c r="GS232" s="1"/>
      <c r="GT232" s="1"/>
      <c r="GU232" s="1"/>
      <c r="GV232" s="1"/>
      <c r="GW232" s="1"/>
      <c r="GX232" s="1"/>
      <c r="GY232" s="1"/>
      <c r="GZ232" s="1"/>
      <c r="HA232" s="1"/>
      <c r="HB232" s="1"/>
      <c r="HC232" s="1"/>
      <c r="HD232" s="1"/>
      <c r="HE232" s="1"/>
      <c r="HF232" s="1"/>
      <c r="HG232" s="1"/>
      <c r="HH232" s="1"/>
      <c r="HI232" s="1"/>
      <c r="HJ232" s="1"/>
      <c r="HK232" s="1"/>
      <c r="HL232" s="1"/>
      <c r="HM232" s="1"/>
      <c r="HN232" s="1"/>
      <c r="HO232" s="1"/>
      <c r="HP232" s="1"/>
      <c r="HQ232" s="1"/>
      <c r="HR232" s="1"/>
      <c r="HS232" s="1"/>
      <c r="HT232" s="1"/>
      <c r="HU232" s="1"/>
      <c r="HV232" s="1"/>
      <c r="HW232" s="1"/>
      <c r="HX232" s="1"/>
      <c r="HY232" s="1"/>
      <c r="HZ232" s="1"/>
      <c r="IA232" s="1"/>
      <c r="IB232" s="1"/>
      <c r="IC232" s="1"/>
      <c r="ID232" s="1"/>
      <c r="IE232" s="1"/>
      <c r="IF232" s="1"/>
      <c r="IG232" s="1"/>
      <c r="IH232" s="1"/>
      <c r="II232" s="1"/>
      <c r="IJ232" s="1"/>
      <c r="IK232" s="1"/>
      <c r="IL232" s="1"/>
      <c r="IM232" s="1"/>
      <c r="IN232" s="1"/>
      <c r="IO232" s="1"/>
      <c r="IP232" s="1"/>
      <c r="IQ232" s="1"/>
      <c r="IR232" s="1"/>
      <c r="IS232" s="1"/>
      <c r="IT232" s="1"/>
      <c r="IU232" s="1"/>
      <c r="IV232" s="1"/>
      <c r="IW232" s="1"/>
    </row>
    <row r="233" customFormat="false" ht="11.25" hidden="false" customHeight="false" outlineLevel="0" collapsed="false">
      <c r="A233" s="1"/>
      <c r="B233" s="1"/>
      <c r="D233" s="1"/>
      <c r="E233" s="1"/>
      <c r="F233" s="1"/>
      <c r="H233" s="1"/>
      <c r="I233" s="1"/>
      <c r="J233" s="1"/>
      <c r="K233" s="1"/>
      <c r="M233" s="1"/>
      <c r="O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1"/>
      <c r="FZ233" s="1"/>
      <c r="GA233" s="1"/>
      <c r="GB233" s="1"/>
      <c r="GC233" s="1"/>
      <c r="GD233" s="1"/>
      <c r="GE233" s="1"/>
      <c r="GF233" s="1"/>
      <c r="GG233" s="1"/>
      <c r="GH233" s="1"/>
      <c r="GI233" s="1"/>
      <c r="GJ233" s="1"/>
      <c r="GK233" s="1"/>
      <c r="GL233" s="1"/>
      <c r="GM233" s="1"/>
      <c r="GN233" s="1"/>
      <c r="GO233" s="1"/>
      <c r="GP233" s="1"/>
      <c r="GQ233" s="1"/>
      <c r="GR233" s="1"/>
      <c r="GS233" s="1"/>
      <c r="GT233" s="1"/>
      <c r="GU233" s="1"/>
      <c r="GV233" s="1"/>
      <c r="GW233" s="1"/>
      <c r="GX233" s="1"/>
      <c r="GY233" s="1"/>
      <c r="GZ233" s="1"/>
      <c r="HA233" s="1"/>
      <c r="HB233" s="1"/>
      <c r="HC233" s="1"/>
      <c r="HD233" s="1"/>
      <c r="HE233" s="1"/>
      <c r="HF233" s="1"/>
      <c r="HG233" s="1"/>
      <c r="HH233" s="1"/>
      <c r="HI233" s="1"/>
      <c r="HJ233" s="1"/>
      <c r="HK233" s="1"/>
      <c r="HL233" s="1"/>
      <c r="HM233" s="1"/>
      <c r="HN233" s="1"/>
      <c r="HO233" s="1"/>
      <c r="HP233" s="1"/>
      <c r="HQ233" s="1"/>
      <c r="HR233" s="1"/>
      <c r="HS233" s="1"/>
      <c r="HT233" s="1"/>
      <c r="HU233" s="1"/>
      <c r="HV233" s="1"/>
      <c r="HW233" s="1"/>
      <c r="HX233" s="1"/>
      <c r="HY233" s="1"/>
      <c r="HZ233" s="1"/>
      <c r="IA233" s="1"/>
      <c r="IB233" s="1"/>
      <c r="IC233" s="1"/>
      <c r="ID233" s="1"/>
      <c r="IE233" s="1"/>
      <c r="IF233" s="1"/>
      <c r="IG233" s="1"/>
      <c r="IH233" s="1"/>
      <c r="II233" s="1"/>
      <c r="IJ233" s="1"/>
      <c r="IK233" s="1"/>
      <c r="IL233" s="1"/>
      <c r="IM233" s="1"/>
      <c r="IN233" s="1"/>
      <c r="IO233" s="1"/>
      <c r="IP233" s="1"/>
      <c r="IQ233" s="1"/>
      <c r="IR233" s="1"/>
      <c r="IS233" s="1"/>
      <c r="IT233" s="1"/>
      <c r="IU233" s="1"/>
      <c r="IV233" s="1"/>
      <c r="IW233" s="1"/>
    </row>
    <row r="234" customFormat="false" ht="11.25" hidden="false" customHeight="false" outlineLevel="0" collapsed="false">
      <c r="A234" s="1"/>
      <c r="B234" s="1"/>
      <c r="D234" s="1"/>
      <c r="E234" s="1"/>
      <c r="F234" s="1"/>
      <c r="H234" s="1"/>
      <c r="I234" s="1"/>
      <c r="J234" s="1"/>
      <c r="K234" s="1"/>
      <c r="M234" s="1"/>
      <c r="O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1"/>
      <c r="FZ234" s="1"/>
      <c r="GA234" s="1"/>
      <c r="GB234" s="1"/>
      <c r="GC234" s="1"/>
      <c r="GD234" s="1"/>
      <c r="GE234" s="1"/>
      <c r="GF234" s="1"/>
      <c r="GG234" s="1"/>
      <c r="GH234" s="1"/>
      <c r="GI234" s="1"/>
      <c r="GJ234" s="1"/>
      <c r="GK234" s="1"/>
      <c r="GL234" s="1"/>
      <c r="GM234" s="1"/>
      <c r="GN234" s="1"/>
      <c r="GO234" s="1"/>
      <c r="GP234" s="1"/>
      <c r="GQ234" s="1"/>
      <c r="GR234" s="1"/>
      <c r="GS234" s="1"/>
      <c r="GT234" s="1"/>
      <c r="GU234" s="1"/>
      <c r="GV234" s="1"/>
      <c r="GW234" s="1"/>
      <c r="GX234" s="1"/>
      <c r="GY234" s="1"/>
      <c r="GZ234" s="1"/>
      <c r="HA234" s="1"/>
      <c r="HB234" s="1"/>
      <c r="HC234" s="1"/>
      <c r="HD234" s="1"/>
      <c r="HE234" s="1"/>
      <c r="HF234" s="1"/>
      <c r="HG234" s="1"/>
      <c r="HH234" s="1"/>
      <c r="HI234" s="1"/>
      <c r="HJ234" s="1"/>
      <c r="HK234" s="1"/>
      <c r="HL234" s="1"/>
      <c r="HM234" s="1"/>
      <c r="HN234" s="1"/>
      <c r="HO234" s="1"/>
      <c r="HP234" s="1"/>
      <c r="HQ234" s="1"/>
      <c r="HR234" s="1"/>
      <c r="HS234" s="1"/>
      <c r="HT234" s="1"/>
      <c r="HU234" s="1"/>
      <c r="HV234" s="1"/>
      <c r="HW234" s="1"/>
      <c r="HX234" s="1"/>
      <c r="HY234" s="1"/>
      <c r="HZ234" s="1"/>
      <c r="IA234" s="1"/>
      <c r="IB234" s="1"/>
      <c r="IC234" s="1"/>
      <c r="ID234" s="1"/>
      <c r="IE234" s="1"/>
      <c r="IF234" s="1"/>
      <c r="IG234" s="1"/>
      <c r="IH234" s="1"/>
      <c r="II234" s="1"/>
      <c r="IJ234" s="1"/>
      <c r="IK234" s="1"/>
      <c r="IL234" s="1"/>
      <c r="IM234" s="1"/>
      <c r="IN234" s="1"/>
      <c r="IO234" s="1"/>
      <c r="IP234" s="1"/>
      <c r="IQ234" s="1"/>
      <c r="IR234" s="1"/>
      <c r="IS234" s="1"/>
      <c r="IT234" s="1"/>
      <c r="IU234" s="1"/>
      <c r="IV234" s="1"/>
      <c r="IW234" s="1"/>
    </row>
    <row r="235" customFormat="false" ht="11.25" hidden="false" customHeight="false" outlineLevel="0" collapsed="false">
      <c r="A235" s="1"/>
      <c r="B235" s="1"/>
      <c r="D235" s="1"/>
      <c r="E235" s="1"/>
      <c r="F235" s="1"/>
      <c r="H235" s="1"/>
      <c r="I235" s="1"/>
      <c r="J235" s="1"/>
      <c r="K235" s="1"/>
      <c r="M235" s="1"/>
      <c r="O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1"/>
      <c r="FZ235" s="1"/>
      <c r="GA235" s="1"/>
      <c r="GB235" s="1"/>
      <c r="GC235" s="1"/>
      <c r="GD235" s="1"/>
      <c r="GE235" s="1"/>
      <c r="GF235" s="1"/>
      <c r="GG235" s="1"/>
      <c r="GH235" s="1"/>
      <c r="GI235" s="1"/>
      <c r="GJ235" s="1"/>
      <c r="GK235" s="1"/>
      <c r="GL235" s="1"/>
      <c r="GM235" s="1"/>
      <c r="GN235" s="1"/>
      <c r="GO235" s="1"/>
      <c r="GP235" s="1"/>
      <c r="GQ235" s="1"/>
      <c r="GR235" s="1"/>
      <c r="GS235" s="1"/>
      <c r="GT235" s="1"/>
      <c r="GU235" s="1"/>
      <c r="GV235" s="1"/>
      <c r="GW235" s="1"/>
      <c r="GX235" s="1"/>
      <c r="GY235" s="1"/>
      <c r="GZ235" s="1"/>
      <c r="HA235" s="1"/>
      <c r="HB235" s="1"/>
      <c r="HC235" s="1"/>
      <c r="HD235" s="1"/>
      <c r="HE235" s="1"/>
      <c r="HF235" s="1"/>
      <c r="HG235" s="1"/>
      <c r="HH235" s="1"/>
      <c r="HI235" s="1"/>
      <c r="HJ235" s="1"/>
      <c r="HK235" s="1"/>
      <c r="HL235" s="1"/>
      <c r="HM235" s="1"/>
      <c r="HN235" s="1"/>
      <c r="HO235" s="1"/>
      <c r="HP235" s="1"/>
      <c r="HQ235" s="1"/>
      <c r="HR235" s="1"/>
      <c r="HS235" s="1"/>
      <c r="HT235" s="1"/>
      <c r="HU235" s="1"/>
      <c r="HV235" s="1"/>
      <c r="HW235" s="1"/>
      <c r="HX235" s="1"/>
      <c r="HY235" s="1"/>
      <c r="HZ235" s="1"/>
      <c r="IA235" s="1"/>
      <c r="IB235" s="1"/>
      <c r="IC235" s="1"/>
      <c r="ID235" s="1"/>
      <c r="IE235" s="1"/>
      <c r="IF235" s="1"/>
      <c r="IG235" s="1"/>
      <c r="IH235" s="1"/>
      <c r="II235" s="1"/>
      <c r="IJ235" s="1"/>
      <c r="IK235" s="1"/>
      <c r="IL235" s="1"/>
      <c r="IM235" s="1"/>
      <c r="IN235" s="1"/>
      <c r="IO235" s="1"/>
      <c r="IP235" s="1"/>
      <c r="IQ235" s="1"/>
      <c r="IR235" s="1"/>
      <c r="IS235" s="1"/>
      <c r="IT235" s="1"/>
      <c r="IU235" s="1"/>
      <c r="IV235" s="1"/>
      <c r="IW235" s="1"/>
    </row>
    <row r="236" customFormat="false" ht="11.25" hidden="false" customHeight="false" outlineLevel="0" collapsed="false">
      <c r="A236" s="1"/>
      <c r="B236" s="1"/>
      <c r="D236" s="1"/>
      <c r="E236" s="1"/>
      <c r="F236" s="1"/>
      <c r="H236" s="1"/>
      <c r="I236" s="1"/>
      <c r="J236" s="1"/>
      <c r="K236" s="1"/>
      <c r="M236" s="1"/>
      <c r="O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1"/>
      <c r="FZ236" s="1"/>
      <c r="GA236" s="1"/>
      <c r="GB236" s="1"/>
      <c r="GC236" s="1"/>
      <c r="GD236" s="1"/>
      <c r="GE236" s="1"/>
      <c r="GF236" s="1"/>
      <c r="GG236" s="1"/>
      <c r="GH236" s="1"/>
      <c r="GI236" s="1"/>
      <c r="GJ236" s="1"/>
      <c r="GK236" s="1"/>
      <c r="GL236" s="1"/>
      <c r="GM236" s="1"/>
      <c r="GN236" s="1"/>
      <c r="GO236" s="1"/>
      <c r="GP236" s="1"/>
      <c r="GQ236" s="1"/>
      <c r="GR236" s="1"/>
      <c r="GS236" s="1"/>
      <c r="GT236" s="1"/>
      <c r="GU236" s="1"/>
      <c r="GV236" s="1"/>
      <c r="GW236" s="1"/>
      <c r="GX236" s="1"/>
      <c r="GY236" s="1"/>
      <c r="GZ236" s="1"/>
      <c r="HA236" s="1"/>
      <c r="HB236" s="1"/>
      <c r="HC236" s="1"/>
      <c r="HD236" s="1"/>
      <c r="HE236" s="1"/>
      <c r="HF236" s="1"/>
      <c r="HG236" s="1"/>
      <c r="HH236" s="1"/>
      <c r="HI236" s="1"/>
      <c r="HJ236" s="1"/>
      <c r="HK236" s="1"/>
      <c r="HL236" s="1"/>
      <c r="HM236" s="1"/>
      <c r="HN236" s="1"/>
      <c r="HO236" s="1"/>
      <c r="HP236" s="1"/>
      <c r="HQ236" s="1"/>
      <c r="HR236" s="1"/>
      <c r="HS236" s="1"/>
      <c r="HT236" s="1"/>
      <c r="HU236" s="1"/>
      <c r="HV236" s="1"/>
      <c r="HW236" s="1"/>
      <c r="HX236" s="1"/>
      <c r="HY236" s="1"/>
      <c r="HZ236" s="1"/>
      <c r="IA236" s="1"/>
      <c r="IB236" s="1"/>
      <c r="IC236" s="1"/>
      <c r="ID236" s="1"/>
      <c r="IE236" s="1"/>
      <c r="IF236" s="1"/>
      <c r="IG236" s="1"/>
      <c r="IH236" s="1"/>
      <c r="II236" s="1"/>
      <c r="IJ236" s="1"/>
      <c r="IK236" s="1"/>
      <c r="IL236" s="1"/>
      <c r="IM236" s="1"/>
      <c r="IN236" s="1"/>
      <c r="IO236" s="1"/>
      <c r="IP236" s="1"/>
      <c r="IQ236" s="1"/>
      <c r="IR236" s="1"/>
      <c r="IS236" s="1"/>
      <c r="IT236" s="1"/>
      <c r="IU236" s="1"/>
      <c r="IV236" s="1"/>
      <c r="IW236" s="1"/>
    </row>
    <row r="237" customFormat="false" ht="11.25" hidden="false" customHeight="false" outlineLevel="0" collapsed="false">
      <c r="A237" s="1"/>
      <c r="B237" s="1"/>
      <c r="D237" s="1"/>
      <c r="E237" s="1"/>
      <c r="F237" s="1"/>
      <c r="H237" s="1"/>
      <c r="I237" s="1"/>
      <c r="J237" s="1"/>
      <c r="K237" s="1"/>
      <c r="M237" s="1"/>
      <c r="O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1"/>
      <c r="FZ237" s="1"/>
      <c r="GA237" s="1"/>
      <c r="GB237" s="1"/>
      <c r="GC237" s="1"/>
      <c r="GD237" s="1"/>
      <c r="GE237" s="1"/>
      <c r="GF237" s="1"/>
      <c r="GG237" s="1"/>
      <c r="GH237" s="1"/>
      <c r="GI237" s="1"/>
      <c r="GJ237" s="1"/>
      <c r="GK237" s="1"/>
      <c r="GL237" s="1"/>
      <c r="GM237" s="1"/>
      <c r="GN237" s="1"/>
      <c r="GO237" s="1"/>
      <c r="GP237" s="1"/>
      <c r="GQ237" s="1"/>
      <c r="GR237" s="1"/>
      <c r="GS237" s="1"/>
      <c r="GT237" s="1"/>
      <c r="GU237" s="1"/>
      <c r="GV237" s="1"/>
      <c r="GW237" s="1"/>
      <c r="GX237" s="1"/>
      <c r="GY237" s="1"/>
      <c r="GZ237" s="1"/>
      <c r="HA237" s="1"/>
      <c r="HB237" s="1"/>
      <c r="HC237" s="1"/>
      <c r="HD237" s="1"/>
      <c r="HE237" s="1"/>
      <c r="HF237" s="1"/>
      <c r="HG237" s="1"/>
      <c r="HH237" s="1"/>
      <c r="HI237" s="1"/>
      <c r="HJ237" s="1"/>
      <c r="HK237" s="1"/>
      <c r="HL237" s="1"/>
      <c r="HM237" s="1"/>
      <c r="HN237" s="1"/>
      <c r="HO237" s="1"/>
      <c r="HP237" s="1"/>
      <c r="HQ237" s="1"/>
      <c r="HR237" s="1"/>
      <c r="HS237" s="1"/>
      <c r="HT237" s="1"/>
      <c r="HU237" s="1"/>
      <c r="HV237" s="1"/>
      <c r="HW237" s="1"/>
      <c r="HX237" s="1"/>
      <c r="HY237" s="1"/>
      <c r="HZ237" s="1"/>
      <c r="IA237" s="1"/>
      <c r="IB237" s="1"/>
      <c r="IC237" s="1"/>
      <c r="ID237" s="1"/>
      <c r="IE237" s="1"/>
      <c r="IF237" s="1"/>
      <c r="IG237" s="1"/>
      <c r="IH237" s="1"/>
      <c r="II237" s="1"/>
      <c r="IJ237" s="1"/>
      <c r="IK237" s="1"/>
      <c r="IL237" s="1"/>
      <c r="IM237" s="1"/>
      <c r="IN237" s="1"/>
      <c r="IO237" s="1"/>
      <c r="IP237" s="1"/>
      <c r="IQ237" s="1"/>
      <c r="IR237" s="1"/>
      <c r="IS237" s="1"/>
      <c r="IT237" s="1"/>
      <c r="IU237" s="1"/>
      <c r="IV237" s="1"/>
      <c r="IW237" s="1"/>
    </row>
    <row r="238" customFormat="false" ht="11.25" hidden="false" customHeight="false" outlineLevel="0" collapsed="false">
      <c r="A238" s="1"/>
      <c r="B238" s="1"/>
      <c r="D238" s="1"/>
      <c r="E238" s="1"/>
      <c r="F238" s="1"/>
      <c r="H238" s="1"/>
      <c r="I238" s="1"/>
      <c r="J238" s="1"/>
      <c r="K238" s="1"/>
      <c r="M238" s="1"/>
      <c r="O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1"/>
      <c r="FZ238" s="1"/>
      <c r="GA238" s="1"/>
      <c r="GB238" s="1"/>
      <c r="GC238" s="1"/>
      <c r="GD238" s="1"/>
      <c r="GE238" s="1"/>
      <c r="GF238" s="1"/>
      <c r="GG238" s="1"/>
      <c r="GH238" s="1"/>
      <c r="GI238" s="1"/>
      <c r="GJ238" s="1"/>
      <c r="GK238" s="1"/>
      <c r="GL238" s="1"/>
      <c r="GM238" s="1"/>
      <c r="GN238" s="1"/>
      <c r="GO238" s="1"/>
      <c r="GP238" s="1"/>
      <c r="GQ238" s="1"/>
      <c r="GR238" s="1"/>
      <c r="GS238" s="1"/>
      <c r="GT238" s="1"/>
      <c r="GU238" s="1"/>
      <c r="GV238" s="1"/>
      <c r="GW238" s="1"/>
      <c r="GX238" s="1"/>
      <c r="GY238" s="1"/>
      <c r="GZ238" s="1"/>
      <c r="HA238" s="1"/>
      <c r="HB238" s="1"/>
      <c r="HC238" s="1"/>
      <c r="HD238" s="1"/>
      <c r="HE238" s="1"/>
      <c r="HF238" s="1"/>
      <c r="HG238" s="1"/>
      <c r="HH238" s="1"/>
      <c r="HI238" s="1"/>
      <c r="HJ238" s="1"/>
      <c r="HK238" s="1"/>
      <c r="HL238" s="1"/>
      <c r="HM238" s="1"/>
      <c r="HN238" s="1"/>
      <c r="HO238" s="1"/>
      <c r="HP238" s="1"/>
      <c r="HQ238" s="1"/>
      <c r="HR238" s="1"/>
      <c r="HS238" s="1"/>
      <c r="HT238" s="1"/>
      <c r="HU238" s="1"/>
      <c r="HV238" s="1"/>
      <c r="HW238" s="1"/>
      <c r="HX238" s="1"/>
      <c r="HY238" s="1"/>
      <c r="HZ238" s="1"/>
      <c r="IA238" s="1"/>
      <c r="IB238" s="1"/>
      <c r="IC238" s="1"/>
      <c r="ID238" s="1"/>
      <c r="IE238" s="1"/>
      <c r="IF238" s="1"/>
      <c r="IG238" s="1"/>
      <c r="IH238" s="1"/>
      <c r="II238" s="1"/>
      <c r="IJ238" s="1"/>
      <c r="IK238" s="1"/>
      <c r="IL238" s="1"/>
      <c r="IM238" s="1"/>
      <c r="IN238" s="1"/>
      <c r="IO238" s="1"/>
      <c r="IP238" s="1"/>
      <c r="IQ238" s="1"/>
      <c r="IR238" s="1"/>
      <c r="IS238" s="1"/>
      <c r="IT238" s="1"/>
      <c r="IU238" s="1"/>
      <c r="IV238" s="1"/>
      <c r="IW238" s="1"/>
    </row>
    <row r="239" customFormat="false" ht="11.25" hidden="false" customHeight="false" outlineLevel="0" collapsed="false">
      <c r="A239" s="1"/>
      <c r="B239" s="1"/>
      <c r="D239" s="1"/>
      <c r="E239" s="1"/>
      <c r="F239" s="1"/>
      <c r="H239" s="1"/>
      <c r="I239" s="1"/>
      <c r="J239" s="1"/>
      <c r="K239" s="1"/>
      <c r="M239" s="1"/>
      <c r="O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1"/>
      <c r="FZ239" s="1"/>
      <c r="GA239" s="1"/>
      <c r="GB239" s="1"/>
      <c r="GC239" s="1"/>
      <c r="GD239" s="1"/>
      <c r="GE239" s="1"/>
      <c r="GF239" s="1"/>
      <c r="GG239" s="1"/>
      <c r="GH239" s="1"/>
      <c r="GI239" s="1"/>
      <c r="GJ239" s="1"/>
      <c r="GK239" s="1"/>
      <c r="GL239" s="1"/>
      <c r="GM239" s="1"/>
      <c r="GN239" s="1"/>
      <c r="GO239" s="1"/>
      <c r="GP239" s="1"/>
      <c r="GQ239" s="1"/>
      <c r="GR239" s="1"/>
      <c r="GS239" s="1"/>
      <c r="GT239" s="1"/>
      <c r="GU239" s="1"/>
      <c r="GV239" s="1"/>
      <c r="GW239" s="1"/>
      <c r="GX239" s="1"/>
      <c r="GY239" s="1"/>
      <c r="GZ239" s="1"/>
      <c r="HA239" s="1"/>
      <c r="HB239" s="1"/>
      <c r="HC239" s="1"/>
      <c r="HD239" s="1"/>
      <c r="HE239" s="1"/>
      <c r="HF239" s="1"/>
      <c r="HG239" s="1"/>
      <c r="HH239" s="1"/>
      <c r="HI239" s="1"/>
      <c r="HJ239" s="1"/>
      <c r="HK239" s="1"/>
      <c r="HL239" s="1"/>
      <c r="HM239" s="1"/>
      <c r="HN239" s="1"/>
      <c r="HO239" s="1"/>
      <c r="HP239" s="1"/>
      <c r="HQ239" s="1"/>
      <c r="HR239" s="1"/>
      <c r="HS239" s="1"/>
      <c r="HT239" s="1"/>
      <c r="HU239" s="1"/>
      <c r="HV239" s="1"/>
      <c r="HW239" s="1"/>
      <c r="HX239" s="1"/>
      <c r="HY239" s="1"/>
      <c r="HZ239" s="1"/>
      <c r="IA239" s="1"/>
      <c r="IB239" s="1"/>
      <c r="IC239" s="1"/>
      <c r="ID239" s="1"/>
      <c r="IE239" s="1"/>
      <c r="IF239" s="1"/>
      <c r="IG239" s="1"/>
      <c r="IH239" s="1"/>
      <c r="II239" s="1"/>
      <c r="IJ239" s="1"/>
      <c r="IK239" s="1"/>
      <c r="IL239" s="1"/>
      <c r="IM239" s="1"/>
      <c r="IN239" s="1"/>
      <c r="IO239" s="1"/>
      <c r="IP239" s="1"/>
      <c r="IQ239" s="1"/>
      <c r="IR239" s="1"/>
      <c r="IS239" s="1"/>
      <c r="IT239" s="1"/>
      <c r="IU239" s="1"/>
      <c r="IV239" s="1"/>
      <c r="IW239" s="1"/>
    </row>
    <row r="240" customFormat="false" ht="11.25" hidden="false" customHeight="false" outlineLevel="0" collapsed="false">
      <c r="A240" s="1"/>
      <c r="B240" s="1"/>
      <c r="D240" s="1"/>
      <c r="E240" s="1"/>
      <c r="F240" s="1"/>
      <c r="H240" s="1"/>
      <c r="I240" s="1"/>
      <c r="J240" s="1"/>
      <c r="K240" s="1"/>
      <c r="M240" s="1"/>
      <c r="O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1"/>
      <c r="FZ240" s="1"/>
      <c r="GA240" s="1"/>
      <c r="GB240" s="1"/>
      <c r="GC240" s="1"/>
      <c r="GD240" s="1"/>
      <c r="GE240" s="1"/>
      <c r="GF240" s="1"/>
      <c r="GG240" s="1"/>
      <c r="GH240" s="1"/>
      <c r="GI240" s="1"/>
      <c r="GJ240" s="1"/>
      <c r="GK240" s="1"/>
      <c r="GL240" s="1"/>
      <c r="GM240" s="1"/>
      <c r="GN240" s="1"/>
      <c r="GO240" s="1"/>
      <c r="GP240" s="1"/>
      <c r="GQ240" s="1"/>
      <c r="GR240" s="1"/>
      <c r="GS240" s="1"/>
      <c r="GT240" s="1"/>
      <c r="GU240" s="1"/>
      <c r="GV240" s="1"/>
      <c r="GW240" s="1"/>
      <c r="GX240" s="1"/>
      <c r="GY240" s="1"/>
      <c r="GZ240" s="1"/>
      <c r="HA240" s="1"/>
      <c r="HB240" s="1"/>
      <c r="HC240" s="1"/>
      <c r="HD240" s="1"/>
      <c r="HE240" s="1"/>
      <c r="HF240" s="1"/>
      <c r="HG240" s="1"/>
      <c r="HH240" s="1"/>
      <c r="HI240" s="1"/>
      <c r="HJ240" s="1"/>
      <c r="HK240" s="1"/>
      <c r="HL240" s="1"/>
      <c r="HM240" s="1"/>
      <c r="HN240" s="1"/>
      <c r="HO240" s="1"/>
      <c r="HP240" s="1"/>
      <c r="HQ240" s="1"/>
      <c r="HR240" s="1"/>
      <c r="HS240" s="1"/>
      <c r="HT240" s="1"/>
      <c r="HU240" s="1"/>
      <c r="HV240" s="1"/>
      <c r="HW240" s="1"/>
      <c r="HX240" s="1"/>
      <c r="HY240" s="1"/>
      <c r="HZ240" s="1"/>
      <c r="IA240" s="1"/>
      <c r="IB240" s="1"/>
      <c r="IC240" s="1"/>
      <c r="ID240" s="1"/>
      <c r="IE240" s="1"/>
      <c r="IF240" s="1"/>
      <c r="IG240" s="1"/>
      <c r="IH240" s="1"/>
      <c r="II240" s="1"/>
      <c r="IJ240" s="1"/>
      <c r="IK240" s="1"/>
      <c r="IL240" s="1"/>
      <c r="IM240" s="1"/>
      <c r="IN240" s="1"/>
      <c r="IO240" s="1"/>
      <c r="IP240" s="1"/>
      <c r="IQ240" s="1"/>
      <c r="IR240" s="1"/>
      <c r="IS240" s="1"/>
      <c r="IT240" s="1"/>
      <c r="IU240" s="1"/>
      <c r="IV240" s="1"/>
      <c r="IW240" s="1"/>
    </row>
    <row r="241" customFormat="false" ht="11.25" hidden="false" customHeight="false" outlineLevel="0" collapsed="false">
      <c r="A241" s="1"/>
      <c r="B241" s="1"/>
      <c r="D241" s="1"/>
      <c r="E241" s="1"/>
      <c r="F241" s="1"/>
      <c r="H241" s="1"/>
      <c r="I241" s="1"/>
      <c r="J241" s="1"/>
      <c r="K241" s="1"/>
      <c r="M241" s="1"/>
      <c r="O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1"/>
      <c r="FZ241" s="1"/>
      <c r="GA241" s="1"/>
      <c r="GB241" s="1"/>
      <c r="GC241" s="1"/>
      <c r="GD241" s="1"/>
      <c r="GE241" s="1"/>
      <c r="GF241" s="1"/>
      <c r="GG241" s="1"/>
      <c r="GH241" s="1"/>
      <c r="GI241" s="1"/>
      <c r="GJ241" s="1"/>
      <c r="GK241" s="1"/>
      <c r="GL241" s="1"/>
      <c r="GM241" s="1"/>
      <c r="GN241" s="1"/>
      <c r="GO241" s="1"/>
      <c r="GP241" s="1"/>
      <c r="GQ241" s="1"/>
      <c r="GR241" s="1"/>
      <c r="GS241" s="1"/>
      <c r="GT241" s="1"/>
      <c r="GU241" s="1"/>
      <c r="GV241" s="1"/>
      <c r="GW241" s="1"/>
      <c r="GX241" s="1"/>
      <c r="GY241" s="1"/>
      <c r="GZ241" s="1"/>
      <c r="HA241" s="1"/>
      <c r="HB241" s="1"/>
      <c r="HC241" s="1"/>
      <c r="HD241" s="1"/>
      <c r="HE241" s="1"/>
      <c r="HF241" s="1"/>
      <c r="HG241" s="1"/>
      <c r="HH241" s="1"/>
      <c r="HI241" s="1"/>
      <c r="HJ241" s="1"/>
      <c r="HK241" s="1"/>
      <c r="HL241" s="1"/>
      <c r="HM241" s="1"/>
      <c r="HN241" s="1"/>
      <c r="HO241" s="1"/>
      <c r="HP241" s="1"/>
      <c r="HQ241" s="1"/>
      <c r="HR241" s="1"/>
      <c r="HS241" s="1"/>
      <c r="HT241" s="1"/>
      <c r="HU241" s="1"/>
      <c r="HV241" s="1"/>
      <c r="HW241" s="1"/>
      <c r="HX241" s="1"/>
      <c r="HY241" s="1"/>
      <c r="HZ241" s="1"/>
      <c r="IA241" s="1"/>
      <c r="IB241" s="1"/>
      <c r="IC241" s="1"/>
      <c r="ID241" s="1"/>
      <c r="IE241" s="1"/>
      <c r="IF241" s="1"/>
      <c r="IG241" s="1"/>
      <c r="IH241" s="1"/>
      <c r="II241" s="1"/>
      <c r="IJ241" s="1"/>
      <c r="IK241" s="1"/>
      <c r="IL241" s="1"/>
      <c r="IM241" s="1"/>
      <c r="IN241" s="1"/>
      <c r="IO241" s="1"/>
      <c r="IP241" s="1"/>
      <c r="IQ241" s="1"/>
      <c r="IR241" s="1"/>
      <c r="IS241" s="1"/>
      <c r="IT241" s="1"/>
      <c r="IU241" s="1"/>
      <c r="IV241" s="1"/>
      <c r="IW241" s="1"/>
    </row>
    <row r="242" customFormat="false" ht="11.25" hidden="false" customHeight="false" outlineLevel="0" collapsed="false">
      <c r="A242" s="1"/>
      <c r="B242" s="1"/>
      <c r="D242" s="1"/>
      <c r="E242" s="1"/>
      <c r="F242" s="1"/>
      <c r="H242" s="1"/>
      <c r="I242" s="1"/>
      <c r="J242" s="1"/>
      <c r="K242" s="1"/>
      <c r="M242" s="1"/>
      <c r="O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  <c r="FM242" s="1"/>
      <c r="FN242" s="1"/>
      <c r="FO242" s="1"/>
      <c r="FP242" s="1"/>
      <c r="FQ242" s="1"/>
      <c r="FR242" s="1"/>
      <c r="FS242" s="1"/>
      <c r="FT242" s="1"/>
      <c r="FU242" s="1"/>
      <c r="FV242" s="1"/>
      <c r="FW242" s="1"/>
      <c r="FX242" s="1"/>
      <c r="FY242" s="1"/>
      <c r="FZ242" s="1"/>
      <c r="GA242" s="1"/>
      <c r="GB242" s="1"/>
      <c r="GC242" s="1"/>
      <c r="GD242" s="1"/>
      <c r="GE242" s="1"/>
      <c r="GF242" s="1"/>
      <c r="GG242" s="1"/>
      <c r="GH242" s="1"/>
      <c r="GI242" s="1"/>
      <c r="GJ242" s="1"/>
      <c r="GK242" s="1"/>
      <c r="GL242" s="1"/>
      <c r="GM242" s="1"/>
      <c r="GN242" s="1"/>
      <c r="GO242" s="1"/>
      <c r="GP242" s="1"/>
      <c r="GQ242" s="1"/>
      <c r="GR242" s="1"/>
      <c r="GS242" s="1"/>
      <c r="GT242" s="1"/>
      <c r="GU242" s="1"/>
      <c r="GV242" s="1"/>
      <c r="GW242" s="1"/>
      <c r="GX242" s="1"/>
      <c r="GY242" s="1"/>
      <c r="GZ242" s="1"/>
      <c r="HA242" s="1"/>
      <c r="HB242" s="1"/>
      <c r="HC242" s="1"/>
      <c r="HD242" s="1"/>
      <c r="HE242" s="1"/>
      <c r="HF242" s="1"/>
      <c r="HG242" s="1"/>
      <c r="HH242" s="1"/>
      <c r="HI242" s="1"/>
      <c r="HJ242" s="1"/>
      <c r="HK242" s="1"/>
      <c r="HL242" s="1"/>
      <c r="HM242" s="1"/>
      <c r="HN242" s="1"/>
      <c r="HO242" s="1"/>
      <c r="HP242" s="1"/>
      <c r="HQ242" s="1"/>
      <c r="HR242" s="1"/>
      <c r="HS242" s="1"/>
      <c r="HT242" s="1"/>
      <c r="HU242" s="1"/>
      <c r="HV242" s="1"/>
      <c r="HW242" s="1"/>
      <c r="HX242" s="1"/>
      <c r="HY242" s="1"/>
      <c r="HZ242" s="1"/>
      <c r="IA242" s="1"/>
      <c r="IB242" s="1"/>
      <c r="IC242" s="1"/>
      <c r="ID242" s="1"/>
      <c r="IE242" s="1"/>
      <c r="IF242" s="1"/>
      <c r="IG242" s="1"/>
      <c r="IH242" s="1"/>
      <c r="II242" s="1"/>
      <c r="IJ242" s="1"/>
      <c r="IK242" s="1"/>
      <c r="IL242" s="1"/>
      <c r="IM242" s="1"/>
      <c r="IN242" s="1"/>
      <c r="IO242" s="1"/>
      <c r="IP242" s="1"/>
      <c r="IQ242" s="1"/>
      <c r="IR242" s="1"/>
      <c r="IS242" s="1"/>
      <c r="IT242" s="1"/>
      <c r="IU242" s="1"/>
      <c r="IV242" s="1"/>
      <c r="IW242" s="1"/>
    </row>
    <row r="243" customFormat="false" ht="11.25" hidden="false" customHeight="false" outlineLevel="0" collapsed="false">
      <c r="A243" s="1"/>
      <c r="B243" s="1"/>
      <c r="D243" s="1"/>
      <c r="E243" s="1"/>
      <c r="F243" s="1"/>
      <c r="H243" s="1"/>
      <c r="I243" s="1"/>
      <c r="J243" s="1"/>
      <c r="K243" s="1"/>
      <c r="M243" s="1"/>
      <c r="O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1"/>
      <c r="FZ243" s="1"/>
      <c r="GA243" s="1"/>
      <c r="GB243" s="1"/>
      <c r="GC243" s="1"/>
      <c r="GD243" s="1"/>
      <c r="GE243" s="1"/>
      <c r="GF243" s="1"/>
      <c r="GG243" s="1"/>
      <c r="GH243" s="1"/>
      <c r="GI243" s="1"/>
      <c r="GJ243" s="1"/>
      <c r="GK243" s="1"/>
      <c r="GL243" s="1"/>
      <c r="GM243" s="1"/>
      <c r="GN243" s="1"/>
      <c r="GO243" s="1"/>
      <c r="GP243" s="1"/>
      <c r="GQ243" s="1"/>
      <c r="GR243" s="1"/>
      <c r="GS243" s="1"/>
      <c r="GT243" s="1"/>
      <c r="GU243" s="1"/>
      <c r="GV243" s="1"/>
      <c r="GW243" s="1"/>
      <c r="GX243" s="1"/>
      <c r="GY243" s="1"/>
      <c r="GZ243" s="1"/>
      <c r="HA243" s="1"/>
      <c r="HB243" s="1"/>
      <c r="HC243" s="1"/>
      <c r="HD243" s="1"/>
      <c r="HE243" s="1"/>
      <c r="HF243" s="1"/>
      <c r="HG243" s="1"/>
      <c r="HH243" s="1"/>
      <c r="HI243" s="1"/>
      <c r="HJ243" s="1"/>
      <c r="HK243" s="1"/>
      <c r="HL243" s="1"/>
      <c r="HM243" s="1"/>
      <c r="HN243" s="1"/>
      <c r="HO243" s="1"/>
      <c r="HP243" s="1"/>
      <c r="HQ243" s="1"/>
      <c r="HR243" s="1"/>
      <c r="HS243" s="1"/>
      <c r="HT243" s="1"/>
      <c r="HU243" s="1"/>
      <c r="HV243" s="1"/>
      <c r="HW243" s="1"/>
      <c r="HX243" s="1"/>
      <c r="HY243" s="1"/>
      <c r="HZ243" s="1"/>
      <c r="IA243" s="1"/>
      <c r="IB243" s="1"/>
      <c r="IC243" s="1"/>
      <c r="ID243" s="1"/>
      <c r="IE243" s="1"/>
      <c r="IF243" s="1"/>
      <c r="IG243" s="1"/>
      <c r="IH243" s="1"/>
      <c r="II243" s="1"/>
      <c r="IJ243" s="1"/>
      <c r="IK243" s="1"/>
      <c r="IL243" s="1"/>
      <c r="IM243" s="1"/>
      <c r="IN243" s="1"/>
      <c r="IO243" s="1"/>
      <c r="IP243" s="1"/>
      <c r="IQ243" s="1"/>
      <c r="IR243" s="1"/>
      <c r="IS243" s="1"/>
      <c r="IT243" s="1"/>
      <c r="IU243" s="1"/>
      <c r="IV243" s="1"/>
      <c r="IW243" s="1"/>
    </row>
    <row r="244" customFormat="false" ht="11.25" hidden="false" customHeight="false" outlineLevel="0" collapsed="false">
      <c r="A244" s="1"/>
      <c r="B244" s="1"/>
      <c r="D244" s="1"/>
      <c r="E244" s="1"/>
      <c r="F244" s="1"/>
      <c r="H244" s="1"/>
      <c r="I244" s="1"/>
      <c r="J244" s="1"/>
      <c r="K244" s="1"/>
      <c r="M244" s="1"/>
      <c r="O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1"/>
      <c r="FZ244" s="1"/>
      <c r="GA244" s="1"/>
      <c r="GB244" s="1"/>
      <c r="GC244" s="1"/>
      <c r="GD244" s="1"/>
      <c r="GE244" s="1"/>
      <c r="GF244" s="1"/>
      <c r="GG244" s="1"/>
      <c r="GH244" s="1"/>
      <c r="GI244" s="1"/>
      <c r="GJ244" s="1"/>
      <c r="GK244" s="1"/>
      <c r="GL244" s="1"/>
      <c r="GM244" s="1"/>
      <c r="GN244" s="1"/>
      <c r="GO244" s="1"/>
      <c r="GP244" s="1"/>
      <c r="GQ244" s="1"/>
      <c r="GR244" s="1"/>
      <c r="GS244" s="1"/>
      <c r="GT244" s="1"/>
      <c r="GU244" s="1"/>
      <c r="GV244" s="1"/>
      <c r="GW244" s="1"/>
      <c r="GX244" s="1"/>
      <c r="GY244" s="1"/>
      <c r="GZ244" s="1"/>
      <c r="HA244" s="1"/>
      <c r="HB244" s="1"/>
      <c r="HC244" s="1"/>
      <c r="HD244" s="1"/>
      <c r="HE244" s="1"/>
      <c r="HF244" s="1"/>
      <c r="HG244" s="1"/>
      <c r="HH244" s="1"/>
      <c r="HI244" s="1"/>
      <c r="HJ244" s="1"/>
      <c r="HK244" s="1"/>
      <c r="HL244" s="1"/>
      <c r="HM244" s="1"/>
      <c r="HN244" s="1"/>
      <c r="HO244" s="1"/>
      <c r="HP244" s="1"/>
      <c r="HQ244" s="1"/>
      <c r="HR244" s="1"/>
      <c r="HS244" s="1"/>
      <c r="HT244" s="1"/>
      <c r="HU244" s="1"/>
      <c r="HV244" s="1"/>
      <c r="HW244" s="1"/>
      <c r="HX244" s="1"/>
      <c r="HY244" s="1"/>
      <c r="HZ244" s="1"/>
      <c r="IA244" s="1"/>
      <c r="IB244" s="1"/>
      <c r="IC244" s="1"/>
      <c r="ID244" s="1"/>
      <c r="IE244" s="1"/>
      <c r="IF244" s="1"/>
      <c r="IG244" s="1"/>
      <c r="IH244" s="1"/>
      <c r="II244" s="1"/>
      <c r="IJ244" s="1"/>
      <c r="IK244" s="1"/>
      <c r="IL244" s="1"/>
      <c r="IM244" s="1"/>
      <c r="IN244" s="1"/>
      <c r="IO244" s="1"/>
      <c r="IP244" s="1"/>
      <c r="IQ244" s="1"/>
      <c r="IR244" s="1"/>
      <c r="IS244" s="1"/>
      <c r="IT244" s="1"/>
      <c r="IU244" s="1"/>
      <c r="IV244" s="1"/>
      <c r="IW244" s="1"/>
    </row>
    <row r="245" customFormat="false" ht="11.25" hidden="false" customHeight="false" outlineLevel="0" collapsed="false">
      <c r="A245" s="1"/>
      <c r="B245" s="1"/>
      <c r="D245" s="1"/>
      <c r="E245" s="1"/>
      <c r="F245" s="1"/>
      <c r="H245" s="1"/>
      <c r="I245" s="1"/>
      <c r="J245" s="1"/>
      <c r="K245" s="1"/>
      <c r="M245" s="1"/>
      <c r="O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1"/>
      <c r="FZ245" s="1"/>
      <c r="GA245" s="1"/>
      <c r="GB245" s="1"/>
      <c r="GC245" s="1"/>
      <c r="GD245" s="1"/>
      <c r="GE245" s="1"/>
      <c r="GF245" s="1"/>
      <c r="GG245" s="1"/>
      <c r="GH245" s="1"/>
      <c r="GI245" s="1"/>
      <c r="GJ245" s="1"/>
      <c r="GK245" s="1"/>
      <c r="GL245" s="1"/>
      <c r="GM245" s="1"/>
      <c r="GN245" s="1"/>
      <c r="GO245" s="1"/>
      <c r="GP245" s="1"/>
      <c r="GQ245" s="1"/>
      <c r="GR245" s="1"/>
      <c r="GS245" s="1"/>
      <c r="GT245" s="1"/>
      <c r="GU245" s="1"/>
      <c r="GV245" s="1"/>
      <c r="GW245" s="1"/>
      <c r="GX245" s="1"/>
      <c r="GY245" s="1"/>
      <c r="GZ245" s="1"/>
      <c r="HA245" s="1"/>
      <c r="HB245" s="1"/>
      <c r="HC245" s="1"/>
      <c r="HD245" s="1"/>
      <c r="HE245" s="1"/>
      <c r="HF245" s="1"/>
      <c r="HG245" s="1"/>
      <c r="HH245" s="1"/>
      <c r="HI245" s="1"/>
      <c r="HJ245" s="1"/>
      <c r="HK245" s="1"/>
      <c r="HL245" s="1"/>
      <c r="HM245" s="1"/>
      <c r="HN245" s="1"/>
      <c r="HO245" s="1"/>
      <c r="HP245" s="1"/>
      <c r="HQ245" s="1"/>
      <c r="HR245" s="1"/>
      <c r="HS245" s="1"/>
      <c r="HT245" s="1"/>
      <c r="HU245" s="1"/>
      <c r="HV245" s="1"/>
      <c r="HW245" s="1"/>
      <c r="HX245" s="1"/>
      <c r="HY245" s="1"/>
      <c r="HZ245" s="1"/>
      <c r="IA245" s="1"/>
      <c r="IB245" s="1"/>
      <c r="IC245" s="1"/>
      <c r="ID245" s="1"/>
      <c r="IE245" s="1"/>
      <c r="IF245" s="1"/>
      <c r="IG245" s="1"/>
      <c r="IH245" s="1"/>
      <c r="II245" s="1"/>
      <c r="IJ245" s="1"/>
      <c r="IK245" s="1"/>
      <c r="IL245" s="1"/>
      <c r="IM245" s="1"/>
      <c r="IN245" s="1"/>
      <c r="IO245" s="1"/>
      <c r="IP245" s="1"/>
      <c r="IQ245" s="1"/>
      <c r="IR245" s="1"/>
      <c r="IS245" s="1"/>
      <c r="IT245" s="1"/>
      <c r="IU245" s="1"/>
      <c r="IV245" s="1"/>
      <c r="IW245" s="1"/>
    </row>
    <row r="246" customFormat="false" ht="11.25" hidden="false" customHeight="false" outlineLevel="0" collapsed="false">
      <c r="A246" s="1"/>
      <c r="B246" s="1"/>
      <c r="D246" s="1"/>
      <c r="E246" s="1"/>
      <c r="F246" s="1"/>
      <c r="H246" s="1"/>
      <c r="I246" s="1"/>
      <c r="J246" s="1"/>
      <c r="K246" s="1"/>
      <c r="M246" s="1"/>
      <c r="O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1"/>
      <c r="FZ246" s="1"/>
      <c r="GA246" s="1"/>
      <c r="GB246" s="1"/>
      <c r="GC246" s="1"/>
      <c r="GD246" s="1"/>
      <c r="GE246" s="1"/>
      <c r="GF246" s="1"/>
      <c r="GG246" s="1"/>
      <c r="GH246" s="1"/>
      <c r="GI246" s="1"/>
      <c r="GJ246" s="1"/>
      <c r="GK246" s="1"/>
      <c r="GL246" s="1"/>
      <c r="GM246" s="1"/>
      <c r="GN246" s="1"/>
      <c r="GO246" s="1"/>
      <c r="GP246" s="1"/>
      <c r="GQ246" s="1"/>
      <c r="GR246" s="1"/>
      <c r="GS246" s="1"/>
      <c r="GT246" s="1"/>
      <c r="GU246" s="1"/>
      <c r="GV246" s="1"/>
      <c r="GW246" s="1"/>
      <c r="GX246" s="1"/>
      <c r="GY246" s="1"/>
      <c r="GZ246" s="1"/>
      <c r="HA246" s="1"/>
      <c r="HB246" s="1"/>
      <c r="HC246" s="1"/>
      <c r="HD246" s="1"/>
      <c r="HE246" s="1"/>
      <c r="HF246" s="1"/>
      <c r="HG246" s="1"/>
      <c r="HH246" s="1"/>
      <c r="HI246" s="1"/>
      <c r="HJ246" s="1"/>
      <c r="HK246" s="1"/>
      <c r="HL246" s="1"/>
      <c r="HM246" s="1"/>
      <c r="HN246" s="1"/>
      <c r="HO246" s="1"/>
      <c r="HP246" s="1"/>
      <c r="HQ246" s="1"/>
      <c r="HR246" s="1"/>
      <c r="HS246" s="1"/>
      <c r="HT246" s="1"/>
      <c r="HU246" s="1"/>
      <c r="HV246" s="1"/>
      <c r="HW246" s="1"/>
      <c r="HX246" s="1"/>
      <c r="HY246" s="1"/>
      <c r="HZ246" s="1"/>
      <c r="IA246" s="1"/>
      <c r="IB246" s="1"/>
      <c r="IC246" s="1"/>
      <c r="ID246" s="1"/>
      <c r="IE246" s="1"/>
      <c r="IF246" s="1"/>
      <c r="IG246" s="1"/>
      <c r="IH246" s="1"/>
      <c r="II246" s="1"/>
      <c r="IJ246" s="1"/>
      <c r="IK246" s="1"/>
      <c r="IL246" s="1"/>
      <c r="IM246" s="1"/>
      <c r="IN246" s="1"/>
      <c r="IO246" s="1"/>
      <c r="IP246" s="1"/>
      <c r="IQ246" s="1"/>
      <c r="IR246" s="1"/>
      <c r="IS246" s="1"/>
      <c r="IT246" s="1"/>
      <c r="IU246" s="1"/>
      <c r="IV246" s="1"/>
      <c r="IW246" s="1"/>
    </row>
    <row r="247" customFormat="false" ht="11.25" hidden="false" customHeight="false" outlineLevel="0" collapsed="false">
      <c r="A247" s="1"/>
      <c r="B247" s="1"/>
      <c r="D247" s="1"/>
      <c r="E247" s="1"/>
      <c r="F247" s="1"/>
      <c r="H247" s="1"/>
      <c r="I247" s="1"/>
      <c r="J247" s="1"/>
      <c r="K247" s="1"/>
      <c r="M247" s="1"/>
      <c r="O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1"/>
      <c r="FZ247" s="1"/>
      <c r="GA247" s="1"/>
      <c r="GB247" s="1"/>
      <c r="GC247" s="1"/>
      <c r="GD247" s="1"/>
      <c r="GE247" s="1"/>
      <c r="GF247" s="1"/>
      <c r="GG247" s="1"/>
      <c r="GH247" s="1"/>
      <c r="GI247" s="1"/>
      <c r="GJ247" s="1"/>
      <c r="GK247" s="1"/>
      <c r="GL247" s="1"/>
      <c r="GM247" s="1"/>
      <c r="GN247" s="1"/>
      <c r="GO247" s="1"/>
      <c r="GP247" s="1"/>
      <c r="GQ247" s="1"/>
      <c r="GR247" s="1"/>
      <c r="GS247" s="1"/>
      <c r="GT247" s="1"/>
      <c r="GU247" s="1"/>
      <c r="GV247" s="1"/>
      <c r="GW247" s="1"/>
      <c r="GX247" s="1"/>
      <c r="GY247" s="1"/>
      <c r="GZ247" s="1"/>
      <c r="HA247" s="1"/>
      <c r="HB247" s="1"/>
      <c r="HC247" s="1"/>
      <c r="HD247" s="1"/>
      <c r="HE247" s="1"/>
      <c r="HF247" s="1"/>
      <c r="HG247" s="1"/>
      <c r="HH247" s="1"/>
      <c r="HI247" s="1"/>
      <c r="HJ247" s="1"/>
      <c r="HK247" s="1"/>
      <c r="HL247" s="1"/>
      <c r="HM247" s="1"/>
      <c r="HN247" s="1"/>
      <c r="HO247" s="1"/>
      <c r="HP247" s="1"/>
      <c r="HQ247" s="1"/>
      <c r="HR247" s="1"/>
      <c r="HS247" s="1"/>
      <c r="HT247" s="1"/>
      <c r="HU247" s="1"/>
      <c r="HV247" s="1"/>
      <c r="HW247" s="1"/>
      <c r="HX247" s="1"/>
      <c r="HY247" s="1"/>
      <c r="HZ247" s="1"/>
      <c r="IA247" s="1"/>
      <c r="IB247" s="1"/>
      <c r="IC247" s="1"/>
      <c r="ID247" s="1"/>
      <c r="IE247" s="1"/>
      <c r="IF247" s="1"/>
      <c r="IG247" s="1"/>
      <c r="IH247" s="1"/>
      <c r="II247" s="1"/>
      <c r="IJ247" s="1"/>
      <c r="IK247" s="1"/>
      <c r="IL247" s="1"/>
      <c r="IM247" s="1"/>
      <c r="IN247" s="1"/>
      <c r="IO247" s="1"/>
      <c r="IP247" s="1"/>
      <c r="IQ247" s="1"/>
      <c r="IR247" s="1"/>
      <c r="IS247" s="1"/>
      <c r="IT247" s="1"/>
      <c r="IU247" s="1"/>
      <c r="IV247" s="1"/>
      <c r="IW247" s="1"/>
    </row>
    <row r="248" customFormat="false" ht="11.25" hidden="false" customHeight="false" outlineLevel="0" collapsed="false">
      <c r="A248" s="1"/>
      <c r="B248" s="1"/>
      <c r="D248" s="1"/>
      <c r="E248" s="1"/>
      <c r="F248" s="1"/>
      <c r="H248" s="1"/>
      <c r="I248" s="1"/>
      <c r="J248" s="1"/>
      <c r="K248" s="1"/>
      <c r="M248" s="1"/>
      <c r="O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1"/>
      <c r="FZ248" s="1"/>
      <c r="GA248" s="1"/>
      <c r="GB248" s="1"/>
      <c r="GC248" s="1"/>
      <c r="GD248" s="1"/>
      <c r="GE248" s="1"/>
      <c r="GF248" s="1"/>
      <c r="GG248" s="1"/>
      <c r="GH248" s="1"/>
      <c r="GI248" s="1"/>
      <c r="GJ248" s="1"/>
      <c r="GK248" s="1"/>
      <c r="GL248" s="1"/>
      <c r="GM248" s="1"/>
      <c r="GN248" s="1"/>
      <c r="GO248" s="1"/>
      <c r="GP248" s="1"/>
      <c r="GQ248" s="1"/>
      <c r="GR248" s="1"/>
      <c r="GS248" s="1"/>
      <c r="GT248" s="1"/>
      <c r="GU248" s="1"/>
      <c r="GV248" s="1"/>
      <c r="GW248" s="1"/>
      <c r="GX248" s="1"/>
      <c r="GY248" s="1"/>
      <c r="GZ248" s="1"/>
      <c r="HA248" s="1"/>
      <c r="HB248" s="1"/>
      <c r="HC248" s="1"/>
      <c r="HD248" s="1"/>
      <c r="HE248" s="1"/>
      <c r="HF248" s="1"/>
      <c r="HG248" s="1"/>
      <c r="HH248" s="1"/>
      <c r="HI248" s="1"/>
      <c r="HJ248" s="1"/>
      <c r="HK248" s="1"/>
      <c r="HL248" s="1"/>
      <c r="HM248" s="1"/>
      <c r="HN248" s="1"/>
      <c r="HO248" s="1"/>
      <c r="HP248" s="1"/>
      <c r="HQ248" s="1"/>
      <c r="HR248" s="1"/>
      <c r="HS248" s="1"/>
      <c r="HT248" s="1"/>
      <c r="HU248" s="1"/>
      <c r="HV248" s="1"/>
      <c r="HW248" s="1"/>
      <c r="HX248" s="1"/>
      <c r="HY248" s="1"/>
      <c r="HZ248" s="1"/>
      <c r="IA248" s="1"/>
      <c r="IB248" s="1"/>
      <c r="IC248" s="1"/>
      <c r="ID248" s="1"/>
      <c r="IE248" s="1"/>
      <c r="IF248" s="1"/>
      <c r="IG248" s="1"/>
      <c r="IH248" s="1"/>
      <c r="II248" s="1"/>
      <c r="IJ248" s="1"/>
      <c r="IK248" s="1"/>
      <c r="IL248" s="1"/>
      <c r="IM248" s="1"/>
      <c r="IN248" s="1"/>
      <c r="IO248" s="1"/>
      <c r="IP248" s="1"/>
      <c r="IQ248" s="1"/>
      <c r="IR248" s="1"/>
      <c r="IS248" s="1"/>
      <c r="IT248" s="1"/>
      <c r="IU248" s="1"/>
      <c r="IV248" s="1"/>
      <c r="IW248" s="1"/>
    </row>
    <row r="249" customFormat="false" ht="11.25" hidden="false" customHeight="false" outlineLevel="0" collapsed="false">
      <c r="A249" s="1"/>
      <c r="B249" s="1"/>
      <c r="D249" s="1"/>
      <c r="E249" s="1"/>
      <c r="F249" s="1"/>
      <c r="H249" s="1"/>
      <c r="I249" s="1"/>
      <c r="J249" s="1"/>
      <c r="K249" s="1"/>
      <c r="M249" s="1"/>
      <c r="O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1"/>
      <c r="FZ249" s="1"/>
      <c r="GA249" s="1"/>
      <c r="GB249" s="1"/>
      <c r="GC249" s="1"/>
      <c r="GD249" s="1"/>
      <c r="GE249" s="1"/>
      <c r="GF249" s="1"/>
      <c r="GG249" s="1"/>
      <c r="GH249" s="1"/>
      <c r="GI249" s="1"/>
      <c r="GJ249" s="1"/>
      <c r="GK249" s="1"/>
      <c r="GL249" s="1"/>
      <c r="GM249" s="1"/>
      <c r="GN249" s="1"/>
      <c r="GO249" s="1"/>
      <c r="GP249" s="1"/>
      <c r="GQ249" s="1"/>
      <c r="GR249" s="1"/>
      <c r="GS249" s="1"/>
      <c r="GT249" s="1"/>
      <c r="GU249" s="1"/>
      <c r="GV249" s="1"/>
      <c r="GW249" s="1"/>
      <c r="GX249" s="1"/>
      <c r="GY249" s="1"/>
      <c r="GZ249" s="1"/>
      <c r="HA249" s="1"/>
      <c r="HB249" s="1"/>
      <c r="HC249" s="1"/>
      <c r="HD249" s="1"/>
      <c r="HE249" s="1"/>
      <c r="HF249" s="1"/>
      <c r="HG249" s="1"/>
      <c r="HH249" s="1"/>
      <c r="HI249" s="1"/>
      <c r="HJ249" s="1"/>
      <c r="HK249" s="1"/>
      <c r="HL249" s="1"/>
      <c r="HM249" s="1"/>
      <c r="HN249" s="1"/>
      <c r="HO249" s="1"/>
      <c r="HP249" s="1"/>
      <c r="HQ249" s="1"/>
      <c r="HR249" s="1"/>
      <c r="HS249" s="1"/>
      <c r="HT249" s="1"/>
      <c r="HU249" s="1"/>
      <c r="HV249" s="1"/>
      <c r="HW249" s="1"/>
      <c r="HX249" s="1"/>
      <c r="HY249" s="1"/>
      <c r="HZ249" s="1"/>
      <c r="IA249" s="1"/>
      <c r="IB249" s="1"/>
      <c r="IC249" s="1"/>
      <c r="ID249" s="1"/>
      <c r="IE249" s="1"/>
      <c r="IF249" s="1"/>
      <c r="IG249" s="1"/>
      <c r="IH249" s="1"/>
      <c r="II249" s="1"/>
      <c r="IJ249" s="1"/>
      <c r="IK249" s="1"/>
      <c r="IL249" s="1"/>
      <c r="IM249" s="1"/>
      <c r="IN249" s="1"/>
      <c r="IO249" s="1"/>
      <c r="IP249" s="1"/>
      <c r="IQ249" s="1"/>
      <c r="IR249" s="1"/>
      <c r="IS249" s="1"/>
      <c r="IT249" s="1"/>
      <c r="IU249" s="1"/>
      <c r="IV249" s="1"/>
      <c r="IW249" s="1"/>
    </row>
    <row r="250" customFormat="false" ht="11.25" hidden="false" customHeight="false" outlineLevel="0" collapsed="false">
      <c r="A250" s="1"/>
      <c r="B250" s="1"/>
      <c r="D250" s="1"/>
      <c r="E250" s="1"/>
      <c r="F250" s="1"/>
      <c r="H250" s="1"/>
      <c r="I250" s="1"/>
      <c r="J250" s="1"/>
      <c r="K250" s="1"/>
      <c r="M250" s="1"/>
      <c r="O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1"/>
      <c r="FZ250" s="1"/>
      <c r="GA250" s="1"/>
      <c r="GB250" s="1"/>
      <c r="GC250" s="1"/>
      <c r="GD250" s="1"/>
      <c r="GE250" s="1"/>
      <c r="GF250" s="1"/>
      <c r="GG250" s="1"/>
      <c r="GH250" s="1"/>
      <c r="GI250" s="1"/>
      <c r="GJ250" s="1"/>
      <c r="GK250" s="1"/>
      <c r="GL250" s="1"/>
      <c r="GM250" s="1"/>
      <c r="GN250" s="1"/>
      <c r="GO250" s="1"/>
      <c r="GP250" s="1"/>
      <c r="GQ250" s="1"/>
      <c r="GR250" s="1"/>
      <c r="GS250" s="1"/>
      <c r="GT250" s="1"/>
      <c r="GU250" s="1"/>
      <c r="GV250" s="1"/>
      <c r="GW250" s="1"/>
      <c r="GX250" s="1"/>
      <c r="GY250" s="1"/>
      <c r="GZ250" s="1"/>
      <c r="HA250" s="1"/>
      <c r="HB250" s="1"/>
      <c r="HC250" s="1"/>
      <c r="HD250" s="1"/>
      <c r="HE250" s="1"/>
      <c r="HF250" s="1"/>
      <c r="HG250" s="1"/>
      <c r="HH250" s="1"/>
      <c r="HI250" s="1"/>
      <c r="HJ250" s="1"/>
      <c r="HK250" s="1"/>
      <c r="HL250" s="1"/>
      <c r="HM250" s="1"/>
      <c r="HN250" s="1"/>
      <c r="HO250" s="1"/>
      <c r="HP250" s="1"/>
      <c r="HQ250" s="1"/>
      <c r="HR250" s="1"/>
      <c r="HS250" s="1"/>
      <c r="HT250" s="1"/>
      <c r="HU250" s="1"/>
      <c r="HV250" s="1"/>
      <c r="HW250" s="1"/>
      <c r="HX250" s="1"/>
      <c r="HY250" s="1"/>
      <c r="HZ250" s="1"/>
      <c r="IA250" s="1"/>
      <c r="IB250" s="1"/>
      <c r="IC250" s="1"/>
      <c r="ID250" s="1"/>
      <c r="IE250" s="1"/>
      <c r="IF250" s="1"/>
      <c r="IG250" s="1"/>
      <c r="IH250" s="1"/>
      <c r="II250" s="1"/>
      <c r="IJ250" s="1"/>
      <c r="IK250" s="1"/>
      <c r="IL250" s="1"/>
      <c r="IM250" s="1"/>
      <c r="IN250" s="1"/>
      <c r="IO250" s="1"/>
      <c r="IP250" s="1"/>
      <c r="IQ250" s="1"/>
      <c r="IR250" s="1"/>
      <c r="IS250" s="1"/>
      <c r="IT250" s="1"/>
      <c r="IU250" s="1"/>
      <c r="IV250" s="1"/>
      <c r="IW250" s="1"/>
    </row>
    <row r="251" customFormat="false" ht="11.25" hidden="false" customHeight="false" outlineLevel="0" collapsed="false">
      <c r="A251" s="1"/>
      <c r="B251" s="1"/>
      <c r="D251" s="1"/>
      <c r="E251" s="1"/>
      <c r="F251" s="1"/>
      <c r="H251" s="1"/>
      <c r="I251" s="1"/>
      <c r="J251" s="1"/>
      <c r="K251" s="1"/>
      <c r="M251" s="1"/>
      <c r="O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  <c r="FM251" s="1"/>
      <c r="FN251" s="1"/>
      <c r="FO251" s="1"/>
      <c r="FP251" s="1"/>
      <c r="FQ251" s="1"/>
      <c r="FR251" s="1"/>
      <c r="FS251" s="1"/>
      <c r="FT251" s="1"/>
      <c r="FU251" s="1"/>
      <c r="FV251" s="1"/>
      <c r="FW251" s="1"/>
      <c r="FX251" s="1"/>
      <c r="FY251" s="1"/>
      <c r="FZ251" s="1"/>
      <c r="GA251" s="1"/>
      <c r="GB251" s="1"/>
      <c r="GC251" s="1"/>
      <c r="GD251" s="1"/>
      <c r="GE251" s="1"/>
      <c r="GF251" s="1"/>
      <c r="GG251" s="1"/>
      <c r="GH251" s="1"/>
      <c r="GI251" s="1"/>
      <c r="GJ251" s="1"/>
      <c r="GK251" s="1"/>
      <c r="GL251" s="1"/>
      <c r="GM251" s="1"/>
      <c r="GN251" s="1"/>
      <c r="GO251" s="1"/>
      <c r="GP251" s="1"/>
      <c r="GQ251" s="1"/>
      <c r="GR251" s="1"/>
      <c r="GS251" s="1"/>
      <c r="GT251" s="1"/>
      <c r="GU251" s="1"/>
      <c r="GV251" s="1"/>
      <c r="GW251" s="1"/>
      <c r="GX251" s="1"/>
      <c r="GY251" s="1"/>
      <c r="GZ251" s="1"/>
      <c r="HA251" s="1"/>
      <c r="HB251" s="1"/>
      <c r="HC251" s="1"/>
      <c r="HD251" s="1"/>
      <c r="HE251" s="1"/>
      <c r="HF251" s="1"/>
      <c r="HG251" s="1"/>
      <c r="HH251" s="1"/>
      <c r="HI251" s="1"/>
      <c r="HJ251" s="1"/>
      <c r="HK251" s="1"/>
      <c r="HL251" s="1"/>
      <c r="HM251" s="1"/>
      <c r="HN251" s="1"/>
      <c r="HO251" s="1"/>
      <c r="HP251" s="1"/>
      <c r="HQ251" s="1"/>
      <c r="HR251" s="1"/>
      <c r="HS251" s="1"/>
      <c r="HT251" s="1"/>
      <c r="HU251" s="1"/>
      <c r="HV251" s="1"/>
      <c r="HW251" s="1"/>
      <c r="HX251" s="1"/>
      <c r="HY251" s="1"/>
      <c r="HZ251" s="1"/>
      <c r="IA251" s="1"/>
      <c r="IB251" s="1"/>
      <c r="IC251" s="1"/>
      <c r="ID251" s="1"/>
      <c r="IE251" s="1"/>
      <c r="IF251" s="1"/>
      <c r="IG251" s="1"/>
      <c r="IH251" s="1"/>
      <c r="II251" s="1"/>
      <c r="IJ251" s="1"/>
      <c r="IK251" s="1"/>
      <c r="IL251" s="1"/>
      <c r="IM251" s="1"/>
      <c r="IN251" s="1"/>
      <c r="IO251" s="1"/>
      <c r="IP251" s="1"/>
      <c r="IQ251" s="1"/>
      <c r="IR251" s="1"/>
      <c r="IS251" s="1"/>
      <c r="IT251" s="1"/>
      <c r="IU251" s="1"/>
      <c r="IV251" s="1"/>
      <c r="IW251" s="1"/>
    </row>
    <row r="252" customFormat="false" ht="11.25" hidden="false" customHeight="false" outlineLevel="0" collapsed="false">
      <c r="A252" s="1"/>
      <c r="B252" s="1"/>
      <c r="D252" s="1"/>
      <c r="E252" s="1"/>
      <c r="F252" s="1"/>
      <c r="H252" s="1"/>
      <c r="I252" s="1"/>
      <c r="J252" s="1"/>
      <c r="K252" s="1"/>
      <c r="M252" s="1"/>
      <c r="O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1"/>
      <c r="FZ252" s="1"/>
      <c r="GA252" s="1"/>
      <c r="GB252" s="1"/>
      <c r="GC252" s="1"/>
      <c r="GD252" s="1"/>
      <c r="GE252" s="1"/>
      <c r="GF252" s="1"/>
      <c r="GG252" s="1"/>
      <c r="GH252" s="1"/>
      <c r="GI252" s="1"/>
      <c r="GJ252" s="1"/>
      <c r="GK252" s="1"/>
      <c r="GL252" s="1"/>
      <c r="GM252" s="1"/>
      <c r="GN252" s="1"/>
      <c r="GO252" s="1"/>
      <c r="GP252" s="1"/>
      <c r="GQ252" s="1"/>
      <c r="GR252" s="1"/>
      <c r="GS252" s="1"/>
      <c r="GT252" s="1"/>
      <c r="GU252" s="1"/>
      <c r="GV252" s="1"/>
      <c r="GW252" s="1"/>
      <c r="GX252" s="1"/>
      <c r="GY252" s="1"/>
      <c r="GZ252" s="1"/>
      <c r="HA252" s="1"/>
      <c r="HB252" s="1"/>
      <c r="HC252" s="1"/>
      <c r="HD252" s="1"/>
      <c r="HE252" s="1"/>
      <c r="HF252" s="1"/>
      <c r="HG252" s="1"/>
      <c r="HH252" s="1"/>
      <c r="HI252" s="1"/>
      <c r="HJ252" s="1"/>
      <c r="HK252" s="1"/>
      <c r="HL252" s="1"/>
      <c r="HM252" s="1"/>
      <c r="HN252" s="1"/>
      <c r="HO252" s="1"/>
      <c r="HP252" s="1"/>
      <c r="HQ252" s="1"/>
      <c r="HR252" s="1"/>
      <c r="HS252" s="1"/>
      <c r="HT252" s="1"/>
      <c r="HU252" s="1"/>
      <c r="HV252" s="1"/>
      <c r="HW252" s="1"/>
      <c r="HX252" s="1"/>
      <c r="HY252" s="1"/>
      <c r="HZ252" s="1"/>
      <c r="IA252" s="1"/>
      <c r="IB252" s="1"/>
      <c r="IC252" s="1"/>
      <c r="ID252" s="1"/>
      <c r="IE252" s="1"/>
      <c r="IF252" s="1"/>
      <c r="IG252" s="1"/>
      <c r="IH252" s="1"/>
      <c r="II252" s="1"/>
      <c r="IJ252" s="1"/>
      <c r="IK252" s="1"/>
      <c r="IL252" s="1"/>
      <c r="IM252" s="1"/>
      <c r="IN252" s="1"/>
      <c r="IO252" s="1"/>
      <c r="IP252" s="1"/>
      <c r="IQ252" s="1"/>
      <c r="IR252" s="1"/>
      <c r="IS252" s="1"/>
      <c r="IT252" s="1"/>
      <c r="IU252" s="1"/>
      <c r="IV252" s="1"/>
      <c r="IW252" s="1"/>
    </row>
    <row r="253" customFormat="false" ht="11.25" hidden="false" customHeight="false" outlineLevel="0" collapsed="false">
      <c r="A253" s="1"/>
      <c r="B253" s="1"/>
      <c r="D253" s="1"/>
      <c r="E253" s="1"/>
      <c r="F253" s="1"/>
      <c r="H253" s="1"/>
      <c r="I253" s="1"/>
      <c r="J253" s="1"/>
      <c r="K253" s="1"/>
      <c r="M253" s="1"/>
      <c r="O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  <c r="FM253" s="1"/>
      <c r="FN253" s="1"/>
      <c r="FO253" s="1"/>
      <c r="FP253" s="1"/>
      <c r="FQ253" s="1"/>
      <c r="FR253" s="1"/>
      <c r="FS253" s="1"/>
      <c r="FT253" s="1"/>
      <c r="FU253" s="1"/>
      <c r="FV253" s="1"/>
      <c r="FW253" s="1"/>
      <c r="FX253" s="1"/>
      <c r="FY253" s="1"/>
      <c r="FZ253" s="1"/>
      <c r="GA253" s="1"/>
      <c r="GB253" s="1"/>
      <c r="GC253" s="1"/>
      <c r="GD253" s="1"/>
      <c r="GE253" s="1"/>
      <c r="GF253" s="1"/>
      <c r="GG253" s="1"/>
      <c r="GH253" s="1"/>
      <c r="GI253" s="1"/>
      <c r="GJ253" s="1"/>
      <c r="GK253" s="1"/>
      <c r="GL253" s="1"/>
      <c r="GM253" s="1"/>
      <c r="GN253" s="1"/>
      <c r="GO253" s="1"/>
      <c r="GP253" s="1"/>
      <c r="GQ253" s="1"/>
      <c r="GR253" s="1"/>
      <c r="GS253" s="1"/>
      <c r="GT253" s="1"/>
      <c r="GU253" s="1"/>
      <c r="GV253" s="1"/>
      <c r="GW253" s="1"/>
      <c r="GX253" s="1"/>
      <c r="GY253" s="1"/>
      <c r="GZ253" s="1"/>
      <c r="HA253" s="1"/>
      <c r="HB253" s="1"/>
      <c r="HC253" s="1"/>
      <c r="HD253" s="1"/>
      <c r="HE253" s="1"/>
      <c r="HF253" s="1"/>
      <c r="HG253" s="1"/>
      <c r="HH253" s="1"/>
      <c r="HI253" s="1"/>
      <c r="HJ253" s="1"/>
      <c r="HK253" s="1"/>
      <c r="HL253" s="1"/>
      <c r="HM253" s="1"/>
      <c r="HN253" s="1"/>
      <c r="HO253" s="1"/>
      <c r="HP253" s="1"/>
      <c r="HQ253" s="1"/>
      <c r="HR253" s="1"/>
      <c r="HS253" s="1"/>
      <c r="HT253" s="1"/>
      <c r="HU253" s="1"/>
      <c r="HV253" s="1"/>
      <c r="HW253" s="1"/>
      <c r="HX253" s="1"/>
      <c r="HY253" s="1"/>
      <c r="HZ253" s="1"/>
      <c r="IA253" s="1"/>
      <c r="IB253" s="1"/>
      <c r="IC253" s="1"/>
      <c r="ID253" s="1"/>
      <c r="IE253" s="1"/>
      <c r="IF253" s="1"/>
      <c r="IG253" s="1"/>
      <c r="IH253" s="1"/>
      <c r="II253" s="1"/>
      <c r="IJ253" s="1"/>
      <c r="IK253" s="1"/>
      <c r="IL253" s="1"/>
      <c r="IM253" s="1"/>
      <c r="IN253" s="1"/>
      <c r="IO253" s="1"/>
      <c r="IP253" s="1"/>
      <c r="IQ253" s="1"/>
      <c r="IR253" s="1"/>
      <c r="IS253" s="1"/>
      <c r="IT253" s="1"/>
      <c r="IU253" s="1"/>
      <c r="IV253" s="1"/>
      <c r="IW253" s="1"/>
    </row>
    <row r="254" customFormat="false" ht="11.25" hidden="false" customHeight="false" outlineLevel="0" collapsed="false">
      <c r="A254" s="1"/>
      <c r="B254" s="1"/>
      <c r="D254" s="1"/>
      <c r="E254" s="1"/>
      <c r="F254" s="1"/>
      <c r="H254" s="1"/>
      <c r="I254" s="1"/>
      <c r="J254" s="1"/>
      <c r="K254" s="1"/>
      <c r="M254" s="1"/>
      <c r="O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1"/>
      <c r="FZ254" s="1"/>
      <c r="GA254" s="1"/>
      <c r="GB254" s="1"/>
      <c r="GC254" s="1"/>
      <c r="GD254" s="1"/>
      <c r="GE254" s="1"/>
      <c r="GF254" s="1"/>
      <c r="GG254" s="1"/>
      <c r="GH254" s="1"/>
      <c r="GI254" s="1"/>
      <c r="GJ254" s="1"/>
      <c r="GK254" s="1"/>
      <c r="GL254" s="1"/>
      <c r="GM254" s="1"/>
      <c r="GN254" s="1"/>
      <c r="GO254" s="1"/>
      <c r="GP254" s="1"/>
      <c r="GQ254" s="1"/>
      <c r="GR254" s="1"/>
      <c r="GS254" s="1"/>
      <c r="GT254" s="1"/>
      <c r="GU254" s="1"/>
      <c r="GV254" s="1"/>
      <c r="GW254" s="1"/>
      <c r="GX254" s="1"/>
      <c r="GY254" s="1"/>
      <c r="GZ254" s="1"/>
      <c r="HA254" s="1"/>
      <c r="HB254" s="1"/>
      <c r="HC254" s="1"/>
      <c r="HD254" s="1"/>
      <c r="HE254" s="1"/>
      <c r="HF254" s="1"/>
      <c r="HG254" s="1"/>
      <c r="HH254" s="1"/>
      <c r="HI254" s="1"/>
      <c r="HJ254" s="1"/>
      <c r="HK254" s="1"/>
      <c r="HL254" s="1"/>
      <c r="HM254" s="1"/>
      <c r="HN254" s="1"/>
      <c r="HO254" s="1"/>
      <c r="HP254" s="1"/>
      <c r="HQ254" s="1"/>
      <c r="HR254" s="1"/>
      <c r="HS254" s="1"/>
      <c r="HT254" s="1"/>
      <c r="HU254" s="1"/>
      <c r="HV254" s="1"/>
      <c r="HW254" s="1"/>
      <c r="HX254" s="1"/>
      <c r="HY254" s="1"/>
      <c r="HZ254" s="1"/>
      <c r="IA254" s="1"/>
      <c r="IB254" s="1"/>
      <c r="IC254" s="1"/>
      <c r="ID254" s="1"/>
      <c r="IE254" s="1"/>
      <c r="IF254" s="1"/>
      <c r="IG254" s="1"/>
      <c r="IH254" s="1"/>
      <c r="II254" s="1"/>
      <c r="IJ254" s="1"/>
      <c r="IK254" s="1"/>
      <c r="IL254" s="1"/>
      <c r="IM254" s="1"/>
      <c r="IN254" s="1"/>
      <c r="IO254" s="1"/>
      <c r="IP254" s="1"/>
      <c r="IQ254" s="1"/>
      <c r="IR254" s="1"/>
      <c r="IS254" s="1"/>
      <c r="IT254" s="1"/>
      <c r="IU254" s="1"/>
      <c r="IV254" s="1"/>
      <c r="IW254" s="1"/>
    </row>
    <row r="255" customFormat="false" ht="11.25" hidden="false" customHeight="false" outlineLevel="0" collapsed="false">
      <c r="A255" s="1"/>
      <c r="B255" s="1"/>
      <c r="D255" s="1"/>
      <c r="E255" s="1"/>
      <c r="F255" s="1"/>
      <c r="H255" s="1"/>
      <c r="I255" s="1"/>
      <c r="J255" s="1"/>
      <c r="K255" s="1"/>
      <c r="M255" s="1"/>
      <c r="O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  <c r="FM255" s="1"/>
      <c r="FN255" s="1"/>
      <c r="FO255" s="1"/>
      <c r="FP255" s="1"/>
      <c r="FQ255" s="1"/>
      <c r="FR255" s="1"/>
      <c r="FS255" s="1"/>
      <c r="FT255" s="1"/>
      <c r="FU255" s="1"/>
      <c r="FV255" s="1"/>
      <c r="FW255" s="1"/>
      <c r="FX255" s="1"/>
      <c r="FY255" s="1"/>
      <c r="FZ255" s="1"/>
      <c r="GA255" s="1"/>
      <c r="GB255" s="1"/>
      <c r="GC255" s="1"/>
      <c r="GD255" s="1"/>
      <c r="GE255" s="1"/>
      <c r="GF255" s="1"/>
      <c r="GG255" s="1"/>
      <c r="GH255" s="1"/>
      <c r="GI255" s="1"/>
      <c r="GJ255" s="1"/>
      <c r="GK255" s="1"/>
      <c r="GL255" s="1"/>
      <c r="GM255" s="1"/>
      <c r="GN255" s="1"/>
      <c r="GO255" s="1"/>
      <c r="GP255" s="1"/>
      <c r="GQ255" s="1"/>
      <c r="GR255" s="1"/>
      <c r="GS255" s="1"/>
      <c r="GT255" s="1"/>
      <c r="GU255" s="1"/>
      <c r="GV255" s="1"/>
      <c r="GW255" s="1"/>
      <c r="GX255" s="1"/>
      <c r="GY255" s="1"/>
      <c r="GZ255" s="1"/>
      <c r="HA255" s="1"/>
      <c r="HB255" s="1"/>
      <c r="HC255" s="1"/>
      <c r="HD255" s="1"/>
      <c r="HE255" s="1"/>
      <c r="HF255" s="1"/>
      <c r="HG255" s="1"/>
      <c r="HH255" s="1"/>
      <c r="HI255" s="1"/>
      <c r="HJ255" s="1"/>
      <c r="HK255" s="1"/>
      <c r="HL255" s="1"/>
      <c r="HM255" s="1"/>
      <c r="HN255" s="1"/>
      <c r="HO255" s="1"/>
      <c r="HP255" s="1"/>
      <c r="HQ255" s="1"/>
      <c r="HR255" s="1"/>
      <c r="HS255" s="1"/>
      <c r="HT255" s="1"/>
      <c r="HU255" s="1"/>
      <c r="HV255" s="1"/>
      <c r="HW255" s="1"/>
      <c r="HX255" s="1"/>
      <c r="HY255" s="1"/>
      <c r="HZ255" s="1"/>
      <c r="IA255" s="1"/>
      <c r="IB255" s="1"/>
      <c r="IC255" s="1"/>
      <c r="ID255" s="1"/>
      <c r="IE255" s="1"/>
      <c r="IF255" s="1"/>
      <c r="IG255" s="1"/>
      <c r="IH255" s="1"/>
      <c r="II255" s="1"/>
      <c r="IJ255" s="1"/>
      <c r="IK255" s="1"/>
      <c r="IL255" s="1"/>
      <c r="IM255" s="1"/>
      <c r="IN255" s="1"/>
      <c r="IO255" s="1"/>
      <c r="IP255" s="1"/>
      <c r="IQ255" s="1"/>
      <c r="IR255" s="1"/>
      <c r="IS255" s="1"/>
      <c r="IT255" s="1"/>
      <c r="IU255" s="1"/>
      <c r="IV255" s="1"/>
      <c r="IW255" s="1"/>
    </row>
    <row r="256" customFormat="false" ht="11.25" hidden="false" customHeight="false" outlineLevel="0" collapsed="false">
      <c r="A256" s="1"/>
      <c r="B256" s="1"/>
      <c r="D256" s="1"/>
      <c r="E256" s="1"/>
      <c r="F256" s="1"/>
      <c r="H256" s="1"/>
      <c r="I256" s="1"/>
      <c r="J256" s="1"/>
      <c r="K256" s="1"/>
      <c r="M256" s="1"/>
      <c r="O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1"/>
      <c r="FZ256" s="1"/>
      <c r="GA256" s="1"/>
      <c r="GB256" s="1"/>
      <c r="GC256" s="1"/>
      <c r="GD256" s="1"/>
      <c r="GE256" s="1"/>
      <c r="GF256" s="1"/>
      <c r="GG256" s="1"/>
      <c r="GH256" s="1"/>
      <c r="GI256" s="1"/>
      <c r="GJ256" s="1"/>
      <c r="GK256" s="1"/>
      <c r="GL256" s="1"/>
      <c r="GM256" s="1"/>
      <c r="GN256" s="1"/>
      <c r="GO256" s="1"/>
      <c r="GP256" s="1"/>
      <c r="GQ256" s="1"/>
      <c r="GR256" s="1"/>
      <c r="GS256" s="1"/>
      <c r="GT256" s="1"/>
      <c r="GU256" s="1"/>
      <c r="GV256" s="1"/>
      <c r="GW256" s="1"/>
      <c r="GX256" s="1"/>
      <c r="GY256" s="1"/>
      <c r="GZ256" s="1"/>
      <c r="HA256" s="1"/>
      <c r="HB256" s="1"/>
      <c r="HC256" s="1"/>
      <c r="HD256" s="1"/>
      <c r="HE256" s="1"/>
      <c r="HF256" s="1"/>
      <c r="HG256" s="1"/>
      <c r="HH256" s="1"/>
      <c r="HI256" s="1"/>
      <c r="HJ256" s="1"/>
      <c r="HK256" s="1"/>
      <c r="HL256" s="1"/>
      <c r="HM256" s="1"/>
      <c r="HN256" s="1"/>
      <c r="HO256" s="1"/>
      <c r="HP256" s="1"/>
      <c r="HQ256" s="1"/>
      <c r="HR256" s="1"/>
      <c r="HS256" s="1"/>
      <c r="HT256" s="1"/>
      <c r="HU256" s="1"/>
      <c r="HV256" s="1"/>
      <c r="HW256" s="1"/>
      <c r="HX256" s="1"/>
      <c r="HY256" s="1"/>
      <c r="HZ256" s="1"/>
      <c r="IA256" s="1"/>
      <c r="IB256" s="1"/>
      <c r="IC256" s="1"/>
      <c r="ID256" s="1"/>
      <c r="IE256" s="1"/>
      <c r="IF256" s="1"/>
      <c r="IG256" s="1"/>
      <c r="IH256" s="1"/>
      <c r="II256" s="1"/>
      <c r="IJ256" s="1"/>
      <c r="IK256" s="1"/>
      <c r="IL256" s="1"/>
      <c r="IM256" s="1"/>
      <c r="IN256" s="1"/>
      <c r="IO256" s="1"/>
      <c r="IP256" s="1"/>
      <c r="IQ256" s="1"/>
      <c r="IR256" s="1"/>
      <c r="IS256" s="1"/>
      <c r="IT256" s="1"/>
      <c r="IU256" s="1"/>
      <c r="IV256" s="1"/>
      <c r="IW256" s="1"/>
    </row>
    <row r="257" customFormat="false" ht="11.25" hidden="false" customHeight="false" outlineLevel="0" collapsed="false">
      <c r="A257" s="1"/>
      <c r="B257" s="1"/>
      <c r="D257" s="1"/>
      <c r="E257" s="1"/>
      <c r="F257" s="1"/>
      <c r="H257" s="1"/>
      <c r="I257" s="1"/>
      <c r="J257" s="1"/>
      <c r="K257" s="1"/>
      <c r="M257" s="1"/>
      <c r="O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1"/>
      <c r="FZ257" s="1"/>
      <c r="GA257" s="1"/>
      <c r="GB257" s="1"/>
      <c r="GC257" s="1"/>
      <c r="GD257" s="1"/>
      <c r="GE257" s="1"/>
      <c r="GF257" s="1"/>
      <c r="GG257" s="1"/>
      <c r="GH257" s="1"/>
      <c r="GI257" s="1"/>
      <c r="GJ257" s="1"/>
      <c r="GK257" s="1"/>
      <c r="GL257" s="1"/>
      <c r="GM257" s="1"/>
      <c r="GN257" s="1"/>
      <c r="GO257" s="1"/>
      <c r="GP257" s="1"/>
      <c r="GQ257" s="1"/>
      <c r="GR257" s="1"/>
      <c r="GS257" s="1"/>
      <c r="GT257" s="1"/>
      <c r="GU257" s="1"/>
      <c r="GV257" s="1"/>
      <c r="GW257" s="1"/>
      <c r="GX257" s="1"/>
      <c r="GY257" s="1"/>
      <c r="GZ257" s="1"/>
      <c r="HA257" s="1"/>
      <c r="HB257" s="1"/>
      <c r="HC257" s="1"/>
      <c r="HD257" s="1"/>
      <c r="HE257" s="1"/>
      <c r="HF257" s="1"/>
      <c r="HG257" s="1"/>
      <c r="HH257" s="1"/>
      <c r="HI257" s="1"/>
      <c r="HJ257" s="1"/>
      <c r="HK257" s="1"/>
      <c r="HL257" s="1"/>
      <c r="HM257" s="1"/>
      <c r="HN257" s="1"/>
      <c r="HO257" s="1"/>
      <c r="HP257" s="1"/>
      <c r="HQ257" s="1"/>
      <c r="HR257" s="1"/>
      <c r="HS257" s="1"/>
      <c r="HT257" s="1"/>
      <c r="HU257" s="1"/>
      <c r="HV257" s="1"/>
      <c r="HW257" s="1"/>
      <c r="HX257" s="1"/>
      <c r="HY257" s="1"/>
      <c r="HZ257" s="1"/>
      <c r="IA257" s="1"/>
      <c r="IB257" s="1"/>
      <c r="IC257" s="1"/>
      <c r="ID257" s="1"/>
      <c r="IE257" s="1"/>
      <c r="IF257" s="1"/>
      <c r="IG257" s="1"/>
      <c r="IH257" s="1"/>
      <c r="II257" s="1"/>
      <c r="IJ257" s="1"/>
      <c r="IK257" s="1"/>
      <c r="IL257" s="1"/>
      <c r="IM257" s="1"/>
      <c r="IN257" s="1"/>
      <c r="IO257" s="1"/>
      <c r="IP257" s="1"/>
      <c r="IQ257" s="1"/>
      <c r="IR257" s="1"/>
      <c r="IS257" s="1"/>
      <c r="IT257" s="1"/>
      <c r="IU257" s="1"/>
      <c r="IV257" s="1"/>
      <c r="IW257" s="1"/>
    </row>
    <row r="258" customFormat="false" ht="11.25" hidden="false" customHeight="false" outlineLevel="0" collapsed="false">
      <c r="A258" s="1"/>
      <c r="B258" s="1"/>
      <c r="D258" s="1"/>
      <c r="E258" s="1"/>
      <c r="F258" s="1"/>
      <c r="H258" s="1"/>
      <c r="I258" s="1"/>
      <c r="J258" s="1"/>
      <c r="K258" s="1"/>
      <c r="M258" s="1"/>
      <c r="O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1"/>
      <c r="FZ258" s="1"/>
      <c r="GA258" s="1"/>
      <c r="GB258" s="1"/>
      <c r="GC258" s="1"/>
      <c r="GD258" s="1"/>
      <c r="GE258" s="1"/>
      <c r="GF258" s="1"/>
      <c r="GG258" s="1"/>
      <c r="GH258" s="1"/>
      <c r="GI258" s="1"/>
      <c r="GJ258" s="1"/>
      <c r="GK258" s="1"/>
      <c r="GL258" s="1"/>
      <c r="GM258" s="1"/>
      <c r="GN258" s="1"/>
      <c r="GO258" s="1"/>
      <c r="GP258" s="1"/>
      <c r="GQ258" s="1"/>
      <c r="GR258" s="1"/>
      <c r="GS258" s="1"/>
      <c r="GT258" s="1"/>
      <c r="GU258" s="1"/>
      <c r="GV258" s="1"/>
      <c r="GW258" s="1"/>
      <c r="GX258" s="1"/>
      <c r="GY258" s="1"/>
      <c r="GZ258" s="1"/>
      <c r="HA258" s="1"/>
      <c r="HB258" s="1"/>
      <c r="HC258" s="1"/>
      <c r="HD258" s="1"/>
      <c r="HE258" s="1"/>
      <c r="HF258" s="1"/>
      <c r="HG258" s="1"/>
      <c r="HH258" s="1"/>
      <c r="HI258" s="1"/>
      <c r="HJ258" s="1"/>
      <c r="HK258" s="1"/>
      <c r="HL258" s="1"/>
      <c r="HM258" s="1"/>
      <c r="HN258" s="1"/>
      <c r="HO258" s="1"/>
      <c r="HP258" s="1"/>
      <c r="HQ258" s="1"/>
      <c r="HR258" s="1"/>
      <c r="HS258" s="1"/>
      <c r="HT258" s="1"/>
      <c r="HU258" s="1"/>
      <c r="HV258" s="1"/>
      <c r="HW258" s="1"/>
      <c r="HX258" s="1"/>
      <c r="HY258" s="1"/>
      <c r="HZ258" s="1"/>
      <c r="IA258" s="1"/>
      <c r="IB258" s="1"/>
      <c r="IC258" s="1"/>
      <c r="ID258" s="1"/>
      <c r="IE258" s="1"/>
      <c r="IF258" s="1"/>
      <c r="IG258" s="1"/>
      <c r="IH258" s="1"/>
      <c r="II258" s="1"/>
      <c r="IJ258" s="1"/>
      <c r="IK258" s="1"/>
      <c r="IL258" s="1"/>
      <c r="IM258" s="1"/>
      <c r="IN258" s="1"/>
      <c r="IO258" s="1"/>
      <c r="IP258" s="1"/>
      <c r="IQ258" s="1"/>
      <c r="IR258" s="1"/>
      <c r="IS258" s="1"/>
      <c r="IT258" s="1"/>
      <c r="IU258" s="1"/>
      <c r="IV258" s="1"/>
      <c r="IW258" s="1"/>
    </row>
    <row r="259" customFormat="false" ht="11.25" hidden="false" customHeight="false" outlineLevel="0" collapsed="false">
      <c r="A259" s="1"/>
      <c r="B259" s="1"/>
      <c r="D259" s="1"/>
      <c r="E259" s="1"/>
      <c r="F259" s="1"/>
      <c r="H259" s="1"/>
      <c r="I259" s="1"/>
      <c r="J259" s="1"/>
      <c r="K259" s="1"/>
      <c r="M259" s="1"/>
      <c r="O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1"/>
      <c r="FZ259" s="1"/>
      <c r="GA259" s="1"/>
      <c r="GB259" s="1"/>
      <c r="GC259" s="1"/>
      <c r="GD259" s="1"/>
      <c r="GE259" s="1"/>
      <c r="GF259" s="1"/>
      <c r="GG259" s="1"/>
      <c r="GH259" s="1"/>
      <c r="GI259" s="1"/>
      <c r="GJ259" s="1"/>
      <c r="GK259" s="1"/>
      <c r="GL259" s="1"/>
      <c r="GM259" s="1"/>
      <c r="GN259" s="1"/>
      <c r="GO259" s="1"/>
      <c r="GP259" s="1"/>
      <c r="GQ259" s="1"/>
      <c r="GR259" s="1"/>
      <c r="GS259" s="1"/>
      <c r="GT259" s="1"/>
      <c r="GU259" s="1"/>
      <c r="GV259" s="1"/>
      <c r="GW259" s="1"/>
      <c r="GX259" s="1"/>
      <c r="GY259" s="1"/>
      <c r="GZ259" s="1"/>
      <c r="HA259" s="1"/>
      <c r="HB259" s="1"/>
      <c r="HC259" s="1"/>
      <c r="HD259" s="1"/>
      <c r="HE259" s="1"/>
      <c r="HF259" s="1"/>
      <c r="HG259" s="1"/>
      <c r="HH259" s="1"/>
      <c r="HI259" s="1"/>
      <c r="HJ259" s="1"/>
      <c r="HK259" s="1"/>
      <c r="HL259" s="1"/>
      <c r="HM259" s="1"/>
      <c r="HN259" s="1"/>
      <c r="HO259" s="1"/>
      <c r="HP259" s="1"/>
      <c r="HQ259" s="1"/>
      <c r="HR259" s="1"/>
      <c r="HS259" s="1"/>
      <c r="HT259" s="1"/>
      <c r="HU259" s="1"/>
      <c r="HV259" s="1"/>
      <c r="HW259" s="1"/>
      <c r="HX259" s="1"/>
      <c r="HY259" s="1"/>
      <c r="HZ259" s="1"/>
      <c r="IA259" s="1"/>
      <c r="IB259" s="1"/>
      <c r="IC259" s="1"/>
      <c r="ID259" s="1"/>
      <c r="IE259" s="1"/>
      <c r="IF259" s="1"/>
      <c r="IG259" s="1"/>
      <c r="IH259" s="1"/>
      <c r="II259" s="1"/>
      <c r="IJ259" s="1"/>
      <c r="IK259" s="1"/>
      <c r="IL259" s="1"/>
      <c r="IM259" s="1"/>
      <c r="IN259" s="1"/>
      <c r="IO259" s="1"/>
      <c r="IP259" s="1"/>
      <c r="IQ259" s="1"/>
      <c r="IR259" s="1"/>
      <c r="IS259" s="1"/>
      <c r="IT259" s="1"/>
      <c r="IU259" s="1"/>
      <c r="IV259" s="1"/>
      <c r="IW259" s="1"/>
    </row>
    <row r="260" customFormat="false" ht="11.25" hidden="false" customHeight="false" outlineLevel="0" collapsed="false">
      <c r="A260" s="1"/>
      <c r="B260" s="1"/>
      <c r="D260" s="1"/>
      <c r="E260" s="1"/>
      <c r="F260" s="1"/>
      <c r="H260" s="1"/>
      <c r="I260" s="1"/>
      <c r="J260" s="1"/>
      <c r="K260" s="1"/>
      <c r="M260" s="1"/>
      <c r="O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1"/>
      <c r="FZ260" s="1"/>
      <c r="GA260" s="1"/>
      <c r="GB260" s="1"/>
      <c r="GC260" s="1"/>
      <c r="GD260" s="1"/>
      <c r="GE260" s="1"/>
      <c r="GF260" s="1"/>
      <c r="GG260" s="1"/>
      <c r="GH260" s="1"/>
      <c r="GI260" s="1"/>
      <c r="GJ260" s="1"/>
      <c r="GK260" s="1"/>
      <c r="GL260" s="1"/>
      <c r="GM260" s="1"/>
      <c r="GN260" s="1"/>
      <c r="GO260" s="1"/>
      <c r="GP260" s="1"/>
      <c r="GQ260" s="1"/>
      <c r="GR260" s="1"/>
      <c r="GS260" s="1"/>
      <c r="GT260" s="1"/>
      <c r="GU260" s="1"/>
      <c r="GV260" s="1"/>
      <c r="GW260" s="1"/>
      <c r="GX260" s="1"/>
      <c r="GY260" s="1"/>
      <c r="GZ260" s="1"/>
      <c r="HA260" s="1"/>
      <c r="HB260" s="1"/>
      <c r="HC260" s="1"/>
      <c r="HD260" s="1"/>
      <c r="HE260" s="1"/>
      <c r="HF260" s="1"/>
      <c r="HG260" s="1"/>
      <c r="HH260" s="1"/>
      <c r="HI260" s="1"/>
      <c r="HJ260" s="1"/>
      <c r="HK260" s="1"/>
      <c r="HL260" s="1"/>
      <c r="HM260" s="1"/>
      <c r="HN260" s="1"/>
      <c r="HO260" s="1"/>
      <c r="HP260" s="1"/>
      <c r="HQ260" s="1"/>
      <c r="HR260" s="1"/>
      <c r="HS260" s="1"/>
      <c r="HT260" s="1"/>
      <c r="HU260" s="1"/>
      <c r="HV260" s="1"/>
      <c r="HW260" s="1"/>
      <c r="HX260" s="1"/>
      <c r="HY260" s="1"/>
      <c r="HZ260" s="1"/>
      <c r="IA260" s="1"/>
      <c r="IB260" s="1"/>
      <c r="IC260" s="1"/>
      <c r="ID260" s="1"/>
      <c r="IE260" s="1"/>
      <c r="IF260" s="1"/>
      <c r="IG260" s="1"/>
      <c r="IH260" s="1"/>
      <c r="II260" s="1"/>
      <c r="IJ260" s="1"/>
      <c r="IK260" s="1"/>
      <c r="IL260" s="1"/>
      <c r="IM260" s="1"/>
      <c r="IN260" s="1"/>
      <c r="IO260" s="1"/>
      <c r="IP260" s="1"/>
      <c r="IQ260" s="1"/>
      <c r="IR260" s="1"/>
      <c r="IS260" s="1"/>
      <c r="IT260" s="1"/>
      <c r="IU260" s="1"/>
      <c r="IV260" s="1"/>
      <c r="IW260" s="1"/>
    </row>
    <row r="261" customFormat="false" ht="11.25" hidden="false" customHeight="false" outlineLevel="0" collapsed="false">
      <c r="A261" s="1"/>
      <c r="B261" s="1"/>
      <c r="D261" s="1"/>
      <c r="E261" s="1"/>
      <c r="F261" s="1"/>
      <c r="H261" s="1"/>
      <c r="I261" s="1"/>
      <c r="J261" s="1"/>
      <c r="K261" s="1"/>
      <c r="M261" s="1"/>
      <c r="O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1"/>
      <c r="FZ261" s="1"/>
      <c r="GA261" s="1"/>
      <c r="GB261" s="1"/>
      <c r="GC261" s="1"/>
      <c r="GD261" s="1"/>
      <c r="GE261" s="1"/>
      <c r="GF261" s="1"/>
      <c r="GG261" s="1"/>
      <c r="GH261" s="1"/>
      <c r="GI261" s="1"/>
      <c r="GJ261" s="1"/>
      <c r="GK261" s="1"/>
      <c r="GL261" s="1"/>
      <c r="GM261" s="1"/>
      <c r="GN261" s="1"/>
      <c r="GO261" s="1"/>
      <c r="GP261" s="1"/>
      <c r="GQ261" s="1"/>
      <c r="GR261" s="1"/>
      <c r="GS261" s="1"/>
      <c r="GT261" s="1"/>
      <c r="GU261" s="1"/>
      <c r="GV261" s="1"/>
      <c r="GW261" s="1"/>
      <c r="GX261" s="1"/>
      <c r="GY261" s="1"/>
      <c r="GZ261" s="1"/>
      <c r="HA261" s="1"/>
      <c r="HB261" s="1"/>
      <c r="HC261" s="1"/>
      <c r="HD261" s="1"/>
      <c r="HE261" s="1"/>
      <c r="HF261" s="1"/>
      <c r="HG261" s="1"/>
      <c r="HH261" s="1"/>
      <c r="HI261" s="1"/>
      <c r="HJ261" s="1"/>
      <c r="HK261" s="1"/>
      <c r="HL261" s="1"/>
      <c r="HM261" s="1"/>
      <c r="HN261" s="1"/>
      <c r="HO261" s="1"/>
      <c r="HP261" s="1"/>
      <c r="HQ261" s="1"/>
      <c r="HR261" s="1"/>
      <c r="HS261" s="1"/>
      <c r="HT261" s="1"/>
      <c r="HU261" s="1"/>
      <c r="HV261" s="1"/>
      <c r="HW261" s="1"/>
      <c r="HX261" s="1"/>
      <c r="HY261" s="1"/>
      <c r="HZ261" s="1"/>
      <c r="IA261" s="1"/>
      <c r="IB261" s="1"/>
      <c r="IC261" s="1"/>
      <c r="ID261" s="1"/>
      <c r="IE261" s="1"/>
      <c r="IF261" s="1"/>
      <c r="IG261" s="1"/>
      <c r="IH261" s="1"/>
      <c r="II261" s="1"/>
      <c r="IJ261" s="1"/>
      <c r="IK261" s="1"/>
      <c r="IL261" s="1"/>
      <c r="IM261" s="1"/>
      <c r="IN261" s="1"/>
      <c r="IO261" s="1"/>
      <c r="IP261" s="1"/>
      <c r="IQ261" s="1"/>
      <c r="IR261" s="1"/>
      <c r="IS261" s="1"/>
      <c r="IT261" s="1"/>
      <c r="IU261" s="1"/>
      <c r="IV261" s="1"/>
      <c r="IW261" s="1"/>
    </row>
    <row r="262" customFormat="false" ht="11.25" hidden="false" customHeight="false" outlineLevel="0" collapsed="false">
      <c r="A262" s="1"/>
      <c r="B262" s="1"/>
      <c r="D262" s="1"/>
      <c r="E262" s="1"/>
      <c r="F262" s="1"/>
      <c r="H262" s="1"/>
      <c r="I262" s="1"/>
      <c r="J262" s="1"/>
      <c r="K262" s="1"/>
      <c r="M262" s="1"/>
      <c r="O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1"/>
      <c r="FZ262" s="1"/>
      <c r="GA262" s="1"/>
      <c r="GB262" s="1"/>
      <c r="GC262" s="1"/>
      <c r="GD262" s="1"/>
      <c r="GE262" s="1"/>
      <c r="GF262" s="1"/>
      <c r="GG262" s="1"/>
      <c r="GH262" s="1"/>
      <c r="GI262" s="1"/>
      <c r="GJ262" s="1"/>
      <c r="GK262" s="1"/>
      <c r="GL262" s="1"/>
      <c r="GM262" s="1"/>
      <c r="GN262" s="1"/>
      <c r="GO262" s="1"/>
      <c r="GP262" s="1"/>
      <c r="GQ262" s="1"/>
      <c r="GR262" s="1"/>
      <c r="GS262" s="1"/>
      <c r="GT262" s="1"/>
      <c r="GU262" s="1"/>
      <c r="GV262" s="1"/>
      <c r="GW262" s="1"/>
      <c r="GX262" s="1"/>
      <c r="GY262" s="1"/>
      <c r="GZ262" s="1"/>
      <c r="HA262" s="1"/>
      <c r="HB262" s="1"/>
      <c r="HC262" s="1"/>
      <c r="HD262" s="1"/>
      <c r="HE262" s="1"/>
      <c r="HF262" s="1"/>
      <c r="HG262" s="1"/>
      <c r="HH262" s="1"/>
      <c r="HI262" s="1"/>
      <c r="HJ262" s="1"/>
      <c r="HK262" s="1"/>
      <c r="HL262" s="1"/>
      <c r="HM262" s="1"/>
      <c r="HN262" s="1"/>
      <c r="HO262" s="1"/>
      <c r="HP262" s="1"/>
      <c r="HQ262" s="1"/>
      <c r="HR262" s="1"/>
      <c r="HS262" s="1"/>
      <c r="HT262" s="1"/>
      <c r="HU262" s="1"/>
      <c r="HV262" s="1"/>
      <c r="HW262" s="1"/>
      <c r="HX262" s="1"/>
      <c r="HY262" s="1"/>
      <c r="HZ262" s="1"/>
      <c r="IA262" s="1"/>
      <c r="IB262" s="1"/>
      <c r="IC262" s="1"/>
      <c r="ID262" s="1"/>
      <c r="IE262" s="1"/>
      <c r="IF262" s="1"/>
      <c r="IG262" s="1"/>
      <c r="IH262" s="1"/>
      <c r="II262" s="1"/>
      <c r="IJ262" s="1"/>
      <c r="IK262" s="1"/>
      <c r="IL262" s="1"/>
      <c r="IM262" s="1"/>
      <c r="IN262" s="1"/>
      <c r="IO262" s="1"/>
      <c r="IP262" s="1"/>
      <c r="IQ262" s="1"/>
      <c r="IR262" s="1"/>
      <c r="IS262" s="1"/>
      <c r="IT262" s="1"/>
      <c r="IU262" s="1"/>
      <c r="IV262" s="1"/>
      <c r="IW262" s="1"/>
    </row>
    <row r="263" customFormat="false" ht="11.25" hidden="false" customHeight="false" outlineLevel="0" collapsed="false">
      <c r="A263" s="1"/>
      <c r="B263" s="1"/>
      <c r="D263" s="1"/>
      <c r="E263" s="1"/>
      <c r="F263" s="1"/>
      <c r="H263" s="1"/>
      <c r="I263" s="1"/>
      <c r="J263" s="1"/>
      <c r="K263" s="1"/>
      <c r="M263" s="1"/>
      <c r="O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1"/>
      <c r="FZ263" s="1"/>
      <c r="GA263" s="1"/>
      <c r="GB263" s="1"/>
      <c r="GC263" s="1"/>
      <c r="GD263" s="1"/>
      <c r="GE263" s="1"/>
      <c r="GF263" s="1"/>
      <c r="GG263" s="1"/>
      <c r="GH263" s="1"/>
      <c r="GI263" s="1"/>
      <c r="GJ263" s="1"/>
      <c r="GK263" s="1"/>
      <c r="GL263" s="1"/>
      <c r="GM263" s="1"/>
      <c r="GN263" s="1"/>
      <c r="GO263" s="1"/>
      <c r="GP263" s="1"/>
      <c r="GQ263" s="1"/>
      <c r="GR263" s="1"/>
      <c r="GS263" s="1"/>
      <c r="GT263" s="1"/>
      <c r="GU263" s="1"/>
      <c r="GV263" s="1"/>
      <c r="GW263" s="1"/>
      <c r="GX263" s="1"/>
      <c r="GY263" s="1"/>
      <c r="GZ263" s="1"/>
      <c r="HA263" s="1"/>
      <c r="HB263" s="1"/>
      <c r="HC263" s="1"/>
      <c r="HD263" s="1"/>
      <c r="HE263" s="1"/>
      <c r="HF263" s="1"/>
      <c r="HG263" s="1"/>
      <c r="HH263" s="1"/>
      <c r="HI263" s="1"/>
      <c r="HJ263" s="1"/>
      <c r="HK263" s="1"/>
      <c r="HL263" s="1"/>
      <c r="HM263" s="1"/>
      <c r="HN263" s="1"/>
      <c r="HO263" s="1"/>
      <c r="HP263" s="1"/>
      <c r="HQ263" s="1"/>
      <c r="HR263" s="1"/>
      <c r="HS263" s="1"/>
      <c r="HT263" s="1"/>
      <c r="HU263" s="1"/>
      <c r="HV263" s="1"/>
      <c r="HW263" s="1"/>
      <c r="HX263" s="1"/>
      <c r="HY263" s="1"/>
      <c r="HZ263" s="1"/>
      <c r="IA263" s="1"/>
      <c r="IB263" s="1"/>
      <c r="IC263" s="1"/>
      <c r="ID263" s="1"/>
      <c r="IE263" s="1"/>
      <c r="IF263" s="1"/>
      <c r="IG263" s="1"/>
      <c r="IH263" s="1"/>
      <c r="II263" s="1"/>
      <c r="IJ263" s="1"/>
      <c r="IK263" s="1"/>
      <c r="IL263" s="1"/>
      <c r="IM263" s="1"/>
      <c r="IN263" s="1"/>
      <c r="IO263" s="1"/>
      <c r="IP263" s="1"/>
      <c r="IQ263" s="1"/>
      <c r="IR263" s="1"/>
      <c r="IS263" s="1"/>
      <c r="IT263" s="1"/>
      <c r="IU263" s="1"/>
      <c r="IV263" s="1"/>
      <c r="IW263" s="1"/>
    </row>
    <row r="264" customFormat="false" ht="11.25" hidden="false" customHeight="false" outlineLevel="0" collapsed="false">
      <c r="A264" s="1"/>
      <c r="B264" s="1"/>
      <c r="D264" s="1"/>
      <c r="E264" s="1"/>
      <c r="F264" s="1"/>
      <c r="H264" s="1"/>
      <c r="I264" s="1"/>
      <c r="J264" s="1"/>
      <c r="K264" s="1"/>
      <c r="M264" s="1"/>
      <c r="O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1"/>
      <c r="FZ264" s="1"/>
      <c r="GA264" s="1"/>
      <c r="GB264" s="1"/>
      <c r="GC264" s="1"/>
      <c r="GD264" s="1"/>
      <c r="GE264" s="1"/>
      <c r="GF264" s="1"/>
      <c r="GG264" s="1"/>
      <c r="GH264" s="1"/>
      <c r="GI264" s="1"/>
      <c r="GJ264" s="1"/>
      <c r="GK264" s="1"/>
      <c r="GL264" s="1"/>
      <c r="GM264" s="1"/>
      <c r="GN264" s="1"/>
      <c r="GO264" s="1"/>
      <c r="GP264" s="1"/>
      <c r="GQ264" s="1"/>
      <c r="GR264" s="1"/>
      <c r="GS264" s="1"/>
      <c r="GT264" s="1"/>
      <c r="GU264" s="1"/>
      <c r="GV264" s="1"/>
      <c r="GW264" s="1"/>
      <c r="GX264" s="1"/>
      <c r="GY264" s="1"/>
      <c r="GZ264" s="1"/>
      <c r="HA264" s="1"/>
      <c r="HB264" s="1"/>
      <c r="HC264" s="1"/>
      <c r="HD264" s="1"/>
      <c r="HE264" s="1"/>
      <c r="HF264" s="1"/>
      <c r="HG264" s="1"/>
      <c r="HH264" s="1"/>
      <c r="HI264" s="1"/>
      <c r="HJ264" s="1"/>
      <c r="HK264" s="1"/>
      <c r="HL264" s="1"/>
      <c r="HM264" s="1"/>
      <c r="HN264" s="1"/>
      <c r="HO264" s="1"/>
      <c r="HP264" s="1"/>
      <c r="HQ264" s="1"/>
      <c r="HR264" s="1"/>
      <c r="HS264" s="1"/>
      <c r="HT264" s="1"/>
      <c r="HU264" s="1"/>
      <c r="HV264" s="1"/>
      <c r="HW264" s="1"/>
      <c r="HX264" s="1"/>
      <c r="HY264" s="1"/>
      <c r="HZ264" s="1"/>
      <c r="IA264" s="1"/>
      <c r="IB264" s="1"/>
      <c r="IC264" s="1"/>
      <c r="ID264" s="1"/>
      <c r="IE264" s="1"/>
      <c r="IF264" s="1"/>
      <c r="IG264" s="1"/>
      <c r="IH264" s="1"/>
      <c r="II264" s="1"/>
      <c r="IJ264" s="1"/>
      <c r="IK264" s="1"/>
      <c r="IL264" s="1"/>
      <c r="IM264" s="1"/>
      <c r="IN264" s="1"/>
      <c r="IO264" s="1"/>
      <c r="IP264" s="1"/>
      <c r="IQ264" s="1"/>
      <c r="IR264" s="1"/>
      <c r="IS264" s="1"/>
      <c r="IT264" s="1"/>
      <c r="IU264" s="1"/>
      <c r="IV264" s="1"/>
      <c r="IW264" s="1"/>
    </row>
    <row r="265" customFormat="false" ht="11.25" hidden="false" customHeight="false" outlineLevel="0" collapsed="false">
      <c r="A265" s="1"/>
      <c r="B265" s="1"/>
      <c r="D265" s="1"/>
      <c r="E265" s="1"/>
      <c r="F265" s="1"/>
      <c r="H265" s="1"/>
      <c r="I265" s="1"/>
      <c r="J265" s="1"/>
      <c r="K265" s="1"/>
      <c r="M265" s="1"/>
      <c r="O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1"/>
      <c r="FZ265" s="1"/>
      <c r="GA265" s="1"/>
      <c r="GB265" s="1"/>
      <c r="GC265" s="1"/>
      <c r="GD265" s="1"/>
      <c r="GE265" s="1"/>
      <c r="GF265" s="1"/>
      <c r="GG265" s="1"/>
      <c r="GH265" s="1"/>
      <c r="GI265" s="1"/>
      <c r="GJ265" s="1"/>
      <c r="GK265" s="1"/>
      <c r="GL265" s="1"/>
      <c r="GM265" s="1"/>
      <c r="GN265" s="1"/>
      <c r="GO265" s="1"/>
      <c r="GP265" s="1"/>
      <c r="GQ265" s="1"/>
      <c r="GR265" s="1"/>
      <c r="GS265" s="1"/>
      <c r="GT265" s="1"/>
      <c r="GU265" s="1"/>
      <c r="GV265" s="1"/>
      <c r="GW265" s="1"/>
      <c r="GX265" s="1"/>
      <c r="GY265" s="1"/>
      <c r="GZ265" s="1"/>
      <c r="HA265" s="1"/>
      <c r="HB265" s="1"/>
      <c r="HC265" s="1"/>
      <c r="HD265" s="1"/>
      <c r="HE265" s="1"/>
      <c r="HF265" s="1"/>
      <c r="HG265" s="1"/>
      <c r="HH265" s="1"/>
      <c r="HI265" s="1"/>
      <c r="HJ265" s="1"/>
      <c r="HK265" s="1"/>
      <c r="HL265" s="1"/>
      <c r="HM265" s="1"/>
      <c r="HN265" s="1"/>
      <c r="HO265" s="1"/>
      <c r="HP265" s="1"/>
      <c r="HQ265" s="1"/>
      <c r="HR265" s="1"/>
      <c r="HS265" s="1"/>
      <c r="HT265" s="1"/>
      <c r="HU265" s="1"/>
      <c r="HV265" s="1"/>
      <c r="HW265" s="1"/>
      <c r="HX265" s="1"/>
      <c r="HY265" s="1"/>
      <c r="HZ265" s="1"/>
      <c r="IA265" s="1"/>
      <c r="IB265" s="1"/>
      <c r="IC265" s="1"/>
      <c r="ID265" s="1"/>
      <c r="IE265" s="1"/>
      <c r="IF265" s="1"/>
      <c r="IG265" s="1"/>
      <c r="IH265" s="1"/>
      <c r="II265" s="1"/>
      <c r="IJ265" s="1"/>
      <c r="IK265" s="1"/>
      <c r="IL265" s="1"/>
      <c r="IM265" s="1"/>
      <c r="IN265" s="1"/>
      <c r="IO265" s="1"/>
      <c r="IP265" s="1"/>
      <c r="IQ265" s="1"/>
      <c r="IR265" s="1"/>
      <c r="IS265" s="1"/>
      <c r="IT265" s="1"/>
      <c r="IU265" s="1"/>
      <c r="IV265" s="1"/>
      <c r="IW265" s="1"/>
    </row>
    <row r="266" customFormat="false" ht="11.25" hidden="false" customHeight="false" outlineLevel="0" collapsed="false">
      <c r="A266" s="1"/>
      <c r="B266" s="1"/>
      <c r="D266" s="1"/>
      <c r="E266" s="1"/>
      <c r="F266" s="1"/>
      <c r="H266" s="1"/>
      <c r="I266" s="1"/>
      <c r="J266" s="1"/>
      <c r="K266" s="1"/>
      <c r="M266" s="1"/>
      <c r="O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1"/>
      <c r="FZ266" s="1"/>
      <c r="GA266" s="1"/>
      <c r="GB266" s="1"/>
      <c r="GC266" s="1"/>
      <c r="GD266" s="1"/>
      <c r="GE266" s="1"/>
      <c r="GF266" s="1"/>
      <c r="GG266" s="1"/>
      <c r="GH266" s="1"/>
      <c r="GI266" s="1"/>
      <c r="GJ266" s="1"/>
      <c r="GK266" s="1"/>
      <c r="GL266" s="1"/>
      <c r="GM266" s="1"/>
      <c r="GN266" s="1"/>
      <c r="GO266" s="1"/>
      <c r="GP266" s="1"/>
      <c r="GQ266" s="1"/>
      <c r="GR266" s="1"/>
      <c r="GS266" s="1"/>
      <c r="GT266" s="1"/>
      <c r="GU266" s="1"/>
      <c r="GV266" s="1"/>
      <c r="GW266" s="1"/>
      <c r="GX266" s="1"/>
      <c r="GY266" s="1"/>
      <c r="GZ266" s="1"/>
      <c r="HA266" s="1"/>
      <c r="HB266" s="1"/>
      <c r="HC266" s="1"/>
      <c r="HD266" s="1"/>
      <c r="HE266" s="1"/>
      <c r="HF266" s="1"/>
      <c r="HG266" s="1"/>
      <c r="HH266" s="1"/>
      <c r="HI266" s="1"/>
      <c r="HJ266" s="1"/>
      <c r="HK266" s="1"/>
      <c r="HL266" s="1"/>
      <c r="HM266" s="1"/>
      <c r="HN266" s="1"/>
      <c r="HO266" s="1"/>
      <c r="HP266" s="1"/>
      <c r="HQ266" s="1"/>
      <c r="HR266" s="1"/>
      <c r="HS266" s="1"/>
      <c r="HT266" s="1"/>
      <c r="HU266" s="1"/>
      <c r="HV266" s="1"/>
      <c r="HW266" s="1"/>
      <c r="HX266" s="1"/>
      <c r="HY266" s="1"/>
      <c r="HZ266" s="1"/>
      <c r="IA266" s="1"/>
      <c r="IB266" s="1"/>
      <c r="IC266" s="1"/>
      <c r="ID266" s="1"/>
      <c r="IE266" s="1"/>
      <c r="IF266" s="1"/>
      <c r="IG266" s="1"/>
      <c r="IH266" s="1"/>
      <c r="II266" s="1"/>
      <c r="IJ266" s="1"/>
      <c r="IK266" s="1"/>
      <c r="IL266" s="1"/>
      <c r="IM266" s="1"/>
      <c r="IN266" s="1"/>
      <c r="IO266" s="1"/>
      <c r="IP266" s="1"/>
      <c r="IQ266" s="1"/>
      <c r="IR266" s="1"/>
      <c r="IS266" s="1"/>
      <c r="IT266" s="1"/>
      <c r="IU266" s="1"/>
      <c r="IV266" s="1"/>
      <c r="IW266" s="1"/>
    </row>
    <row r="267" customFormat="false" ht="11.25" hidden="false" customHeight="false" outlineLevel="0" collapsed="false">
      <c r="A267" s="1"/>
      <c r="B267" s="1"/>
      <c r="D267" s="1"/>
      <c r="E267" s="1"/>
      <c r="F267" s="1"/>
      <c r="H267" s="1"/>
      <c r="I267" s="1"/>
      <c r="J267" s="1"/>
      <c r="K267" s="1"/>
      <c r="M267" s="1"/>
      <c r="O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1"/>
      <c r="FZ267" s="1"/>
      <c r="GA267" s="1"/>
      <c r="GB267" s="1"/>
      <c r="GC267" s="1"/>
      <c r="GD267" s="1"/>
      <c r="GE267" s="1"/>
      <c r="GF267" s="1"/>
      <c r="GG267" s="1"/>
      <c r="GH267" s="1"/>
      <c r="GI267" s="1"/>
      <c r="GJ267" s="1"/>
      <c r="GK267" s="1"/>
      <c r="GL267" s="1"/>
      <c r="GM267" s="1"/>
      <c r="GN267" s="1"/>
      <c r="GO267" s="1"/>
      <c r="GP267" s="1"/>
      <c r="GQ267" s="1"/>
      <c r="GR267" s="1"/>
      <c r="GS267" s="1"/>
      <c r="GT267" s="1"/>
      <c r="GU267" s="1"/>
      <c r="GV267" s="1"/>
      <c r="GW267" s="1"/>
      <c r="GX267" s="1"/>
      <c r="GY267" s="1"/>
      <c r="GZ267" s="1"/>
      <c r="HA267" s="1"/>
      <c r="HB267" s="1"/>
      <c r="HC267" s="1"/>
      <c r="HD267" s="1"/>
      <c r="HE267" s="1"/>
      <c r="HF267" s="1"/>
      <c r="HG267" s="1"/>
      <c r="HH267" s="1"/>
      <c r="HI267" s="1"/>
      <c r="HJ267" s="1"/>
      <c r="HK267" s="1"/>
      <c r="HL267" s="1"/>
      <c r="HM267" s="1"/>
      <c r="HN267" s="1"/>
      <c r="HO267" s="1"/>
      <c r="HP267" s="1"/>
      <c r="HQ267" s="1"/>
      <c r="HR267" s="1"/>
      <c r="HS267" s="1"/>
      <c r="HT267" s="1"/>
      <c r="HU267" s="1"/>
      <c r="HV267" s="1"/>
      <c r="HW267" s="1"/>
      <c r="HX267" s="1"/>
      <c r="HY267" s="1"/>
      <c r="HZ267" s="1"/>
      <c r="IA267" s="1"/>
      <c r="IB267" s="1"/>
      <c r="IC267" s="1"/>
      <c r="ID267" s="1"/>
      <c r="IE267" s="1"/>
      <c r="IF267" s="1"/>
      <c r="IG267" s="1"/>
      <c r="IH267" s="1"/>
      <c r="II267" s="1"/>
      <c r="IJ267" s="1"/>
      <c r="IK267" s="1"/>
      <c r="IL267" s="1"/>
      <c r="IM267" s="1"/>
      <c r="IN267" s="1"/>
      <c r="IO267" s="1"/>
      <c r="IP267" s="1"/>
      <c r="IQ267" s="1"/>
      <c r="IR267" s="1"/>
      <c r="IS267" s="1"/>
      <c r="IT267" s="1"/>
      <c r="IU267" s="1"/>
      <c r="IV267" s="1"/>
      <c r="IW267" s="1"/>
    </row>
    <row r="268" customFormat="false" ht="11.25" hidden="false" customHeight="false" outlineLevel="0" collapsed="false">
      <c r="A268" s="1"/>
      <c r="B268" s="1"/>
      <c r="D268" s="1"/>
      <c r="E268" s="1"/>
      <c r="F268" s="1"/>
      <c r="H268" s="1"/>
      <c r="I268" s="1"/>
      <c r="J268" s="1"/>
      <c r="K268" s="1"/>
      <c r="M268" s="1"/>
      <c r="O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1"/>
      <c r="FZ268" s="1"/>
      <c r="GA268" s="1"/>
      <c r="GB268" s="1"/>
      <c r="GC268" s="1"/>
      <c r="GD268" s="1"/>
      <c r="GE268" s="1"/>
      <c r="GF268" s="1"/>
      <c r="GG268" s="1"/>
      <c r="GH268" s="1"/>
      <c r="GI268" s="1"/>
      <c r="GJ268" s="1"/>
      <c r="GK268" s="1"/>
      <c r="GL268" s="1"/>
      <c r="GM268" s="1"/>
      <c r="GN268" s="1"/>
      <c r="GO268" s="1"/>
      <c r="GP268" s="1"/>
      <c r="GQ268" s="1"/>
      <c r="GR268" s="1"/>
      <c r="GS268" s="1"/>
      <c r="GT268" s="1"/>
      <c r="GU268" s="1"/>
      <c r="GV268" s="1"/>
      <c r="GW268" s="1"/>
      <c r="GX268" s="1"/>
      <c r="GY268" s="1"/>
      <c r="GZ268" s="1"/>
      <c r="HA268" s="1"/>
      <c r="HB268" s="1"/>
      <c r="HC268" s="1"/>
      <c r="HD268" s="1"/>
      <c r="HE268" s="1"/>
      <c r="HF268" s="1"/>
      <c r="HG268" s="1"/>
      <c r="HH268" s="1"/>
      <c r="HI268" s="1"/>
      <c r="HJ268" s="1"/>
      <c r="HK268" s="1"/>
      <c r="HL268" s="1"/>
      <c r="HM268" s="1"/>
      <c r="HN268" s="1"/>
      <c r="HO268" s="1"/>
      <c r="HP268" s="1"/>
      <c r="HQ268" s="1"/>
      <c r="HR268" s="1"/>
      <c r="HS268" s="1"/>
      <c r="HT268" s="1"/>
      <c r="HU268" s="1"/>
      <c r="HV268" s="1"/>
      <c r="HW268" s="1"/>
      <c r="HX268" s="1"/>
      <c r="HY268" s="1"/>
      <c r="HZ268" s="1"/>
      <c r="IA268" s="1"/>
      <c r="IB268" s="1"/>
      <c r="IC268" s="1"/>
      <c r="ID268" s="1"/>
      <c r="IE268" s="1"/>
      <c r="IF268" s="1"/>
      <c r="IG268" s="1"/>
      <c r="IH268" s="1"/>
      <c r="II268" s="1"/>
      <c r="IJ268" s="1"/>
      <c r="IK268" s="1"/>
      <c r="IL268" s="1"/>
      <c r="IM268" s="1"/>
      <c r="IN268" s="1"/>
      <c r="IO268" s="1"/>
      <c r="IP268" s="1"/>
      <c r="IQ268" s="1"/>
      <c r="IR268" s="1"/>
      <c r="IS268" s="1"/>
      <c r="IT268" s="1"/>
      <c r="IU268" s="1"/>
      <c r="IV268" s="1"/>
      <c r="IW268" s="1"/>
    </row>
    <row r="269" customFormat="false" ht="11.25" hidden="false" customHeight="false" outlineLevel="0" collapsed="false">
      <c r="A269" s="1"/>
      <c r="B269" s="1"/>
      <c r="D269" s="1"/>
      <c r="E269" s="1"/>
      <c r="F269" s="1"/>
      <c r="H269" s="1"/>
      <c r="I269" s="1"/>
      <c r="J269" s="1"/>
      <c r="K269" s="1"/>
      <c r="M269" s="1"/>
      <c r="O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  <c r="FM269" s="1"/>
      <c r="FN269" s="1"/>
      <c r="FO269" s="1"/>
      <c r="FP269" s="1"/>
      <c r="FQ269" s="1"/>
      <c r="FR269" s="1"/>
      <c r="FS269" s="1"/>
      <c r="FT269" s="1"/>
      <c r="FU269" s="1"/>
      <c r="FV269" s="1"/>
      <c r="FW269" s="1"/>
      <c r="FX269" s="1"/>
      <c r="FY269" s="1"/>
      <c r="FZ269" s="1"/>
      <c r="GA269" s="1"/>
      <c r="GB269" s="1"/>
      <c r="GC269" s="1"/>
      <c r="GD269" s="1"/>
      <c r="GE269" s="1"/>
      <c r="GF269" s="1"/>
      <c r="GG269" s="1"/>
      <c r="GH269" s="1"/>
      <c r="GI269" s="1"/>
      <c r="GJ269" s="1"/>
      <c r="GK269" s="1"/>
      <c r="GL269" s="1"/>
      <c r="GM269" s="1"/>
      <c r="GN269" s="1"/>
      <c r="GO269" s="1"/>
      <c r="GP269" s="1"/>
      <c r="GQ269" s="1"/>
      <c r="GR269" s="1"/>
      <c r="GS269" s="1"/>
      <c r="GT269" s="1"/>
      <c r="GU269" s="1"/>
      <c r="GV269" s="1"/>
      <c r="GW269" s="1"/>
      <c r="GX269" s="1"/>
      <c r="GY269" s="1"/>
      <c r="GZ269" s="1"/>
      <c r="HA269" s="1"/>
      <c r="HB269" s="1"/>
      <c r="HC269" s="1"/>
      <c r="HD269" s="1"/>
      <c r="HE269" s="1"/>
      <c r="HF269" s="1"/>
      <c r="HG269" s="1"/>
      <c r="HH269" s="1"/>
      <c r="HI269" s="1"/>
      <c r="HJ269" s="1"/>
      <c r="HK269" s="1"/>
      <c r="HL269" s="1"/>
      <c r="HM269" s="1"/>
      <c r="HN269" s="1"/>
      <c r="HO269" s="1"/>
      <c r="HP269" s="1"/>
      <c r="HQ269" s="1"/>
      <c r="HR269" s="1"/>
      <c r="HS269" s="1"/>
      <c r="HT269" s="1"/>
      <c r="HU269" s="1"/>
      <c r="HV269" s="1"/>
      <c r="HW269" s="1"/>
      <c r="HX269" s="1"/>
      <c r="HY269" s="1"/>
      <c r="HZ269" s="1"/>
      <c r="IA269" s="1"/>
      <c r="IB269" s="1"/>
      <c r="IC269" s="1"/>
      <c r="ID269" s="1"/>
      <c r="IE269" s="1"/>
      <c r="IF269" s="1"/>
      <c r="IG269" s="1"/>
      <c r="IH269" s="1"/>
      <c r="II269" s="1"/>
      <c r="IJ269" s="1"/>
      <c r="IK269" s="1"/>
      <c r="IL269" s="1"/>
      <c r="IM269" s="1"/>
      <c r="IN269" s="1"/>
      <c r="IO269" s="1"/>
      <c r="IP269" s="1"/>
      <c r="IQ269" s="1"/>
      <c r="IR269" s="1"/>
      <c r="IS269" s="1"/>
      <c r="IT269" s="1"/>
      <c r="IU269" s="1"/>
      <c r="IV269" s="1"/>
      <c r="IW269" s="1"/>
    </row>
    <row r="270" customFormat="false" ht="11.25" hidden="false" customHeight="false" outlineLevel="0" collapsed="false">
      <c r="A270" s="1"/>
      <c r="B270" s="1"/>
      <c r="D270" s="1"/>
      <c r="E270" s="1"/>
      <c r="F270" s="1"/>
      <c r="H270" s="1"/>
      <c r="I270" s="1"/>
      <c r="J270" s="1"/>
      <c r="K270" s="1"/>
      <c r="M270" s="1"/>
      <c r="O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  <c r="FM270" s="1"/>
      <c r="FN270" s="1"/>
      <c r="FO270" s="1"/>
      <c r="FP270" s="1"/>
      <c r="FQ270" s="1"/>
      <c r="FR270" s="1"/>
      <c r="FS270" s="1"/>
      <c r="FT270" s="1"/>
      <c r="FU270" s="1"/>
      <c r="FV270" s="1"/>
      <c r="FW270" s="1"/>
      <c r="FX270" s="1"/>
      <c r="FY270" s="1"/>
      <c r="FZ270" s="1"/>
      <c r="GA270" s="1"/>
      <c r="GB270" s="1"/>
      <c r="GC270" s="1"/>
      <c r="GD270" s="1"/>
      <c r="GE270" s="1"/>
      <c r="GF270" s="1"/>
      <c r="GG270" s="1"/>
      <c r="GH270" s="1"/>
      <c r="GI270" s="1"/>
      <c r="GJ270" s="1"/>
      <c r="GK270" s="1"/>
      <c r="GL270" s="1"/>
      <c r="GM270" s="1"/>
      <c r="GN270" s="1"/>
      <c r="GO270" s="1"/>
      <c r="GP270" s="1"/>
      <c r="GQ270" s="1"/>
      <c r="GR270" s="1"/>
      <c r="GS270" s="1"/>
      <c r="GT270" s="1"/>
      <c r="GU270" s="1"/>
      <c r="GV270" s="1"/>
      <c r="GW270" s="1"/>
      <c r="GX270" s="1"/>
      <c r="GY270" s="1"/>
      <c r="GZ270" s="1"/>
      <c r="HA270" s="1"/>
      <c r="HB270" s="1"/>
      <c r="HC270" s="1"/>
      <c r="HD270" s="1"/>
      <c r="HE270" s="1"/>
      <c r="HF270" s="1"/>
      <c r="HG270" s="1"/>
      <c r="HH270" s="1"/>
      <c r="HI270" s="1"/>
      <c r="HJ270" s="1"/>
      <c r="HK270" s="1"/>
      <c r="HL270" s="1"/>
      <c r="HM270" s="1"/>
      <c r="HN270" s="1"/>
      <c r="HO270" s="1"/>
      <c r="HP270" s="1"/>
      <c r="HQ270" s="1"/>
      <c r="HR270" s="1"/>
      <c r="HS270" s="1"/>
      <c r="HT270" s="1"/>
      <c r="HU270" s="1"/>
      <c r="HV270" s="1"/>
      <c r="HW270" s="1"/>
      <c r="HX270" s="1"/>
      <c r="HY270" s="1"/>
      <c r="HZ270" s="1"/>
      <c r="IA270" s="1"/>
      <c r="IB270" s="1"/>
      <c r="IC270" s="1"/>
      <c r="ID270" s="1"/>
      <c r="IE270" s="1"/>
      <c r="IF270" s="1"/>
      <c r="IG270" s="1"/>
      <c r="IH270" s="1"/>
      <c r="II270" s="1"/>
      <c r="IJ270" s="1"/>
      <c r="IK270" s="1"/>
      <c r="IL270" s="1"/>
      <c r="IM270" s="1"/>
      <c r="IN270" s="1"/>
      <c r="IO270" s="1"/>
      <c r="IP270" s="1"/>
      <c r="IQ270" s="1"/>
      <c r="IR270" s="1"/>
      <c r="IS270" s="1"/>
      <c r="IT270" s="1"/>
      <c r="IU270" s="1"/>
      <c r="IV270" s="1"/>
      <c r="IW270" s="1"/>
    </row>
    <row r="271" customFormat="false" ht="11.25" hidden="false" customHeight="false" outlineLevel="0" collapsed="false">
      <c r="A271" s="1"/>
      <c r="B271" s="1"/>
      <c r="D271" s="1"/>
      <c r="E271" s="1"/>
      <c r="F271" s="1"/>
      <c r="H271" s="1"/>
      <c r="I271" s="1"/>
      <c r="J271" s="1"/>
      <c r="K271" s="1"/>
      <c r="M271" s="1"/>
      <c r="O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  <c r="FM271" s="1"/>
      <c r="FN271" s="1"/>
      <c r="FO271" s="1"/>
      <c r="FP271" s="1"/>
      <c r="FQ271" s="1"/>
      <c r="FR271" s="1"/>
      <c r="FS271" s="1"/>
      <c r="FT271" s="1"/>
      <c r="FU271" s="1"/>
      <c r="FV271" s="1"/>
      <c r="FW271" s="1"/>
      <c r="FX271" s="1"/>
      <c r="FY271" s="1"/>
      <c r="FZ271" s="1"/>
      <c r="GA271" s="1"/>
      <c r="GB271" s="1"/>
      <c r="GC271" s="1"/>
      <c r="GD271" s="1"/>
      <c r="GE271" s="1"/>
      <c r="GF271" s="1"/>
      <c r="GG271" s="1"/>
      <c r="GH271" s="1"/>
      <c r="GI271" s="1"/>
      <c r="GJ271" s="1"/>
      <c r="GK271" s="1"/>
      <c r="GL271" s="1"/>
      <c r="GM271" s="1"/>
      <c r="GN271" s="1"/>
      <c r="GO271" s="1"/>
      <c r="GP271" s="1"/>
      <c r="GQ271" s="1"/>
      <c r="GR271" s="1"/>
      <c r="GS271" s="1"/>
      <c r="GT271" s="1"/>
      <c r="GU271" s="1"/>
      <c r="GV271" s="1"/>
      <c r="GW271" s="1"/>
      <c r="GX271" s="1"/>
      <c r="GY271" s="1"/>
      <c r="GZ271" s="1"/>
      <c r="HA271" s="1"/>
      <c r="HB271" s="1"/>
      <c r="HC271" s="1"/>
      <c r="HD271" s="1"/>
      <c r="HE271" s="1"/>
      <c r="HF271" s="1"/>
      <c r="HG271" s="1"/>
      <c r="HH271" s="1"/>
      <c r="HI271" s="1"/>
      <c r="HJ271" s="1"/>
      <c r="HK271" s="1"/>
      <c r="HL271" s="1"/>
      <c r="HM271" s="1"/>
      <c r="HN271" s="1"/>
      <c r="HO271" s="1"/>
      <c r="HP271" s="1"/>
      <c r="HQ271" s="1"/>
      <c r="HR271" s="1"/>
      <c r="HS271" s="1"/>
      <c r="HT271" s="1"/>
      <c r="HU271" s="1"/>
      <c r="HV271" s="1"/>
      <c r="HW271" s="1"/>
      <c r="HX271" s="1"/>
      <c r="HY271" s="1"/>
      <c r="HZ271" s="1"/>
      <c r="IA271" s="1"/>
      <c r="IB271" s="1"/>
      <c r="IC271" s="1"/>
      <c r="ID271" s="1"/>
      <c r="IE271" s="1"/>
      <c r="IF271" s="1"/>
      <c r="IG271" s="1"/>
      <c r="IH271" s="1"/>
      <c r="II271" s="1"/>
      <c r="IJ271" s="1"/>
      <c r="IK271" s="1"/>
      <c r="IL271" s="1"/>
      <c r="IM271" s="1"/>
      <c r="IN271" s="1"/>
      <c r="IO271" s="1"/>
      <c r="IP271" s="1"/>
      <c r="IQ271" s="1"/>
      <c r="IR271" s="1"/>
      <c r="IS271" s="1"/>
      <c r="IT271" s="1"/>
      <c r="IU271" s="1"/>
      <c r="IV271" s="1"/>
      <c r="IW271" s="1"/>
    </row>
    <row r="272" customFormat="false" ht="11.25" hidden="false" customHeight="false" outlineLevel="0" collapsed="false">
      <c r="A272" s="1"/>
      <c r="B272" s="1"/>
      <c r="D272" s="1"/>
      <c r="E272" s="1"/>
      <c r="F272" s="1"/>
      <c r="H272" s="1"/>
      <c r="I272" s="1"/>
      <c r="J272" s="1"/>
      <c r="K272" s="1"/>
      <c r="M272" s="1"/>
      <c r="O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  <c r="FM272" s="1"/>
      <c r="FN272" s="1"/>
      <c r="FO272" s="1"/>
      <c r="FP272" s="1"/>
      <c r="FQ272" s="1"/>
      <c r="FR272" s="1"/>
      <c r="FS272" s="1"/>
      <c r="FT272" s="1"/>
      <c r="FU272" s="1"/>
      <c r="FV272" s="1"/>
      <c r="FW272" s="1"/>
      <c r="FX272" s="1"/>
      <c r="FY272" s="1"/>
      <c r="FZ272" s="1"/>
      <c r="GA272" s="1"/>
      <c r="GB272" s="1"/>
      <c r="GC272" s="1"/>
      <c r="GD272" s="1"/>
      <c r="GE272" s="1"/>
      <c r="GF272" s="1"/>
      <c r="GG272" s="1"/>
      <c r="GH272" s="1"/>
      <c r="GI272" s="1"/>
      <c r="GJ272" s="1"/>
      <c r="GK272" s="1"/>
      <c r="GL272" s="1"/>
      <c r="GM272" s="1"/>
      <c r="GN272" s="1"/>
      <c r="GO272" s="1"/>
      <c r="GP272" s="1"/>
      <c r="GQ272" s="1"/>
      <c r="GR272" s="1"/>
      <c r="GS272" s="1"/>
      <c r="GT272" s="1"/>
      <c r="GU272" s="1"/>
      <c r="GV272" s="1"/>
      <c r="GW272" s="1"/>
      <c r="GX272" s="1"/>
      <c r="GY272" s="1"/>
      <c r="GZ272" s="1"/>
      <c r="HA272" s="1"/>
      <c r="HB272" s="1"/>
      <c r="HC272" s="1"/>
      <c r="HD272" s="1"/>
      <c r="HE272" s="1"/>
      <c r="HF272" s="1"/>
      <c r="HG272" s="1"/>
      <c r="HH272" s="1"/>
      <c r="HI272" s="1"/>
      <c r="HJ272" s="1"/>
      <c r="HK272" s="1"/>
      <c r="HL272" s="1"/>
      <c r="HM272" s="1"/>
      <c r="HN272" s="1"/>
      <c r="HO272" s="1"/>
      <c r="HP272" s="1"/>
      <c r="HQ272" s="1"/>
      <c r="HR272" s="1"/>
      <c r="HS272" s="1"/>
      <c r="HT272" s="1"/>
      <c r="HU272" s="1"/>
      <c r="HV272" s="1"/>
      <c r="HW272" s="1"/>
      <c r="HX272" s="1"/>
      <c r="HY272" s="1"/>
      <c r="HZ272" s="1"/>
      <c r="IA272" s="1"/>
      <c r="IB272" s="1"/>
      <c r="IC272" s="1"/>
      <c r="ID272" s="1"/>
      <c r="IE272" s="1"/>
      <c r="IF272" s="1"/>
      <c r="IG272" s="1"/>
      <c r="IH272" s="1"/>
      <c r="II272" s="1"/>
      <c r="IJ272" s="1"/>
      <c r="IK272" s="1"/>
      <c r="IL272" s="1"/>
      <c r="IM272" s="1"/>
      <c r="IN272" s="1"/>
      <c r="IO272" s="1"/>
      <c r="IP272" s="1"/>
      <c r="IQ272" s="1"/>
      <c r="IR272" s="1"/>
      <c r="IS272" s="1"/>
      <c r="IT272" s="1"/>
      <c r="IU272" s="1"/>
      <c r="IV272" s="1"/>
      <c r="IW272" s="1"/>
    </row>
    <row r="273" customFormat="false" ht="11.25" hidden="false" customHeight="false" outlineLevel="0" collapsed="false">
      <c r="A273" s="1"/>
      <c r="B273" s="1"/>
      <c r="D273" s="1"/>
      <c r="E273" s="1"/>
      <c r="F273" s="1"/>
      <c r="H273" s="1"/>
      <c r="I273" s="1"/>
      <c r="J273" s="1"/>
      <c r="K273" s="1"/>
      <c r="M273" s="1"/>
      <c r="O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  <c r="FM273" s="1"/>
      <c r="FN273" s="1"/>
      <c r="FO273" s="1"/>
      <c r="FP273" s="1"/>
      <c r="FQ273" s="1"/>
      <c r="FR273" s="1"/>
      <c r="FS273" s="1"/>
      <c r="FT273" s="1"/>
      <c r="FU273" s="1"/>
      <c r="FV273" s="1"/>
      <c r="FW273" s="1"/>
      <c r="FX273" s="1"/>
      <c r="FY273" s="1"/>
      <c r="FZ273" s="1"/>
      <c r="GA273" s="1"/>
      <c r="GB273" s="1"/>
      <c r="GC273" s="1"/>
      <c r="GD273" s="1"/>
      <c r="GE273" s="1"/>
      <c r="GF273" s="1"/>
      <c r="GG273" s="1"/>
      <c r="GH273" s="1"/>
      <c r="GI273" s="1"/>
      <c r="GJ273" s="1"/>
      <c r="GK273" s="1"/>
      <c r="GL273" s="1"/>
      <c r="GM273" s="1"/>
      <c r="GN273" s="1"/>
      <c r="GO273" s="1"/>
      <c r="GP273" s="1"/>
      <c r="GQ273" s="1"/>
      <c r="GR273" s="1"/>
      <c r="GS273" s="1"/>
      <c r="GT273" s="1"/>
      <c r="GU273" s="1"/>
      <c r="GV273" s="1"/>
      <c r="GW273" s="1"/>
      <c r="GX273" s="1"/>
      <c r="GY273" s="1"/>
      <c r="GZ273" s="1"/>
      <c r="HA273" s="1"/>
      <c r="HB273" s="1"/>
      <c r="HC273" s="1"/>
      <c r="HD273" s="1"/>
      <c r="HE273" s="1"/>
      <c r="HF273" s="1"/>
      <c r="HG273" s="1"/>
      <c r="HH273" s="1"/>
      <c r="HI273" s="1"/>
      <c r="HJ273" s="1"/>
      <c r="HK273" s="1"/>
      <c r="HL273" s="1"/>
      <c r="HM273" s="1"/>
      <c r="HN273" s="1"/>
      <c r="HO273" s="1"/>
      <c r="HP273" s="1"/>
      <c r="HQ273" s="1"/>
      <c r="HR273" s="1"/>
      <c r="HS273" s="1"/>
      <c r="HT273" s="1"/>
      <c r="HU273" s="1"/>
      <c r="HV273" s="1"/>
      <c r="HW273" s="1"/>
      <c r="HX273" s="1"/>
      <c r="HY273" s="1"/>
      <c r="HZ273" s="1"/>
      <c r="IA273" s="1"/>
      <c r="IB273" s="1"/>
      <c r="IC273" s="1"/>
      <c r="ID273" s="1"/>
      <c r="IE273" s="1"/>
      <c r="IF273" s="1"/>
      <c r="IG273" s="1"/>
      <c r="IH273" s="1"/>
      <c r="II273" s="1"/>
      <c r="IJ273" s="1"/>
      <c r="IK273" s="1"/>
      <c r="IL273" s="1"/>
      <c r="IM273" s="1"/>
      <c r="IN273" s="1"/>
      <c r="IO273" s="1"/>
      <c r="IP273" s="1"/>
      <c r="IQ273" s="1"/>
      <c r="IR273" s="1"/>
      <c r="IS273" s="1"/>
      <c r="IT273" s="1"/>
      <c r="IU273" s="1"/>
      <c r="IV273" s="1"/>
      <c r="IW273" s="1"/>
    </row>
    <row r="274" customFormat="false" ht="11.25" hidden="false" customHeight="false" outlineLevel="0" collapsed="false">
      <c r="A274" s="1"/>
      <c r="B274" s="1"/>
      <c r="D274" s="1"/>
      <c r="E274" s="1"/>
      <c r="F274" s="1"/>
      <c r="H274" s="1"/>
      <c r="I274" s="1"/>
      <c r="J274" s="1"/>
      <c r="K274" s="1"/>
      <c r="M274" s="1"/>
      <c r="O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  <c r="FM274" s="1"/>
      <c r="FN274" s="1"/>
      <c r="FO274" s="1"/>
      <c r="FP274" s="1"/>
      <c r="FQ274" s="1"/>
      <c r="FR274" s="1"/>
      <c r="FS274" s="1"/>
      <c r="FT274" s="1"/>
      <c r="FU274" s="1"/>
      <c r="FV274" s="1"/>
      <c r="FW274" s="1"/>
      <c r="FX274" s="1"/>
      <c r="FY274" s="1"/>
      <c r="FZ274" s="1"/>
      <c r="GA274" s="1"/>
      <c r="GB274" s="1"/>
      <c r="GC274" s="1"/>
      <c r="GD274" s="1"/>
      <c r="GE274" s="1"/>
      <c r="GF274" s="1"/>
      <c r="GG274" s="1"/>
      <c r="GH274" s="1"/>
      <c r="GI274" s="1"/>
      <c r="GJ274" s="1"/>
      <c r="GK274" s="1"/>
      <c r="GL274" s="1"/>
      <c r="GM274" s="1"/>
      <c r="GN274" s="1"/>
      <c r="GO274" s="1"/>
      <c r="GP274" s="1"/>
      <c r="GQ274" s="1"/>
      <c r="GR274" s="1"/>
      <c r="GS274" s="1"/>
      <c r="GT274" s="1"/>
      <c r="GU274" s="1"/>
      <c r="GV274" s="1"/>
      <c r="GW274" s="1"/>
      <c r="GX274" s="1"/>
      <c r="GY274" s="1"/>
      <c r="GZ274" s="1"/>
      <c r="HA274" s="1"/>
      <c r="HB274" s="1"/>
      <c r="HC274" s="1"/>
      <c r="HD274" s="1"/>
      <c r="HE274" s="1"/>
      <c r="HF274" s="1"/>
      <c r="HG274" s="1"/>
      <c r="HH274" s="1"/>
      <c r="HI274" s="1"/>
      <c r="HJ274" s="1"/>
      <c r="HK274" s="1"/>
      <c r="HL274" s="1"/>
      <c r="HM274" s="1"/>
      <c r="HN274" s="1"/>
      <c r="HO274" s="1"/>
      <c r="HP274" s="1"/>
      <c r="HQ274" s="1"/>
      <c r="HR274" s="1"/>
      <c r="HS274" s="1"/>
      <c r="HT274" s="1"/>
      <c r="HU274" s="1"/>
      <c r="HV274" s="1"/>
      <c r="HW274" s="1"/>
      <c r="HX274" s="1"/>
      <c r="HY274" s="1"/>
      <c r="HZ274" s="1"/>
      <c r="IA274" s="1"/>
      <c r="IB274" s="1"/>
      <c r="IC274" s="1"/>
      <c r="ID274" s="1"/>
      <c r="IE274" s="1"/>
      <c r="IF274" s="1"/>
      <c r="IG274" s="1"/>
      <c r="IH274" s="1"/>
      <c r="II274" s="1"/>
      <c r="IJ274" s="1"/>
      <c r="IK274" s="1"/>
      <c r="IL274" s="1"/>
      <c r="IM274" s="1"/>
      <c r="IN274" s="1"/>
      <c r="IO274" s="1"/>
      <c r="IP274" s="1"/>
      <c r="IQ274" s="1"/>
      <c r="IR274" s="1"/>
      <c r="IS274" s="1"/>
      <c r="IT274" s="1"/>
      <c r="IU274" s="1"/>
      <c r="IV274" s="1"/>
      <c r="IW274" s="1"/>
    </row>
    <row r="275" customFormat="false" ht="11.25" hidden="false" customHeight="false" outlineLevel="0" collapsed="false">
      <c r="A275" s="1"/>
      <c r="B275" s="1"/>
      <c r="D275" s="1"/>
      <c r="E275" s="1"/>
      <c r="F275" s="1"/>
      <c r="H275" s="1"/>
      <c r="I275" s="1"/>
      <c r="J275" s="1"/>
      <c r="K275" s="1"/>
      <c r="M275" s="1"/>
      <c r="O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1"/>
      <c r="FZ275" s="1"/>
      <c r="GA275" s="1"/>
      <c r="GB275" s="1"/>
      <c r="GC275" s="1"/>
      <c r="GD275" s="1"/>
      <c r="GE275" s="1"/>
      <c r="GF275" s="1"/>
      <c r="GG275" s="1"/>
      <c r="GH275" s="1"/>
      <c r="GI275" s="1"/>
      <c r="GJ275" s="1"/>
      <c r="GK275" s="1"/>
      <c r="GL275" s="1"/>
      <c r="GM275" s="1"/>
      <c r="GN275" s="1"/>
      <c r="GO275" s="1"/>
      <c r="GP275" s="1"/>
      <c r="GQ275" s="1"/>
      <c r="GR275" s="1"/>
      <c r="GS275" s="1"/>
      <c r="GT275" s="1"/>
      <c r="GU275" s="1"/>
      <c r="GV275" s="1"/>
      <c r="GW275" s="1"/>
      <c r="GX275" s="1"/>
      <c r="GY275" s="1"/>
      <c r="GZ275" s="1"/>
      <c r="HA275" s="1"/>
      <c r="HB275" s="1"/>
      <c r="HC275" s="1"/>
      <c r="HD275" s="1"/>
      <c r="HE275" s="1"/>
      <c r="HF275" s="1"/>
      <c r="HG275" s="1"/>
      <c r="HH275" s="1"/>
      <c r="HI275" s="1"/>
      <c r="HJ275" s="1"/>
      <c r="HK275" s="1"/>
      <c r="HL275" s="1"/>
      <c r="HM275" s="1"/>
      <c r="HN275" s="1"/>
      <c r="HO275" s="1"/>
      <c r="HP275" s="1"/>
      <c r="HQ275" s="1"/>
      <c r="HR275" s="1"/>
      <c r="HS275" s="1"/>
      <c r="HT275" s="1"/>
      <c r="HU275" s="1"/>
      <c r="HV275" s="1"/>
      <c r="HW275" s="1"/>
      <c r="HX275" s="1"/>
      <c r="HY275" s="1"/>
      <c r="HZ275" s="1"/>
      <c r="IA275" s="1"/>
      <c r="IB275" s="1"/>
      <c r="IC275" s="1"/>
      <c r="ID275" s="1"/>
      <c r="IE275" s="1"/>
      <c r="IF275" s="1"/>
      <c r="IG275" s="1"/>
      <c r="IH275" s="1"/>
      <c r="II275" s="1"/>
      <c r="IJ275" s="1"/>
      <c r="IK275" s="1"/>
      <c r="IL275" s="1"/>
      <c r="IM275" s="1"/>
      <c r="IN275" s="1"/>
      <c r="IO275" s="1"/>
      <c r="IP275" s="1"/>
      <c r="IQ275" s="1"/>
      <c r="IR275" s="1"/>
      <c r="IS275" s="1"/>
      <c r="IT275" s="1"/>
      <c r="IU275" s="1"/>
      <c r="IV275" s="1"/>
      <c r="IW275" s="1"/>
    </row>
    <row r="276" customFormat="false" ht="11.25" hidden="false" customHeight="false" outlineLevel="0" collapsed="false">
      <c r="A276" s="1"/>
      <c r="B276" s="1"/>
      <c r="D276" s="1"/>
      <c r="E276" s="1"/>
      <c r="F276" s="1"/>
      <c r="H276" s="1"/>
      <c r="I276" s="1"/>
      <c r="J276" s="1"/>
      <c r="K276" s="1"/>
      <c r="M276" s="1"/>
      <c r="O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  <c r="FM276" s="1"/>
      <c r="FN276" s="1"/>
      <c r="FO276" s="1"/>
      <c r="FP276" s="1"/>
      <c r="FQ276" s="1"/>
      <c r="FR276" s="1"/>
      <c r="FS276" s="1"/>
      <c r="FT276" s="1"/>
      <c r="FU276" s="1"/>
      <c r="FV276" s="1"/>
      <c r="FW276" s="1"/>
      <c r="FX276" s="1"/>
      <c r="FY276" s="1"/>
      <c r="FZ276" s="1"/>
      <c r="GA276" s="1"/>
      <c r="GB276" s="1"/>
      <c r="GC276" s="1"/>
      <c r="GD276" s="1"/>
      <c r="GE276" s="1"/>
      <c r="GF276" s="1"/>
      <c r="GG276" s="1"/>
      <c r="GH276" s="1"/>
      <c r="GI276" s="1"/>
      <c r="GJ276" s="1"/>
      <c r="GK276" s="1"/>
      <c r="GL276" s="1"/>
      <c r="GM276" s="1"/>
      <c r="GN276" s="1"/>
      <c r="GO276" s="1"/>
      <c r="GP276" s="1"/>
      <c r="GQ276" s="1"/>
      <c r="GR276" s="1"/>
      <c r="GS276" s="1"/>
      <c r="GT276" s="1"/>
      <c r="GU276" s="1"/>
      <c r="GV276" s="1"/>
      <c r="GW276" s="1"/>
      <c r="GX276" s="1"/>
      <c r="GY276" s="1"/>
      <c r="GZ276" s="1"/>
      <c r="HA276" s="1"/>
      <c r="HB276" s="1"/>
      <c r="HC276" s="1"/>
      <c r="HD276" s="1"/>
      <c r="HE276" s="1"/>
      <c r="HF276" s="1"/>
      <c r="HG276" s="1"/>
      <c r="HH276" s="1"/>
      <c r="HI276" s="1"/>
      <c r="HJ276" s="1"/>
      <c r="HK276" s="1"/>
      <c r="HL276" s="1"/>
      <c r="HM276" s="1"/>
      <c r="HN276" s="1"/>
      <c r="HO276" s="1"/>
      <c r="HP276" s="1"/>
      <c r="HQ276" s="1"/>
      <c r="HR276" s="1"/>
      <c r="HS276" s="1"/>
      <c r="HT276" s="1"/>
      <c r="HU276" s="1"/>
      <c r="HV276" s="1"/>
      <c r="HW276" s="1"/>
      <c r="HX276" s="1"/>
      <c r="HY276" s="1"/>
      <c r="HZ276" s="1"/>
      <c r="IA276" s="1"/>
      <c r="IB276" s="1"/>
      <c r="IC276" s="1"/>
      <c r="ID276" s="1"/>
      <c r="IE276" s="1"/>
      <c r="IF276" s="1"/>
      <c r="IG276" s="1"/>
      <c r="IH276" s="1"/>
      <c r="II276" s="1"/>
      <c r="IJ276" s="1"/>
      <c r="IK276" s="1"/>
      <c r="IL276" s="1"/>
      <c r="IM276" s="1"/>
      <c r="IN276" s="1"/>
      <c r="IO276" s="1"/>
      <c r="IP276" s="1"/>
      <c r="IQ276" s="1"/>
      <c r="IR276" s="1"/>
      <c r="IS276" s="1"/>
      <c r="IT276" s="1"/>
      <c r="IU276" s="1"/>
      <c r="IV276" s="1"/>
      <c r="IW276" s="1"/>
    </row>
    <row r="277" customFormat="false" ht="11.25" hidden="false" customHeight="false" outlineLevel="0" collapsed="false">
      <c r="A277" s="1"/>
      <c r="B277" s="1"/>
      <c r="D277" s="1"/>
      <c r="E277" s="1"/>
      <c r="F277" s="1"/>
      <c r="H277" s="1"/>
      <c r="I277" s="1"/>
      <c r="J277" s="1"/>
      <c r="K277" s="1"/>
      <c r="M277" s="1"/>
      <c r="O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  <c r="FM277" s="1"/>
      <c r="FN277" s="1"/>
      <c r="FO277" s="1"/>
      <c r="FP277" s="1"/>
      <c r="FQ277" s="1"/>
      <c r="FR277" s="1"/>
      <c r="FS277" s="1"/>
      <c r="FT277" s="1"/>
      <c r="FU277" s="1"/>
      <c r="FV277" s="1"/>
      <c r="FW277" s="1"/>
      <c r="FX277" s="1"/>
      <c r="FY277" s="1"/>
      <c r="FZ277" s="1"/>
      <c r="GA277" s="1"/>
      <c r="GB277" s="1"/>
      <c r="GC277" s="1"/>
      <c r="GD277" s="1"/>
      <c r="GE277" s="1"/>
      <c r="GF277" s="1"/>
      <c r="GG277" s="1"/>
      <c r="GH277" s="1"/>
      <c r="GI277" s="1"/>
      <c r="GJ277" s="1"/>
      <c r="GK277" s="1"/>
      <c r="GL277" s="1"/>
      <c r="GM277" s="1"/>
      <c r="GN277" s="1"/>
      <c r="GO277" s="1"/>
      <c r="GP277" s="1"/>
      <c r="GQ277" s="1"/>
      <c r="GR277" s="1"/>
      <c r="GS277" s="1"/>
      <c r="GT277" s="1"/>
      <c r="GU277" s="1"/>
      <c r="GV277" s="1"/>
      <c r="GW277" s="1"/>
      <c r="GX277" s="1"/>
      <c r="GY277" s="1"/>
      <c r="GZ277" s="1"/>
      <c r="HA277" s="1"/>
      <c r="HB277" s="1"/>
      <c r="HC277" s="1"/>
      <c r="HD277" s="1"/>
      <c r="HE277" s="1"/>
      <c r="HF277" s="1"/>
      <c r="HG277" s="1"/>
      <c r="HH277" s="1"/>
      <c r="HI277" s="1"/>
      <c r="HJ277" s="1"/>
      <c r="HK277" s="1"/>
      <c r="HL277" s="1"/>
      <c r="HM277" s="1"/>
      <c r="HN277" s="1"/>
      <c r="HO277" s="1"/>
      <c r="HP277" s="1"/>
      <c r="HQ277" s="1"/>
      <c r="HR277" s="1"/>
      <c r="HS277" s="1"/>
      <c r="HT277" s="1"/>
      <c r="HU277" s="1"/>
      <c r="HV277" s="1"/>
      <c r="HW277" s="1"/>
      <c r="HX277" s="1"/>
      <c r="HY277" s="1"/>
      <c r="HZ277" s="1"/>
      <c r="IA277" s="1"/>
      <c r="IB277" s="1"/>
      <c r="IC277" s="1"/>
      <c r="ID277" s="1"/>
      <c r="IE277" s="1"/>
      <c r="IF277" s="1"/>
      <c r="IG277" s="1"/>
      <c r="IH277" s="1"/>
      <c r="II277" s="1"/>
      <c r="IJ277" s="1"/>
      <c r="IK277" s="1"/>
      <c r="IL277" s="1"/>
      <c r="IM277" s="1"/>
      <c r="IN277" s="1"/>
      <c r="IO277" s="1"/>
      <c r="IP277" s="1"/>
      <c r="IQ277" s="1"/>
      <c r="IR277" s="1"/>
      <c r="IS277" s="1"/>
      <c r="IT277" s="1"/>
      <c r="IU277" s="1"/>
      <c r="IV277" s="1"/>
      <c r="IW277" s="1"/>
    </row>
    <row r="278" customFormat="false" ht="11.25" hidden="false" customHeight="false" outlineLevel="0" collapsed="false">
      <c r="A278" s="1"/>
      <c r="B278" s="1"/>
      <c r="D278" s="1"/>
      <c r="E278" s="1"/>
      <c r="F278" s="1"/>
      <c r="H278" s="1"/>
      <c r="I278" s="1"/>
      <c r="J278" s="1"/>
      <c r="K278" s="1"/>
      <c r="M278" s="1"/>
      <c r="O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  <c r="FM278" s="1"/>
      <c r="FN278" s="1"/>
      <c r="FO278" s="1"/>
      <c r="FP278" s="1"/>
      <c r="FQ278" s="1"/>
      <c r="FR278" s="1"/>
      <c r="FS278" s="1"/>
      <c r="FT278" s="1"/>
      <c r="FU278" s="1"/>
      <c r="FV278" s="1"/>
      <c r="FW278" s="1"/>
      <c r="FX278" s="1"/>
      <c r="FY278" s="1"/>
      <c r="FZ278" s="1"/>
      <c r="GA278" s="1"/>
      <c r="GB278" s="1"/>
      <c r="GC278" s="1"/>
      <c r="GD278" s="1"/>
      <c r="GE278" s="1"/>
      <c r="GF278" s="1"/>
      <c r="GG278" s="1"/>
      <c r="GH278" s="1"/>
      <c r="GI278" s="1"/>
      <c r="GJ278" s="1"/>
      <c r="GK278" s="1"/>
      <c r="GL278" s="1"/>
      <c r="GM278" s="1"/>
      <c r="GN278" s="1"/>
      <c r="GO278" s="1"/>
      <c r="GP278" s="1"/>
      <c r="GQ278" s="1"/>
      <c r="GR278" s="1"/>
      <c r="GS278" s="1"/>
      <c r="GT278" s="1"/>
      <c r="GU278" s="1"/>
      <c r="GV278" s="1"/>
      <c r="GW278" s="1"/>
      <c r="GX278" s="1"/>
      <c r="GY278" s="1"/>
      <c r="GZ278" s="1"/>
      <c r="HA278" s="1"/>
      <c r="HB278" s="1"/>
      <c r="HC278" s="1"/>
      <c r="HD278" s="1"/>
      <c r="HE278" s="1"/>
      <c r="HF278" s="1"/>
      <c r="HG278" s="1"/>
      <c r="HH278" s="1"/>
      <c r="HI278" s="1"/>
      <c r="HJ278" s="1"/>
      <c r="HK278" s="1"/>
      <c r="HL278" s="1"/>
      <c r="HM278" s="1"/>
      <c r="HN278" s="1"/>
      <c r="HO278" s="1"/>
      <c r="HP278" s="1"/>
      <c r="HQ278" s="1"/>
      <c r="HR278" s="1"/>
      <c r="HS278" s="1"/>
      <c r="HT278" s="1"/>
      <c r="HU278" s="1"/>
      <c r="HV278" s="1"/>
      <c r="HW278" s="1"/>
      <c r="HX278" s="1"/>
      <c r="HY278" s="1"/>
      <c r="HZ278" s="1"/>
      <c r="IA278" s="1"/>
      <c r="IB278" s="1"/>
      <c r="IC278" s="1"/>
      <c r="ID278" s="1"/>
      <c r="IE278" s="1"/>
      <c r="IF278" s="1"/>
      <c r="IG278" s="1"/>
      <c r="IH278" s="1"/>
      <c r="II278" s="1"/>
      <c r="IJ278" s="1"/>
      <c r="IK278" s="1"/>
      <c r="IL278" s="1"/>
      <c r="IM278" s="1"/>
      <c r="IN278" s="1"/>
      <c r="IO278" s="1"/>
      <c r="IP278" s="1"/>
      <c r="IQ278" s="1"/>
      <c r="IR278" s="1"/>
      <c r="IS278" s="1"/>
      <c r="IT278" s="1"/>
      <c r="IU278" s="1"/>
      <c r="IV278" s="1"/>
      <c r="IW278" s="1"/>
    </row>
    <row r="279" customFormat="false" ht="11.25" hidden="false" customHeight="false" outlineLevel="0" collapsed="false">
      <c r="A279" s="1"/>
      <c r="B279" s="1"/>
      <c r="D279" s="1"/>
      <c r="E279" s="1"/>
      <c r="F279" s="1"/>
      <c r="H279" s="1"/>
      <c r="I279" s="1"/>
      <c r="J279" s="1"/>
      <c r="K279" s="1"/>
      <c r="M279" s="1"/>
      <c r="O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  <c r="FM279" s="1"/>
      <c r="FN279" s="1"/>
      <c r="FO279" s="1"/>
      <c r="FP279" s="1"/>
      <c r="FQ279" s="1"/>
      <c r="FR279" s="1"/>
      <c r="FS279" s="1"/>
      <c r="FT279" s="1"/>
      <c r="FU279" s="1"/>
      <c r="FV279" s="1"/>
      <c r="FW279" s="1"/>
      <c r="FX279" s="1"/>
      <c r="FY279" s="1"/>
      <c r="FZ279" s="1"/>
      <c r="GA279" s="1"/>
      <c r="GB279" s="1"/>
      <c r="GC279" s="1"/>
      <c r="GD279" s="1"/>
      <c r="GE279" s="1"/>
      <c r="GF279" s="1"/>
      <c r="GG279" s="1"/>
      <c r="GH279" s="1"/>
      <c r="GI279" s="1"/>
      <c r="GJ279" s="1"/>
      <c r="GK279" s="1"/>
      <c r="GL279" s="1"/>
      <c r="GM279" s="1"/>
      <c r="GN279" s="1"/>
      <c r="GO279" s="1"/>
      <c r="GP279" s="1"/>
      <c r="GQ279" s="1"/>
      <c r="GR279" s="1"/>
      <c r="GS279" s="1"/>
      <c r="GT279" s="1"/>
      <c r="GU279" s="1"/>
      <c r="GV279" s="1"/>
      <c r="GW279" s="1"/>
      <c r="GX279" s="1"/>
      <c r="GY279" s="1"/>
      <c r="GZ279" s="1"/>
      <c r="HA279" s="1"/>
      <c r="HB279" s="1"/>
      <c r="HC279" s="1"/>
      <c r="HD279" s="1"/>
      <c r="HE279" s="1"/>
      <c r="HF279" s="1"/>
      <c r="HG279" s="1"/>
      <c r="HH279" s="1"/>
      <c r="HI279" s="1"/>
      <c r="HJ279" s="1"/>
      <c r="HK279" s="1"/>
      <c r="HL279" s="1"/>
      <c r="HM279" s="1"/>
      <c r="HN279" s="1"/>
      <c r="HO279" s="1"/>
      <c r="HP279" s="1"/>
      <c r="HQ279" s="1"/>
      <c r="HR279" s="1"/>
      <c r="HS279" s="1"/>
      <c r="HT279" s="1"/>
      <c r="HU279" s="1"/>
      <c r="HV279" s="1"/>
      <c r="HW279" s="1"/>
      <c r="HX279" s="1"/>
      <c r="HY279" s="1"/>
      <c r="HZ279" s="1"/>
      <c r="IA279" s="1"/>
      <c r="IB279" s="1"/>
      <c r="IC279" s="1"/>
      <c r="ID279" s="1"/>
      <c r="IE279" s="1"/>
      <c r="IF279" s="1"/>
      <c r="IG279" s="1"/>
      <c r="IH279" s="1"/>
      <c r="II279" s="1"/>
      <c r="IJ279" s="1"/>
      <c r="IK279" s="1"/>
      <c r="IL279" s="1"/>
      <c r="IM279" s="1"/>
      <c r="IN279" s="1"/>
      <c r="IO279" s="1"/>
      <c r="IP279" s="1"/>
      <c r="IQ279" s="1"/>
      <c r="IR279" s="1"/>
      <c r="IS279" s="1"/>
      <c r="IT279" s="1"/>
      <c r="IU279" s="1"/>
      <c r="IV279" s="1"/>
      <c r="IW279" s="1"/>
    </row>
    <row r="280" customFormat="false" ht="11.25" hidden="false" customHeight="false" outlineLevel="0" collapsed="false">
      <c r="A280" s="1"/>
      <c r="B280" s="1"/>
      <c r="D280" s="1"/>
      <c r="E280" s="1"/>
      <c r="F280" s="1"/>
      <c r="H280" s="1"/>
      <c r="I280" s="1"/>
      <c r="J280" s="1"/>
      <c r="K280" s="1"/>
      <c r="M280" s="1"/>
      <c r="O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  <c r="FM280" s="1"/>
      <c r="FN280" s="1"/>
      <c r="FO280" s="1"/>
      <c r="FP280" s="1"/>
      <c r="FQ280" s="1"/>
      <c r="FR280" s="1"/>
      <c r="FS280" s="1"/>
      <c r="FT280" s="1"/>
      <c r="FU280" s="1"/>
      <c r="FV280" s="1"/>
      <c r="FW280" s="1"/>
      <c r="FX280" s="1"/>
      <c r="FY280" s="1"/>
      <c r="FZ280" s="1"/>
      <c r="GA280" s="1"/>
      <c r="GB280" s="1"/>
      <c r="GC280" s="1"/>
      <c r="GD280" s="1"/>
      <c r="GE280" s="1"/>
      <c r="GF280" s="1"/>
      <c r="GG280" s="1"/>
      <c r="GH280" s="1"/>
      <c r="GI280" s="1"/>
      <c r="GJ280" s="1"/>
      <c r="GK280" s="1"/>
      <c r="GL280" s="1"/>
      <c r="GM280" s="1"/>
      <c r="GN280" s="1"/>
      <c r="GO280" s="1"/>
      <c r="GP280" s="1"/>
      <c r="GQ280" s="1"/>
      <c r="GR280" s="1"/>
      <c r="GS280" s="1"/>
      <c r="GT280" s="1"/>
      <c r="GU280" s="1"/>
      <c r="GV280" s="1"/>
      <c r="GW280" s="1"/>
      <c r="GX280" s="1"/>
      <c r="GY280" s="1"/>
      <c r="GZ280" s="1"/>
      <c r="HA280" s="1"/>
      <c r="HB280" s="1"/>
      <c r="HC280" s="1"/>
      <c r="HD280" s="1"/>
      <c r="HE280" s="1"/>
      <c r="HF280" s="1"/>
      <c r="HG280" s="1"/>
      <c r="HH280" s="1"/>
      <c r="HI280" s="1"/>
      <c r="HJ280" s="1"/>
      <c r="HK280" s="1"/>
      <c r="HL280" s="1"/>
      <c r="HM280" s="1"/>
      <c r="HN280" s="1"/>
      <c r="HO280" s="1"/>
      <c r="HP280" s="1"/>
      <c r="HQ280" s="1"/>
      <c r="HR280" s="1"/>
      <c r="HS280" s="1"/>
      <c r="HT280" s="1"/>
      <c r="HU280" s="1"/>
      <c r="HV280" s="1"/>
      <c r="HW280" s="1"/>
      <c r="HX280" s="1"/>
      <c r="HY280" s="1"/>
      <c r="HZ280" s="1"/>
      <c r="IA280" s="1"/>
      <c r="IB280" s="1"/>
      <c r="IC280" s="1"/>
      <c r="ID280" s="1"/>
      <c r="IE280" s="1"/>
      <c r="IF280" s="1"/>
      <c r="IG280" s="1"/>
      <c r="IH280" s="1"/>
      <c r="II280" s="1"/>
      <c r="IJ280" s="1"/>
      <c r="IK280" s="1"/>
      <c r="IL280" s="1"/>
      <c r="IM280" s="1"/>
      <c r="IN280" s="1"/>
      <c r="IO280" s="1"/>
      <c r="IP280" s="1"/>
      <c r="IQ280" s="1"/>
      <c r="IR280" s="1"/>
      <c r="IS280" s="1"/>
      <c r="IT280" s="1"/>
      <c r="IU280" s="1"/>
      <c r="IV280" s="1"/>
      <c r="IW280" s="1"/>
    </row>
    <row r="281" customFormat="false" ht="11.25" hidden="false" customHeight="false" outlineLevel="0" collapsed="false">
      <c r="A281" s="1"/>
      <c r="B281" s="1"/>
      <c r="D281" s="1"/>
      <c r="E281" s="1"/>
      <c r="F281" s="1"/>
      <c r="H281" s="1"/>
      <c r="I281" s="1"/>
      <c r="J281" s="1"/>
      <c r="K281" s="1"/>
      <c r="M281" s="1"/>
      <c r="O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  <c r="FM281" s="1"/>
      <c r="FN281" s="1"/>
      <c r="FO281" s="1"/>
      <c r="FP281" s="1"/>
      <c r="FQ281" s="1"/>
      <c r="FR281" s="1"/>
      <c r="FS281" s="1"/>
      <c r="FT281" s="1"/>
      <c r="FU281" s="1"/>
      <c r="FV281" s="1"/>
      <c r="FW281" s="1"/>
      <c r="FX281" s="1"/>
      <c r="FY281" s="1"/>
      <c r="FZ281" s="1"/>
      <c r="GA281" s="1"/>
      <c r="GB281" s="1"/>
      <c r="GC281" s="1"/>
      <c r="GD281" s="1"/>
      <c r="GE281" s="1"/>
      <c r="GF281" s="1"/>
      <c r="GG281" s="1"/>
      <c r="GH281" s="1"/>
      <c r="GI281" s="1"/>
      <c r="GJ281" s="1"/>
      <c r="GK281" s="1"/>
      <c r="GL281" s="1"/>
      <c r="GM281" s="1"/>
      <c r="GN281" s="1"/>
      <c r="GO281" s="1"/>
      <c r="GP281" s="1"/>
      <c r="GQ281" s="1"/>
      <c r="GR281" s="1"/>
      <c r="GS281" s="1"/>
      <c r="GT281" s="1"/>
      <c r="GU281" s="1"/>
      <c r="GV281" s="1"/>
      <c r="GW281" s="1"/>
      <c r="GX281" s="1"/>
      <c r="GY281" s="1"/>
      <c r="GZ281" s="1"/>
      <c r="HA281" s="1"/>
      <c r="HB281" s="1"/>
      <c r="HC281" s="1"/>
      <c r="HD281" s="1"/>
      <c r="HE281" s="1"/>
      <c r="HF281" s="1"/>
      <c r="HG281" s="1"/>
      <c r="HH281" s="1"/>
      <c r="HI281" s="1"/>
      <c r="HJ281" s="1"/>
      <c r="HK281" s="1"/>
      <c r="HL281" s="1"/>
      <c r="HM281" s="1"/>
      <c r="HN281" s="1"/>
      <c r="HO281" s="1"/>
      <c r="HP281" s="1"/>
      <c r="HQ281" s="1"/>
      <c r="HR281" s="1"/>
      <c r="HS281" s="1"/>
      <c r="HT281" s="1"/>
      <c r="HU281" s="1"/>
      <c r="HV281" s="1"/>
      <c r="HW281" s="1"/>
      <c r="HX281" s="1"/>
      <c r="HY281" s="1"/>
      <c r="HZ281" s="1"/>
      <c r="IA281" s="1"/>
      <c r="IB281" s="1"/>
      <c r="IC281" s="1"/>
      <c r="ID281" s="1"/>
      <c r="IE281" s="1"/>
      <c r="IF281" s="1"/>
      <c r="IG281" s="1"/>
      <c r="IH281" s="1"/>
      <c r="II281" s="1"/>
      <c r="IJ281" s="1"/>
      <c r="IK281" s="1"/>
      <c r="IL281" s="1"/>
      <c r="IM281" s="1"/>
      <c r="IN281" s="1"/>
      <c r="IO281" s="1"/>
      <c r="IP281" s="1"/>
      <c r="IQ281" s="1"/>
      <c r="IR281" s="1"/>
      <c r="IS281" s="1"/>
      <c r="IT281" s="1"/>
      <c r="IU281" s="1"/>
      <c r="IV281" s="1"/>
      <c r="IW281" s="1"/>
    </row>
    <row r="282" customFormat="false" ht="11.25" hidden="false" customHeight="false" outlineLevel="0" collapsed="false">
      <c r="A282" s="1"/>
      <c r="B282" s="1"/>
      <c r="D282" s="1"/>
      <c r="E282" s="1"/>
      <c r="F282" s="1"/>
      <c r="H282" s="1"/>
      <c r="I282" s="1"/>
      <c r="J282" s="1"/>
      <c r="K282" s="1"/>
      <c r="M282" s="1"/>
      <c r="O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  <c r="FL282" s="1"/>
      <c r="FM282" s="1"/>
      <c r="FN282" s="1"/>
      <c r="FO282" s="1"/>
      <c r="FP282" s="1"/>
      <c r="FQ282" s="1"/>
      <c r="FR282" s="1"/>
      <c r="FS282" s="1"/>
      <c r="FT282" s="1"/>
      <c r="FU282" s="1"/>
      <c r="FV282" s="1"/>
      <c r="FW282" s="1"/>
      <c r="FX282" s="1"/>
      <c r="FY282" s="1"/>
      <c r="FZ282" s="1"/>
      <c r="GA282" s="1"/>
      <c r="GB282" s="1"/>
      <c r="GC282" s="1"/>
      <c r="GD282" s="1"/>
      <c r="GE282" s="1"/>
      <c r="GF282" s="1"/>
      <c r="GG282" s="1"/>
      <c r="GH282" s="1"/>
      <c r="GI282" s="1"/>
      <c r="GJ282" s="1"/>
      <c r="GK282" s="1"/>
      <c r="GL282" s="1"/>
      <c r="GM282" s="1"/>
      <c r="GN282" s="1"/>
      <c r="GO282" s="1"/>
      <c r="GP282" s="1"/>
      <c r="GQ282" s="1"/>
      <c r="GR282" s="1"/>
      <c r="GS282" s="1"/>
      <c r="GT282" s="1"/>
      <c r="GU282" s="1"/>
      <c r="GV282" s="1"/>
      <c r="GW282" s="1"/>
      <c r="GX282" s="1"/>
      <c r="GY282" s="1"/>
      <c r="GZ282" s="1"/>
      <c r="HA282" s="1"/>
      <c r="HB282" s="1"/>
      <c r="HC282" s="1"/>
      <c r="HD282" s="1"/>
      <c r="HE282" s="1"/>
      <c r="HF282" s="1"/>
      <c r="HG282" s="1"/>
      <c r="HH282" s="1"/>
      <c r="HI282" s="1"/>
      <c r="HJ282" s="1"/>
      <c r="HK282" s="1"/>
      <c r="HL282" s="1"/>
      <c r="HM282" s="1"/>
      <c r="HN282" s="1"/>
      <c r="HO282" s="1"/>
      <c r="HP282" s="1"/>
      <c r="HQ282" s="1"/>
      <c r="HR282" s="1"/>
      <c r="HS282" s="1"/>
      <c r="HT282" s="1"/>
      <c r="HU282" s="1"/>
      <c r="HV282" s="1"/>
      <c r="HW282" s="1"/>
      <c r="HX282" s="1"/>
      <c r="HY282" s="1"/>
      <c r="HZ282" s="1"/>
      <c r="IA282" s="1"/>
      <c r="IB282" s="1"/>
      <c r="IC282" s="1"/>
      <c r="ID282" s="1"/>
      <c r="IE282" s="1"/>
      <c r="IF282" s="1"/>
      <c r="IG282" s="1"/>
      <c r="IH282" s="1"/>
      <c r="II282" s="1"/>
      <c r="IJ282" s="1"/>
      <c r="IK282" s="1"/>
      <c r="IL282" s="1"/>
      <c r="IM282" s="1"/>
      <c r="IN282" s="1"/>
      <c r="IO282" s="1"/>
      <c r="IP282" s="1"/>
      <c r="IQ282" s="1"/>
      <c r="IR282" s="1"/>
      <c r="IS282" s="1"/>
      <c r="IT282" s="1"/>
      <c r="IU282" s="1"/>
      <c r="IV282" s="1"/>
      <c r="IW282" s="1"/>
    </row>
    <row r="283" customFormat="false" ht="11.25" hidden="false" customHeight="false" outlineLevel="0" collapsed="false">
      <c r="A283" s="1"/>
      <c r="B283" s="1"/>
      <c r="D283" s="1"/>
      <c r="E283" s="1"/>
      <c r="F283" s="1"/>
      <c r="H283" s="1"/>
      <c r="I283" s="1"/>
      <c r="J283" s="1"/>
      <c r="K283" s="1"/>
      <c r="M283" s="1"/>
      <c r="O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  <c r="FL283" s="1"/>
      <c r="FM283" s="1"/>
      <c r="FN283" s="1"/>
      <c r="FO283" s="1"/>
      <c r="FP283" s="1"/>
      <c r="FQ283" s="1"/>
      <c r="FR283" s="1"/>
      <c r="FS283" s="1"/>
      <c r="FT283" s="1"/>
      <c r="FU283" s="1"/>
      <c r="FV283" s="1"/>
      <c r="FW283" s="1"/>
      <c r="FX283" s="1"/>
      <c r="FY283" s="1"/>
      <c r="FZ283" s="1"/>
      <c r="GA283" s="1"/>
      <c r="GB283" s="1"/>
      <c r="GC283" s="1"/>
      <c r="GD283" s="1"/>
      <c r="GE283" s="1"/>
      <c r="GF283" s="1"/>
      <c r="GG283" s="1"/>
      <c r="GH283" s="1"/>
      <c r="GI283" s="1"/>
      <c r="GJ283" s="1"/>
      <c r="GK283" s="1"/>
      <c r="GL283" s="1"/>
      <c r="GM283" s="1"/>
      <c r="GN283" s="1"/>
      <c r="GO283" s="1"/>
      <c r="GP283" s="1"/>
      <c r="GQ283" s="1"/>
      <c r="GR283" s="1"/>
      <c r="GS283" s="1"/>
      <c r="GT283" s="1"/>
      <c r="GU283" s="1"/>
      <c r="GV283" s="1"/>
      <c r="GW283" s="1"/>
      <c r="GX283" s="1"/>
      <c r="GY283" s="1"/>
      <c r="GZ283" s="1"/>
      <c r="HA283" s="1"/>
      <c r="HB283" s="1"/>
      <c r="HC283" s="1"/>
      <c r="HD283" s="1"/>
      <c r="HE283" s="1"/>
      <c r="HF283" s="1"/>
      <c r="HG283" s="1"/>
      <c r="HH283" s="1"/>
      <c r="HI283" s="1"/>
      <c r="HJ283" s="1"/>
      <c r="HK283" s="1"/>
      <c r="HL283" s="1"/>
      <c r="HM283" s="1"/>
      <c r="HN283" s="1"/>
      <c r="HO283" s="1"/>
      <c r="HP283" s="1"/>
      <c r="HQ283" s="1"/>
      <c r="HR283" s="1"/>
      <c r="HS283" s="1"/>
      <c r="HT283" s="1"/>
      <c r="HU283" s="1"/>
      <c r="HV283" s="1"/>
      <c r="HW283" s="1"/>
      <c r="HX283" s="1"/>
      <c r="HY283" s="1"/>
      <c r="HZ283" s="1"/>
      <c r="IA283" s="1"/>
      <c r="IB283" s="1"/>
      <c r="IC283" s="1"/>
      <c r="ID283" s="1"/>
      <c r="IE283" s="1"/>
      <c r="IF283" s="1"/>
      <c r="IG283" s="1"/>
      <c r="IH283" s="1"/>
      <c r="II283" s="1"/>
      <c r="IJ283" s="1"/>
      <c r="IK283" s="1"/>
      <c r="IL283" s="1"/>
      <c r="IM283" s="1"/>
      <c r="IN283" s="1"/>
      <c r="IO283" s="1"/>
      <c r="IP283" s="1"/>
      <c r="IQ283" s="1"/>
      <c r="IR283" s="1"/>
      <c r="IS283" s="1"/>
      <c r="IT283" s="1"/>
      <c r="IU283" s="1"/>
      <c r="IV283" s="1"/>
      <c r="IW283" s="1"/>
    </row>
    <row r="284" customFormat="false" ht="11.25" hidden="false" customHeight="false" outlineLevel="0" collapsed="false">
      <c r="A284" s="1"/>
      <c r="B284" s="1"/>
      <c r="D284" s="1"/>
      <c r="E284" s="1"/>
      <c r="F284" s="1"/>
      <c r="H284" s="1"/>
      <c r="I284" s="1"/>
      <c r="J284" s="1"/>
      <c r="K284" s="1"/>
      <c r="M284" s="1"/>
      <c r="O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  <c r="FL284" s="1"/>
      <c r="FM284" s="1"/>
      <c r="FN284" s="1"/>
      <c r="FO284" s="1"/>
      <c r="FP284" s="1"/>
      <c r="FQ284" s="1"/>
      <c r="FR284" s="1"/>
      <c r="FS284" s="1"/>
      <c r="FT284" s="1"/>
      <c r="FU284" s="1"/>
      <c r="FV284" s="1"/>
      <c r="FW284" s="1"/>
      <c r="FX284" s="1"/>
      <c r="FY284" s="1"/>
      <c r="FZ284" s="1"/>
      <c r="GA284" s="1"/>
      <c r="GB284" s="1"/>
      <c r="GC284" s="1"/>
      <c r="GD284" s="1"/>
      <c r="GE284" s="1"/>
      <c r="GF284" s="1"/>
      <c r="GG284" s="1"/>
      <c r="GH284" s="1"/>
      <c r="GI284" s="1"/>
      <c r="GJ284" s="1"/>
      <c r="GK284" s="1"/>
      <c r="GL284" s="1"/>
      <c r="GM284" s="1"/>
      <c r="GN284" s="1"/>
      <c r="GO284" s="1"/>
      <c r="GP284" s="1"/>
      <c r="GQ284" s="1"/>
      <c r="GR284" s="1"/>
      <c r="GS284" s="1"/>
      <c r="GT284" s="1"/>
      <c r="GU284" s="1"/>
      <c r="GV284" s="1"/>
      <c r="GW284" s="1"/>
      <c r="GX284" s="1"/>
      <c r="GY284" s="1"/>
      <c r="GZ284" s="1"/>
      <c r="HA284" s="1"/>
      <c r="HB284" s="1"/>
      <c r="HC284" s="1"/>
      <c r="HD284" s="1"/>
      <c r="HE284" s="1"/>
      <c r="HF284" s="1"/>
      <c r="HG284" s="1"/>
      <c r="HH284" s="1"/>
      <c r="HI284" s="1"/>
      <c r="HJ284" s="1"/>
      <c r="HK284" s="1"/>
      <c r="HL284" s="1"/>
      <c r="HM284" s="1"/>
      <c r="HN284" s="1"/>
      <c r="HO284" s="1"/>
      <c r="HP284" s="1"/>
      <c r="HQ284" s="1"/>
      <c r="HR284" s="1"/>
      <c r="HS284" s="1"/>
      <c r="HT284" s="1"/>
      <c r="HU284" s="1"/>
      <c r="HV284" s="1"/>
      <c r="HW284" s="1"/>
      <c r="HX284" s="1"/>
      <c r="HY284" s="1"/>
      <c r="HZ284" s="1"/>
      <c r="IA284" s="1"/>
      <c r="IB284" s="1"/>
      <c r="IC284" s="1"/>
      <c r="ID284" s="1"/>
      <c r="IE284" s="1"/>
      <c r="IF284" s="1"/>
      <c r="IG284" s="1"/>
      <c r="IH284" s="1"/>
      <c r="II284" s="1"/>
      <c r="IJ284" s="1"/>
      <c r="IK284" s="1"/>
      <c r="IL284" s="1"/>
      <c r="IM284" s="1"/>
      <c r="IN284" s="1"/>
      <c r="IO284" s="1"/>
      <c r="IP284" s="1"/>
      <c r="IQ284" s="1"/>
      <c r="IR284" s="1"/>
      <c r="IS284" s="1"/>
      <c r="IT284" s="1"/>
      <c r="IU284" s="1"/>
      <c r="IV284" s="1"/>
      <c r="IW284" s="1"/>
    </row>
    <row r="285" customFormat="false" ht="11.25" hidden="false" customHeight="false" outlineLevel="0" collapsed="false">
      <c r="A285" s="1"/>
      <c r="B285" s="1"/>
      <c r="D285" s="1"/>
      <c r="E285" s="1"/>
      <c r="F285" s="1"/>
      <c r="H285" s="1"/>
      <c r="I285" s="1"/>
      <c r="J285" s="1"/>
      <c r="K285" s="1"/>
      <c r="M285" s="1"/>
      <c r="O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  <c r="FL285" s="1"/>
      <c r="FM285" s="1"/>
      <c r="FN285" s="1"/>
      <c r="FO285" s="1"/>
      <c r="FP285" s="1"/>
      <c r="FQ285" s="1"/>
      <c r="FR285" s="1"/>
      <c r="FS285" s="1"/>
      <c r="FT285" s="1"/>
      <c r="FU285" s="1"/>
      <c r="FV285" s="1"/>
      <c r="FW285" s="1"/>
      <c r="FX285" s="1"/>
      <c r="FY285" s="1"/>
      <c r="FZ285" s="1"/>
      <c r="GA285" s="1"/>
      <c r="GB285" s="1"/>
      <c r="GC285" s="1"/>
      <c r="GD285" s="1"/>
      <c r="GE285" s="1"/>
      <c r="GF285" s="1"/>
      <c r="GG285" s="1"/>
      <c r="GH285" s="1"/>
      <c r="GI285" s="1"/>
      <c r="GJ285" s="1"/>
      <c r="GK285" s="1"/>
      <c r="GL285" s="1"/>
      <c r="GM285" s="1"/>
      <c r="GN285" s="1"/>
      <c r="GO285" s="1"/>
      <c r="GP285" s="1"/>
      <c r="GQ285" s="1"/>
      <c r="GR285" s="1"/>
      <c r="GS285" s="1"/>
      <c r="GT285" s="1"/>
      <c r="GU285" s="1"/>
      <c r="GV285" s="1"/>
      <c r="GW285" s="1"/>
      <c r="GX285" s="1"/>
      <c r="GY285" s="1"/>
      <c r="GZ285" s="1"/>
      <c r="HA285" s="1"/>
      <c r="HB285" s="1"/>
      <c r="HC285" s="1"/>
      <c r="HD285" s="1"/>
      <c r="HE285" s="1"/>
      <c r="HF285" s="1"/>
      <c r="HG285" s="1"/>
      <c r="HH285" s="1"/>
      <c r="HI285" s="1"/>
      <c r="HJ285" s="1"/>
      <c r="HK285" s="1"/>
      <c r="HL285" s="1"/>
      <c r="HM285" s="1"/>
      <c r="HN285" s="1"/>
      <c r="HO285" s="1"/>
      <c r="HP285" s="1"/>
      <c r="HQ285" s="1"/>
      <c r="HR285" s="1"/>
      <c r="HS285" s="1"/>
      <c r="HT285" s="1"/>
      <c r="HU285" s="1"/>
      <c r="HV285" s="1"/>
      <c r="HW285" s="1"/>
      <c r="HX285" s="1"/>
      <c r="HY285" s="1"/>
      <c r="HZ285" s="1"/>
      <c r="IA285" s="1"/>
      <c r="IB285" s="1"/>
      <c r="IC285" s="1"/>
      <c r="ID285" s="1"/>
      <c r="IE285" s="1"/>
      <c r="IF285" s="1"/>
      <c r="IG285" s="1"/>
      <c r="IH285" s="1"/>
      <c r="II285" s="1"/>
      <c r="IJ285" s="1"/>
      <c r="IK285" s="1"/>
      <c r="IL285" s="1"/>
      <c r="IM285" s="1"/>
      <c r="IN285" s="1"/>
      <c r="IO285" s="1"/>
      <c r="IP285" s="1"/>
      <c r="IQ285" s="1"/>
      <c r="IR285" s="1"/>
      <c r="IS285" s="1"/>
      <c r="IT285" s="1"/>
      <c r="IU285" s="1"/>
      <c r="IV285" s="1"/>
      <c r="IW285" s="1"/>
    </row>
    <row r="286" customFormat="false" ht="11.25" hidden="false" customHeight="false" outlineLevel="0" collapsed="false">
      <c r="A286" s="1"/>
      <c r="B286" s="1"/>
      <c r="D286" s="1"/>
      <c r="E286" s="1"/>
      <c r="F286" s="1"/>
      <c r="H286" s="1"/>
      <c r="I286" s="1"/>
      <c r="J286" s="1"/>
      <c r="K286" s="1"/>
      <c r="M286" s="1"/>
      <c r="O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  <c r="FL286" s="1"/>
      <c r="FM286" s="1"/>
      <c r="FN286" s="1"/>
      <c r="FO286" s="1"/>
      <c r="FP286" s="1"/>
      <c r="FQ286" s="1"/>
      <c r="FR286" s="1"/>
      <c r="FS286" s="1"/>
      <c r="FT286" s="1"/>
      <c r="FU286" s="1"/>
      <c r="FV286" s="1"/>
      <c r="FW286" s="1"/>
      <c r="FX286" s="1"/>
      <c r="FY286" s="1"/>
      <c r="FZ286" s="1"/>
      <c r="GA286" s="1"/>
      <c r="GB286" s="1"/>
      <c r="GC286" s="1"/>
      <c r="GD286" s="1"/>
      <c r="GE286" s="1"/>
      <c r="GF286" s="1"/>
      <c r="GG286" s="1"/>
      <c r="GH286" s="1"/>
      <c r="GI286" s="1"/>
      <c r="GJ286" s="1"/>
      <c r="GK286" s="1"/>
      <c r="GL286" s="1"/>
      <c r="GM286" s="1"/>
      <c r="GN286" s="1"/>
      <c r="GO286" s="1"/>
      <c r="GP286" s="1"/>
      <c r="GQ286" s="1"/>
      <c r="GR286" s="1"/>
      <c r="GS286" s="1"/>
      <c r="GT286" s="1"/>
      <c r="GU286" s="1"/>
      <c r="GV286" s="1"/>
      <c r="GW286" s="1"/>
      <c r="GX286" s="1"/>
      <c r="GY286" s="1"/>
      <c r="GZ286" s="1"/>
      <c r="HA286" s="1"/>
      <c r="HB286" s="1"/>
      <c r="HC286" s="1"/>
      <c r="HD286" s="1"/>
      <c r="HE286" s="1"/>
      <c r="HF286" s="1"/>
      <c r="HG286" s="1"/>
      <c r="HH286" s="1"/>
      <c r="HI286" s="1"/>
      <c r="HJ286" s="1"/>
      <c r="HK286" s="1"/>
      <c r="HL286" s="1"/>
      <c r="HM286" s="1"/>
      <c r="HN286" s="1"/>
      <c r="HO286" s="1"/>
      <c r="HP286" s="1"/>
      <c r="HQ286" s="1"/>
      <c r="HR286" s="1"/>
      <c r="HS286" s="1"/>
      <c r="HT286" s="1"/>
      <c r="HU286" s="1"/>
      <c r="HV286" s="1"/>
      <c r="HW286" s="1"/>
      <c r="HX286" s="1"/>
      <c r="HY286" s="1"/>
      <c r="HZ286" s="1"/>
      <c r="IA286" s="1"/>
      <c r="IB286" s="1"/>
      <c r="IC286" s="1"/>
      <c r="ID286" s="1"/>
      <c r="IE286" s="1"/>
      <c r="IF286" s="1"/>
      <c r="IG286" s="1"/>
      <c r="IH286" s="1"/>
      <c r="II286" s="1"/>
      <c r="IJ286" s="1"/>
      <c r="IK286" s="1"/>
      <c r="IL286" s="1"/>
      <c r="IM286" s="1"/>
      <c r="IN286" s="1"/>
      <c r="IO286" s="1"/>
      <c r="IP286" s="1"/>
      <c r="IQ286" s="1"/>
      <c r="IR286" s="1"/>
      <c r="IS286" s="1"/>
      <c r="IT286" s="1"/>
      <c r="IU286" s="1"/>
      <c r="IV286" s="1"/>
      <c r="IW286" s="1"/>
    </row>
    <row r="287" customFormat="false" ht="11.25" hidden="false" customHeight="false" outlineLevel="0" collapsed="false">
      <c r="A287" s="1"/>
      <c r="B287" s="1"/>
      <c r="D287" s="1"/>
      <c r="E287" s="1"/>
      <c r="F287" s="1"/>
      <c r="H287" s="1"/>
      <c r="I287" s="1"/>
      <c r="J287" s="1"/>
      <c r="K287" s="1"/>
      <c r="M287" s="1"/>
      <c r="O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T287" s="1"/>
      <c r="EU287" s="1"/>
      <c r="EV287" s="1"/>
      <c r="EW287" s="1"/>
      <c r="EX287" s="1"/>
      <c r="EY287" s="1"/>
      <c r="EZ287" s="1"/>
      <c r="FA287" s="1"/>
      <c r="FB287" s="1"/>
      <c r="FC287" s="1"/>
      <c r="FD287" s="1"/>
      <c r="FE287" s="1"/>
      <c r="FF287" s="1"/>
      <c r="FG287" s="1"/>
      <c r="FH287" s="1"/>
      <c r="FI287" s="1"/>
      <c r="FJ287" s="1"/>
      <c r="FK287" s="1"/>
      <c r="FL287" s="1"/>
      <c r="FM287" s="1"/>
      <c r="FN287" s="1"/>
      <c r="FO287" s="1"/>
      <c r="FP287" s="1"/>
      <c r="FQ287" s="1"/>
      <c r="FR287" s="1"/>
      <c r="FS287" s="1"/>
      <c r="FT287" s="1"/>
      <c r="FU287" s="1"/>
      <c r="FV287" s="1"/>
      <c r="FW287" s="1"/>
      <c r="FX287" s="1"/>
      <c r="FY287" s="1"/>
      <c r="FZ287" s="1"/>
      <c r="GA287" s="1"/>
      <c r="GB287" s="1"/>
      <c r="GC287" s="1"/>
      <c r="GD287" s="1"/>
      <c r="GE287" s="1"/>
      <c r="GF287" s="1"/>
      <c r="GG287" s="1"/>
      <c r="GH287" s="1"/>
      <c r="GI287" s="1"/>
      <c r="GJ287" s="1"/>
      <c r="GK287" s="1"/>
      <c r="GL287" s="1"/>
      <c r="GM287" s="1"/>
      <c r="GN287" s="1"/>
      <c r="GO287" s="1"/>
      <c r="GP287" s="1"/>
      <c r="GQ287" s="1"/>
      <c r="GR287" s="1"/>
      <c r="GS287" s="1"/>
      <c r="GT287" s="1"/>
      <c r="GU287" s="1"/>
      <c r="GV287" s="1"/>
      <c r="GW287" s="1"/>
      <c r="GX287" s="1"/>
      <c r="GY287" s="1"/>
      <c r="GZ287" s="1"/>
      <c r="HA287" s="1"/>
      <c r="HB287" s="1"/>
      <c r="HC287" s="1"/>
      <c r="HD287" s="1"/>
      <c r="HE287" s="1"/>
      <c r="HF287" s="1"/>
      <c r="HG287" s="1"/>
      <c r="HH287" s="1"/>
      <c r="HI287" s="1"/>
      <c r="HJ287" s="1"/>
      <c r="HK287" s="1"/>
      <c r="HL287" s="1"/>
      <c r="HM287" s="1"/>
      <c r="HN287" s="1"/>
      <c r="HO287" s="1"/>
      <c r="HP287" s="1"/>
      <c r="HQ287" s="1"/>
      <c r="HR287" s="1"/>
      <c r="HS287" s="1"/>
      <c r="HT287" s="1"/>
      <c r="HU287" s="1"/>
      <c r="HV287" s="1"/>
      <c r="HW287" s="1"/>
      <c r="HX287" s="1"/>
      <c r="HY287" s="1"/>
      <c r="HZ287" s="1"/>
      <c r="IA287" s="1"/>
      <c r="IB287" s="1"/>
      <c r="IC287" s="1"/>
      <c r="ID287" s="1"/>
      <c r="IE287" s="1"/>
      <c r="IF287" s="1"/>
      <c r="IG287" s="1"/>
      <c r="IH287" s="1"/>
      <c r="II287" s="1"/>
      <c r="IJ287" s="1"/>
      <c r="IK287" s="1"/>
      <c r="IL287" s="1"/>
      <c r="IM287" s="1"/>
      <c r="IN287" s="1"/>
      <c r="IO287" s="1"/>
      <c r="IP287" s="1"/>
      <c r="IQ287" s="1"/>
      <c r="IR287" s="1"/>
      <c r="IS287" s="1"/>
      <c r="IT287" s="1"/>
      <c r="IU287" s="1"/>
      <c r="IV287" s="1"/>
      <c r="IW287" s="1"/>
    </row>
    <row r="288" customFormat="false" ht="11.25" hidden="false" customHeight="false" outlineLevel="0" collapsed="false">
      <c r="A288" s="1"/>
      <c r="B288" s="1"/>
      <c r="D288" s="1"/>
      <c r="E288" s="1"/>
      <c r="F288" s="1"/>
      <c r="H288" s="1"/>
      <c r="I288" s="1"/>
      <c r="J288" s="1"/>
      <c r="K288" s="1"/>
      <c r="M288" s="1"/>
      <c r="O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  <c r="FL288" s="1"/>
      <c r="FM288" s="1"/>
      <c r="FN288" s="1"/>
      <c r="FO288" s="1"/>
      <c r="FP288" s="1"/>
      <c r="FQ288" s="1"/>
      <c r="FR288" s="1"/>
      <c r="FS288" s="1"/>
      <c r="FT288" s="1"/>
      <c r="FU288" s="1"/>
      <c r="FV288" s="1"/>
      <c r="FW288" s="1"/>
      <c r="FX288" s="1"/>
      <c r="FY288" s="1"/>
      <c r="FZ288" s="1"/>
      <c r="GA288" s="1"/>
      <c r="GB288" s="1"/>
      <c r="GC288" s="1"/>
      <c r="GD288" s="1"/>
      <c r="GE288" s="1"/>
      <c r="GF288" s="1"/>
      <c r="GG288" s="1"/>
      <c r="GH288" s="1"/>
      <c r="GI288" s="1"/>
      <c r="GJ288" s="1"/>
      <c r="GK288" s="1"/>
      <c r="GL288" s="1"/>
      <c r="GM288" s="1"/>
      <c r="GN288" s="1"/>
      <c r="GO288" s="1"/>
      <c r="GP288" s="1"/>
      <c r="GQ288" s="1"/>
      <c r="GR288" s="1"/>
      <c r="GS288" s="1"/>
      <c r="GT288" s="1"/>
      <c r="GU288" s="1"/>
      <c r="GV288" s="1"/>
      <c r="GW288" s="1"/>
      <c r="GX288" s="1"/>
      <c r="GY288" s="1"/>
      <c r="GZ288" s="1"/>
      <c r="HA288" s="1"/>
      <c r="HB288" s="1"/>
      <c r="HC288" s="1"/>
      <c r="HD288" s="1"/>
      <c r="HE288" s="1"/>
      <c r="HF288" s="1"/>
      <c r="HG288" s="1"/>
      <c r="HH288" s="1"/>
      <c r="HI288" s="1"/>
      <c r="HJ288" s="1"/>
      <c r="HK288" s="1"/>
      <c r="HL288" s="1"/>
      <c r="HM288" s="1"/>
      <c r="HN288" s="1"/>
      <c r="HO288" s="1"/>
      <c r="HP288" s="1"/>
      <c r="HQ288" s="1"/>
      <c r="HR288" s="1"/>
      <c r="HS288" s="1"/>
      <c r="HT288" s="1"/>
      <c r="HU288" s="1"/>
      <c r="HV288" s="1"/>
      <c r="HW288" s="1"/>
      <c r="HX288" s="1"/>
      <c r="HY288" s="1"/>
      <c r="HZ288" s="1"/>
      <c r="IA288" s="1"/>
      <c r="IB288" s="1"/>
      <c r="IC288" s="1"/>
      <c r="ID288" s="1"/>
      <c r="IE288" s="1"/>
      <c r="IF288" s="1"/>
      <c r="IG288" s="1"/>
      <c r="IH288" s="1"/>
      <c r="II288" s="1"/>
      <c r="IJ288" s="1"/>
      <c r="IK288" s="1"/>
      <c r="IL288" s="1"/>
      <c r="IM288" s="1"/>
      <c r="IN288" s="1"/>
      <c r="IO288" s="1"/>
      <c r="IP288" s="1"/>
      <c r="IQ288" s="1"/>
      <c r="IR288" s="1"/>
      <c r="IS288" s="1"/>
      <c r="IT288" s="1"/>
      <c r="IU288" s="1"/>
      <c r="IV288" s="1"/>
      <c r="IW288" s="1"/>
    </row>
    <row r="289" customFormat="false" ht="11.25" hidden="false" customHeight="false" outlineLevel="0" collapsed="false">
      <c r="A289" s="1"/>
      <c r="B289" s="1"/>
      <c r="D289" s="1"/>
      <c r="E289" s="1"/>
      <c r="F289" s="1"/>
      <c r="H289" s="1"/>
      <c r="I289" s="1"/>
      <c r="J289" s="1"/>
      <c r="K289" s="1"/>
      <c r="M289" s="1"/>
      <c r="O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  <c r="FJ289" s="1"/>
      <c r="FK289" s="1"/>
      <c r="FL289" s="1"/>
      <c r="FM289" s="1"/>
      <c r="FN289" s="1"/>
      <c r="FO289" s="1"/>
      <c r="FP289" s="1"/>
      <c r="FQ289" s="1"/>
      <c r="FR289" s="1"/>
      <c r="FS289" s="1"/>
      <c r="FT289" s="1"/>
      <c r="FU289" s="1"/>
      <c r="FV289" s="1"/>
      <c r="FW289" s="1"/>
      <c r="FX289" s="1"/>
      <c r="FY289" s="1"/>
      <c r="FZ289" s="1"/>
      <c r="GA289" s="1"/>
      <c r="GB289" s="1"/>
      <c r="GC289" s="1"/>
      <c r="GD289" s="1"/>
      <c r="GE289" s="1"/>
      <c r="GF289" s="1"/>
      <c r="GG289" s="1"/>
      <c r="GH289" s="1"/>
      <c r="GI289" s="1"/>
      <c r="GJ289" s="1"/>
      <c r="GK289" s="1"/>
      <c r="GL289" s="1"/>
      <c r="GM289" s="1"/>
      <c r="GN289" s="1"/>
      <c r="GO289" s="1"/>
      <c r="GP289" s="1"/>
      <c r="GQ289" s="1"/>
      <c r="GR289" s="1"/>
      <c r="GS289" s="1"/>
      <c r="GT289" s="1"/>
      <c r="GU289" s="1"/>
      <c r="GV289" s="1"/>
      <c r="GW289" s="1"/>
      <c r="GX289" s="1"/>
      <c r="GY289" s="1"/>
      <c r="GZ289" s="1"/>
      <c r="HA289" s="1"/>
      <c r="HB289" s="1"/>
      <c r="HC289" s="1"/>
      <c r="HD289" s="1"/>
      <c r="HE289" s="1"/>
      <c r="HF289" s="1"/>
      <c r="HG289" s="1"/>
      <c r="HH289" s="1"/>
      <c r="HI289" s="1"/>
      <c r="HJ289" s="1"/>
      <c r="HK289" s="1"/>
      <c r="HL289" s="1"/>
      <c r="HM289" s="1"/>
      <c r="HN289" s="1"/>
      <c r="HO289" s="1"/>
      <c r="HP289" s="1"/>
      <c r="HQ289" s="1"/>
      <c r="HR289" s="1"/>
      <c r="HS289" s="1"/>
      <c r="HT289" s="1"/>
      <c r="HU289" s="1"/>
      <c r="HV289" s="1"/>
      <c r="HW289" s="1"/>
      <c r="HX289" s="1"/>
      <c r="HY289" s="1"/>
      <c r="HZ289" s="1"/>
      <c r="IA289" s="1"/>
      <c r="IB289" s="1"/>
      <c r="IC289" s="1"/>
      <c r="ID289" s="1"/>
      <c r="IE289" s="1"/>
      <c r="IF289" s="1"/>
      <c r="IG289" s="1"/>
      <c r="IH289" s="1"/>
      <c r="II289" s="1"/>
      <c r="IJ289" s="1"/>
      <c r="IK289" s="1"/>
      <c r="IL289" s="1"/>
      <c r="IM289" s="1"/>
      <c r="IN289" s="1"/>
      <c r="IO289" s="1"/>
      <c r="IP289" s="1"/>
      <c r="IQ289" s="1"/>
      <c r="IR289" s="1"/>
      <c r="IS289" s="1"/>
      <c r="IT289" s="1"/>
      <c r="IU289" s="1"/>
      <c r="IV289" s="1"/>
      <c r="IW289" s="1"/>
    </row>
    <row r="290" customFormat="false" ht="11.25" hidden="false" customHeight="false" outlineLevel="0" collapsed="false">
      <c r="A290" s="1"/>
      <c r="B290" s="1"/>
      <c r="D290" s="1"/>
      <c r="E290" s="1"/>
      <c r="F290" s="1"/>
      <c r="H290" s="1"/>
      <c r="I290" s="1"/>
      <c r="J290" s="1"/>
      <c r="K290" s="1"/>
      <c r="M290" s="1"/>
      <c r="O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  <c r="FJ290" s="1"/>
      <c r="FK290" s="1"/>
      <c r="FL290" s="1"/>
      <c r="FM290" s="1"/>
      <c r="FN290" s="1"/>
      <c r="FO290" s="1"/>
      <c r="FP290" s="1"/>
      <c r="FQ290" s="1"/>
      <c r="FR290" s="1"/>
      <c r="FS290" s="1"/>
      <c r="FT290" s="1"/>
      <c r="FU290" s="1"/>
      <c r="FV290" s="1"/>
      <c r="FW290" s="1"/>
      <c r="FX290" s="1"/>
      <c r="FY290" s="1"/>
      <c r="FZ290" s="1"/>
      <c r="GA290" s="1"/>
      <c r="GB290" s="1"/>
      <c r="GC290" s="1"/>
      <c r="GD290" s="1"/>
      <c r="GE290" s="1"/>
      <c r="GF290" s="1"/>
      <c r="GG290" s="1"/>
      <c r="GH290" s="1"/>
      <c r="GI290" s="1"/>
      <c r="GJ290" s="1"/>
      <c r="GK290" s="1"/>
      <c r="GL290" s="1"/>
      <c r="GM290" s="1"/>
      <c r="GN290" s="1"/>
      <c r="GO290" s="1"/>
      <c r="GP290" s="1"/>
      <c r="GQ290" s="1"/>
      <c r="GR290" s="1"/>
      <c r="GS290" s="1"/>
      <c r="GT290" s="1"/>
      <c r="GU290" s="1"/>
      <c r="GV290" s="1"/>
      <c r="GW290" s="1"/>
      <c r="GX290" s="1"/>
      <c r="GY290" s="1"/>
      <c r="GZ290" s="1"/>
      <c r="HA290" s="1"/>
      <c r="HB290" s="1"/>
      <c r="HC290" s="1"/>
      <c r="HD290" s="1"/>
      <c r="HE290" s="1"/>
      <c r="HF290" s="1"/>
      <c r="HG290" s="1"/>
      <c r="HH290" s="1"/>
      <c r="HI290" s="1"/>
      <c r="HJ290" s="1"/>
      <c r="HK290" s="1"/>
      <c r="HL290" s="1"/>
      <c r="HM290" s="1"/>
      <c r="HN290" s="1"/>
      <c r="HO290" s="1"/>
      <c r="HP290" s="1"/>
      <c r="HQ290" s="1"/>
      <c r="HR290" s="1"/>
      <c r="HS290" s="1"/>
      <c r="HT290" s="1"/>
      <c r="HU290" s="1"/>
      <c r="HV290" s="1"/>
      <c r="HW290" s="1"/>
      <c r="HX290" s="1"/>
      <c r="HY290" s="1"/>
      <c r="HZ290" s="1"/>
      <c r="IA290" s="1"/>
      <c r="IB290" s="1"/>
      <c r="IC290" s="1"/>
      <c r="ID290" s="1"/>
      <c r="IE290" s="1"/>
      <c r="IF290" s="1"/>
      <c r="IG290" s="1"/>
      <c r="IH290" s="1"/>
      <c r="II290" s="1"/>
      <c r="IJ290" s="1"/>
      <c r="IK290" s="1"/>
      <c r="IL290" s="1"/>
      <c r="IM290" s="1"/>
      <c r="IN290" s="1"/>
      <c r="IO290" s="1"/>
      <c r="IP290" s="1"/>
      <c r="IQ290" s="1"/>
      <c r="IR290" s="1"/>
      <c r="IS290" s="1"/>
      <c r="IT290" s="1"/>
      <c r="IU290" s="1"/>
      <c r="IV290" s="1"/>
      <c r="IW290" s="1"/>
    </row>
    <row r="291" customFormat="false" ht="11.25" hidden="false" customHeight="false" outlineLevel="0" collapsed="false">
      <c r="A291" s="1"/>
      <c r="B291" s="1"/>
      <c r="D291" s="1"/>
      <c r="E291" s="1"/>
      <c r="F291" s="1"/>
      <c r="H291" s="1"/>
      <c r="I291" s="1"/>
      <c r="J291" s="1"/>
      <c r="K291" s="1"/>
      <c r="M291" s="1"/>
      <c r="O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  <c r="FM291" s="1"/>
      <c r="FN291" s="1"/>
      <c r="FO291" s="1"/>
      <c r="FP291" s="1"/>
      <c r="FQ291" s="1"/>
      <c r="FR291" s="1"/>
      <c r="FS291" s="1"/>
      <c r="FT291" s="1"/>
      <c r="FU291" s="1"/>
      <c r="FV291" s="1"/>
      <c r="FW291" s="1"/>
      <c r="FX291" s="1"/>
      <c r="FY291" s="1"/>
      <c r="FZ291" s="1"/>
      <c r="GA291" s="1"/>
      <c r="GB291" s="1"/>
      <c r="GC291" s="1"/>
      <c r="GD291" s="1"/>
      <c r="GE291" s="1"/>
      <c r="GF291" s="1"/>
      <c r="GG291" s="1"/>
      <c r="GH291" s="1"/>
      <c r="GI291" s="1"/>
      <c r="GJ291" s="1"/>
      <c r="GK291" s="1"/>
      <c r="GL291" s="1"/>
      <c r="GM291" s="1"/>
      <c r="GN291" s="1"/>
      <c r="GO291" s="1"/>
      <c r="GP291" s="1"/>
      <c r="GQ291" s="1"/>
      <c r="GR291" s="1"/>
      <c r="GS291" s="1"/>
      <c r="GT291" s="1"/>
      <c r="GU291" s="1"/>
      <c r="GV291" s="1"/>
      <c r="GW291" s="1"/>
      <c r="GX291" s="1"/>
      <c r="GY291" s="1"/>
      <c r="GZ291" s="1"/>
      <c r="HA291" s="1"/>
      <c r="HB291" s="1"/>
      <c r="HC291" s="1"/>
      <c r="HD291" s="1"/>
      <c r="HE291" s="1"/>
      <c r="HF291" s="1"/>
      <c r="HG291" s="1"/>
      <c r="HH291" s="1"/>
      <c r="HI291" s="1"/>
      <c r="HJ291" s="1"/>
      <c r="HK291" s="1"/>
      <c r="HL291" s="1"/>
      <c r="HM291" s="1"/>
      <c r="HN291" s="1"/>
      <c r="HO291" s="1"/>
      <c r="HP291" s="1"/>
      <c r="HQ291" s="1"/>
      <c r="HR291" s="1"/>
      <c r="HS291" s="1"/>
      <c r="HT291" s="1"/>
      <c r="HU291" s="1"/>
      <c r="HV291" s="1"/>
      <c r="HW291" s="1"/>
      <c r="HX291" s="1"/>
      <c r="HY291" s="1"/>
      <c r="HZ291" s="1"/>
      <c r="IA291" s="1"/>
      <c r="IB291" s="1"/>
      <c r="IC291" s="1"/>
      <c r="ID291" s="1"/>
      <c r="IE291" s="1"/>
      <c r="IF291" s="1"/>
      <c r="IG291" s="1"/>
      <c r="IH291" s="1"/>
      <c r="II291" s="1"/>
      <c r="IJ291" s="1"/>
      <c r="IK291" s="1"/>
      <c r="IL291" s="1"/>
      <c r="IM291" s="1"/>
      <c r="IN291" s="1"/>
      <c r="IO291" s="1"/>
      <c r="IP291" s="1"/>
      <c r="IQ291" s="1"/>
      <c r="IR291" s="1"/>
      <c r="IS291" s="1"/>
      <c r="IT291" s="1"/>
      <c r="IU291" s="1"/>
      <c r="IV291" s="1"/>
      <c r="IW291" s="1"/>
    </row>
    <row r="292" customFormat="false" ht="11.25" hidden="false" customHeight="false" outlineLevel="0" collapsed="false">
      <c r="A292" s="1"/>
      <c r="B292" s="1"/>
      <c r="D292" s="1"/>
      <c r="E292" s="1"/>
      <c r="F292" s="1"/>
      <c r="H292" s="1"/>
      <c r="I292" s="1"/>
      <c r="J292" s="1"/>
      <c r="K292" s="1"/>
      <c r="M292" s="1"/>
      <c r="O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T292" s="1"/>
      <c r="EU292" s="1"/>
      <c r="EV292" s="1"/>
      <c r="EW292" s="1"/>
      <c r="EX292" s="1"/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  <c r="FJ292" s="1"/>
      <c r="FK292" s="1"/>
      <c r="FL292" s="1"/>
      <c r="FM292" s="1"/>
      <c r="FN292" s="1"/>
      <c r="FO292" s="1"/>
      <c r="FP292" s="1"/>
      <c r="FQ292" s="1"/>
      <c r="FR292" s="1"/>
      <c r="FS292" s="1"/>
      <c r="FT292" s="1"/>
      <c r="FU292" s="1"/>
      <c r="FV292" s="1"/>
      <c r="FW292" s="1"/>
      <c r="FX292" s="1"/>
      <c r="FY292" s="1"/>
      <c r="FZ292" s="1"/>
      <c r="GA292" s="1"/>
      <c r="GB292" s="1"/>
      <c r="GC292" s="1"/>
      <c r="GD292" s="1"/>
      <c r="GE292" s="1"/>
      <c r="GF292" s="1"/>
      <c r="GG292" s="1"/>
      <c r="GH292" s="1"/>
      <c r="GI292" s="1"/>
      <c r="GJ292" s="1"/>
      <c r="GK292" s="1"/>
      <c r="GL292" s="1"/>
      <c r="GM292" s="1"/>
      <c r="GN292" s="1"/>
      <c r="GO292" s="1"/>
      <c r="GP292" s="1"/>
      <c r="GQ292" s="1"/>
      <c r="GR292" s="1"/>
      <c r="GS292" s="1"/>
      <c r="GT292" s="1"/>
      <c r="GU292" s="1"/>
      <c r="GV292" s="1"/>
      <c r="GW292" s="1"/>
      <c r="GX292" s="1"/>
      <c r="GY292" s="1"/>
      <c r="GZ292" s="1"/>
      <c r="HA292" s="1"/>
      <c r="HB292" s="1"/>
      <c r="HC292" s="1"/>
      <c r="HD292" s="1"/>
      <c r="HE292" s="1"/>
      <c r="HF292" s="1"/>
      <c r="HG292" s="1"/>
      <c r="HH292" s="1"/>
      <c r="HI292" s="1"/>
      <c r="HJ292" s="1"/>
      <c r="HK292" s="1"/>
      <c r="HL292" s="1"/>
      <c r="HM292" s="1"/>
      <c r="HN292" s="1"/>
      <c r="HO292" s="1"/>
      <c r="HP292" s="1"/>
      <c r="HQ292" s="1"/>
      <c r="HR292" s="1"/>
      <c r="HS292" s="1"/>
      <c r="HT292" s="1"/>
      <c r="HU292" s="1"/>
      <c r="HV292" s="1"/>
      <c r="HW292" s="1"/>
      <c r="HX292" s="1"/>
      <c r="HY292" s="1"/>
      <c r="HZ292" s="1"/>
      <c r="IA292" s="1"/>
      <c r="IB292" s="1"/>
      <c r="IC292" s="1"/>
      <c r="ID292" s="1"/>
      <c r="IE292" s="1"/>
      <c r="IF292" s="1"/>
      <c r="IG292" s="1"/>
      <c r="IH292" s="1"/>
      <c r="II292" s="1"/>
      <c r="IJ292" s="1"/>
      <c r="IK292" s="1"/>
      <c r="IL292" s="1"/>
      <c r="IM292" s="1"/>
      <c r="IN292" s="1"/>
      <c r="IO292" s="1"/>
      <c r="IP292" s="1"/>
      <c r="IQ292" s="1"/>
      <c r="IR292" s="1"/>
      <c r="IS292" s="1"/>
      <c r="IT292" s="1"/>
      <c r="IU292" s="1"/>
      <c r="IV292" s="1"/>
      <c r="IW292" s="1"/>
    </row>
    <row r="293" customFormat="false" ht="11.25" hidden="false" customHeight="false" outlineLevel="0" collapsed="false">
      <c r="A293" s="1"/>
      <c r="B293" s="1"/>
      <c r="D293" s="1"/>
      <c r="E293" s="1"/>
      <c r="F293" s="1"/>
      <c r="H293" s="1"/>
      <c r="I293" s="1"/>
      <c r="J293" s="1"/>
      <c r="K293" s="1"/>
      <c r="M293" s="1"/>
      <c r="O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T293" s="1"/>
      <c r="EU293" s="1"/>
      <c r="EV293" s="1"/>
      <c r="EW293" s="1"/>
      <c r="EX293" s="1"/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  <c r="FJ293" s="1"/>
      <c r="FK293" s="1"/>
      <c r="FL293" s="1"/>
      <c r="FM293" s="1"/>
      <c r="FN293" s="1"/>
      <c r="FO293" s="1"/>
      <c r="FP293" s="1"/>
      <c r="FQ293" s="1"/>
      <c r="FR293" s="1"/>
      <c r="FS293" s="1"/>
      <c r="FT293" s="1"/>
      <c r="FU293" s="1"/>
      <c r="FV293" s="1"/>
      <c r="FW293" s="1"/>
      <c r="FX293" s="1"/>
      <c r="FY293" s="1"/>
      <c r="FZ293" s="1"/>
      <c r="GA293" s="1"/>
      <c r="GB293" s="1"/>
      <c r="GC293" s="1"/>
      <c r="GD293" s="1"/>
      <c r="GE293" s="1"/>
      <c r="GF293" s="1"/>
      <c r="GG293" s="1"/>
      <c r="GH293" s="1"/>
      <c r="GI293" s="1"/>
      <c r="GJ293" s="1"/>
      <c r="GK293" s="1"/>
      <c r="GL293" s="1"/>
      <c r="GM293" s="1"/>
      <c r="GN293" s="1"/>
      <c r="GO293" s="1"/>
      <c r="GP293" s="1"/>
      <c r="GQ293" s="1"/>
      <c r="GR293" s="1"/>
      <c r="GS293" s="1"/>
      <c r="GT293" s="1"/>
      <c r="GU293" s="1"/>
      <c r="GV293" s="1"/>
      <c r="GW293" s="1"/>
      <c r="GX293" s="1"/>
      <c r="GY293" s="1"/>
      <c r="GZ293" s="1"/>
      <c r="HA293" s="1"/>
      <c r="HB293" s="1"/>
      <c r="HC293" s="1"/>
      <c r="HD293" s="1"/>
      <c r="HE293" s="1"/>
      <c r="HF293" s="1"/>
      <c r="HG293" s="1"/>
      <c r="HH293" s="1"/>
      <c r="HI293" s="1"/>
      <c r="HJ293" s="1"/>
      <c r="HK293" s="1"/>
      <c r="HL293" s="1"/>
      <c r="HM293" s="1"/>
      <c r="HN293" s="1"/>
      <c r="HO293" s="1"/>
      <c r="HP293" s="1"/>
      <c r="HQ293" s="1"/>
      <c r="HR293" s="1"/>
      <c r="HS293" s="1"/>
      <c r="HT293" s="1"/>
      <c r="HU293" s="1"/>
      <c r="HV293" s="1"/>
      <c r="HW293" s="1"/>
      <c r="HX293" s="1"/>
      <c r="HY293" s="1"/>
      <c r="HZ293" s="1"/>
      <c r="IA293" s="1"/>
      <c r="IB293" s="1"/>
      <c r="IC293" s="1"/>
      <c r="ID293" s="1"/>
      <c r="IE293" s="1"/>
      <c r="IF293" s="1"/>
      <c r="IG293" s="1"/>
      <c r="IH293" s="1"/>
      <c r="II293" s="1"/>
      <c r="IJ293" s="1"/>
      <c r="IK293" s="1"/>
      <c r="IL293" s="1"/>
      <c r="IM293" s="1"/>
      <c r="IN293" s="1"/>
      <c r="IO293" s="1"/>
      <c r="IP293" s="1"/>
      <c r="IQ293" s="1"/>
      <c r="IR293" s="1"/>
      <c r="IS293" s="1"/>
      <c r="IT293" s="1"/>
      <c r="IU293" s="1"/>
      <c r="IV293" s="1"/>
      <c r="IW293" s="1"/>
    </row>
    <row r="294" customFormat="false" ht="11.25" hidden="false" customHeight="false" outlineLevel="0" collapsed="false">
      <c r="A294" s="1"/>
      <c r="B294" s="1"/>
      <c r="D294" s="1"/>
      <c r="E294" s="1"/>
      <c r="F294" s="1"/>
      <c r="H294" s="1"/>
      <c r="I294" s="1"/>
      <c r="J294" s="1"/>
      <c r="K294" s="1"/>
      <c r="M294" s="1"/>
      <c r="O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T294" s="1"/>
      <c r="EU294" s="1"/>
      <c r="EV294" s="1"/>
      <c r="EW294" s="1"/>
      <c r="EX294" s="1"/>
      <c r="EY294" s="1"/>
      <c r="EZ294" s="1"/>
      <c r="FA294" s="1"/>
      <c r="FB294" s="1"/>
      <c r="FC294" s="1"/>
      <c r="FD294" s="1"/>
      <c r="FE294" s="1"/>
      <c r="FF294" s="1"/>
      <c r="FG294" s="1"/>
      <c r="FH294" s="1"/>
      <c r="FI294" s="1"/>
      <c r="FJ294" s="1"/>
      <c r="FK294" s="1"/>
      <c r="FL294" s="1"/>
      <c r="FM294" s="1"/>
      <c r="FN294" s="1"/>
      <c r="FO294" s="1"/>
      <c r="FP294" s="1"/>
      <c r="FQ294" s="1"/>
      <c r="FR294" s="1"/>
      <c r="FS294" s="1"/>
      <c r="FT294" s="1"/>
      <c r="FU294" s="1"/>
      <c r="FV294" s="1"/>
      <c r="FW294" s="1"/>
      <c r="FX294" s="1"/>
      <c r="FY294" s="1"/>
      <c r="FZ294" s="1"/>
      <c r="GA294" s="1"/>
      <c r="GB294" s="1"/>
      <c r="GC294" s="1"/>
      <c r="GD294" s="1"/>
      <c r="GE294" s="1"/>
      <c r="GF294" s="1"/>
      <c r="GG294" s="1"/>
      <c r="GH294" s="1"/>
      <c r="GI294" s="1"/>
      <c r="GJ294" s="1"/>
      <c r="GK294" s="1"/>
      <c r="GL294" s="1"/>
      <c r="GM294" s="1"/>
      <c r="GN294" s="1"/>
      <c r="GO294" s="1"/>
      <c r="GP294" s="1"/>
      <c r="GQ294" s="1"/>
      <c r="GR294" s="1"/>
      <c r="GS294" s="1"/>
      <c r="GT294" s="1"/>
      <c r="GU294" s="1"/>
      <c r="GV294" s="1"/>
      <c r="GW294" s="1"/>
      <c r="GX294" s="1"/>
      <c r="GY294" s="1"/>
      <c r="GZ294" s="1"/>
      <c r="HA294" s="1"/>
      <c r="HB294" s="1"/>
      <c r="HC294" s="1"/>
      <c r="HD294" s="1"/>
      <c r="HE294" s="1"/>
      <c r="HF294" s="1"/>
      <c r="HG294" s="1"/>
      <c r="HH294" s="1"/>
      <c r="HI294" s="1"/>
      <c r="HJ294" s="1"/>
      <c r="HK294" s="1"/>
      <c r="HL294" s="1"/>
      <c r="HM294" s="1"/>
      <c r="HN294" s="1"/>
      <c r="HO294" s="1"/>
      <c r="HP294" s="1"/>
      <c r="HQ294" s="1"/>
      <c r="HR294" s="1"/>
      <c r="HS294" s="1"/>
      <c r="HT294" s="1"/>
      <c r="HU294" s="1"/>
      <c r="HV294" s="1"/>
      <c r="HW294" s="1"/>
      <c r="HX294" s="1"/>
      <c r="HY294" s="1"/>
      <c r="HZ294" s="1"/>
      <c r="IA294" s="1"/>
      <c r="IB294" s="1"/>
      <c r="IC294" s="1"/>
      <c r="ID294" s="1"/>
      <c r="IE294" s="1"/>
      <c r="IF294" s="1"/>
      <c r="IG294" s="1"/>
      <c r="IH294" s="1"/>
      <c r="II294" s="1"/>
      <c r="IJ294" s="1"/>
      <c r="IK294" s="1"/>
      <c r="IL294" s="1"/>
      <c r="IM294" s="1"/>
      <c r="IN294" s="1"/>
      <c r="IO294" s="1"/>
      <c r="IP294" s="1"/>
      <c r="IQ294" s="1"/>
      <c r="IR294" s="1"/>
      <c r="IS294" s="1"/>
      <c r="IT294" s="1"/>
      <c r="IU294" s="1"/>
      <c r="IV294" s="1"/>
      <c r="IW294" s="1"/>
    </row>
    <row r="295" customFormat="false" ht="11.25" hidden="false" customHeight="false" outlineLevel="0" collapsed="false">
      <c r="A295" s="1"/>
      <c r="B295" s="1"/>
      <c r="D295" s="1"/>
      <c r="E295" s="1"/>
      <c r="F295" s="1"/>
      <c r="H295" s="1"/>
      <c r="I295" s="1"/>
      <c r="J295" s="1"/>
      <c r="K295" s="1"/>
      <c r="M295" s="1"/>
      <c r="O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  <c r="FJ295" s="1"/>
      <c r="FK295" s="1"/>
      <c r="FL295" s="1"/>
      <c r="FM295" s="1"/>
      <c r="FN295" s="1"/>
      <c r="FO295" s="1"/>
      <c r="FP295" s="1"/>
      <c r="FQ295" s="1"/>
      <c r="FR295" s="1"/>
      <c r="FS295" s="1"/>
      <c r="FT295" s="1"/>
      <c r="FU295" s="1"/>
      <c r="FV295" s="1"/>
      <c r="FW295" s="1"/>
      <c r="FX295" s="1"/>
      <c r="FY295" s="1"/>
      <c r="FZ295" s="1"/>
      <c r="GA295" s="1"/>
      <c r="GB295" s="1"/>
      <c r="GC295" s="1"/>
      <c r="GD295" s="1"/>
      <c r="GE295" s="1"/>
      <c r="GF295" s="1"/>
      <c r="GG295" s="1"/>
      <c r="GH295" s="1"/>
      <c r="GI295" s="1"/>
      <c r="GJ295" s="1"/>
      <c r="GK295" s="1"/>
      <c r="GL295" s="1"/>
      <c r="GM295" s="1"/>
      <c r="GN295" s="1"/>
      <c r="GO295" s="1"/>
      <c r="GP295" s="1"/>
      <c r="GQ295" s="1"/>
      <c r="GR295" s="1"/>
      <c r="GS295" s="1"/>
      <c r="GT295" s="1"/>
      <c r="GU295" s="1"/>
      <c r="GV295" s="1"/>
      <c r="GW295" s="1"/>
      <c r="GX295" s="1"/>
      <c r="GY295" s="1"/>
      <c r="GZ295" s="1"/>
      <c r="HA295" s="1"/>
      <c r="HB295" s="1"/>
      <c r="HC295" s="1"/>
      <c r="HD295" s="1"/>
      <c r="HE295" s="1"/>
      <c r="HF295" s="1"/>
      <c r="HG295" s="1"/>
      <c r="HH295" s="1"/>
      <c r="HI295" s="1"/>
      <c r="HJ295" s="1"/>
      <c r="HK295" s="1"/>
      <c r="HL295" s="1"/>
      <c r="HM295" s="1"/>
      <c r="HN295" s="1"/>
      <c r="HO295" s="1"/>
      <c r="HP295" s="1"/>
      <c r="HQ295" s="1"/>
      <c r="HR295" s="1"/>
      <c r="HS295" s="1"/>
      <c r="HT295" s="1"/>
      <c r="HU295" s="1"/>
      <c r="HV295" s="1"/>
      <c r="HW295" s="1"/>
      <c r="HX295" s="1"/>
      <c r="HY295" s="1"/>
      <c r="HZ295" s="1"/>
      <c r="IA295" s="1"/>
      <c r="IB295" s="1"/>
      <c r="IC295" s="1"/>
      <c r="ID295" s="1"/>
      <c r="IE295" s="1"/>
      <c r="IF295" s="1"/>
      <c r="IG295" s="1"/>
      <c r="IH295" s="1"/>
      <c r="II295" s="1"/>
      <c r="IJ295" s="1"/>
      <c r="IK295" s="1"/>
      <c r="IL295" s="1"/>
      <c r="IM295" s="1"/>
      <c r="IN295" s="1"/>
      <c r="IO295" s="1"/>
      <c r="IP295" s="1"/>
      <c r="IQ295" s="1"/>
      <c r="IR295" s="1"/>
      <c r="IS295" s="1"/>
      <c r="IT295" s="1"/>
      <c r="IU295" s="1"/>
      <c r="IV295" s="1"/>
      <c r="IW295" s="1"/>
    </row>
    <row r="296" customFormat="false" ht="11.25" hidden="false" customHeight="false" outlineLevel="0" collapsed="false">
      <c r="A296" s="1"/>
      <c r="B296" s="1"/>
      <c r="D296" s="1"/>
      <c r="E296" s="1"/>
      <c r="F296" s="1"/>
      <c r="H296" s="1"/>
      <c r="I296" s="1"/>
      <c r="J296" s="1"/>
      <c r="K296" s="1"/>
      <c r="M296" s="1"/>
      <c r="O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T296" s="1"/>
      <c r="EU296" s="1"/>
      <c r="EV296" s="1"/>
      <c r="EW296" s="1"/>
      <c r="EX296" s="1"/>
      <c r="EY296" s="1"/>
      <c r="EZ296" s="1"/>
      <c r="FA296" s="1"/>
      <c r="FB296" s="1"/>
      <c r="FC296" s="1"/>
      <c r="FD296" s="1"/>
      <c r="FE296" s="1"/>
      <c r="FF296" s="1"/>
      <c r="FG296" s="1"/>
      <c r="FH296" s="1"/>
      <c r="FI296" s="1"/>
      <c r="FJ296" s="1"/>
      <c r="FK296" s="1"/>
      <c r="FL296" s="1"/>
      <c r="FM296" s="1"/>
      <c r="FN296" s="1"/>
      <c r="FO296" s="1"/>
      <c r="FP296" s="1"/>
      <c r="FQ296" s="1"/>
      <c r="FR296" s="1"/>
      <c r="FS296" s="1"/>
      <c r="FT296" s="1"/>
      <c r="FU296" s="1"/>
      <c r="FV296" s="1"/>
      <c r="FW296" s="1"/>
      <c r="FX296" s="1"/>
      <c r="FY296" s="1"/>
      <c r="FZ296" s="1"/>
      <c r="GA296" s="1"/>
      <c r="GB296" s="1"/>
      <c r="GC296" s="1"/>
      <c r="GD296" s="1"/>
      <c r="GE296" s="1"/>
      <c r="GF296" s="1"/>
      <c r="GG296" s="1"/>
      <c r="GH296" s="1"/>
      <c r="GI296" s="1"/>
      <c r="GJ296" s="1"/>
      <c r="GK296" s="1"/>
      <c r="GL296" s="1"/>
      <c r="GM296" s="1"/>
      <c r="GN296" s="1"/>
      <c r="GO296" s="1"/>
      <c r="GP296" s="1"/>
      <c r="GQ296" s="1"/>
      <c r="GR296" s="1"/>
      <c r="GS296" s="1"/>
      <c r="GT296" s="1"/>
      <c r="GU296" s="1"/>
      <c r="GV296" s="1"/>
      <c r="GW296" s="1"/>
      <c r="GX296" s="1"/>
      <c r="GY296" s="1"/>
      <c r="GZ296" s="1"/>
      <c r="HA296" s="1"/>
      <c r="HB296" s="1"/>
      <c r="HC296" s="1"/>
      <c r="HD296" s="1"/>
      <c r="HE296" s="1"/>
      <c r="HF296" s="1"/>
      <c r="HG296" s="1"/>
      <c r="HH296" s="1"/>
      <c r="HI296" s="1"/>
      <c r="HJ296" s="1"/>
      <c r="HK296" s="1"/>
      <c r="HL296" s="1"/>
      <c r="HM296" s="1"/>
      <c r="HN296" s="1"/>
      <c r="HO296" s="1"/>
      <c r="HP296" s="1"/>
      <c r="HQ296" s="1"/>
      <c r="HR296" s="1"/>
      <c r="HS296" s="1"/>
      <c r="HT296" s="1"/>
      <c r="HU296" s="1"/>
      <c r="HV296" s="1"/>
      <c r="HW296" s="1"/>
      <c r="HX296" s="1"/>
      <c r="HY296" s="1"/>
      <c r="HZ296" s="1"/>
      <c r="IA296" s="1"/>
      <c r="IB296" s="1"/>
      <c r="IC296" s="1"/>
      <c r="ID296" s="1"/>
      <c r="IE296" s="1"/>
      <c r="IF296" s="1"/>
      <c r="IG296" s="1"/>
      <c r="IH296" s="1"/>
      <c r="II296" s="1"/>
      <c r="IJ296" s="1"/>
      <c r="IK296" s="1"/>
      <c r="IL296" s="1"/>
      <c r="IM296" s="1"/>
      <c r="IN296" s="1"/>
      <c r="IO296" s="1"/>
      <c r="IP296" s="1"/>
      <c r="IQ296" s="1"/>
      <c r="IR296" s="1"/>
      <c r="IS296" s="1"/>
      <c r="IT296" s="1"/>
      <c r="IU296" s="1"/>
      <c r="IV296" s="1"/>
      <c r="IW296" s="1"/>
    </row>
    <row r="297" customFormat="false" ht="11.25" hidden="false" customHeight="false" outlineLevel="0" collapsed="false">
      <c r="A297" s="1"/>
      <c r="B297" s="1"/>
      <c r="D297" s="1"/>
      <c r="E297" s="1"/>
      <c r="F297" s="1"/>
      <c r="H297" s="1"/>
      <c r="I297" s="1"/>
      <c r="J297" s="1"/>
      <c r="K297" s="1"/>
      <c r="M297" s="1"/>
      <c r="O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  <c r="FJ297" s="1"/>
      <c r="FK297" s="1"/>
      <c r="FL297" s="1"/>
      <c r="FM297" s="1"/>
      <c r="FN297" s="1"/>
      <c r="FO297" s="1"/>
      <c r="FP297" s="1"/>
      <c r="FQ297" s="1"/>
      <c r="FR297" s="1"/>
      <c r="FS297" s="1"/>
      <c r="FT297" s="1"/>
      <c r="FU297" s="1"/>
      <c r="FV297" s="1"/>
      <c r="FW297" s="1"/>
      <c r="FX297" s="1"/>
      <c r="FY297" s="1"/>
      <c r="FZ297" s="1"/>
      <c r="GA297" s="1"/>
      <c r="GB297" s="1"/>
      <c r="GC297" s="1"/>
      <c r="GD297" s="1"/>
      <c r="GE297" s="1"/>
      <c r="GF297" s="1"/>
      <c r="GG297" s="1"/>
      <c r="GH297" s="1"/>
      <c r="GI297" s="1"/>
      <c r="GJ297" s="1"/>
      <c r="GK297" s="1"/>
      <c r="GL297" s="1"/>
      <c r="GM297" s="1"/>
      <c r="GN297" s="1"/>
      <c r="GO297" s="1"/>
      <c r="GP297" s="1"/>
      <c r="GQ297" s="1"/>
      <c r="GR297" s="1"/>
      <c r="GS297" s="1"/>
      <c r="GT297" s="1"/>
      <c r="GU297" s="1"/>
      <c r="GV297" s="1"/>
      <c r="GW297" s="1"/>
      <c r="GX297" s="1"/>
      <c r="GY297" s="1"/>
      <c r="GZ297" s="1"/>
      <c r="HA297" s="1"/>
      <c r="HB297" s="1"/>
      <c r="HC297" s="1"/>
      <c r="HD297" s="1"/>
      <c r="HE297" s="1"/>
      <c r="HF297" s="1"/>
      <c r="HG297" s="1"/>
      <c r="HH297" s="1"/>
      <c r="HI297" s="1"/>
      <c r="HJ297" s="1"/>
      <c r="HK297" s="1"/>
      <c r="HL297" s="1"/>
      <c r="HM297" s="1"/>
      <c r="HN297" s="1"/>
      <c r="HO297" s="1"/>
      <c r="HP297" s="1"/>
      <c r="HQ297" s="1"/>
      <c r="HR297" s="1"/>
      <c r="HS297" s="1"/>
      <c r="HT297" s="1"/>
      <c r="HU297" s="1"/>
      <c r="HV297" s="1"/>
      <c r="HW297" s="1"/>
      <c r="HX297" s="1"/>
      <c r="HY297" s="1"/>
      <c r="HZ297" s="1"/>
      <c r="IA297" s="1"/>
      <c r="IB297" s="1"/>
      <c r="IC297" s="1"/>
      <c r="ID297" s="1"/>
      <c r="IE297" s="1"/>
      <c r="IF297" s="1"/>
      <c r="IG297" s="1"/>
      <c r="IH297" s="1"/>
      <c r="II297" s="1"/>
      <c r="IJ297" s="1"/>
      <c r="IK297" s="1"/>
      <c r="IL297" s="1"/>
      <c r="IM297" s="1"/>
      <c r="IN297" s="1"/>
      <c r="IO297" s="1"/>
      <c r="IP297" s="1"/>
      <c r="IQ297" s="1"/>
      <c r="IR297" s="1"/>
      <c r="IS297" s="1"/>
      <c r="IT297" s="1"/>
      <c r="IU297" s="1"/>
      <c r="IV297" s="1"/>
      <c r="IW297" s="1"/>
    </row>
    <row r="298" customFormat="false" ht="11.25" hidden="false" customHeight="false" outlineLevel="0" collapsed="false">
      <c r="A298" s="1"/>
      <c r="B298" s="1"/>
      <c r="D298" s="1"/>
      <c r="E298" s="1"/>
      <c r="F298" s="1"/>
      <c r="H298" s="1"/>
      <c r="I298" s="1"/>
      <c r="J298" s="1"/>
      <c r="K298" s="1"/>
      <c r="M298" s="1"/>
      <c r="O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  <c r="FJ298" s="1"/>
      <c r="FK298" s="1"/>
      <c r="FL298" s="1"/>
      <c r="FM298" s="1"/>
      <c r="FN298" s="1"/>
      <c r="FO298" s="1"/>
      <c r="FP298" s="1"/>
      <c r="FQ298" s="1"/>
      <c r="FR298" s="1"/>
      <c r="FS298" s="1"/>
      <c r="FT298" s="1"/>
      <c r="FU298" s="1"/>
      <c r="FV298" s="1"/>
      <c r="FW298" s="1"/>
      <c r="FX298" s="1"/>
      <c r="FY298" s="1"/>
      <c r="FZ298" s="1"/>
      <c r="GA298" s="1"/>
      <c r="GB298" s="1"/>
      <c r="GC298" s="1"/>
      <c r="GD298" s="1"/>
      <c r="GE298" s="1"/>
      <c r="GF298" s="1"/>
      <c r="GG298" s="1"/>
      <c r="GH298" s="1"/>
      <c r="GI298" s="1"/>
      <c r="GJ298" s="1"/>
      <c r="GK298" s="1"/>
      <c r="GL298" s="1"/>
      <c r="GM298" s="1"/>
      <c r="GN298" s="1"/>
      <c r="GO298" s="1"/>
      <c r="GP298" s="1"/>
      <c r="GQ298" s="1"/>
      <c r="GR298" s="1"/>
      <c r="GS298" s="1"/>
      <c r="GT298" s="1"/>
      <c r="GU298" s="1"/>
      <c r="GV298" s="1"/>
      <c r="GW298" s="1"/>
      <c r="GX298" s="1"/>
      <c r="GY298" s="1"/>
      <c r="GZ298" s="1"/>
      <c r="HA298" s="1"/>
      <c r="HB298" s="1"/>
      <c r="HC298" s="1"/>
      <c r="HD298" s="1"/>
      <c r="HE298" s="1"/>
      <c r="HF298" s="1"/>
      <c r="HG298" s="1"/>
      <c r="HH298" s="1"/>
      <c r="HI298" s="1"/>
      <c r="HJ298" s="1"/>
      <c r="HK298" s="1"/>
      <c r="HL298" s="1"/>
      <c r="HM298" s="1"/>
      <c r="HN298" s="1"/>
      <c r="HO298" s="1"/>
      <c r="HP298" s="1"/>
      <c r="HQ298" s="1"/>
      <c r="HR298" s="1"/>
      <c r="HS298" s="1"/>
      <c r="HT298" s="1"/>
      <c r="HU298" s="1"/>
      <c r="HV298" s="1"/>
      <c r="HW298" s="1"/>
      <c r="HX298" s="1"/>
      <c r="HY298" s="1"/>
      <c r="HZ298" s="1"/>
      <c r="IA298" s="1"/>
      <c r="IB298" s="1"/>
      <c r="IC298" s="1"/>
      <c r="ID298" s="1"/>
      <c r="IE298" s="1"/>
      <c r="IF298" s="1"/>
      <c r="IG298" s="1"/>
      <c r="IH298" s="1"/>
      <c r="II298" s="1"/>
      <c r="IJ298" s="1"/>
      <c r="IK298" s="1"/>
      <c r="IL298" s="1"/>
      <c r="IM298" s="1"/>
      <c r="IN298" s="1"/>
      <c r="IO298" s="1"/>
      <c r="IP298" s="1"/>
      <c r="IQ298" s="1"/>
      <c r="IR298" s="1"/>
      <c r="IS298" s="1"/>
      <c r="IT298" s="1"/>
      <c r="IU298" s="1"/>
      <c r="IV298" s="1"/>
      <c r="IW298" s="1"/>
    </row>
    <row r="299" customFormat="false" ht="11.25" hidden="false" customHeight="false" outlineLevel="0" collapsed="false">
      <c r="A299" s="1"/>
      <c r="B299" s="1"/>
      <c r="D299" s="1"/>
      <c r="E299" s="1"/>
      <c r="F299" s="1"/>
      <c r="H299" s="1"/>
      <c r="I299" s="1"/>
      <c r="J299" s="1"/>
      <c r="K299" s="1"/>
      <c r="M299" s="1"/>
      <c r="O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  <c r="FL299" s="1"/>
      <c r="FM299" s="1"/>
      <c r="FN299" s="1"/>
      <c r="FO299" s="1"/>
      <c r="FP299" s="1"/>
      <c r="FQ299" s="1"/>
      <c r="FR299" s="1"/>
      <c r="FS299" s="1"/>
      <c r="FT299" s="1"/>
      <c r="FU299" s="1"/>
      <c r="FV299" s="1"/>
      <c r="FW299" s="1"/>
      <c r="FX299" s="1"/>
      <c r="FY299" s="1"/>
      <c r="FZ299" s="1"/>
      <c r="GA299" s="1"/>
      <c r="GB299" s="1"/>
      <c r="GC299" s="1"/>
      <c r="GD299" s="1"/>
      <c r="GE299" s="1"/>
      <c r="GF299" s="1"/>
      <c r="GG299" s="1"/>
      <c r="GH299" s="1"/>
      <c r="GI299" s="1"/>
      <c r="GJ299" s="1"/>
      <c r="GK299" s="1"/>
      <c r="GL299" s="1"/>
      <c r="GM299" s="1"/>
      <c r="GN299" s="1"/>
      <c r="GO299" s="1"/>
      <c r="GP299" s="1"/>
      <c r="GQ299" s="1"/>
      <c r="GR299" s="1"/>
      <c r="GS299" s="1"/>
      <c r="GT299" s="1"/>
      <c r="GU299" s="1"/>
      <c r="GV299" s="1"/>
      <c r="GW299" s="1"/>
      <c r="GX299" s="1"/>
      <c r="GY299" s="1"/>
      <c r="GZ299" s="1"/>
      <c r="HA299" s="1"/>
      <c r="HB299" s="1"/>
      <c r="HC299" s="1"/>
      <c r="HD299" s="1"/>
      <c r="HE299" s="1"/>
      <c r="HF299" s="1"/>
      <c r="HG299" s="1"/>
      <c r="HH299" s="1"/>
      <c r="HI299" s="1"/>
      <c r="HJ299" s="1"/>
      <c r="HK299" s="1"/>
      <c r="HL299" s="1"/>
      <c r="HM299" s="1"/>
      <c r="HN299" s="1"/>
      <c r="HO299" s="1"/>
      <c r="HP299" s="1"/>
      <c r="HQ299" s="1"/>
      <c r="HR299" s="1"/>
      <c r="HS299" s="1"/>
      <c r="HT299" s="1"/>
      <c r="HU299" s="1"/>
      <c r="HV299" s="1"/>
      <c r="HW299" s="1"/>
      <c r="HX299" s="1"/>
      <c r="HY299" s="1"/>
      <c r="HZ299" s="1"/>
      <c r="IA299" s="1"/>
      <c r="IB299" s="1"/>
      <c r="IC299" s="1"/>
      <c r="ID299" s="1"/>
      <c r="IE299" s="1"/>
      <c r="IF299" s="1"/>
      <c r="IG299" s="1"/>
      <c r="IH299" s="1"/>
      <c r="II299" s="1"/>
      <c r="IJ299" s="1"/>
      <c r="IK299" s="1"/>
      <c r="IL299" s="1"/>
      <c r="IM299" s="1"/>
      <c r="IN299" s="1"/>
      <c r="IO299" s="1"/>
      <c r="IP299" s="1"/>
      <c r="IQ299" s="1"/>
      <c r="IR299" s="1"/>
      <c r="IS299" s="1"/>
      <c r="IT299" s="1"/>
      <c r="IU299" s="1"/>
      <c r="IV299" s="1"/>
      <c r="IW299" s="1"/>
    </row>
    <row r="300" customFormat="false" ht="11.25" hidden="false" customHeight="false" outlineLevel="0" collapsed="false">
      <c r="A300" s="1"/>
      <c r="B300" s="1"/>
      <c r="D300" s="1"/>
      <c r="E300" s="1"/>
      <c r="F300" s="1"/>
      <c r="H300" s="1"/>
      <c r="I300" s="1"/>
      <c r="J300" s="1"/>
      <c r="K300" s="1"/>
      <c r="M300" s="1"/>
      <c r="O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  <c r="FJ300" s="1"/>
      <c r="FK300" s="1"/>
      <c r="FL300" s="1"/>
      <c r="FM300" s="1"/>
      <c r="FN300" s="1"/>
      <c r="FO300" s="1"/>
      <c r="FP300" s="1"/>
      <c r="FQ300" s="1"/>
      <c r="FR300" s="1"/>
      <c r="FS300" s="1"/>
      <c r="FT300" s="1"/>
      <c r="FU300" s="1"/>
      <c r="FV300" s="1"/>
      <c r="FW300" s="1"/>
      <c r="FX300" s="1"/>
      <c r="FY300" s="1"/>
      <c r="FZ300" s="1"/>
      <c r="GA300" s="1"/>
      <c r="GB300" s="1"/>
      <c r="GC300" s="1"/>
      <c r="GD300" s="1"/>
      <c r="GE300" s="1"/>
      <c r="GF300" s="1"/>
      <c r="GG300" s="1"/>
      <c r="GH300" s="1"/>
      <c r="GI300" s="1"/>
      <c r="GJ300" s="1"/>
      <c r="GK300" s="1"/>
      <c r="GL300" s="1"/>
      <c r="GM300" s="1"/>
      <c r="GN300" s="1"/>
      <c r="GO300" s="1"/>
      <c r="GP300" s="1"/>
      <c r="GQ300" s="1"/>
      <c r="GR300" s="1"/>
      <c r="GS300" s="1"/>
      <c r="GT300" s="1"/>
      <c r="GU300" s="1"/>
      <c r="GV300" s="1"/>
      <c r="GW300" s="1"/>
      <c r="GX300" s="1"/>
      <c r="GY300" s="1"/>
      <c r="GZ300" s="1"/>
      <c r="HA300" s="1"/>
      <c r="HB300" s="1"/>
      <c r="HC300" s="1"/>
      <c r="HD300" s="1"/>
      <c r="HE300" s="1"/>
      <c r="HF300" s="1"/>
      <c r="HG300" s="1"/>
      <c r="HH300" s="1"/>
      <c r="HI300" s="1"/>
      <c r="HJ300" s="1"/>
      <c r="HK300" s="1"/>
      <c r="HL300" s="1"/>
      <c r="HM300" s="1"/>
      <c r="HN300" s="1"/>
      <c r="HO300" s="1"/>
      <c r="HP300" s="1"/>
      <c r="HQ300" s="1"/>
      <c r="HR300" s="1"/>
      <c r="HS300" s="1"/>
      <c r="HT300" s="1"/>
      <c r="HU300" s="1"/>
      <c r="HV300" s="1"/>
      <c r="HW300" s="1"/>
      <c r="HX300" s="1"/>
      <c r="HY300" s="1"/>
      <c r="HZ300" s="1"/>
      <c r="IA300" s="1"/>
      <c r="IB300" s="1"/>
      <c r="IC300" s="1"/>
      <c r="ID300" s="1"/>
      <c r="IE300" s="1"/>
      <c r="IF300" s="1"/>
      <c r="IG300" s="1"/>
      <c r="IH300" s="1"/>
      <c r="II300" s="1"/>
      <c r="IJ300" s="1"/>
      <c r="IK300" s="1"/>
      <c r="IL300" s="1"/>
      <c r="IM300" s="1"/>
      <c r="IN300" s="1"/>
      <c r="IO300" s="1"/>
      <c r="IP300" s="1"/>
      <c r="IQ300" s="1"/>
      <c r="IR300" s="1"/>
      <c r="IS300" s="1"/>
      <c r="IT300" s="1"/>
      <c r="IU300" s="1"/>
      <c r="IV300" s="1"/>
      <c r="IW300" s="1"/>
    </row>
    <row r="301" customFormat="false" ht="11.25" hidden="false" customHeight="false" outlineLevel="0" collapsed="false">
      <c r="A301" s="1"/>
      <c r="B301" s="1"/>
      <c r="D301" s="1"/>
      <c r="E301" s="1"/>
      <c r="F301" s="1"/>
      <c r="H301" s="1"/>
      <c r="I301" s="1"/>
      <c r="J301" s="1"/>
      <c r="K301" s="1"/>
      <c r="M301" s="1"/>
      <c r="O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  <c r="FJ301" s="1"/>
      <c r="FK301" s="1"/>
      <c r="FL301" s="1"/>
      <c r="FM301" s="1"/>
      <c r="FN301" s="1"/>
      <c r="FO301" s="1"/>
      <c r="FP301" s="1"/>
      <c r="FQ301" s="1"/>
      <c r="FR301" s="1"/>
      <c r="FS301" s="1"/>
      <c r="FT301" s="1"/>
      <c r="FU301" s="1"/>
      <c r="FV301" s="1"/>
      <c r="FW301" s="1"/>
      <c r="FX301" s="1"/>
      <c r="FY301" s="1"/>
      <c r="FZ301" s="1"/>
      <c r="GA301" s="1"/>
      <c r="GB301" s="1"/>
      <c r="GC301" s="1"/>
      <c r="GD301" s="1"/>
      <c r="GE301" s="1"/>
      <c r="GF301" s="1"/>
      <c r="GG301" s="1"/>
      <c r="GH301" s="1"/>
      <c r="GI301" s="1"/>
      <c r="GJ301" s="1"/>
      <c r="GK301" s="1"/>
      <c r="GL301" s="1"/>
      <c r="GM301" s="1"/>
      <c r="GN301" s="1"/>
      <c r="GO301" s="1"/>
      <c r="GP301" s="1"/>
      <c r="GQ301" s="1"/>
      <c r="GR301" s="1"/>
      <c r="GS301" s="1"/>
      <c r="GT301" s="1"/>
      <c r="GU301" s="1"/>
      <c r="GV301" s="1"/>
      <c r="GW301" s="1"/>
      <c r="GX301" s="1"/>
      <c r="GY301" s="1"/>
      <c r="GZ301" s="1"/>
      <c r="HA301" s="1"/>
      <c r="HB301" s="1"/>
      <c r="HC301" s="1"/>
      <c r="HD301" s="1"/>
      <c r="HE301" s="1"/>
      <c r="HF301" s="1"/>
      <c r="HG301" s="1"/>
      <c r="HH301" s="1"/>
      <c r="HI301" s="1"/>
      <c r="HJ301" s="1"/>
      <c r="HK301" s="1"/>
      <c r="HL301" s="1"/>
      <c r="HM301" s="1"/>
      <c r="HN301" s="1"/>
      <c r="HO301" s="1"/>
      <c r="HP301" s="1"/>
      <c r="HQ301" s="1"/>
      <c r="HR301" s="1"/>
      <c r="HS301" s="1"/>
      <c r="HT301" s="1"/>
      <c r="HU301" s="1"/>
      <c r="HV301" s="1"/>
      <c r="HW301" s="1"/>
      <c r="HX301" s="1"/>
      <c r="HY301" s="1"/>
      <c r="HZ301" s="1"/>
      <c r="IA301" s="1"/>
      <c r="IB301" s="1"/>
      <c r="IC301" s="1"/>
      <c r="ID301" s="1"/>
      <c r="IE301" s="1"/>
      <c r="IF301" s="1"/>
      <c r="IG301" s="1"/>
      <c r="IH301" s="1"/>
      <c r="II301" s="1"/>
      <c r="IJ301" s="1"/>
      <c r="IK301" s="1"/>
      <c r="IL301" s="1"/>
      <c r="IM301" s="1"/>
      <c r="IN301" s="1"/>
      <c r="IO301" s="1"/>
      <c r="IP301" s="1"/>
      <c r="IQ301" s="1"/>
      <c r="IR301" s="1"/>
      <c r="IS301" s="1"/>
      <c r="IT301" s="1"/>
      <c r="IU301" s="1"/>
      <c r="IV301" s="1"/>
      <c r="IW301" s="1"/>
    </row>
    <row r="302" customFormat="false" ht="11.25" hidden="false" customHeight="false" outlineLevel="0" collapsed="false">
      <c r="A302" s="1"/>
      <c r="B302" s="1"/>
      <c r="D302" s="1"/>
      <c r="E302" s="1"/>
      <c r="F302" s="1"/>
      <c r="H302" s="1"/>
      <c r="I302" s="1"/>
      <c r="J302" s="1"/>
      <c r="K302" s="1"/>
      <c r="M302" s="1"/>
      <c r="O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  <c r="FK302" s="1"/>
      <c r="FL302" s="1"/>
      <c r="FM302" s="1"/>
      <c r="FN302" s="1"/>
      <c r="FO302" s="1"/>
      <c r="FP302" s="1"/>
      <c r="FQ302" s="1"/>
      <c r="FR302" s="1"/>
      <c r="FS302" s="1"/>
      <c r="FT302" s="1"/>
      <c r="FU302" s="1"/>
      <c r="FV302" s="1"/>
      <c r="FW302" s="1"/>
      <c r="FX302" s="1"/>
      <c r="FY302" s="1"/>
      <c r="FZ302" s="1"/>
      <c r="GA302" s="1"/>
      <c r="GB302" s="1"/>
      <c r="GC302" s="1"/>
      <c r="GD302" s="1"/>
      <c r="GE302" s="1"/>
      <c r="GF302" s="1"/>
      <c r="GG302" s="1"/>
      <c r="GH302" s="1"/>
      <c r="GI302" s="1"/>
      <c r="GJ302" s="1"/>
      <c r="GK302" s="1"/>
      <c r="GL302" s="1"/>
      <c r="GM302" s="1"/>
      <c r="GN302" s="1"/>
      <c r="GO302" s="1"/>
      <c r="GP302" s="1"/>
      <c r="GQ302" s="1"/>
      <c r="GR302" s="1"/>
      <c r="GS302" s="1"/>
      <c r="GT302" s="1"/>
      <c r="GU302" s="1"/>
      <c r="GV302" s="1"/>
      <c r="GW302" s="1"/>
      <c r="GX302" s="1"/>
      <c r="GY302" s="1"/>
      <c r="GZ302" s="1"/>
      <c r="HA302" s="1"/>
      <c r="HB302" s="1"/>
      <c r="HC302" s="1"/>
      <c r="HD302" s="1"/>
      <c r="HE302" s="1"/>
      <c r="HF302" s="1"/>
      <c r="HG302" s="1"/>
      <c r="HH302" s="1"/>
      <c r="HI302" s="1"/>
      <c r="HJ302" s="1"/>
      <c r="HK302" s="1"/>
      <c r="HL302" s="1"/>
      <c r="HM302" s="1"/>
      <c r="HN302" s="1"/>
      <c r="HO302" s="1"/>
      <c r="HP302" s="1"/>
      <c r="HQ302" s="1"/>
      <c r="HR302" s="1"/>
      <c r="HS302" s="1"/>
      <c r="HT302" s="1"/>
      <c r="HU302" s="1"/>
      <c r="HV302" s="1"/>
      <c r="HW302" s="1"/>
      <c r="HX302" s="1"/>
      <c r="HY302" s="1"/>
      <c r="HZ302" s="1"/>
      <c r="IA302" s="1"/>
      <c r="IB302" s="1"/>
      <c r="IC302" s="1"/>
      <c r="ID302" s="1"/>
      <c r="IE302" s="1"/>
      <c r="IF302" s="1"/>
      <c r="IG302" s="1"/>
      <c r="IH302" s="1"/>
      <c r="II302" s="1"/>
      <c r="IJ302" s="1"/>
      <c r="IK302" s="1"/>
      <c r="IL302" s="1"/>
      <c r="IM302" s="1"/>
      <c r="IN302" s="1"/>
      <c r="IO302" s="1"/>
      <c r="IP302" s="1"/>
      <c r="IQ302" s="1"/>
      <c r="IR302" s="1"/>
      <c r="IS302" s="1"/>
      <c r="IT302" s="1"/>
      <c r="IU302" s="1"/>
      <c r="IV302" s="1"/>
      <c r="IW302" s="1"/>
    </row>
    <row r="303" customFormat="false" ht="11.25" hidden="false" customHeight="false" outlineLevel="0" collapsed="false">
      <c r="A303" s="1"/>
      <c r="B303" s="1"/>
      <c r="D303" s="1"/>
      <c r="E303" s="1"/>
      <c r="F303" s="1"/>
      <c r="H303" s="1"/>
      <c r="I303" s="1"/>
      <c r="J303" s="1"/>
      <c r="K303" s="1"/>
      <c r="M303" s="1"/>
      <c r="O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  <c r="FJ303" s="1"/>
      <c r="FK303" s="1"/>
      <c r="FL303" s="1"/>
      <c r="FM303" s="1"/>
      <c r="FN303" s="1"/>
      <c r="FO303" s="1"/>
      <c r="FP303" s="1"/>
      <c r="FQ303" s="1"/>
      <c r="FR303" s="1"/>
      <c r="FS303" s="1"/>
      <c r="FT303" s="1"/>
      <c r="FU303" s="1"/>
      <c r="FV303" s="1"/>
      <c r="FW303" s="1"/>
      <c r="FX303" s="1"/>
      <c r="FY303" s="1"/>
      <c r="FZ303" s="1"/>
      <c r="GA303" s="1"/>
      <c r="GB303" s="1"/>
      <c r="GC303" s="1"/>
      <c r="GD303" s="1"/>
      <c r="GE303" s="1"/>
      <c r="GF303" s="1"/>
      <c r="GG303" s="1"/>
      <c r="GH303" s="1"/>
      <c r="GI303" s="1"/>
      <c r="GJ303" s="1"/>
      <c r="GK303" s="1"/>
      <c r="GL303" s="1"/>
      <c r="GM303" s="1"/>
      <c r="GN303" s="1"/>
      <c r="GO303" s="1"/>
      <c r="GP303" s="1"/>
      <c r="GQ303" s="1"/>
      <c r="GR303" s="1"/>
      <c r="GS303" s="1"/>
      <c r="GT303" s="1"/>
      <c r="GU303" s="1"/>
      <c r="GV303" s="1"/>
      <c r="GW303" s="1"/>
      <c r="GX303" s="1"/>
      <c r="GY303" s="1"/>
      <c r="GZ303" s="1"/>
      <c r="HA303" s="1"/>
      <c r="HB303" s="1"/>
      <c r="HC303" s="1"/>
      <c r="HD303" s="1"/>
      <c r="HE303" s="1"/>
      <c r="HF303" s="1"/>
      <c r="HG303" s="1"/>
      <c r="HH303" s="1"/>
      <c r="HI303" s="1"/>
      <c r="HJ303" s="1"/>
      <c r="HK303" s="1"/>
      <c r="HL303" s="1"/>
      <c r="HM303" s="1"/>
      <c r="HN303" s="1"/>
      <c r="HO303" s="1"/>
      <c r="HP303" s="1"/>
      <c r="HQ303" s="1"/>
      <c r="HR303" s="1"/>
      <c r="HS303" s="1"/>
      <c r="HT303" s="1"/>
      <c r="HU303" s="1"/>
      <c r="HV303" s="1"/>
      <c r="HW303" s="1"/>
      <c r="HX303" s="1"/>
      <c r="HY303" s="1"/>
      <c r="HZ303" s="1"/>
      <c r="IA303" s="1"/>
      <c r="IB303" s="1"/>
      <c r="IC303" s="1"/>
      <c r="ID303" s="1"/>
      <c r="IE303" s="1"/>
      <c r="IF303" s="1"/>
      <c r="IG303" s="1"/>
      <c r="IH303" s="1"/>
      <c r="II303" s="1"/>
      <c r="IJ303" s="1"/>
      <c r="IK303" s="1"/>
      <c r="IL303" s="1"/>
      <c r="IM303" s="1"/>
      <c r="IN303" s="1"/>
      <c r="IO303" s="1"/>
      <c r="IP303" s="1"/>
      <c r="IQ303" s="1"/>
      <c r="IR303" s="1"/>
      <c r="IS303" s="1"/>
      <c r="IT303" s="1"/>
      <c r="IU303" s="1"/>
      <c r="IV303" s="1"/>
      <c r="IW303" s="1"/>
    </row>
    <row r="304" customFormat="false" ht="11.25" hidden="false" customHeight="false" outlineLevel="0" collapsed="false">
      <c r="A304" s="1"/>
      <c r="B304" s="1"/>
      <c r="D304" s="1"/>
      <c r="E304" s="1"/>
      <c r="F304" s="1"/>
      <c r="H304" s="1"/>
      <c r="I304" s="1"/>
      <c r="J304" s="1"/>
      <c r="K304" s="1"/>
      <c r="M304" s="1"/>
      <c r="O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  <c r="FK304" s="1"/>
      <c r="FL304" s="1"/>
      <c r="FM304" s="1"/>
      <c r="FN304" s="1"/>
      <c r="FO304" s="1"/>
      <c r="FP304" s="1"/>
      <c r="FQ304" s="1"/>
      <c r="FR304" s="1"/>
      <c r="FS304" s="1"/>
      <c r="FT304" s="1"/>
      <c r="FU304" s="1"/>
      <c r="FV304" s="1"/>
      <c r="FW304" s="1"/>
      <c r="FX304" s="1"/>
      <c r="FY304" s="1"/>
      <c r="FZ304" s="1"/>
      <c r="GA304" s="1"/>
      <c r="GB304" s="1"/>
      <c r="GC304" s="1"/>
      <c r="GD304" s="1"/>
      <c r="GE304" s="1"/>
      <c r="GF304" s="1"/>
      <c r="GG304" s="1"/>
      <c r="GH304" s="1"/>
      <c r="GI304" s="1"/>
      <c r="GJ304" s="1"/>
      <c r="GK304" s="1"/>
      <c r="GL304" s="1"/>
      <c r="GM304" s="1"/>
      <c r="GN304" s="1"/>
      <c r="GO304" s="1"/>
      <c r="GP304" s="1"/>
      <c r="GQ304" s="1"/>
      <c r="GR304" s="1"/>
      <c r="GS304" s="1"/>
      <c r="GT304" s="1"/>
      <c r="GU304" s="1"/>
      <c r="GV304" s="1"/>
      <c r="GW304" s="1"/>
      <c r="GX304" s="1"/>
      <c r="GY304" s="1"/>
      <c r="GZ304" s="1"/>
      <c r="HA304" s="1"/>
      <c r="HB304" s="1"/>
      <c r="HC304" s="1"/>
      <c r="HD304" s="1"/>
      <c r="HE304" s="1"/>
      <c r="HF304" s="1"/>
      <c r="HG304" s="1"/>
      <c r="HH304" s="1"/>
      <c r="HI304" s="1"/>
      <c r="HJ304" s="1"/>
      <c r="HK304" s="1"/>
      <c r="HL304" s="1"/>
      <c r="HM304" s="1"/>
      <c r="HN304" s="1"/>
      <c r="HO304" s="1"/>
      <c r="HP304" s="1"/>
      <c r="HQ304" s="1"/>
      <c r="HR304" s="1"/>
      <c r="HS304" s="1"/>
      <c r="HT304" s="1"/>
      <c r="HU304" s="1"/>
      <c r="HV304" s="1"/>
      <c r="HW304" s="1"/>
      <c r="HX304" s="1"/>
      <c r="HY304" s="1"/>
      <c r="HZ304" s="1"/>
      <c r="IA304" s="1"/>
      <c r="IB304" s="1"/>
      <c r="IC304" s="1"/>
      <c r="ID304" s="1"/>
      <c r="IE304" s="1"/>
      <c r="IF304" s="1"/>
      <c r="IG304" s="1"/>
      <c r="IH304" s="1"/>
      <c r="II304" s="1"/>
      <c r="IJ304" s="1"/>
      <c r="IK304" s="1"/>
      <c r="IL304" s="1"/>
      <c r="IM304" s="1"/>
      <c r="IN304" s="1"/>
      <c r="IO304" s="1"/>
      <c r="IP304" s="1"/>
      <c r="IQ304" s="1"/>
      <c r="IR304" s="1"/>
      <c r="IS304" s="1"/>
      <c r="IT304" s="1"/>
      <c r="IU304" s="1"/>
      <c r="IV304" s="1"/>
      <c r="IW304" s="1"/>
    </row>
    <row r="305" customFormat="false" ht="11.25" hidden="false" customHeight="false" outlineLevel="0" collapsed="false">
      <c r="A305" s="1"/>
      <c r="B305" s="1"/>
      <c r="D305" s="1"/>
      <c r="E305" s="1"/>
      <c r="F305" s="1"/>
      <c r="H305" s="1"/>
      <c r="I305" s="1"/>
      <c r="J305" s="1"/>
      <c r="K305" s="1"/>
      <c r="M305" s="1"/>
      <c r="O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  <c r="FJ305" s="1"/>
      <c r="FK305" s="1"/>
      <c r="FL305" s="1"/>
      <c r="FM305" s="1"/>
      <c r="FN305" s="1"/>
      <c r="FO305" s="1"/>
      <c r="FP305" s="1"/>
      <c r="FQ305" s="1"/>
      <c r="FR305" s="1"/>
      <c r="FS305" s="1"/>
      <c r="FT305" s="1"/>
      <c r="FU305" s="1"/>
      <c r="FV305" s="1"/>
      <c r="FW305" s="1"/>
      <c r="FX305" s="1"/>
      <c r="FY305" s="1"/>
      <c r="FZ305" s="1"/>
      <c r="GA305" s="1"/>
      <c r="GB305" s="1"/>
      <c r="GC305" s="1"/>
      <c r="GD305" s="1"/>
      <c r="GE305" s="1"/>
      <c r="GF305" s="1"/>
      <c r="GG305" s="1"/>
      <c r="GH305" s="1"/>
      <c r="GI305" s="1"/>
      <c r="GJ305" s="1"/>
      <c r="GK305" s="1"/>
      <c r="GL305" s="1"/>
      <c r="GM305" s="1"/>
      <c r="GN305" s="1"/>
      <c r="GO305" s="1"/>
      <c r="GP305" s="1"/>
      <c r="GQ305" s="1"/>
      <c r="GR305" s="1"/>
      <c r="GS305" s="1"/>
      <c r="GT305" s="1"/>
      <c r="GU305" s="1"/>
      <c r="GV305" s="1"/>
      <c r="GW305" s="1"/>
      <c r="GX305" s="1"/>
      <c r="GY305" s="1"/>
      <c r="GZ305" s="1"/>
      <c r="HA305" s="1"/>
      <c r="HB305" s="1"/>
      <c r="HC305" s="1"/>
      <c r="HD305" s="1"/>
      <c r="HE305" s="1"/>
      <c r="HF305" s="1"/>
      <c r="HG305" s="1"/>
      <c r="HH305" s="1"/>
      <c r="HI305" s="1"/>
      <c r="HJ305" s="1"/>
      <c r="HK305" s="1"/>
      <c r="HL305" s="1"/>
      <c r="HM305" s="1"/>
      <c r="HN305" s="1"/>
      <c r="HO305" s="1"/>
      <c r="HP305" s="1"/>
      <c r="HQ305" s="1"/>
      <c r="HR305" s="1"/>
      <c r="HS305" s="1"/>
      <c r="HT305" s="1"/>
      <c r="HU305" s="1"/>
      <c r="HV305" s="1"/>
      <c r="HW305" s="1"/>
      <c r="HX305" s="1"/>
      <c r="HY305" s="1"/>
      <c r="HZ305" s="1"/>
      <c r="IA305" s="1"/>
      <c r="IB305" s="1"/>
      <c r="IC305" s="1"/>
      <c r="ID305" s="1"/>
      <c r="IE305" s="1"/>
      <c r="IF305" s="1"/>
      <c r="IG305" s="1"/>
      <c r="IH305" s="1"/>
      <c r="II305" s="1"/>
      <c r="IJ305" s="1"/>
      <c r="IK305" s="1"/>
      <c r="IL305" s="1"/>
      <c r="IM305" s="1"/>
      <c r="IN305" s="1"/>
      <c r="IO305" s="1"/>
      <c r="IP305" s="1"/>
      <c r="IQ305" s="1"/>
      <c r="IR305" s="1"/>
      <c r="IS305" s="1"/>
      <c r="IT305" s="1"/>
      <c r="IU305" s="1"/>
      <c r="IV305" s="1"/>
      <c r="IW305" s="1"/>
    </row>
    <row r="306" customFormat="false" ht="11.25" hidden="false" customHeight="false" outlineLevel="0" collapsed="false">
      <c r="A306" s="1"/>
      <c r="B306" s="1"/>
      <c r="D306" s="1"/>
      <c r="E306" s="1"/>
      <c r="F306" s="1"/>
      <c r="H306" s="1"/>
      <c r="I306" s="1"/>
      <c r="J306" s="1"/>
      <c r="K306" s="1"/>
      <c r="M306" s="1"/>
      <c r="O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  <c r="FJ306" s="1"/>
      <c r="FK306" s="1"/>
      <c r="FL306" s="1"/>
      <c r="FM306" s="1"/>
      <c r="FN306" s="1"/>
      <c r="FO306" s="1"/>
      <c r="FP306" s="1"/>
      <c r="FQ306" s="1"/>
      <c r="FR306" s="1"/>
      <c r="FS306" s="1"/>
      <c r="FT306" s="1"/>
      <c r="FU306" s="1"/>
      <c r="FV306" s="1"/>
      <c r="FW306" s="1"/>
      <c r="FX306" s="1"/>
      <c r="FY306" s="1"/>
      <c r="FZ306" s="1"/>
      <c r="GA306" s="1"/>
      <c r="GB306" s="1"/>
      <c r="GC306" s="1"/>
      <c r="GD306" s="1"/>
      <c r="GE306" s="1"/>
      <c r="GF306" s="1"/>
      <c r="GG306" s="1"/>
      <c r="GH306" s="1"/>
      <c r="GI306" s="1"/>
      <c r="GJ306" s="1"/>
      <c r="GK306" s="1"/>
      <c r="GL306" s="1"/>
      <c r="GM306" s="1"/>
      <c r="GN306" s="1"/>
      <c r="GO306" s="1"/>
      <c r="GP306" s="1"/>
      <c r="GQ306" s="1"/>
      <c r="GR306" s="1"/>
      <c r="GS306" s="1"/>
      <c r="GT306" s="1"/>
      <c r="GU306" s="1"/>
      <c r="GV306" s="1"/>
      <c r="GW306" s="1"/>
      <c r="GX306" s="1"/>
      <c r="GY306" s="1"/>
      <c r="GZ306" s="1"/>
      <c r="HA306" s="1"/>
      <c r="HB306" s="1"/>
      <c r="HC306" s="1"/>
      <c r="HD306" s="1"/>
      <c r="HE306" s="1"/>
      <c r="HF306" s="1"/>
      <c r="HG306" s="1"/>
      <c r="HH306" s="1"/>
      <c r="HI306" s="1"/>
      <c r="HJ306" s="1"/>
      <c r="HK306" s="1"/>
      <c r="HL306" s="1"/>
      <c r="HM306" s="1"/>
      <c r="HN306" s="1"/>
      <c r="HO306" s="1"/>
      <c r="HP306" s="1"/>
      <c r="HQ306" s="1"/>
      <c r="HR306" s="1"/>
      <c r="HS306" s="1"/>
      <c r="HT306" s="1"/>
      <c r="HU306" s="1"/>
      <c r="HV306" s="1"/>
      <c r="HW306" s="1"/>
      <c r="HX306" s="1"/>
      <c r="HY306" s="1"/>
      <c r="HZ306" s="1"/>
      <c r="IA306" s="1"/>
      <c r="IB306" s="1"/>
      <c r="IC306" s="1"/>
      <c r="ID306" s="1"/>
      <c r="IE306" s="1"/>
      <c r="IF306" s="1"/>
      <c r="IG306" s="1"/>
      <c r="IH306" s="1"/>
      <c r="II306" s="1"/>
      <c r="IJ306" s="1"/>
      <c r="IK306" s="1"/>
      <c r="IL306" s="1"/>
      <c r="IM306" s="1"/>
      <c r="IN306" s="1"/>
      <c r="IO306" s="1"/>
      <c r="IP306" s="1"/>
      <c r="IQ306" s="1"/>
      <c r="IR306" s="1"/>
      <c r="IS306" s="1"/>
      <c r="IT306" s="1"/>
      <c r="IU306" s="1"/>
      <c r="IV306" s="1"/>
      <c r="IW306" s="1"/>
    </row>
    <row r="307" customFormat="false" ht="11.25" hidden="false" customHeight="false" outlineLevel="0" collapsed="false">
      <c r="A307" s="1"/>
      <c r="B307" s="1"/>
      <c r="D307" s="1"/>
      <c r="E307" s="1"/>
      <c r="F307" s="1"/>
      <c r="H307" s="1"/>
      <c r="I307" s="1"/>
      <c r="J307" s="1"/>
      <c r="K307" s="1"/>
      <c r="M307" s="1"/>
      <c r="O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  <c r="FJ307" s="1"/>
      <c r="FK307" s="1"/>
      <c r="FL307" s="1"/>
      <c r="FM307" s="1"/>
      <c r="FN307" s="1"/>
      <c r="FO307" s="1"/>
      <c r="FP307" s="1"/>
      <c r="FQ307" s="1"/>
      <c r="FR307" s="1"/>
      <c r="FS307" s="1"/>
      <c r="FT307" s="1"/>
      <c r="FU307" s="1"/>
      <c r="FV307" s="1"/>
      <c r="FW307" s="1"/>
      <c r="FX307" s="1"/>
      <c r="FY307" s="1"/>
      <c r="FZ307" s="1"/>
      <c r="GA307" s="1"/>
      <c r="GB307" s="1"/>
      <c r="GC307" s="1"/>
      <c r="GD307" s="1"/>
      <c r="GE307" s="1"/>
      <c r="GF307" s="1"/>
      <c r="GG307" s="1"/>
      <c r="GH307" s="1"/>
      <c r="GI307" s="1"/>
      <c r="GJ307" s="1"/>
      <c r="GK307" s="1"/>
      <c r="GL307" s="1"/>
      <c r="GM307" s="1"/>
      <c r="GN307" s="1"/>
      <c r="GO307" s="1"/>
      <c r="GP307" s="1"/>
      <c r="GQ307" s="1"/>
      <c r="GR307" s="1"/>
      <c r="GS307" s="1"/>
      <c r="GT307" s="1"/>
      <c r="GU307" s="1"/>
      <c r="GV307" s="1"/>
      <c r="GW307" s="1"/>
      <c r="GX307" s="1"/>
      <c r="GY307" s="1"/>
      <c r="GZ307" s="1"/>
      <c r="HA307" s="1"/>
      <c r="HB307" s="1"/>
      <c r="HC307" s="1"/>
      <c r="HD307" s="1"/>
      <c r="HE307" s="1"/>
      <c r="HF307" s="1"/>
      <c r="HG307" s="1"/>
      <c r="HH307" s="1"/>
      <c r="HI307" s="1"/>
      <c r="HJ307" s="1"/>
      <c r="HK307" s="1"/>
      <c r="HL307" s="1"/>
      <c r="HM307" s="1"/>
      <c r="HN307" s="1"/>
      <c r="HO307" s="1"/>
      <c r="HP307" s="1"/>
      <c r="HQ307" s="1"/>
      <c r="HR307" s="1"/>
      <c r="HS307" s="1"/>
      <c r="HT307" s="1"/>
      <c r="HU307" s="1"/>
      <c r="HV307" s="1"/>
      <c r="HW307" s="1"/>
      <c r="HX307" s="1"/>
      <c r="HY307" s="1"/>
      <c r="HZ307" s="1"/>
      <c r="IA307" s="1"/>
      <c r="IB307" s="1"/>
      <c r="IC307" s="1"/>
      <c r="ID307" s="1"/>
      <c r="IE307" s="1"/>
      <c r="IF307" s="1"/>
      <c r="IG307" s="1"/>
      <c r="IH307" s="1"/>
      <c r="II307" s="1"/>
      <c r="IJ307" s="1"/>
      <c r="IK307" s="1"/>
      <c r="IL307" s="1"/>
      <c r="IM307" s="1"/>
      <c r="IN307" s="1"/>
      <c r="IO307" s="1"/>
      <c r="IP307" s="1"/>
      <c r="IQ307" s="1"/>
      <c r="IR307" s="1"/>
      <c r="IS307" s="1"/>
      <c r="IT307" s="1"/>
      <c r="IU307" s="1"/>
      <c r="IV307" s="1"/>
      <c r="IW307" s="1"/>
    </row>
    <row r="308" customFormat="false" ht="11.25" hidden="false" customHeight="false" outlineLevel="0" collapsed="false">
      <c r="A308" s="1"/>
      <c r="B308" s="1"/>
      <c r="D308" s="1"/>
      <c r="E308" s="1"/>
      <c r="F308" s="1"/>
      <c r="H308" s="1"/>
      <c r="I308" s="1"/>
      <c r="J308" s="1"/>
      <c r="K308" s="1"/>
      <c r="M308" s="1"/>
      <c r="O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  <c r="FJ308" s="1"/>
      <c r="FK308" s="1"/>
      <c r="FL308" s="1"/>
      <c r="FM308" s="1"/>
      <c r="FN308" s="1"/>
      <c r="FO308" s="1"/>
      <c r="FP308" s="1"/>
      <c r="FQ308" s="1"/>
      <c r="FR308" s="1"/>
      <c r="FS308" s="1"/>
      <c r="FT308" s="1"/>
      <c r="FU308" s="1"/>
      <c r="FV308" s="1"/>
      <c r="FW308" s="1"/>
      <c r="FX308" s="1"/>
      <c r="FY308" s="1"/>
      <c r="FZ308" s="1"/>
      <c r="GA308" s="1"/>
      <c r="GB308" s="1"/>
      <c r="GC308" s="1"/>
      <c r="GD308" s="1"/>
      <c r="GE308" s="1"/>
      <c r="GF308" s="1"/>
      <c r="GG308" s="1"/>
      <c r="GH308" s="1"/>
      <c r="GI308" s="1"/>
      <c r="GJ308" s="1"/>
      <c r="GK308" s="1"/>
      <c r="GL308" s="1"/>
      <c r="GM308" s="1"/>
      <c r="GN308" s="1"/>
      <c r="GO308" s="1"/>
      <c r="GP308" s="1"/>
      <c r="GQ308" s="1"/>
      <c r="GR308" s="1"/>
      <c r="GS308" s="1"/>
      <c r="GT308" s="1"/>
      <c r="GU308" s="1"/>
      <c r="GV308" s="1"/>
      <c r="GW308" s="1"/>
      <c r="GX308" s="1"/>
      <c r="GY308" s="1"/>
      <c r="GZ308" s="1"/>
      <c r="HA308" s="1"/>
      <c r="HB308" s="1"/>
      <c r="HC308" s="1"/>
      <c r="HD308" s="1"/>
      <c r="HE308" s="1"/>
      <c r="HF308" s="1"/>
      <c r="HG308" s="1"/>
      <c r="HH308" s="1"/>
      <c r="HI308" s="1"/>
      <c r="HJ308" s="1"/>
      <c r="HK308" s="1"/>
      <c r="HL308" s="1"/>
      <c r="HM308" s="1"/>
      <c r="HN308" s="1"/>
      <c r="HO308" s="1"/>
      <c r="HP308" s="1"/>
      <c r="HQ308" s="1"/>
      <c r="HR308" s="1"/>
      <c r="HS308" s="1"/>
      <c r="HT308" s="1"/>
      <c r="HU308" s="1"/>
      <c r="HV308" s="1"/>
      <c r="HW308" s="1"/>
      <c r="HX308" s="1"/>
      <c r="HY308" s="1"/>
      <c r="HZ308" s="1"/>
      <c r="IA308" s="1"/>
      <c r="IB308" s="1"/>
      <c r="IC308" s="1"/>
      <c r="ID308" s="1"/>
      <c r="IE308" s="1"/>
      <c r="IF308" s="1"/>
      <c r="IG308" s="1"/>
      <c r="IH308" s="1"/>
      <c r="II308" s="1"/>
      <c r="IJ308" s="1"/>
      <c r="IK308" s="1"/>
      <c r="IL308" s="1"/>
      <c r="IM308" s="1"/>
      <c r="IN308" s="1"/>
      <c r="IO308" s="1"/>
      <c r="IP308" s="1"/>
      <c r="IQ308" s="1"/>
      <c r="IR308" s="1"/>
      <c r="IS308" s="1"/>
      <c r="IT308" s="1"/>
      <c r="IU308" s="1"/>
      <c r="IV308" s="1"/>
      <c r="IW308" s="1"/>
    </row>
    <row r="309" customFormat="false" ht="11.25" hidden="false" customHeight="false" outlineLevel="0" collapsed="false">
      <c r="A309" s="1"/>
      <c r="B309" s="1"/>
      <c r="D309" s="1"/>
      <c r="E309" s="1"/>
      <c r="F309" s="1"/>
      <c r="H309" s="1"/>
      <c r="I309" s="1"/>
      <c r="J309" s="1"/>
      <c r="K309" s="1"/>
      <c r="M309" s="1"/>
      <c r="O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  <c r="FJ309" s="1"/>
      <c r="FK309" s="1"/>
      <c r="FL309" s="1"/>
      <c r="FM309" s="1"/>
      <c r="FN309" s="1"/>
      <c r="FO309" s="1"/>
      <c r="FP309" s="1"/>
      <c r="FQ309" s="1"/>
      <c r="FR309" s="1"/>
      <c r="FS309" s="1"/>
      <c r="FT309" s="1"/>
      <c r="FU309" s="1"/>
      <c r="FV309" s="1"/>
      <c r="FW309" s="1"/>
      <c r="FX309" s="1"/>
      <c r="FY309" s="1"/>
      <c r="FZ309" s="1"/>
      <c r="GA309" s="1"/>
      <c r="GB309" s="1"/>
      <c r="GC309" s="1"/>
      <c r="GD309" s="1"/>
      <c r="GE309" s="1"/>
      <c r="GF309" s="1"/>
      <c r="GG309" s="1"/>
      <c r="GH309" s="1"/>
      <c r="GI309" s="1"/>
      <c r="GJ309" s="1"/>
      <c r="GK309" s="1"/>
      <c r="GL309" s="1"/>
      <c r="GM309" s="1"/>
      <c r="GN309" s="1"/>
      <c r="GO309" s="1"/>
      <c r="GP309" s="1"/>
      <c r="GQ309" s="1"/>
      <c r="GR309" s="1"/>
      <c r="GS309" s="1"/>
      <c r="GT309" s="1"/>
      <c r="GU309" s="1"/>
      <c r="GV309" s="1"/>
      <c r="GW309" s="1"/>
      <c r="GX309" s="1"/>
      <c r="GY309" s="1"/>
      <c r="GZ309" s="1"/>
      <c r="HA309" s="1"/>
      <c r="HB309" s="1"/>
      <c r="HC309" s="1"/>
      <c r="HD309" s="1"/>
      <c r="HE309" s="1"/>
      <c r="HF309" s="1"/>
      <c r="HG309" s="1"/>
      <c r="HH309" s="1"/>
      <c r="HI309" s="1"/>
      <c r="HJ309" s="1"/>
      <c r="HK309" s="1"/>
      <c r="HL309" s="1"/>
      <c r="HM309" s="1"/>
      <c r="HN309" s="1"/>
      <c r="HO309" s="1"/>
      <c r="HP309" s="1"/>
      <c r="HQ309" s="1"/>
      <c r="HR309" s="1"/>
      <c r="HS309" s="1"/>
      <c r="HT309" s="1"/>
      <c r="HU309" s="1"/>
      <c r="HV309" s="1"/>
      <c r="HW309" s="1"/>
      <c r="HX309" s="1"/>
      <c r="HY309" s="1"/>
      <c r="HZ309" s="1"/>
      <c r="IA309" s="1"/>
      <c r="IB309" s="1"/>
      <c r="IC309" s="1"/>
      <c r="ID309" s="1"/>
      <c r="IE309" s="1"/>
      <c r="IF309" s="1"/>
      <c r="IG309" s="1"/>
      <c r="IH309" s="1"/>
      <c r="II309" s="1"/>
      <c r="IJ309" s="1"/>
      <c r="IK309" s="1"/>
      <c r="IL309" s="1"/>
      <c r="IM309" s="1"/>
      <c r="IN309" s="1"/>
      <c r="IO309" s="1"/>
      <c r="IP309" s="1"/>
      <c r="IQ309" s="1"/>
      <c r="IR309" s="1"/>
      <c r="IS309" s="1"/>
      <c r="IT309" s="1"/>
      <c r="IU309" s="1"/>
      <c r="IV309" s="1"/>
      <c r="IW309" s="1"/>
    </row>
    <row r="310" customFormat="false" ht="11.25" hidden="false" customHeight="false" outlineLevel="0" collapsed="false">
      <c r="A310" s="1"/>
      <c r="B310" s="1"/>
      <c r="D310" s="1"/>
      <c r="E310" s="1"/>
      <c r="F310" s="1"/>
      <c r="H310" s="1"/>
      <c r="I310" s="1"/>
      <c r="J310" s="1"/>
      <c r="K310" s="1"/>
      <c r="M310" s="1"/>
      <c r="O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1"/>
      <c r="EX310" s="1"/>
      <c r="EY310" s="1"/>
      <c r="EZ310" s="1"/>
      <c r="FA310" s="1"/>
      <c r="FB310" s="1"/>
      <c r="FC310" s="1"/>
      <c r="FD310" s="1"/>
      <c r="FE310" s="1"/>
      <c r="FF310" s="1"/>
      <c r="FG310" s="1"/>
      <c r="FH310" s="1"/>
      <c r="FI310" s="1"/>
      <c r="FJ310" s="1"/>
      <c r="FK310" s="1"/>
      <c r="FL310" s="1"/>
      <c r="FM310" s="1"/>
      <c r="FN310" s="1"/>
      <c r="FO310" s="1"/>
      <c r="FP310" s="1"/>
      <c r="FQ310" s="1"/>
      <c r="FR310" s="1"/>
      <c r="FS310" s="1"/>
      <c r="FT310" s="1"/>
      <c r="FU310" s="1"/>
      <c r="FV310" s="1"/>
      <c r="FW310" s="1"/>
      <c r="FX310" s="1"/>
      <c r="FY310" s="1"/>
      <c r="FZ310" s="1"/>
      <c r="GA310" s="1"/>
      <c r="GB310" s="1"/>
      <c r="GC310" s="1"/>
      <c r="GD310" s="1"/>
      <c r="GE310" s="1"/>
      <c r="GF310" s="1"/>
      <c r="GG310" s="1"/>
      <c r="GH310" s="1"/>
      <c r="GI310" s="1"/>
      <c r="GJ310" s="1"/>
      <c r="GK310" s="1"/>
      <c r="GL310" s="1"/>
      <c r="GM310" s="1"/>
      <c r="GN310" s="1"/>
      <c r="GO310" s="1"/>
      <c r="GP310" s="1"/>
      <c r="GQ310" s="1"/>
      <c r="GR310" s="1"/>
      <c r="GS310" s="1"/>
      <c r="GT310" s="1"/>
      <c r="GU310" s="1"/>
      <c r="GV310" s="1"/>
      <c r="GW310" s="1"/>
      <c r="GX310" s="1"/>
      <c r="GY310" s="1"/>
      <c r="GZ310" s="1"/>
      <c r="HA310" s="1"/>
      <c r="HB310" s="1"/>
      <c r="HC310" s="1"/>
      <c r="HD310" s="1"/>
      <c r="HE310" s="1"/>
      <c r="HF310" s="1"/>
      <c r="HG310" s="1"/>
      <c r="HH310" s="1"/>
      <c r="HI310" s="1"/>
      <c r="HJ310" s="1"/>
      <c r="HK310" s="1"/>
      <c r="HL310" s="1"/>
      <c r="HM310" s="1"/>
      <c r="HN310" s="1"/>
      <c r="HO310" s="1"/>
      <c r="HP310" s="1"/>
      <c r="HQ310" s="1"/>
      <c r="HR310" s="1"/>
      <c r="HS310" s="1"/>
      <c r="HT310" s="1"/>
      <c r="HU310" s="1"/>
      <c r="HV310" s="1"/>
      <c r="HW310" s="1"/>
      <c r="HX310" s="1"/>
      <c r="HY310" s="1"/>
      <c r="HZ310" s="1"/>
      <c r="IA310" s="1"/>
      <c r="IB310" s="1"/>
      <c r="IC310" s="1"/>
      <c r="ID310" s="1"/>
      <c r="IE310" s="1"/>
      <c r="IF310" s="1"/>
      <c r="IG310" s="1"/>
      <c r="IH310" s="1"/>
      <c r="II310" s="1"/>
      <c r="IJ310" s="1"/>
      <c r="IK310" s="1"/>
      <c r="IL310" s="1"/>
      <c r="IM310" s="1"/>
      <c r="IN310" s="1"/>
      <c r="IO310" s="1"/>
      <c r="IP310" s="1"/>
      <c r="IQ310" s="1"/>
      <c r="IR310" s="1"/>
      <c r="IS310" s="1"/>
      <c r="IT310" s="1"/>
      <c r="IU310" s="1"/>
      <c r="IV310" s="1"/>
      <c r="IW310" s="1"/>
    </row>
    <row r="311" customFormat="false" ht="11.25" hidden="false" customHeight="false" outlineLevel="0" collapsed="false">
      <c r="A311" s="1"/>
      <c r="B311" s="1"/>
      <c r="D311" s="1"/>
      <c r="E311" s="1"/>
      <c r="F311" s="1"/>
      <c r="H311" s="1"/>
      <c r="I311" s="1"/>
      <c r="J311" s="1"/>
      <c r="K311" s="1"/>
      <c r="M311" s="1"/>
      <c r="O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1"/>
      <c r="EX311" s="1"/>
      <c r="EY311" s="1"/>
      <c r="EZ311" s="1"/>
      <c r="FA311" s="1"/>
      <c r="FB311" s="1"/>
      <c r="FC311" s="1"/>
      <c r="FD311" s="1"/>
      <c r="FE311" s="1"/>
      <c r="FF311" s="1"/>
      <c r="FG311" s="1"/>
      <c r="FH311" s="1"/>
      <c r="FI311" s="1"/>
      <c r="FJ311" s="1"/>
      <c r="FK311" s="1"/>
      <c r="FL311" s="1"/>
      <c r="FM311" s="1"/>
      <c r="FN311" s="1"/>
      <c r="FO311" s="1"/>
      <c r="FP311" s="1"/>
      <c r="FQ311" s="1"/>
      <c r="FR311" s="1"/>
      <c r="FS311" s="1"/>
      <c r="FT311" s="1"/>
      <c r="FU311" s="1"/>
      <c r="FV311" s="1"/>
      <c r="FW311" s="1"/>
      <c r="FX311" s="1"/>
      <c r="FY311" s="1"/>
      <c r="FZ311" s="1"/>
      <c r="GA311" s="1"/>
      <c r="GB311" s="1"/>
      <c r="GC311" s="1"/>
      <c r="GD311" s="1"/>
      <c r="GE311" s="1"/>
      <c r="GF311" s="1"/>
      <c r="GG311" s="1"/>
      <c r="GH311" s="1"/>
      <c r="GI311" s="1"/>
      <c r="GJ311" s="1"/>
      <c r="GK311" s="1"/>
      <c r="GL311" s="1"/>
      <c r="GM311" s="1"/>
      <c r="GN311" s="1"/>
      <c r="GO311" s="1"/>
      <c r="GP311" s="1"/>
      <c r="GQ311" s="1"/>
      <c r="GR311" s="1"/>
      <c r="GS311" s="1"/>
      <c r="GT311" s="1"/>
      <c r="GU311" s="1"/>
      <c r="GV311" s="1"/>
      <c r="GW311" s="1"/>
      <c r="GX311" s="1"/>
      <c r="GY311" s="1"/>
      <c r="GZ311" s="1"/>
      <c r="HA311" s="1"/>
      <c r="HB311" s="1"/>
      <c r="HC311" s="1"/>
      <c r="HD311" s="1"/>
      <c r="HE311" s="1"/>
      <c r="HF311" s="1"/>
      <c r="HG311" s="1"/>
      <c r="HH311" s="1"/>
      <c r="HI311" s="1"/>
      <c r="HJ311" s="1"/>
      <c r="HK311" s="1"/>
      <c r="HL311" s="1"/>
      <c r="HM311" s="1"/>
      <c r="HN311" s="1"/>
      <c r="HO311" s="1"/>
      <c r="HP311" s="1"/>
      <c r="HQ311" s="1"/>
      <c r="HR311" s="1"/>
      <c r="HS311" s="1"/>
      <c r="HT311" s="1"/>
      <c r="HU311" s="1"/>
      <c r="HV311" s="1"/>
      <c r="HW311" s="1"/>
      <c r="HX311" s="1"/>
      <c r="HY311" s="1"/>
      <c r="HZ311" s="1"/>
      <c r="IA311" s="1"/>
      <c r="IB311" s="1"/>
      <c r="IC311" s="1"/>
      <c r="ID311" s="1"/>
      <c r="IE311" s="1"/>
      <c r="IF311" s="1"/>
      <c r="IG311" s="1"/>
      <c r="IH311" s="1"/>
      <c r="II311" s="1"/>
      <c r="IJ311" s="1"/>
      <c r="IK311" s="1"/>
      <c r="IL311" s="1"/>
      <c r="IM311" s="1"/>
      <c r="IN311" s="1"/>
      <c r="IO311" s="1"/>
      <c r="IP311" s="1"/>
      <c r="IQ311" s="1"/>
      <c r="IR311" s="1"/>
      <c r="IS311" s="1"/>
      <c r="IT311" s="1"/>
      <c r="IU311" s="1"/>
      <c r="IV311" s="1"/>
      <c r="IW311" s="1"/>
    </row>
    <row r="312" customFormat="false" ht="11.25" hidden="false" customHeight="false" outlineLevel="0" collapsed="false">
      <c r="A312" s="1"/>
      <c r="B312" s="1"/>
      <c r="D312" s="1"/>
      <c r="E312" s="1"/>
      <c r="F312" s="1"/>
      <c r="H312" s="1"/>
      <c r="I312" s="1"/>
      <c r="J312" s="1"/>
      <c r="K312" s="1"/>
      <c r="M312" s="1"/>
      <c r="O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T312" s="1"/>
      <c r="EU312" s="1"/>
      <c r="EV312" s="1"/>
      <c r="EW312" s="1"/>
      <c r="EX312" s="1"/>
      <c r="EY312" s="1"/>
      <c r="EZ312" s="1"/>
      <c r="FA312" s="1"/>
      <c r="FB312" s="1"/>
      <c r="FC312" s="1"/>
      <c r="FD312" s="1"/>
      <c r="FE312" s="1"/>
      <c r="FF312" s="1"/>
      <c r="FG312" s="1"/>
      <c r="FH312" s="1"/>
      <c r="FI312" s="1"/>
      <c r="FJ312" s="1"/>
      <c r="FK312" s="1"/>
      <c r="FL312" s="1"/>
      <c r="FM312" s="1"/>
      <c r="FN312" s="1"/>
      <c r="FO312" s="1"/>
      <c r="FP312" s="1"/>
      <c r="FQ312" s="1"/>
      <c r="FR312" s="1"/>
      <c r="FS312" s="1"/>
      <c r="FT312" s="1"/>
      <c r="FU312" s="1"/>
      <c r="FV312" s="1"/>
      <c r="FW312" s="1"/>
      <c r="FX312" s="1"/>
      <c r="FY312" s="1"/>
      <c r="FZ312" s="1"/>
      <c r="GA312" s="1"/>
      <c r="GB312" s="1"/>
      <c r="GC312" s="1"/>
      <c r="GD312" s="1"/>
      <c r="GE312" s="1"/>
      <c r="GF312" s="1"/>
      <c r="GG312" s="1"/>
      <c r="GH312" s="1"/>
      <c r="GI312" s="1"/>
      <c r="GJ312" s="1"/>
      <c r="GK312" s="1"/>
      <c r="GL312" s="1"/>
      <c r="GM312" s="1"/>
      <c r="GN312" s="1"/>
      <c r="GO312" s="1"/>
      <c r="GP312" s="1"/>
      <c r="GQ312" s="1"/>
      <c r="GR312" s="1"/>
      <c r="GS312" s="1"/>
      <c r="GT312" s="1"/>
      <c r="GU312" s="1"/>
      <c r="GV312" s="1"/>
      <c r="GW312" s="1"/>
      <c r="GX312" s="1"/>
      <c r="GY312" s="1"/>
      <c r="GZ312" s="1"/>
      <c r="HA312" s="1"/>
      <c r="HB312" s="1"/>
      <c r="HC312" s="1"/>
      <c r="HD312" s="1"/>
      <c r="HE312" s="1"/>
      <c r="HF312" s="1"/>
      <c r="HG312" s="1"/>
      <c r="HH312" s="1"/>
      <c r="HI312" s="1"/>
      <c r="HJ312" s="1"/>
      <c r="HK312" s="1"/>
      <c r="HL312" s="1"/>
      <c r="HM312" s="1"/>
      <c r="HN312" s="1"/>
      <c r="HO312" s="1"/>
      <c r="HP312" s="1"/>
      <c r="HQ312" s="1"/>
      <c r="HR312" s="1"/>
      <c r="HS312" s="1"/>
      <c r="HT312" s="1"/>
      <c r="HU312" s="1"/>
      <c r="HV312" s="1"/>
      <c r="HW312" s="1"/>
      <c r="HX312" s="1"/>
      <c r="HY312" s="1"/>
      <c r="HZ312" s="1"/>
      <c r="IA312" s="1"/>
      <c r="IB312" s="1"/>
      <c r="IC312" s="1"/>
      <c r="ID312" s="1"/>
      <c r="IE312" s="1"/>
      <c r="IF312" s="1"/>
      <c r="IG312" s="1"/>
      <c r="IH312" s="1"/>
      <c r="II312" s="1"/>
      <c r="IJ312" s="1"/>
      <c r="IK312" s="1"/>
      <c r="IL312" s="1"/>
      <c r="IM312" s="1"/>
      <c r="IN312" s="1"/>
      <c r="IO312" s="1"/>
      <c r="IP312" s="1"/>
      <c r="IQ312" s="1"/>
      <c r="IR312" s="1"/>
      <c r="IS312" s="1"/>
      <c r="IT312" s="1"/>
      <c r="IU312" s="1"/>
      <c r="IV312" s="1"/>
      <c r="IW312" s="1"/>
    </row>
    <row r="313" customFormat="false" ht="11.25" hidden="false" customHeight="false" outlineLevel="0" collapsed="false">
      <c r="A313" s="1"/>
      <c r="B313" s="1"/>
      <c r="D313" s="1"/>
      <c r="E313" s="1"/>
      <c r="F313" s="1"/>
      <c r="H313" s="1"/>
      <c r="I313" s="1"/>
      <c r="J313" s="1"/>
      <c r="K313" s="1"/>
      <c r="M313" s="1"/>
      <c r="O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T313" s="1"/>
      <c r="EU313" s="1"/>
      <c r="EV313" s="1"/>
      <c r="EW313" s="1"/>
      <c r="EX313" s="1"/>
      <c r="EY313" s="1"/>
      <c r="EZ313" s="1"/>
      <c r="FA313" s="1"/>
      <c r="FB313" s="1"/>
      <c r="FC313" s="1"/>
      <c r="FD313" s="1"/>
      <c r="FE313" s="1"/>
      <c r="FF313" s="1"/>
      <c r="FG313" s="1"/>
      <c r="FH313" s="1"/>
      <c r="FI313" s="1"/>
      <c r="FJ313" s="1"/>
      <c r="FK313" s="1"/>
      <c r="FL313" s="1"/>
      <c r="FM313" s="1"/>
      <c r="FN313" s="1"/>
      <c r="FO313" s="1"/>
      <c r="FP313" s="1"/>
      <c r="FQ313" s="1"/>
      <c r="FR313" s="1"/>
      <c r="FS313" s="1"/>
      <c r="FT313" s="1"/>
      <c r="FU313" s="1"/>
      <c r="FV313" s="1"/>
      <c r="FW313" s="1"/>
      <c r="FX313" s="1"/>
      <c r="FY313" s="1"/>
      <c r="FZ313" s="1"/>
      <c r="GA313" s="1"/>
      <c r="GB313" s="1"/>
      <c r="GC313" s="1"/>
      <c r="GD313" s="1"/>
      <c r="GE313" s="1"/>
      <c r="GF313" s="1"/>
      <c r="GG313" s="1"/>
      <c r="GH313" s="1"/>
      <c r="GI313" s="1"/>
      <c r="GJ313" s="1"/>
      <c r="GK313" s="1"/>
      <c r="GL313" s="1"/>
      <c r="GM313" s="1"/>
      <c r="GN313" s="1"/>
      <c r="GO313" s="1"/>
      <c r="GP313" s="1"/>
      <c r="GQ313" s="1"/>
      <c r="GR313" s="1"/>
      <c r="GS313" s="1"/>
      <c r="GT313" s="1"/>
      <c r="GU313" s="1"/>
      <c r="GV313" s="1"/>
      <c r="GW313" s="1"/>
      <c r="GX313" s="1"/>
      <c r="GY313" s="1"/>
      <c r="GZ313" s="1"/>
      <c r="HA313" s="1"/>
      <c r="HB313" s="1"/>
      <c r="HC313" s="1"/>
      <c r="HD313" s="1"/>
      <c r="HE313" s="1"/>
      <c r="HF313" s="1"/>
      <c r="HG313" s="1"/>
      <c r="HH313" s="1"/>
      <c r="HI313" s="1"/>
      <c r="HJ313" s="1"/>
      <c r="HK313" s="1"/>
      <c r="HL313" s="1"/>
      <c r="HM313" s="1"/>
      <c r="HN313" s="1"/>
      <c r="HO313" s="1"/>
      <c r="HP313" s="1"/>
      <c r="HQ313" s="1"/>
      <c r="HR313" s="1"/>
      <c r="HS313" s="1"/>
      <c r="HT313" s="1"/>
      <c r="HU313" s="1"/>
      <c r="HV313" s="1"/>
      <c r="HW313" s="1"/>
      <c r="HX313" s="1"/>
      <c r="HY313" s="1"/>
      <c r="HZ313" s="1"/>
      <c r="IA313" s="1"/>
      <c r="IB313" s="1"/>
      <c r="IC313" s="1"/>
      <c r="ID313" s="1"/>
      <c r="IE313" s="1"/>
      <c r="IF313" s="1"/>
      <c r="IG313" s="1"/>
      <c r="IH313" s="1"/>
      <c r="II313" s="1"/>
      <c r="IJ313" s="1"/>
      <c r="IK313" s="1"/>
      <c r="IL313" s="1"/>
      <c r="IM313" s="1"/>
      <c r="IN313" s="1"/>
      <c r="IO313" s="1"/>
      <c r="IP313" s="1"/>
      <c r="IQ313" s="1"/>
      <c r="IR313" s="1"/>
      <c r="IS313" s="1"/>
      <c r="IT313" s="1"/>
      <c r="IU313" s="1"/>
      <c r="IV313" s="1"/>
      <c r="IW313" s="1"/>
    </row>
    <row r="314" customFormat="false" ht="11.25" hidden="false" customHeight="false" outlineLevel="0" collapsed="false">
      <c r="A314" s="1"/>
      <c r="B314" s="1"/>
      <c r="D314" s="1"/>
      <c r="E314" s="1"/>
      <c r="F314" s="1"/>
      <c r="H314" s="1"/>
      <c r="I314" s="1"/>
      <c r="J314" s="1"/>
      <c r="K314" s="1"/>
      <c r="M314" s="1"/>
      <c r="O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T314" s="1"/>
      <c r="EU314" s="1"/>
      <c r="EV314" s="1"/>
      <c r="EW314" s="1"/>
      <c r="EX314" s="1"/>
      <c r="EY314" s="1"/>
      <c r="EZ314" s="1"/>
      <c r="FA314" s="1"/>
      <c r="FB314" s="1"/>
      <c r="FC314" s="1"/>
      <c r="FD314" s="1"/>
      <c r="FE314" s="1"/>
      <c r="FF314" s="1"/>
      <c r="FG314" s="1"/>
      <c r="FH314" s="1"/>
      <c r="FI314" s="1"/>
      <c r="FJ314" s="1"/>
      <c r="FK314" s="1"/>
      <c r="FL314" s="1"/>
      <c r="FM314" s="1"/>
      <c r="FN314" s="1"/>
      <c r="FO314" s="1"/>
      <c r="FP314" s="1"/>
      <c r="FQ314" s="1"/>
      <c r="FR314" s="1"/>
      <c r="FS314" s="1"/>
      <c r="FT314" s="1"/>
      <c r="FU314" s="1"/>
      <c r="FV314" s="1"/>
      <c r="FW314" s="1"/>
      <c r="FX314" s="1"/>
      <c r="FY314" s="1"/>
      <c r="FZ314" s="1"/>
      <c r="GA314" s="1"/>
      <c r="GB314" s="1"/>
      <c r="GC314" s="1"/>
      <c r="GD314" s="1"/>
      <c r="GE314" s="1"/>
      <c r="GF314" s="1"/>
      <c r="GG314" s="1"/>
      <c r="GH314" s="1"/>
      <c r="GI314" s="1"/>
      <c r="GJ314" s="1"/>
      <c r="GK314" s="1"/>
      <c r="GL314" s="1"/>
      <c r="GM314" s="1"/>
      <c r="GN314" s="1"/>
      <c r="GO314" s="1"/>
      <c r="GP314" s="1"/>
      <c r="GQ314" s="1"/>
      <c r="GR314" s="1"/>
      <c r="GS314" s="1"/>
      <c r="GT314" s="1"/>
      <c r="GU314" s="1"/>
      <c r="GV314" s="1"/>
      <c r="GW314" s="1"/>
      <c r="GX314" s="1"/>
      <c r="GY314" s="1"/>
      <c r="GZ314" s="1"/>
      <c r="HA314" s="1"/>
      <c r="HB314" s="1"/>
      <c r="HC314" s="1"/>
      <c r="HD314" s="1"/>
      <c r="HE314" s="1"/>
      <c r="HF314" s="1"/>
      <c r="HG314" s="1"/>
      <c r="HH314" s="1"/>
      <c r="HI314" s="1"/>
      <c r="HJ314" s="1"/>
      <c r="HK314" s="1"/>
      <c r="HL314" s="1"/>
      <c r="HM314" s="1"/>
      <c r="HN314" s="1"/>
      <c r="HO314" s="1"/>
      <c r="HP314" s="1"/>
      <c r="HQ314" s="1"/>
      <c r="HR314" s="1"/>
      <c r="HS314" s="1"/>
      <c r="HT314" s="1"/>
      <c r="HU314" s="1"/>
      <c r="HV314" s="1"/>
      <c r="HW314" s="1"/>
      <c r="HX314" s="1"/>
      <c r="HY314" s="1"/>
      <c r="HZ314" s="1"/>
      <c r="IA314" s="1"/>
      <c r="IB314" s="1"/>
      <c r="IC314" s="1"/>
      <c r="ID314" s="1"/>
      <c r="IE314" s="1"/>
      <c r="IF314" s="1"/>
      <c r="IG314" s="1"/>
      <c r="IH314" s="1"/>
      <c r="II314" s="1"/>
      <c r="IJ314" s="1"/>
      <c r="IK314" s="1"/>
      <c r="IL314" s="1"/>
      <c r="IM314" s="1"/>
      <c r="IN314" s="1"/>
      <c r="IO314" s="1"/>
      <c r="IP314" s="1"/>
      <c r="IQ314" s="1"/>
      <c r="IR314" s="1"/>
      <c r="IS314" s="1"/>
      <c r="IT314" s="1"/>
      <c r="IU314" s="1"/>
      <c r="IV314" s="1"/>
      <c r="IW314" s="1"/>
    </row>
    <row r="315" customFormat="false" ht="11.25" hidden="false" customHeight="false" outlineLevel="0" collapsed="false">
      <c r="A315" s="1"/>
      <c r="B315" s="1"/>
      <c r="D315" s="1"/>
      <c r="E315" s="1"/>
      <c r="F315" s="1"/>
      <c r="H315" s="1"/>
      <c r="I315" s="1"/>
      <c r="J315" s="1"/>
      <c r="K315" s="1"/>
      <c r="M315" s="1"/>
      <c r="O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  <c r="FJ315" s="1"/>
      <c r="FK315" s="1"/>
      <c r="FL315" s="1"/>
      <c r="FM315" s="1"/>
      <c r="FN315" s="1"/>
      <c r="FO315" s="1"/>
      <c r="FP315" s="1"/>
      <c r="FQ315" s="1"/>
      <c r="FR315" s="1"/>
      <c r="FS315" s="1"/>
      <c r="FT315" s="1"/>
      <c r="FU315" s="1"/>
      <c r="FV315" s="1"/>
      <c r="FW315" s="1"/>
      <c r="FX315" s="1"/>
      <c r="FY315" s="1"/>
      <c r="FZ315" s="1"/>
      <c r="GA315" s="1"/>
      <c r="GB315" s="1"/>
      <c r="GC315" s="1"/>
      <c r="GD315" s="1"/>
      <c r="GE315" s="1"/>
      <c r="GF315" s="1"/>
      <c r="GG315" s="1"/>
      <c r="GH315" s="1"/>
      <c r="GI315" s="1"/>
      <c r="GJ315" s="1"/>
      <c r="GK315" s="1"/>
      <c r="GL315" s="1"/>
      <c r="GM315" s="1"/>
      <c r="GN315" s="1"/>
      <c r="GO315" s="1"/>
      <c r="GP315" s="1"/>
      <c r="GQ315" s="1"/>
      <c r="GR315" s="1"/>
      <c r="GS315" s="1"/>
      <c r="GT315" s="1"/>
      <c r="GU315" s="1"/>
      <c r="GV315" s="1"/>
      <c r="GW315" s="1"/>
      <c r="GX315" s="1"/>
      <c r="GY315" s="1"/>
      <c r="GZ315" s="1"/>
      <c r="HA315" s="1"/>
      <c r="HB315" s="1"/>
      <c r="HC315" s="1"/>
      <c r="HD315" s="1"/>
      <c r="HE315" s="1"/>
      <c r="HF315" s="1"/>
      <c r="HG315" s="1"/>
      <c r="HH315" s="1"/>
      <c r="HI315" s="1"/>
      <c r="HJ315" s="1"/>
      <c r="HK315" s="1"/>
      <c r="HL315" s="1"/>
      <c r="HM315" s="1"/>
      <c r="HN315" s="1"/>
      <c r="HO315" s="1"/>
      <c r="HP315" s="1"/>
      <c r="HQ315" s="1"/>
      <c r="HR315" s="1"/>
      <c r="HS315" s="1"/>
      <c r="HT315" s="1"/>
      <c r="HU315" s="1"/>
      <c r="HV315" s="1"/>
      <c r="HW315" s="1"/>
      <c r="HX315" s="1"/>
      <c r="HY315" s="1"/>
      <c r="HZ315" s="1"/>
      <c r="IA315" s="1"/>
      <c r="IB315" s="1"/>
      <c r="IC315" s="1"/>
      <c r="ID315" s="1"/>
      <c r="IE315" s="1"/>
      <c r="IF315" s="1"/>
      <c r="IG315" s="1"/>
      <c r="IH315" s="1"/>
      <c r="II315" s="1"/>
      <c r="IJ315" s="1"/>
      <c r="IK315" s="1"/>
      <c r="IL315" s="1"/>
      <c r="IM315" s="1"/>
      <c r="IN315" s="1"/>
      <c r="IO315" s="1"/>
      <c r="IP315" s="1"/>
      <c r="IQ315" s="1"/>
      <c r="IR315" s="1"/>
      <c r="IS315" s="1"/>
      <c r="IT315" s="1"/>
      <c r="IU315" s="1"/>
      <c r="IV315" s="1"/>
      <c r="IW315" s="1"/>
    </row>
    <row r="316" customFormat="false" ht="11.25" hidden="false" customHeight="false" outlineLevel="0" collapsed="false">
      <c r="A316" s="1"/>
      <c r="B316" s="1"/>
      <c r="D316" s="1"/>
      <c r="E316" s="1"/>
      <c r="F316" s="1"/>
      <c r="H316" s="1"/>
      <c r="I316" s="1"/>
      <c r="J316" s="1"/>
      <c r="K316" s="1"/>
      <c r="M316" s="1"/>
      <c r="O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  <c r="FJ316" s="1"/>
      <c r="FK316" s="1"/>
      <c r="FL316" s="1"/>
      <c r="FM316" s="1"/>
      <c r="FN316" s="1"/>
      <c r="FO316" s="1"/>
      <c r="FP316" s="1"/>
      <c r="FQ316" s="1"/>
      <c r="FR316" s="1"/>
      <c r="FS316" s="1"/>
      <c r="FT316" s="1"/>
      <c r="FU316" s="1"/>
      <c r="FV316" s="1"/>
      <c r="FW316" s="1"/>
      <c r="FX316" s="1"/>
      <c r="FY316" s="1"/>
      <c r="FZ316" s="1"/>
      <c r="GA316" s="1"/>
      <c r="GB316" s="1"/>
      <c r="GC316" s="1"/>
      <c r="GD316" s="1"/>
      <c r="GE316" s="1"/>
      <c r="GF316" s="1"/>
      <c r="GG316" s="1"/>
      <c r="GH316" s="1"/>
      <c r="GI316" s="1"/>
      <c r="GJ316" s="1"/>
      <c r="GK316" s="1"/>
      <c r="GL316" s="1"/>
      <c r="GM316" s="1"/>
      <c r="GN316" s="1"/>
      <c r="GO316" s="1"/>
      <c r="GP316" s="1"/>
      <c r="GQ316" s="1"/>
      <c r="GR316" s="1"/>
      <c r="GS316" s="1"/>
      <c r="GT316" s="1"/>
      <c r="GU316" s="1"/>
      <c r="GV316" s="1"/>
      <c r="GW316" s="1"/>
      <c r="GX316" s="1"/>
      <c r="GY316" s="1"/>
      <c r="GZ316" s="1"/>
      <c r="HA316" s="1"/>
      <c r="HB316" s="1"/>
      <c r="HC316" s="1"/>
      <c r="HD316" s="1"/>
      <c r="HE316" s="1"/>
      <c r="HF316" s="1"/>
      <c r="HG316" s="1"/>
      <c r="HH316" s="1"/>
      <c r="HI316" s="1"/>
      <c r="HJ316" s="1"/>
      <c r="HK316" s="1"/>
      <c r="HL316" s="1"/>
      <c r="HM316" s="1"/>
      <c r="HN316" s="1"/>
      <c r="HO316" s="1"/>
      <c r="HP316" s="1"/>
      <c r="HQ316" s="1"/>
      <c r="HR316" s="1"/>
      <c r="HS316" s="1"/>
      <c r="HT316" s="1"/>
      <c r="HU316" s="1"/>
      <c r="HV316" s="1"/>
      <c r="HW316" s="1"/>
      <c r="HX316" s="1"/>
      <c r="HY316" s="1"/>
      <c r="HZ316" s="1"/>
      <c r="IA316" s="1"/>
      <c r="IB316" s="1"/>
      <c r="IC316" s="1"/>
      <c r="ID316" s="1"/>
      <c r="IE316" s="1"/>
      <c r="IF316" s="1"/>
      <c r="IG316" s="1"/>
      <c r="IH316" s="1"/>
      <c r="II316" s="1"/>
      <c r="IJ316" s="1"/>
      <c r="IK316" s="1"/>
      <c r="IL316" s="1"/>
      <c r="IM316" s="1"/>
      <c r="IN316" s="1"/>
      <c r="IO316" s="1"/>
      <c r="IP316" s="1"/>
      <c r="IQ316" s="1"/>
      <c r="IR316" s="1"/>
      <c r="IS316" s="1"/>
      <c r="IT316" s="1"/>
      <c r="IU316" s="1"/>
      <c r="IV316" s="1"/>
      <c r="IW316" s="1"/>
    </row>
    <row r="317" customFormat="false" ht="11.25" hidden="false" customHeight="false" outlineLevel="0" collapsed="false">
      <c r="A317" s="1"/>
      <c r="B317" s="1"/>
      <c r="D317" s="1"/>
      <c r="E317" s="1"/>
      <c r="F317" s="1"/>
      <c r="H317" s="1"/>
      <c r="I317" s="1"/>
      <c r="J317" s="1"/>
      <c r="K317" s="1"/>
      <c r="M317" s="1"/>
      <c r="O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  <c r="EC317" s="1"/>
      <c r="ED317" s="1"/>
      <c r="EE317" s="1"/>
      <c r="EF317" s="1"/>
      <c r="EG317" s="1"/>
      <c r="EH317" s="1"/>
      <c r="EI317" s="1"/>
      <c r="EJ317" s="1"/>
      <c r="EK317" s="1"/>
      <c r="EL317" s="1"/>
      <c r="EM317" s="1"/>
      <c r="EN317" s="1"/>
      <c r="EO317" s="1"/>
      <c r="EP317" s="1"/>
      <c r="EQ317" s="1"/>
      <c r="ER317" s="1"/>
      <c r="ES317" s="1"/>
      <c r="ET317" s="1"/>
      <c r="EU317" s="1"/>
      <c r="EV317" s="1"/>
      <c r="EW317" s="1"/>
      <c r="EX317" s="1"/>
      <c r="EY317" s="1"/>
      <c r="EZ317" s="1"/>
      <c r="FA317" s="1"/>
      <c r="FB317" s="1"/>
      <c r="FC317" s="1"/>
      <c r="FD317" s="1"/>
      <c r="FE317" s="1"/>
      <c r="FF317" s="1"/>
      <c r="FG317" s="1"/>
      <c r="FH317" s="1"/>
      <c r="FI317" s="1"/>
      <c r="FJ317" s="1"/>
      <c r="FK317" s="1"/>
      <c r="FL317" s="1"/>
      <c r="FM317" s="1"/>
      <c r="FN317" s="1"/>
      <c r="FO317" s="1"/>
      <c r="FP317" s="1"/>
      <c r="FQ317" s="1"/>
      <c r="FR317" s="1"/>
      <c r="FS317" s="1"/>
      <c r="FT317" s="1"/>
      <c r="FU317" s="1"/>
      <c r="FV317" s="1"/>
      <c r="FW317" s="1"/>
      <c r="FX317" s="1"/>
      <c r="FY317" s="1"/>
      <c r="FZ317" s="1"/>
      <c r="GA317" s="1"/>
      <c r="GB317" s="1"/>
      <c r="GC317" s="1"/>
      <c r="GD317" s="1"/>
      <c r="GE317" s="1"/>
      <c r="GF317" s="1"/>
      <c r="GG317" s="1"/>
      <c r="GH317" s="1"/>
      <c r="GI317" s="1"/>
      <c r="GJ317" s="1"/>
      <c r="GK317" s="1"/>
      <c r="GL317" s="1"/>
      <c r="GM317" s="1"/>
      <c r="GN317" s="1"/>
      <c r="GO317" s="1"/>
      <c r="GP317" s="1"/>
      <c r="GQ317" s="1"/>
      <c r="GR317" s="1"/>
      <c r="GS317" s="1"/>
      <c r="GT317" s="1"/>
      <c r="GU317" s="1"/>
      <c r="GV317" s="1"/>
      <c r="GW317" s="1"/>
      <c r="GX317" s="1"/>
      <c r="GY317" s="1"/>
      <c r="GZ317" s="1"/>
      <c r="HA317" s="1"/>
      <c r="HB317" s="1"/>
      <c r="HC317" s="1"/>
      <c r="HD317" s="1"/>
      <c r="HE317" s="1"/>
      <c r="HF317" s="1"/>
      <c r="HG317" s="1"/>
      <c r="HH317" s="1"/>
      <c r="HI317" s="1"/>
      <c r="HJ317" s="1"/>
      <c r="HK317" s="1"/>
      <c r="HL317" s="1"/>
      <c r="HM317" s="1"/>
      <c r="HN317" s="1"/>
      <c r="HO317" s="1"/>
      <c r="HP317" s="1"/>
      <c r="HQ317" s="1"/>
      <c r="HR317" s="1"/>
      <c r="HS317" s="1"/>
      <c r="HT317" s="1"/>
      <c r="HU317" s="1"/>
      <c r="HV317" s="1"/>
      <c r="HW317" s="1"/>
      <c r="HX317" s="1"/>
      <c r="HY317" s="1"/>
      <c r="HZ317" s="1"/>
      <c r="IA317" s="1"/>
      <c r="IB317" s="1"/>
      <c r="IC317" s="1"/>
      <c r="ID317" s="1"/>
      <c r="IE317" s="1"/>
      <c r="IF317" s="1"/>
      <c r="IG317" s="1"/>
      <c r="IH317" s="1"/>
      <c r="II317" s="1"/>
      <c r="IJ317" s="1"/>
      <c r="IK317" s="1"/>
      <c r="IL317" s="1"/>
      <c r="IM317" s="1"/>
      <c r="IN317" s="1"/>
      <c r="IO317" s="1"/>
      <c r="IP317" s="1"/>
      <c r="IQ317" s="1"/>
      <c r="IR317" s="1"/>
      <c r="IS317" s="1"/>
      <c r="IT317" s="1"/>
      <c r="IU317" s="1"/>
      <c r="IV317" s="1"/>
      <c r="IW317" s="1"/>
    </row>
    <row r="318" customFormat="false" ht="11.25" hidden="false" customHeight="false" outlineLevel="0" collapsed="false">
      <c r="A318" s="1"/>
      <c r="B318" s="1"/>
      <c r="D318" s="1"/>
      <c r="E318" s="1"/>
      <c r="F318" s="1"/>
      <c r="H318" s="1"/>
      <c r="I318" s="1"/>
      <c r="J318" s="1"/>
      <c r="K318" s="1"/>
      <c r="M318" s="1"/>
      <c r="O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T318" s="1"/>
      <c r="EU318" s="1"/>
      <c r="EV318" s="1"/>
      <c r="EW318" s="1"/>
      <c r="EX318" s="1"/>
      <c r="EY318" s="1"/>
      <c r="EZ318" s="1"/>
      <c r="FA318" s="1"/>
      <c r="FB318" s="1"/>
      <c r="FC318" s="1"/>
      <c r="FD318" s="1"/>
      <c r="FE318" s="1"/>
      <c r="FF318" s="1"/>
      <c r="FG318" s="1"/>
      <c r="FH318" s="1"/>
      <c r="FI318" s="1"/>
      <c r="FJ318" s="1"/>
      <c r="FK318" s="1"/>
      <c r="FL318" s="1"/>
      <c r="FM318" s="1"/>
      <c r="FN318" s="1"/>
      <c r="FO318" s="1"/>
      <c r="FP318" s="1"/>
      <c r="FQ318" s="1"/>
      <c r="FR318" s="1"/>
      <c r="FS318" s="1"/>
      <c r="FT318" s="1"/>
      <c r="FU318" s="1"/>
      <c r="FV318" s="1"/>
      <c r="FW318" s="1"/>
      <c r="FX318" s="1"/>
      <c r="FY318" s="1"/>
      <c r="FZ318" s="1"/>
      <c r="GA318" s="1"/>
      <c r="GB318" s="1"/>
      <c r="GC318" s="1"/>
      <c r="GD318" s="1"/>
      <c r="GE318" s="1"/>
      <c r="GF318" s="1"/>
      <c r="GG318" s="1"/>
      <c r="GH318" s="1"/>
      <c r="GI318" s="1"/>
      <c r="GJ318" s="1"/>
      <c r="GK318" s="1"/>
      <c r="GL318" s="1"/>
      <c r="GM318" s="1"/>
      <c r="GN318" s="1"/>
      <c r="GO318" s="1"/>
      <c r="GP318" s="1"/>
      <c r="GQ318" s="1"/>
      <c r="GR318" s="1"/>
      <c r="GS318" s="1"/>
      <c r="GT318" s="1"/>
      <c r="GU318" s="1"/>
      <c r="GV318" s="1"/>
      <c r="GW318" s="1"/>
      <c r="GX318" s="1"/>
      <c r="GY318" s="1"/>
      <c r="GZ318" s="1"/>
      <c r="HA318" s="1"/>
      <c r="HB318" s="1"/>
      <c r="HC318" s="1"/>
      <c r="HD318" s="1"/>
      <c r="HE318" s="1"/>
      <c r="HF318" s="1"/>
      <c r="HG318" s="1"/>
      <c r="HH318" s="1"/>
      <c r="HI318" s="1"/>
      <c r="HJ318" s="1"/>
      <c r="HK318" s="1"/>
      <c r="HL318" s="1"/>
      <c r="HM318" s="1"/>
      <c r="HN318" s="1"/>
      <c r="HO318" s="1"/>
      <c r="HP318" s="1"/>
      <c r="HQ318" s="1"/>
      <c r="HR318" s="1"/>
      <c r="HS318" s="1"/>
      <c r="HT318" s="1"/>
      <c r="HU318" s="1"/>
      <c r="HV318" s="1"/>
      <c r="HW318" s="1"/>
      <c r="HX318" s="1"/>
      <c r="HY318" s="1"/>
      <c r="HZ318" s="1"/>
      <c r="IA318" s="1"/>
      <c r="IB318" s="1"/>
      <c r="IC318" s="1"/>
      <c r="ID318" s="1"/>
      <c r="IE318" s="1"/>
      <c r="IF318" s="1"/>
      <c r="IG318" s="1"/>
      <c r="IH318" s="1"/>
      <c r="II318" s="1"/>
      <c r="IJ318" s="1"/>
      <c r="IK318" s="1"/>
      <c r="IL318" s="1"/>
      <c r="IM318" s="1"/>
      <c r="IN318" s="1"/>
      <c r="IO318" s="1"/>
      <c r="IP318" s="1"/>
      <c r="IQ318" s="1"/>
      <c r="IR318" s="1"/>
      <c r="IS318" s="1"/>
      <c r="IT318" s="1"/>
      <c r="IU318" s="1"/>
      <c r="IV318" s="1"/>
      <c r="IW318" s="1"/>
    </row>
    <row r="319" customFormat="false" ht="11.25" hidden="false" customHeight="false" outlineLevel="0" collapsed="false">
      <c r="A319" s="1"/>
      <c r="B319" s="1"/>
      <c r="D319" s="1"/>
      <c r="E319" s="1"/>
      <c r="F319" s="1"/>
      <c r="H319" s="1"/>
      <c r="I319" s="1"/>
      <c r="J319" s="1"/>
      <c r="K319" s="1"/>
      <c r="M319" s="1"/>
      <c r="O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  <c r="FJ319" s="1"/>
      <c r="FK319" s="1"/>
      <c r="FL319" s="1"/>
      <c r="FM319" s="1"/>
      <c r="FN319" s="1"/>
      <c r="FO319" s="1"/>
      <c r="FP319" s="1"/>
      <c r="FQ319" s="1"/>
      <c r="FR319" s="1"/>
      <c r="FS319" s="1"/>
      <c r="FT319" s="1"/>
      <c r="FU319" s="1"/>
      <c r="FV319" s="1"/>
      <c r="FW319" s="1"/>
      <c r="FX319" s="1"/>
      <c r="FY319" s="1"/>
      <c r="FZ319" s="1"/>
      <c r="GA319" s="1"/>
      <c r="GB319" s="1"/>
      <c r="GC319" s="1"/>
      <c r="GD319" s="1"/>
      <c r="GE319" s="1"/>
      <c r="GF319" s="1"/>
      <c r="GG319" s="1"/>
      <c r="GH319" s="1"/>
      <c r="GI319" s="1"/>
      <c r="GJ319" s="1"/>
      <c r="GK319" s="1"/>
      <c r="GL319" s="1"/>
      <c r="GM319" s="1"/>
      <c r="GN319" s="1"/>
      <c r="GO319" s="1"/>
      <c r="GP319" s="1"/>
      <c r="GQ319" s="1"/>
      <c r="GR319" s="1"/>
      <c r="GS319" s="1"/>
      <c r="GT319" s="1"/>
      <c r="GU319" s="1"/>
      <c r="GV319" s="1"/>
      <c r="GW319" s="1"/>
      <c r="GX319" s="1"/>
      <c r="GY319" s="1"/>
      <c r="GZ319" s="1"/>
      <c r="HA319" s="1"/>
      <c r="HB319" s="1"/>
      <c r="HC319" s="1"/>
      <c r="HD319" s="1"/>
      <c r="HE319" s="1"/>
      <c r="HF319" s="1"/>
      <c r="HG319" s="1"/>
      <c r="HH319" s="1"/>
      <c r="HI319" s="1"/>
      <c r="HJ319" s="1"/>
      <c r="HK319" s="1"/>
      <c r="HL319" s="1"/>
      <c r="HM319" s="1"/>
      <c r="HN319" s="1"/>
      <c r="HO319" s="1"/>
      <c r="HP319" s="1"/>
      <c r="HQ319" s="1"/>
      <c r="HR319" s="1"/>
      <c r="HS319" s="1"/>
      <c r="HT319" s="1"/>
      <c r="HU319" s="1"/>
      <c r="HV319" s="1"/>
      <c r="HW319" s="1"/>
      <c r="HX319" s="1"/>
      <c r="HY319" s="1"/>
      <c r="HZ319" s="1"/>
      <c r="IA319" s="1"/>
      <c r="IB319" s="1"/>
      <c r="IC319" s="1"/>
      <c r="ID319" s="1"/>
      <c r="IE319" s="1"/>
      <c r="IF319" s="1"/>
      <c r="IG319" s="1"/>
      <c r="IH319" s="1"/>
      <c r="II319" s="1"/>
      <c r="IJ319" s="1"/>
      <c r="IK319" s="1"/>
      <c r="IL319" s="1"/>
      <c r="IM319" s="1"/>
      <c r="IN319" s="1"/>
      <c r="IO319" s="1"/>
      <c r="IP319" s="1"/>
      <c r="IQ319" s="1"/>
      <c r="IR319" s="1"/>
      <c r="IS319" s="1"/>
      <c r="IT319" s="1"/>
      <c r="IU319" s="1"/>
      <c r="IV319" s="1"/>
      <c r="IW319" s="1"/>
    </row>
    <row r="320" customFormat="false" ht="11.25" hidden="false" customHeight="false" outlineLevel="0" collapsed="false">
      <c r="A320" s="1"/>
      <c r="B320" s="1"/>
      <c r="D320" s="1"/>
      <c r="E320" s="1"/>
      <c r="F320" s="1"/>
      <c r="H320" s="1"/>
      <c r="I320" s="1"/>
      <c r="J320" s="1"/>
      <c r="K320" s="1"/>
      <c r="M320" s="1"/>
      <c r="O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  <c r="EC320" s="1"/>
      <c r="ED320" s="1"/>
      <c r="EE320" s="1"/>
      <c r="EF320" s="1"/>
      <c r="EG320" s="1"/>
      <c r="EH320" s="1"/>
      <c r="EI320" s="1"/>
      <c r="EJ320" s="1"/>
      <c r="EK320" s="1"/>
      <c r="EL320" s="1"/>
      <c r="EM320" s="1"/>
      <c r="EN320" s="1"/>
      <c r="EO320" s="1"/>
      <c r="EP320" s="1"/>
      <c r="EQ320" s="1"/>
      <c r="ER320" s="1"/>
      <c r="ES320" s="1"/>
      <c r="ET320" s="1"/>
      <c r="EU320" s="1"/>
      <c r="EV320" s="1"/>
      <c r="EW320" s="1"/>
      <c r="EX320" s="1"/>
      <c r="EY320" s="1"/>
      <c r="EZ320" s="1"/>
      <c r="FA320" s="1"/>
      <c r="FB320" s="1"/>
      <c r="FC320" s="1"/>
      <c r="FD320" s="1"/>
      <c r="FE320" s="1"/>
      <c r="FF320" s="1"/>
      <c r="FG320" s="1"/>
      <c r="FH320" s="1"/>
      <c r="FI320" s="1"/>
      <c r="FJ320" s="1"/>
      <c r="FK320" s="1"/>
      <c r="FL320" s="1"/>
      <c r="FM320" s="1"/>
      <c r="FN320" s="1"/>
      <c r="FO320" s="1"/>
      <c r="FP320" s="1"/>
      <c r="FQ320" s="1"/>
      <c r="FR320" s="1"/>
      <c r="FS320" s="1"/>
      <c r="FT320" s="1"/>
      <c r="FU320" s="1"/>
      <c r="FV320" s="1"/>
      <c r="FW320" s="1"/>
      <c r="FX320" s="1"/>
      <c r="FY320" s="1"/>
      <c r="FZ320" s="1"/>
      <c r="GA320" s="1"/>
      <c r="GB320" s="1"/>
      <c r="GC320" s="1"/>
      <c r="GD320" s="1"/>
      <c r="GE320" s="1"/>
      <c r="GF320" s="1"/>
      <c r="GG320" s="1"/>
      <c r="GH320" s="1"/>
      <c r="GI320" s="1"/>
      <c r="GJ320" s="1"/>
      <c r="GK320" s="1"/>
      <c r="GL320" s="1"/>
      <c r="GM320" s="1"/>
      <c r="GN320" s="1"/>
      <c r="GO320" s="1"/>
      <c r="GP320" s="1"/>
      <c r="GQ320" s="1"/>
      <c r="GR320" s="1"/>
      <c r="GS320" s="1"/>
      <c r="GT320" s="1"/>
      <c r="GU320" s="1"/>
      <c r="GV320" s="1"/>
      <c r="GW320" s="1"/>
      <c r="GX320" s="1"/>
      <c r="GY320" s="1"/>
      <c r="GZ320" s="1"/>
      <c r="HA320" s="1"/>
      <c r="HB320" s="1"/>
      <c r="HC320" s="1"/>
      <c r="HD320" s="1"/>
      <c r="HE320" s="1"/>
      <c r="HF320" s="1"/>
      <c r="HG320" s="1"/>
      <c r="HH320" s="1"/>
      <c r="HI320" s="1"/>
      <c r="HJ320" s="1"/>
      <c r="HK320" s="1"/>
      <c r="HL320" s="1"/>
      <c r="HM320" s="1"/>
      <c r="HN320" s="1"/>
      <c r="HO320" s="1"/>
      <c r="HP320" s="1"/>
      <c r="HQ320" s="1"/>
      <c r="HR320" s="1"/>
      <c r="HS320" s="1"/>
      <c r="HT320" s="1"/>
      <c r="HU320" s="1"/>
      <c r="HV320" s="1"/>
      <c r="HW320" s="1"/>
      <c r="HX320" s="1"/>
      <c r="HY320" s="1"/>
      <c r="HZ320" s="1"/>
      <c r="IA320" s="1"/>
      <c r="IB320" s="1"/>
      <c r="IC320" s="1"/>
      <c r="ID320" s="1"/>
      <c r="IE320" s="1"/>
      <c r="IF320" s="1"/>
      <c r="IG320" s="1"/>
      <c r="IH320" s="1"/>
      <c r="II320" s="1"/>
      <c r="IJ320" s="1"/>
      <c r="IK320" s="1"/>
      <c r="IL320" s="1"/>
      <c r="IM320" s="1"/>
      <c r="IN320" s="1"/>
      <c r="IO320" s="1"/>
      <c r="IP320" s="1"/>
      <c r="IQ320" s="1"/>
      <c r="IR320" s="1"/>
      <c r="IS320" s="1"/>
      <c r="IT320" s="1"/>
      <c r="IU320" s="1"/>
      <c r="IV320" s="1"/>
      <c r="IW320" s="1"/>
    </row>
    <row r="321" customFormat="false" ht="11.25" hidden="false" customHeight="false" outlineLevel="0" collapsed="false">
      <c r="A321" s="1"/>
      <c r="B321" s="1"/>
      <c r="D321" s="1"/>
      <c r="E321" s="1"/>
      <c r="F321" s="1"/>
      <c r="H321" s="1"/>
      <c r="I321" s="1"/>
      <c r="J321" s="1"/>
      <c r="K321" s="1"/>
      <c r="M321" s="1"/>
      <c r="O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T321" s="1"/>
      <c r="EU321" s="1"/>
      <c r="EV321" s="1"/>
      <c r="EW321" s="1"/>
      <c r="EX321" s="1"/>
      <c r="EY321" s="1"/>
      <c r="EZ321" s="1"/>
      <c r="FA321" s="1"/>
      <c r="FB321" s="1"/>
      <c r="FC321" s="1"/>
      <c r="FD321" s="1"/>
      <c r="FE321" s="1"/>
      <c r="FF321" s="1"/>
      <c r="FG321" s="1"/>
      <c r="FH321" s="1"/>
      <c r="FI321" s="1"/>
      <c r="FJ321" s="1"/>
      <c r="FK321" s="1"/>
      <c r="FL321" s="1"/>
      <c r="FM321" s="1"/>
      <c r="FN321" s="1"/>
      <c r="FO321" s="1"/>
      <c r="FP321" s="1"/>
      <c r="FQ321" s="1"/>
      <c r="FR321" s="1"/>
      <c r="FS321" s="1"/>
      <c r="FT321" s="1"/>
      <c r="FU321" s="1"/>
      <c r="FV321" s="1"/>
      <c r="FW321" s="1"/>
      <c r="FX321" s="1"/>
      <c r="FY321" s="1"/>
      <c r="FZ321" s="1"/>
      <c r="GA321" s="1"/>
      <c r="GB321" s="1"/>
      <c r="GC321" s="1"/>
      <c r="GD321" s="1"/>
      <c r="GE321" s="1"/>
      <c r="GF321" s="1"/>
      <c r="GG321" s="1"/>
      <c r="GH321" s="1"/>
      <c r="GI321" s="1"/>
      <c r="GJ321" s="1"/>
      <c r="GK321" s="1"/>
      <c r="GL321" s="1"/>
      <c r="GM321" s="1"/>
      <c r="GN321" s="1"/>
      <c r="GO321" s="1"/>
      <c r="GP321" s="1"/>
      <c r="GQ321" s="1"/>
      <c r="GR321" s="1"/>
      <c r="GS321" s="1"/>
      <c r="GT321" s="1"/>
      <c r="GU321" s="1"/>
      <c r="GV321" s="1"/>
      <c r="GW321" s="1"/>
      <c r="GX321" s="1"/>
      <c r="GY321" s="1"/>
      <c r="GZ321" s="1"/>
      <c r="HA321" s="1"/>
      <c r="HB321" s="1"/>
      <c r="HC321" s="1"/>
      <c r="HD321" s="1"/>
      <c r="HE321" s="1"/>
      <c r="HF321" s="1"/>
      <c r="HG321" s="1"/>
      <c r="HH321" s="1"/>
      <c r="HI321" s="1"/>
      <c r="HJ321" s="1"/>
      <c r="HK321" s="1"/>
      <c r="HL321" s="1"/>
      <c r="HM321" s="1"/>
      <c r="HN321" s="1"/>
      <c r="HO321" s="1"/>
      <c r="HP321" s="1"/>
      <c r="HQ321" s="1"/>
      <c r="HR321" s="1"/>
      <c r="HS321" s="1"/>
      <c r="HT321" s="1"/>
      <c r="HU321" s="1"/>
      <c r="HV321" s="1"/>
      <c r="HW321" s="1"/>
      <c r="HX321" s="1"/>
      <c r="HY321" s="1"/>
      <c r="HZ321" s="1"/>
      <c r="IA321" s="1"/>
      <c r="IB321" s="1"/>
      <c r="IC321" s="1"/>
      <c r="ID321" s="1"/>
      <c r="IE321" s="1"/>
      <c r="IF321" s="1"/>
      <c r="IG321" s="1"/>
      <c r="IH321" s="1"/>
      <c r="II321" s="1"/>
      <c r="IJ321" s="1"/>
      <c r="IK321" s="1"/>
      <c r="IL321" s="1"/>
      <c r="IM321" s="1"/>
      <c r="IN321" s="1"/>
      <c r="IO321" s="1"/>
      <c r="IP321" s="1"/>
      <c r="IQ321" s="1"/>
      <c r="IR321" s="1"/>
      <c r="IS321" s="1"/>
      <c r="IT321" s="1"/>
      <c r="IU321" s="1"/>
      <c r="IV321" s="1"/>
      <c r="IW321" s="1"/>
    </row>
    <row r="322" customFormat="false" ht="11.25" hidden="false" customHeight="false" outlineLevel="0" collapsed="false">
      <c r="A322" s="1"/>
      <c r="B322" s="1"/>
      <c r="D322" s="1"/>
      <c r="E322" s="1"/>
      <c r="F322" s="1"/>
      <c r="H322" s="1"/>
      <c r="I322" s="1"/>
      <c r="J322" s="1"/>
      <c r="K322" s="1"/>
      <c r="M322" s="1"/>
      <c r="O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T322" s="1"/>
      <c r="EU322" s="1"/>
      <c r="EV322" s="1"/>
      <c r="EW322" s="1"/>
      <c r="EX322" s="1"/>
      <c r="EY322" s="1"/>
      <c r="EZ322" s="1"/>
      <c r="FA322" s="1"/>
      <c r="FB322" s="1"/>
      <c r="FC322" s="1"/>
      <c r="FD322" s="1"/>
      <c r="FE322" s="1"/>
      <c r="FF322" s="1"/>
      <c r="FG322" s="1"/>
      <c r="FH322" s="1"/>
      <c r="FI322" s="1"/>
      <c r="FJ322" s="1"/>
      <c r="FK322" s="1"/>
      <c r="FL322" s="1"/>
      <c r="FM322" s="1"/>
      <c r="FN322" s="1"/>
      <c r="FO322" s="1"/>
      <c r="FP322" s="1"/>
      <c r="FQ322" s="1"/>
      <c r="FR322" s="1"/>
      <c r="FS322" s="1"/>
      <c r="FT322" s="1"/>
      <c r="FU322" s="1"/>
      <c r="FV322" s="1"/>
      <c r="FW322" s="1"/>
      <c r="FX322" s="1"/>
      <c r="FY322" s="1"/>
      <c r="FZ322" s="1"/>
      <c r="GA322" s="1"/>
      <c r="GB322" s="1"/>
      <c r="GC322" s="1"/>
      <c r="GD322" s="1"/>
      <c r="GE322" s="1"/>
      <c r="GF322" s="1"/>
      <c r="GG322" s="1"/>
      <c r="GH322" s="1"/>
      <c r="GI322" s="1"/>
      <c r="GJ322" s="1"/>
      <c r="GK322" s="1"/>
      <c r="GL322" s="1"/>
      <c r="GM322" s="1"/>
      <c r="GN322" s="1"/>
      <c r="GO322" s="1"/>
      <c r="GP322" s="1"/>
      <c r="GQ322" s="1"/>
      <c r="GR322" s="1"/>
      <c r="GS322" s="1"/>
      <c r="GT322" s="1"/>
      <c r="GU322" s="1"/>
      <c r="GV322" s="1"/>
      <c r="GW322" s="1"/>
      <c r="GX322" s="1"/>
      <c r="GY322" s="1"/>
      <c r="GZ322" s="1"/>
      <c r="HA322" s="1"/>
      <c r="HB322" s="1"/>
      <c r="HC322" s="1"/>
      <c r="HD322" s="1"/>
      <c r="HE322" s="1"/>
      <c r="HF322" s="1"/>
      <c r="HG322" s="1"/>
      <c r="HH322" s="1"/>
      <c r="HI322" s="1"/>
      <c r="HJ322" s="1"/>
      <c r="HK322" s="1"/>
      <c r="HL322" s="1"/>
      <c r="HM322" s="1"/>
      <c r="HN322" s="1"/>
      <c r="HO322" s="1"/>
      <c r="HP322" s="1"/>
      <c r="HQ322" s="1"/>
      <c r="HR322" s="1"/>
      <c r="HS322" s="1"/>
      <c r="HT322" s="1"/>
      <c r="HU322" s="1"/>
      <c r="HV322" s="1"/>
      <c r="HW322" s="1"/>
      <c r="HX322" s="1"/>
      <c r="HY322" s="1"/>
      <c r="HZ322" s="1"/>
      <c r="IA322" s="1"/>
      <c r="IB322" s="1"/>
      <c r="IC322" s="1"/>
      <c r="ID322" s="1"/>
      <c r="IE322" s="1"/>
      <c r="IF322" s="1"/>
      <c r="IG322" s="1"/>
      <c r="IH322" s="1"/>
      <c r="II322" s="1"/>
      <c r="IJ322" s="1"/>
      <c r="IK322" s="1"/>
      <c r="IL322" s="1"/>
      <c r="IM322" s="1"/>
      <c r="IN322" s="1"/>
      <c r="IO322" s="1"/>
      <c r="IP322" s="1"/>
      <c r="IQ322" s="1"/>
      <c r="IR322" s="1"/>
      <c r="IS322" s="1"/>
      <c r="IT322" s="1"/>
      <c r="IU322" s="1"/>
      <c r="IV322" s="1"/>
      <c r="IW322" s="1"/>
    </row>
    <row r="323" customFormat="false" ht="11.25" hidden="false" customHeight="false" outlineLevel="0" collapsed="false">
      <c r="A323" s="1"/>
      <c r="B323" s="1"/>
      <c r="D323" s="1"/>
      <c r="E323" s="1"/>
      <c r="F323" s="1"/>
      <c r="H323" s="1"/>
      <c r="I323" s="1"/>
      <c r="J323" s="1"/>
      <c r="K323" s="1"/>
      <c r="M323" s="1"/>
      <c r="O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  <c r="FJ323" s="1"/>
      <c r="FK323" s="1"/>
      <c r="FL323" s="1"/>
      <c r="FM323" s="1"/>
      <c r="FN323" s="1"/>
      <c r="FO323" s="1"/>
      <c r="FP323" s="1"/>
      <c r="FQ323" s="1"/>
      <c r="FR323" s="1"/>
      <c r="FS323" s="1"/>
      <c r="FT323" s="1"/>
      <c r="FU323" s="1"/>
      <c r="FV323" s="1"/>
      <c r="FW323" s="1"/>
      <c r="FX323" s="1"/>
      <c r="FY323" s="1"/>
      <c r="FZ323" s="1"/>
      <c r="GA323" s="1"/>
      <c r="GB323" s="1"/>
      <c r="GC323" s="1"/>
      <c r="GD323" s="1"/>
      <c r="GE323" s="1"/>
      <c r="GF323" s="1"/>
      <c r="GG323" s="1"/>
      <c r="GH323" s="1"/>
      <c r="GI323" s="1"/>
      <c r="GJ323" s="1"/>
      <c r="GK323" s="1"/>
      <c r="GL323" s="1"/>
      <c r="GM323" s="1"/>
      <c r="GN323" s="1"/>
      <c r="GO323" s="1"/>
      <c r="GP323" s="1"/>
      <c r="GQ323" s="1"/>
      <c r="GR323" s="1"/>
      <c r="GS323" s="1"/>
      <c r="GT323" s="1"/>
      <c r="GU323" s="1"/>
      <c r="GV323" s="1"/>
      <c r="GW323" s="1"/>
      <c r="GX323" s="1"/>
      <c r="GY323" s="1"/>
      <c r="GZ323" s="1"/>
      <c r="HA323" s="1"/>
      <c r="HB323" s="1"/>
      <c r="HC323" s="1"/>
      <c r="HD323" s="1"/>
      <c r="HE323" s="1"/>
      <c r="HF323" s="1"/>
      <c r="HG323" s="1"/>
      <c r="HH323" s="1"/>
      <c r="HI323" s="1"/>
      <c r="HJ323" s="1"/>
      <c r="HK323" s="1"/>
      <c r="HL323" s="1"/>
      <c r="HM323" s="1"/>
      <c r="HN323" s="1"/>
      <c r="HO323" s="1"/>
      <c r="HP323" s="1"/>
      <c r="HQ323" s="1"/>
      <c r="HR323" s="1"/>
      <c r="HS323" s="1"/>
      <c r="HT323" s="1"/>
      <c r="HU323" s="1"/>
      <c r="HV323" s="1"/>
      <c r="HW323" s="1"/>
      <c r="HX323" s="1"/>
      <c r="HY323" s="1"/>
      <c r="HZ323" s="1"/>
      <c r="IA323" s="1"/>
      <c r="IB323" s="1"/>
      <c r="IC323" s="1"/>
      <c r="ID323" s="1"/>
      <c r="IE323" s="1"/>
      <c r="IF323" s="1"/>
      <c r="IG323" s="1"/>
      <c r="IH323" s="1"/>
      <c r="II323" s="1"/>
      <c r="IJ323" s="1"/>
      <c r="IK323" s="1"/>
      <c r="IL323" s="1"/>
      <c r="IM323" s="1"/>
      <c r="IN323" s="1"/>
      <c r="IO323" s="1"/>
      <c r="IP323" s="1"/>
      <c r="IQ323" s="1"/>
      <c r="IR323" s="1"/>
      <c r="IS323" s="1"/>
      <c r="IT323" s="1"/>
      <c r="IU323" s="1"/>
      <c r="IV323" s="1"/>
      <c r="IW323" s="1"/>
    </row>
    <row r="324" customFormat="false" ht="11.25" hidden="false" customHeight="false" outlineLevel="0" collapsed="false">
      <c r="A324" s="1"/>
      <c r="B324" s="1"/>
      <c r="D324" s="1"/>
      <c r="E324" s="1"/>
      <c r="F324" s="1"/>
      <c r="H324" s="1"/>
      <c r="I324" s="1"/>
      <c r="J324" s="1"/>
      <c r="K324" s="1"/>
      <c r="M324" s="1"/>
      <c r="O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  <c r="FJ324" s="1"/>
      <c r="FK324" s="1"/>
      <c r="FL324" s="1"/>
      <c r="FM324" s="1"/>
      <c r="FN324" s="1"/>
      <c r="FO324" s="1"/>
      <c r="FP324" s="1"/>
      <c r="FQ324" s="1"/>
      <c r="FR324" s="1"/>
      <c r="FS324" s="1"/>
      <c r="FT324" s="1"/>
      <c r="FU324" s="1"/>
      <c r="FV324" s="1"/>
      <c r="FW324" s="1"/>
      <c r="FX324" s="1"/>
      <c r="FY324" s="1"/>
      <c r="FZ324" s="1"/>
      <c r="GA324" s="1"/>
      <c r="GB324" s="1"/>
      <c r="GC324" s="1"/>
      <c r="GD324" s="1"/>
      <c r="GE324" s="1"/>
      <c r="GF324" s="1"/>
      <c r="GG324" s="1"/>
      <c r="GH324" s="1"/>
      <c r="GI324" s="1"/>
      <c r="GJ324" s="1"/>
      <c r="GK324" s="1"/>
      <c r="GL324" s="1"/>
      <c r="GM324" s="1"/>
      <c r="GN324" s="1"/>
      <c r="GO324" s="1"/>
      <c r="GP324" s="1"/>
      <c r="GQ324" s="1"/>
      <c r="GR324" s="1"/>
      <c r="GS324" s="1"/>
      <c r="GT324" s="1"/>
      <c r="GU324" s="1"/>
      <c r="GV324" s="1"/>
      <c r="GW324" s="1"/>
      <c r="GX324" s="1"/>
      <c r="GY324" s="1"/>
      <c r="GZ324" s="1"/>
      <c r="HA324" s="1"/>
      <c r="HB324" s="1"/>
      <c r="HC324" s="1"/>
      <c r="HD324" s="1"/>
      <c r="HE324" s="1"/>
      <c r="HF324" s="1"/>
      <c r="HG324" s="1"/>
      <c r="HH324" s="1"/>
      <c r="HI324" s="1"/>
      <c r="HJ324" s="1"/>
      <c r="HK324" s="1"/>
      <c r="HL324" s="1"/>
      <c r="HM324" s="1"/>
      <c r="HN324" s="1"/>
      <c r="HO324" s="1"/>
      <c r="HP324" s="1"/>
      <c r="HQ324" s="1"/>
      <c r="HR324" s="1"/>
      <c r="HS324" s="1"/>
      <c r="HT324" s="1"/>
      <c r="HU324" s="1"/>
      <c r="HV324" s="1"/>
      <c r="HW324" s="1"/>
      <c r="HX324" s="1"/>
      <c r="HY324" s="1"/>
      <c r="HZ324" s="1"/>
      <c r="IA324" s="1"/>
      <c r="IB324" s="1"/>
      <c r="IC324" s="1"/>
      <c r="ID324" s="1"/>
      <c r="IE324" s="1"/>
      <c r="IF324" s="1"/>
      <c r="IG324" s="1"/>
      <c r="IH324" s="1"/>
      <c r="II324" s="1"/>
      <c r="IJ324" s="1"/>
      <c r="IK324" s="1"/>
      <c r="IL324" s="1"/>
      <c r="IM324" s="1"/>
      <c r="IN324" s="1"/>
      <c r="IO324" s="1"/>
      <c r="IP324" s="1"/>
      <c r="IQ324" s="1"/>
      <c r="IR324" s="1"/>
      <c r="IS324" s="1"/>
      <c r="IT324" s="1"/>
      <c r="IU324" s="1"/>
      <c r="IV324" s="1"/>
      <c r="IW324" s="1"/>
    </row>
    <row r="325" customFormat="false" ht="11.25" hidden="false" customHeight="false" outlineLevel="0" collapsed="false">
      <c r="A325" s="1"/>
      <c r="B325" s="1"/>
      <c r="D325" s="1"/>
      <c r="E325" s="1"/>
      <c r="F325" s="1"/>
      <c r="H325" s="1"/>
      <c r="I325" s="1"/>
      <c r="J325" s="1"/>
      <c r="K325" s="1"/>
      <c r="M325" s="1"/>
      <c r="O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  <c r="FJ325" s="1"/>
      <c r="FK325" s="1"/>
      <c r="FL325" s="1"/>
      <c r="FM325" s="1"/>
      <c r="FN325" s="1"/>
      <c r="FO325" s="1"/>
      <c r="FP325" s="1"/>
      <c r="FQ325" s="1"/>
      <c r="FR325" s="1"/>
      <c r="FS325" s="1"/>
      <c r="FT325" s="1"/>
      <c r="FU325" s="1"/>
      <c r="FV325" s="1"/>
      <c r="FW325" s="1"/>
      <c r="FX325" s="1"/>
      <c r="FY325" s="1"/>
      <c r="FZ325" s="1"/>
      <c r="GA325" s="1"/>
      <c r="GB325" s="1"/>
      <c r="GC325" s="1"/>
      <c r="GD325" s="1"/>
      <c r="GE325" s="1"/>
      <c r="GF325" s="1"/>
      <c r="GG325" s="1"/>
      <c r="GH325" s="1"/>
      <c r="GI325" s="1"/>
      <c r="GJ325" s="1"/>
      <c r="GK325" s="1"/>
      <c r="GL325" s="1"/>
      <c r="GM325" s="1"/>
      <c r="GN325" s="1"/>
      <c r="GO325" s="1"/>
      <c r="GP325" s="1"/>
      <c r="GQ325" s="1"/>
      <c r="GR325" s="1"/>
      <c r="GS325" s="1"/>
      <c r="GT325" s="1"/>
      <c r="GU325" s="1"/>
      <c r="GV325" s="1"/>
      <c r="GW325" s="1"/>
      <c r="GX325" s="1"/>
      <c r="GY325" s="1"/>
      <c r="GZ325" s="1"/>
      <c r="HA325" s="1"/>
      <c r="HB325" s="1"/>
      <c r="HC325" s="1"/>
      <c r="HD325" s="1"/>
      <c r="HE325" s="1"/>
      <c r="HF325" s="1"/>
      <c r="HG325" s="1"/>
      <c r="HH325" s="1"/>
      <c r="HI325" s="1"/>
      <c r="HJ325" s="1"/>
      <c r="HK325" s="1"/>
      <c r="HL325" s="1"/>
      <c r="HM325" s="1"/>
      <c r="HN325" s="1"/>
      <c r="HO325" s="1"/>
      <c r="HP325" s="1"/>
      <c r="HQ325" s="1"/>
      <c r="HR325" s="1"/>
      <c r="HS325" s="1"/>
      <c r="HT325" s="1"/>
      <c r="HU325" s="1"/>
      <c r="HV325" s="1"/>
      <c r="HW325" s="1"/>
      <c r="HX325" s="1"/>
      <c r="HY325" s="1"/>
      <c r="HZ325" s="1"/>
      <c r="IA325" s="1"/>
      <c r="IB325" s="1"/>
      <c r="IC325" s="1"/>
      <c r="ID325" s="1"/>
      <c r="IE325" s="1"/>
      <c r="IF325" s="1"/>
      <c r="IG325" s="1"/>
      <c r="IH325" s="1"/>
      <c r="II325" s="1"/>
      <c r="IJ325" s="1"/>
      <c r="IK325" s="1"/>
      <c r="IL325" s="1"/>
      <c r="IM325" s="1"/>
      <c r="IN325" s="1"/>
      <c r="IO325" s="1"/>
      <c r="IP325" s="1"/>
      <c r="IQ325" s="1"/>
      <c r="IR325" s="1"/>
      <c r="IS325" s="1"/>
      <c r="IT325" s="1"/>
      <c r="IU325" s="1"/>
      <c r="IV325" s="1"/>
      <c r="IW325" s="1"/>
    </row>
    <row r="326" customFormat="false" ht="11.25" hidden="false" customHeight="false" outlineLevel="0" collapsed="false">
      <c r="A326" s="1"/>
      <c r="B326" s="1"/>
      <c r="D326" s="1"/>
      <c r="E326" s="1"/>
      <c r="F326" s="1"/>
      <c r="H326" s="1"/>
      <c r="I326" s="1"/>
      <c r="J326" s="1"/>
      <c r="K326" s="1"/>
      <c r="M326" s="1"/>
      <c r="O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T326" s="1"/>
      <c r="EU326" s="1"/>
      <c r="EV326" s="1"/>
      <c r="EW326" s="1"/>
      <c r="EX326" s="1"/>
      <c r="EY326" s="1"/>
      <c r="EZ326" s="1"/>
      <c r="FA326" s="1"/>
      <c r="FB326" s="1"/>
      <c r="FC326" s="1"/>
      <c r="FD326" s="1"/>
      <c r="FE326" s="1"/>
      <c r="FF326" s="1"/>
      <c r="FG326" s="1"/>
      <c r="FH326" s="1"/>
      <c r="FI326" s="1"/>
      <c r="FJ326" s="1"/>
      <c r="FK326" s="1"/>
      <c r="FL326" s="1"/>
      <c r="FM326" s="1"/>
      <c r="FN326" s="1"/>
      <c r="FO326" s="1"/>
      <c r="FP326" s="1"/>
      <c r="FQ326" s="1"/>
      <c r="FR326" s="1"/>
      <c r="FS326" s="1"/>
      <c r="FT326" s="1"/>
      <c r="FU326" s="1"/>
      <c r="FV326" s="1"/>
      <c r="FW326" s="1"/>
      <c r="FX326" s="1"/>
      <c r="FY326" s="1"/>
      <c r="FZ326" s="1"/>
      <c r="GA326" s="1"/>
      <c r="GB326" s="1"/>
      <c r="GC326" s="1"/>
      <c r="GD326" s="1"/>
      <c r="GE326" s="1"/>
      <c r="GF326" s="1"/>
      <c r="GG326" s="1"/>
      <c r="GH326" s="1"/>
      <c r="GI326" s="1"/>
      <c r="GJ326" s="1"/>
      <c r="GK326" s="1"/>
      <c r="GL326" s="1"/>
      <c r="GM326" s="1"/>
      <c r="GN326" s="1"/>
      <c r="GO326" s="1"/>
      <c r="GP326" s="1"/>
      <c r="GQ326" s="1"/>
      <c r="GR326" s="1"/>
      <c r="GS326" s="1"/>
      <c r="GT326" s="1"/>
      <c r="GU326" s="1"/>
      <c r="GV326" s="1"/>
      <c r="GW326" s="1"/>
      <c r="GX326" s="1"/>
      <c r="GY326" s="1"/>
      <c r="GZ326" s="1"/>
      <c r="HA326" s="1"/>
      <c r="HB326" s="1"/>
      <c r="HC326" s="1"/>
      <c r="HD326" s="1"/>
      <c r="HE326" s="1"/>
      <c r="HF326" s="1"/>
      <c r="HG326" s="1"/>
      <c r="HH326" s="1"/>
      <c r="HI326" s="1"/>
      <c r="HJ326" s="1"/>
      <c r="HK326" s="1"/>
      <c r="HL326" s="1"/>
      <c r="HM326" s="1"/>
      <c r="HN326" s="1"/>
      <c r="HO326" s="1"/>
      <c r="HP326" s="1"/>
      <c r="HQ326" s="1"/>
      <c r="HR326" s="1"/>
      <c r="HS326" s="1"/>
      <c r="HT326" s="1"/>
      <c r="HU326" s="1"/>
      <c r="HV326" s="1"/>
      <c r="HW326" s="1"/>
      <c r="HX326" s="1"/>
      <c r="HY326" s="1"/>
      <c r="HZ326" s="1"/>
      <c r="IA326" s="1"/>
      <c r="IB326" s="1"/>
      <c r="IC326" s="1"/>
      <c r="ID326" s="1"/>
      <c r="IE326" s="1"/>
      <c r="IF326" s="1"/>
      <c r="IG326" s="1"/>
      <c r="IH326" s="1"/>
      <c r="II326" s="1"/>
      <c r="IJ326" s="1"/>
      <c r="IK326" s="1"/>
      <c r="IL326" s="1"/>
      <c r="IM326" s="1"/>
      <c r="IN326" s="1"/>
      <c r="IO326" s="1"/>
      <c r="IP326" s="1"/>
      <c r="IQ326" s="1"/>
      <c r="IR326" s="1"/>
      <c r="IS326" s="1"/>
      <c r="IT326" s="1"/>
      <c r="IU326" s="1"/>
      <c r="IV326" s="1"/>
      <c r="IW326" s="1"/>
    </row>
    <row r="327" customFormat="false" ht="11.25" hidden="false" customHeight="false" outlineLevel="0" collapsed="false">
      <c r="A327" s="1"/>
      <c r="B327" s="1"/>
      <c r="D327" s="1"/>
      <c r="E327" s="1"/>
      <c r="F327" s="1"/>
      <c r="H327" s="1"/>
      <c r="I327" s="1"/>
      <c r="J327" s="1"/>
      <c r="K327" s="1"/>
      <c r="M327" s="1"/>
      <c r="O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  <c r="FJ327" s="1"/>
      <c r="FK327" s="1"/>
      <c r="FL327" s="1"/>
      <c r="FM327" s="1"/>
      <c r="FN327" s="1"/>
      <c r="FO327" s="1"/>
      <c r="FP327" s="1"/>
      <c r="FQ327" s="1"/>
      <c r="FR327" s="1"/>
      <c r="FS327" s="1"/>
      <c r="FT327" s="1"/>
      <c r="FU327" s="1"/>
      <c r="FV327" s="1"/>
      <c r="FW327" s="1"/>
      <c r="FX327" s="1"/>
      <c r="FY327" s="1"/>
      <c r="FZ327" s="1"/>
      <c r="GA327" s="1"/>
      <c r="GB327" s="1"/>
      <c r="GC327" s="1"/>
      <c r="GD327" s="1"/>
      <c r="GE327" s="1"/>
      <c r="GF327" s="1"/>
      <c r="GG327" s="1"/>
      <c r="GH327" s="1"/>
      <c r="GI327" s="1"/>
      <c r="GJ327" s="1"/>
      <c r="GK327" s="1"/>
      <c r="GL327" s="1"/>
      <c r="GM327" s="1"/>
      <c r="GN327" s="1"/>
      <c r="GO327" s="1"/>
      <c r="GP327" s="1"/>
      <c r="GQ327" s="1"/>
      <c r="GR327" s="1"/>
      <c r="GS327" s="1"/>
      <c r="GT327" s="1"/>
      <c r="GU327" s="1"/>
      <c r="GV327" s="1"/>
      <c r="GW327" s="1"/>
      <c r="GX327" s="1"/>
      <c r="GY327" s="1"/>
      <c r="GZ327" s="1"/>
      <c r="HA327" s="1"/>
      <c r="HB327" s="1"/>
      <c r="HC327" s="1"/>
      <c r="HD327" s="1"/>
      <c r="HE327" s="1"/>
      <c r="HF327" s="1"/>
      <c r="HG327" s="1"/>
      <c r="HH327" s="1"/>
      <c r="HI327" s="1"/>
      <c r="HJ327" s="1"/>
      <c r="HK327" s="1"/>
      <c r="HL327" s="1"/>
      <c r="HM327" s="1"/>
      <c r="HN327" s="1"/>
      <c r="HO327" s="1"/>
      <c r="HP327" s="1"/>
      <c r="HQ327" s="1"/>
      <c r="HR327" s="1"/>
      <c r="HS327" s="1"/>
      <c r="HT327" s="1"/>
      <c r="HU327" s="1"/>
      <c r="HV327" s="1"/>
      <c r="HW327" s="1"/>
      <c r="HX327" s="1"/>
      <c r="HY327" s="1"/>
      <c r="HZ327" s="1"/>
      <c r="IA327" s="1"/>
      <c r="IB327" s="1"/>
      <c r="IC327" s="1"/>
      <c r="ID327" s="1"/>
      <c r="IE327" s="1"/>
      <c r="IF327" s="1"/>
      <c r="IG327" s="1"/>
      <c r="IH327" s="1"/>
      <c r="II327" s="1"/>
      <c r="IJ327" s="1"/>
      <c r="IK327" s="1"/>
      <c r="IL327" s="1"/>
      <c r="IM327" s="1"/>
      <c r="IN327" s="1"/>
      <c r="IO327" s="1"/>
      <c r="IP327" s="1"/>
      <c r="IQ327" s="1"/>
      <c r="IR327" s="1"/>
      <c r="IS327" s="1"/>
      <c r="IT327" s="1"/>
      <c r="IU327" s="1"/>
      <c r="IV327" s="1"/>
      <c r="IW327" s="1"/>
    </row>
    <row r="328" customFormat="false" ht="11.25" hidden="false" customHeight="false" outlineLevel="0" collapsed="false">
      <c r="A328" s="1"/>
      <c r="B328" s="1"/>
      <c r="D328" s="1"/>
      <c r="E328" s="1"/>
      <c r="F328" s="1"/>
      <c r="H328" s="1"/>
      <c r="I328" s="1"/>
      <c r="J328" s="1"/>
      <c r="K328" s="1"/>
      <c r="M328" s="1"/>
      <c r="O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T328" s="1"/>
      <c r="EU328" s="1"/>
      <c r="EV328" s="1"/>
      <c r="EW328" s="1"/>
      <c r="EX328" s="1"/>
      <c r="EY328" s="1"/>
      <c r="EZ328" s="1"/>
      <c r="FA328" s="1"/>
      <c r="FB328" s="1"/>
      <c r="FC328" s="1"/>
      <c r="FD328" s="1"/>
      <c r="FE328" s="1"/>
      <c r="FF328" s="1"/>
      <c r="FG328" s="1"/>
      <c r="FH328" s="1"/>
      <c r="FI328" s="1"/>
      <c r="FJ328" s="1"/>
      <c r="FK328" s="1"/>
      <c r="FL328" s="1"/>
      <c r="FM328" s="1"/>
      <c r="FN328" s="1"/>
      <c r="FO328" s="1"/>
      <c r="FP328" s="1"/>
      <c r="FQ328" s="1"/>
      <c r="FR328" s="1"/>
      <c r="FS328" s="1"/>
      <c r="FT328" s="1"/>
      <c r="FU328" s="1"/>
      <c r="FV328" s="1"/>
      <c r="FW328" s="1"/>
      <c r="FX328" s="1"/>
      <c r="FY328" s="1"/>
      <c r="FZ328" s="1"/>
      <c r="GA328" s="1"/>
      <c r="GB328" s="1"/>
      <c r="GC328" s="1"/>
      <c r="GD328" s="1"/>
      <c r="GE328" s="1"/>
      <c r="GF328" s="1"/>
      <c r="GG328" s="1"/>
      <c r="GH328" s="1"/>
      <c r="GI328" s="1"/>
      <c r="GJ328" s="1"/>
      <c r="GK328" s="1"/>
      <c r="GL328" s="1"/>
      <c r="GM328" s="1"/>
      <c r="GN328" s="1"/>
      <c r="GO328" s="1"/>
      <c r="GP328" s="1"/>
      <c r="GQ328" s="1"/>
      <c r="GR328" s="1"/>
      <c r="GS328" s="1"/>
      <c r="GT328" s="1"/>
      <c r="GU328" s="1"/>
      <c r="GV328" s="1"/>
      <c r="GW328" s="1"/>
      <c r="GX328" s="1"/>
      <c r="GY328" s="1"/>
      <c r="GZ328" s="1"/>
      <c r="HA328" s="1"/>
      <c r="HB328" s="1"/>
      <c r="HC328" s="1"/>
      <c r="HD328" s="1"/>
      <c r="HE328" s="1"/>
      <c r="HF328" s="1"/>
      <c r="HG328" s="1"/>
      <c r="HH328" s="1"/>
      <c r="HI328" s="1"/>
      <c r="HJ328" s="1"/>
      <c r="HK328" s="1"/>
      <c r="HL328" s="1"/>
      <c r="HM328" s="1"/>
      <c r="HN328" s="1"/>
      <c r="HO328" s="1"/>
      <c r="HP328" s="1"/>
      <c r="HQ328" s="1"/>
      <c r="HR328" s="1"/>
      <c r="HS328" s="1"/>
      <c r="HT328" s="1"/>
      <c r="HU328" s="1"/>
      <c r="HV328" s="1"/>
      <c r="HW328" s="1"/>
      <c r="HX328" s="1"/>
      <c r="HY328" s="1"/>
      <c r="HZ328" s="1"/>
      <c r="IA328" s="1"/>
      <c r="IB328" s="1"/>
      <c r="IC328" s="1"/>
      <c r="ID328" s="1"/>
      <c r="IE328" s="1"/>
      <c r="IF328" s="1"/>
      <c r="IG328" s="1"/>
      <c r="IH328" s="1"/>
      <c r="II328" s="1"/>
      <c r="IJ328" s="1"/>
      <c r="IK328" s="1"/>
      <c r="IL328" s="1"/>
      <c r="IM328" s="1"/>
      <c r="IN328" s="1"/>
      <c r="IO328" s="1"/>
      <c r="IP328" s="1"/>
      <c r="IQ328" s="1"/>
      <c r="IR328" s="1"/>
      <c r="IS328" s="1"/>
      <c r="IT328" s="1"/>
      <c r="IU328" s="1"/>
      <c r="IV328" s="1"/>
      <c r="IW328" s="1"/>
    </row>
    <row r="329" customFormat="false" ht="11.25" hidden="false" customHeight="false" outlineLevel="0" collapsed="false">
      <c r="A329" s="1"/>
      <c r="B329" s="1"/>
      <c r="D329" s="1"/>
      <c r="E329" s="1"/>
      <c r="F329" s="1"/>
      <c r="H329" s="1"/>
      <c r="I329" s="1"/>
      <c r="J329" s="1"/>
      <c r="K329" s="1"/>
      <c r="M329" s="1"/>
      <c r="O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T329" s="1"/>
      <c r="EU329" s="1"/>
      <c r="EV329" s="1"/>
      <c r="EW329" s="1"/>
      <c r="EX329" s="1"/>
      <c r="EY329" s="1"/>
      <c r="EZ329" s="1"/>
      <c r="FA329" s="1"/>
      <c r="FB329" s="1"/>
      <c r="FC329" s="1"/>
      <c r="FD329" s="1"/>
      <c r="FE329" s="1"/>
      <c r="FF329" s="1"/>
      <c r="FG329" s="1"/>
      <c r="FH329" s="1"/>
      <c r="FI329" s="1"/>
      <c r="FJ329" s="1"/>
      <c r="FK329" s="1"/>
      <c r="FL329" s="1"/>
      <c r="FM329" s="1"/>
      <c r="FN329" s="1"/>
      <c r="FO329" s="1"/>
      <c r="FP329" s="1"/>
      <c r="FQ329" s="1"/>
      <c r="FR329" s="1"/>
      <c r="FS329" s="1"/>
      <c r="FT329" s="1"/>
      <c r="FU329" s="1"/>
      <c r="FV329" s="1"/>
      <c r="FW329" s="1"/>
      <c r="FX329" s="1"/>
      <c r="FY329" s="1"/>
      <c r="FZ329" s="1"/>
      <c r="GA329" s="1"/>
      <c r="GB329" s="1"/>
      <c r="GC329" s="1"/>
      <c r="GD329" s="1"/>
      <c r="GE329" s="1"/>
      <c r="GF329" s="1"/>
      <c r="GG329" s="1"/>
      <c r="GH329" s="1"/>
      <c r="GI329" s="1"/>
      <c r="GJ329" s="1"/>
      <c r="GK329" s="1"/>
      <c r="GL329" s="1"/>
      <c r="GM329" s="1"/>
      <c r="GN329" s="1"/>
      <c r="GO329" s="1"/>
      <c r="GP329" s="1"/>
      <c r="GQ329" s="1"/>
      <c r="GR329" s="1"/>
      <c r="GS329" s="1"/>
      <c r="GT329" s="1"/>
      <c r="GU329" s="1"/>
      <c r="GV329" s="1"/>
      <c r="GW329" s="1"/>
      <c r="GX329" s="1"/>
      <c r="GY329" s="1"/>
      <c r="GZ329" s="1"/>
      <c r="HA329" s="1"/>
      <c r="HB329" s="1"/>
      <c r="HC329" s="1"/>
      <c r="HD329" s="1"/>
      <c r="HE329" s="1"/>
      <c r="HF329" s="1"/>
      <c r="HG329" s="1"/>
      <c r="HH329" s="1"/>
      <c r="HI329" s="1"/>
      <c r="HJ329" s="1"/>
      <c r="HK329" s="1"/>
      <c r="HL329" s="1"/>
      <c r="HM329" s="1"/>
      <c r="HN329" s="1"/>
      <c r="HO329" s="1"/>
      <c r="HP329" s="1"/>
      <c r="HQ329" s="1"/>
      <c r="HR329" s="1"/>
      <c r="HS329" s="1"/>
      <c r="HT329" s="1"/>
      <c r="HU329" s="1"/>
      <c r="HV329" s="1"/>
      <c r="HW329" s="1"/>
      <c r="HX329" s="1"/>
      <c r="HY329" s="1"/>
      <c r="HZ329" s="1"/>
      <c r="IA329" s="1"/>
      <c r="IB329" s="1"/>
      <c r="IC329" s="1"/>
      <c r="ID329" s="1"/>
      <c r="IE329" s="1"/>
      <c r="IF329" s="1"/>
      <c r="IG329" s="1"/>
      <c r="IH329" s="1"/>
      <c r="II329" s="1"/>
      <c r="IJ329" s="1"/>
      <c r="IK329" s="1"/>
      <c r="IL329" s="1"/>
      <c r="IM329" s="1"/>
      <c r="IN329" s="1"/>
      <c r="IO329" s="1"/>
      <c r="IP329" s="1"/>
      <c r="IQ329" s="1"/>
      <c r="IR329" s="1"/>
      <c r="IS329" s="1"/>
      <c r="IT329" s="1"/>
      <c r="IU329" s="1"/>
      <c r="IV329" s="1"/>
      <c r="IW329" s="1"/>
    </row>
    <row r="330" customFormat="false" ht="11.25" hidden="false" customHeight="false" outlineLevel="0" collapsed="false">
      <c r="A330" s="1"/>
      <c r="B330" s="1"/>
      <c r="D330" s="1"/>
      <c r="E330" s="1"/>
      <c r="F330" s="1"/>
      <c r="H330" s="1"/>
      <c r="I330" s="1"/>
      <c r="J330" s="1"/>
      <c r="K330" s="1"/>
      <c r="M330" s="1"/>
      <c r="O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T330" s="1"/>
      <c r="EU330" s="1"/>
      <c r="EV330" s="1"/>
      <c r="EW330" s="1"/>
      <c r="EX330" s="1"/>
      <c r="EY330" s="1"/>
      <c r="EZ330" s="1"/>
      <c r="FA330" s="1"/>
      <c r="FB330" s="1"/>
      <c r="FC330" s="1"/>
      <c r="FD330" s="1"/>
      <c r="FE330" s="1"/>
      <c r="FF330" s="1"/>
      <c r="FG330" s="1"/>
      <c r="FH330" s="1"/>
      <c r="FI330" s="1"/>
      <c r="FJ330" s="1"/>
      <c r="FK330" s="1"/>
      <c r="FL330" s="1"/>
      <c r="FM330" s="1"/>
      <c r="FN330" s="1"/>
      <c r="FO330" s="1"/>
      <c r="FP330" s="1"/>
      <c r="FQ330" s="1"/>
      <c r="FR330" s="1"/>
      <c r="FS330" s="1"/>
      <c r="FT330" s="1"/>
      <c r="FU330" s="1"/>
      <c r="FV330" s="1"/>
      <c r="FW330" s="1"/>
      <c r="FX330" s="1"/>
      <c r="FY330" s="1"/>
      <c r="FZ330" s="1"/>
      <c r="GA330" s="1"/>
      <c r="GB330" s="1"/>
      <c r="GC330" s="1"/>
      <c r="GD330" s="1"/>
      <c r="GE330" s="1"/>
      <c r="GF330" s="1"/>
      <c r="GG330" s="1"/>
      <c r="GH330" s="1"/>
      <c r="GI330" s="1"/>
      <c r="GJ330" s="1"/>
      <c r="GK330" s="1"/>
      <c r="GL330" s="1"/>
      <c r="GM330" s="1"/>
      <c r="GN330" s="1"/>
      <c r="GO330" s="1"/>
      <c r="GP330" s="1"/>
      <c r="GQ330" s="1"/>
      <c r="GR330" s="1"/>
      <c r="GS330" s="1"/>
      <c r="GT330" s="1"/>
      <c r="GU330" s="1"/>
      <c r="GV330" s="1"/>
      <c r="GW330" s="1"/>
      <c r="GX330" s="1"/>
      <c r="GY330" s="1"/>
      <c r="GZ330" s="1"/>
      <c r="HA330" s="1"/>
      <c r="HB330" s="1"/>
      <c r="HC330" s="1"/>
      <c r="HD330" s="1"/>
      <c r="HE330" s="1"/>
      <c r="HF330" s="1"/>
      <c r="HG330" s="1"/>
      <c r="HH330" s="1"/>
      <c r="HI330" s="1"/>
      <c r="HJ330" s="1"/>
      <c r="HK330" s="1"/>
      <c r="HL330" s="1"/>
      <c r="HM330" s="1"/>
      <c r="HN330" s="1"/>
      <c r="HO330" s="1"/>
      <c r="HP330" s="1"/>
      <c r="HQ330" s="1"/>
      <c r="HR330" s="1"/>
      <c r="HS330" s="1"/>
      <c r="HT330" s="1"/>
      <c r="HU330" s="1"/>
      <c r="HV330" s="1"/>
      <c r="HW330" s="1"/>
      <c r="HX330" s="1"/>
      <c r="HY330" s="1"/>
      <c r="HZ330" s="1"/>
      <c r="IA330" s="1"/>
      <c r="IB330" s="1"/>
      <c r="IC330" s="1"/>
      <c r="ID330" s="1"/>
      <c r="IE330" s="1"/>
      <c r="IF330" s="1"/>
      <c r="IG330" s="1"/>
      <c r="IH330" s="1"/>
      <c r="II330" s="1"/>
      <c r="IJ330" s="1"/>
      <c r="IK330" s="1"/>
      <c r="IL330" s="1"/>
      <c r="IM330" s="1"/>
      <c r="IN330" s="1"/>
      <c r="IO330" s="1"/>
      <c r="IP330" s="1"/>
      <c r="IQ330" s="1"/>
      <c r="IR330" s="1"/>
      <c r="IS330" s="1"/>
      <c r="IT330" s="1"/>
      <c r="IU330" s="1"/>
      <c r="IV330" s="1"/>
      <c r="IW330" s="1"/>
    </row>
    <row r="331" customFormat="false" ht="11.25" hidden="false" customHeight="false" outlineLevel="0" collapsed="false">
      <c r="A331" s="1"/>
      <c r="B331" s="1"/>
      <c r="D331" s="1"/>
      <c r="E331" s="1"/>
      <c r="F331" s="1"/>
      <c r="H331" s="1"/>
      <c r="I331" s="1"/>
      <c r="J331" s="1"/>
      <c r="K331" s="1"/>
      <c r="M331" s="1"/>
      <c r="O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T331" s="1"/>
      <c r="EU331" s="1"/>
      <c r="EV331" s="1"/>
      <c r="EW331" s="1"/>
      <c r="EX331" s="1"/>
      <c r="EY331" s="1"/>
      <c r="EZ331" s="1"/>
      <c r="FA331" s="1"/>
      <c r="FB331" s="1"/>
      <c r="FC331" s="1"/>
      <c r="FD331" s="1"/>
      <c r="FE331" s="1"/>
      <c r="FF331" s="1"/>
      <c r="FG331" s="1"/>
      <c r="FH331" s="1"/>
      <c r="FI331" s="1"/>
      <c r="FJ331" s="1"/>
      <c r="FK331" s="1"/>
      <c r="FL331" s="1"/>
      <c r="FM331" s="1"/>
      <c r="FN331" s="1"/>
      <c r="FO331" s="1"/>
      <c r="FP331" s="1"/>
      <c r="FQ331" s="1"/>
      <c r="FR331" s="1"/>
      <c r="FS331" s="1"/>
      <c r="FT331" s="1"/>
      <c r="FU331" s="1"/>
      <c r="FV331" s="1"/>
      <c r="FW331" s="1"/>
      <c r="FX331" s="1"/>
      <c r="FY331" s="1"/>
      <c r="FZ331" s="1"/>
      <c r="GA331" s="1"/>
      <c r="GB331" s="1"/>
      <c r="GC331" s="1"/>
      <c r="GD331" s="1"/>
      <c r="GE331" s="1"/>
      <c r="GF331" s="1"/>
      <c r="GG331" s="1"/>
      <c r="GH331" s="1"/>
      <c r="GI331" s="1"/>
      <c r="GJ331" s="1"/>
      <c r="GK331" s="1"/>
      <c r="GL331" s="1"/>
      <c r="GM331" s="1"/>
      <c r="GN331" s="1"/>
      <c r="GO331" s="1"/>
      <c r="GP331" s="1"/>
      <c r="GQ331" s="1"/>
      <c r="GR331" s="1"/>
      <c r="GS331" s="1"/>
      <c r="GT331" s="1"/>
      <c r="GU331" s="1"/>
      <c r="GV331" s="1"/>
      <c r="GW331" s="1"/>
      <c r="GX331" s="1"/>
      <c r="GY331" s="1"/>
      <c r="GZ331" s="1"/>
      <c r="HA331" s="1"/>
      <c r="HB331" s="1"/>
      <c r="HC331" s="1"/>
      <c r="HD331" s="1"/>
      <c r="HE331" s="1"/>
      <c r="HF331" s="1"/>
      <c r="HG331" s="1"/>
      <c r="HH331" s="1"/>
      <c r="HI331" s="1"/>
      <c r="HJ331" s="1"/>
      <c r="HK331" s="1"/>
      <c r="HL331" s="1"/>
      <c r="HM331" s="1"/>
      <c r="HN331" s="1"/>
      <c r="HO331" s="1"/>
      <c r="HP331" s="1"/>
      <c r="HQ331" s="1"/>
      <c r="HR331" s="1"/>
      <c r="HS331" s="1"/>
      <c r="HT331" s="1"/>
      <c r="HU331" s="1"/>
      <c r="HV331" s="1"/>
      <c r="HW331" s="1"/>
      <c r="HX331" s="1"/>
      <c r="HY331" s="1"/>
      <c r="HZ331" s="1"/>
      <c r="IA331" s="1"/>
      <c r="IB331" s="1"/>
      <c r="IC331" s="1"/>
      <c r="ID331" s="1"/>
      <c r="IE331" s="1"/>
      <c r="IF331" s="1"/>
      <c r="IG331" s="1"/>
      <c r="IH331" s="1"/>
      <c r="II331" s="1"/>
      <c r="IJ331" s="1"/>
      <c r="IK331" s="1"/>
      <c r="IL331" s="1"/>
      <c r="IM331" s="1"/>
      <c r="IN331" s="1"/>
      <c r="IO331" s="1"/>
      <c r="IP331" s="1"/>
      <c r="IQ331" s="1"/>
      <c r="IR331" s="1"/>
      <c r="IS331" s="1"/>
      <c r="IT331" s="1"/>
      <c r="IU331" s="1"/>
      <c r="IV331" s="1"/>
      <c r="IW331" s="1"/>
    </row>
    <row r="332" customFormat="false" ht="11.25" hidden="false" customHeight="false" outlineLevel="0" collapsed="false">
      <c r="A332" s="1"/>
      <c r="B332" s="1"/>
      <c r="D332" s="1"/>
      <c r="E332" s="1"/>
      <c r="F332" s="1"/>
      <c r="H332" s="1"/>
      <c r="I332" s="1"/>
      <c r="J332" s="1"/>
      <c r="K332" s="1"/>
      <c r="M332" s="1"/>
      <c r="O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T332" s="1"/>
      <c r="EU332" s="1"/>
      <c r="EV332" s="1"/>
      <c r="EW332" s="1"/>
      <c r="EX332" s="1"/>
      <c r="EY332" s="1"/>
      <c r="EZ332" s="1"/>
      <c r="FA332" s="1"/>
      <c r="FB332" s="1"/>
      <c r="FC332" s="1"/>
      <c r="FD332" s="1"/>
      <c r="FE332" s="1"/>
      <c r="FF332" s="1"/>
      <c r="FG332" s="1"/>
      <c r="FH332" s="1"/>
      <c r="FI332" s="1"/>
      <c r="FJ332" s="1"/>
      <c r="FK332" s="1"/>
      <c r="FL332" s="1"/>
      <c r="FM332" s="1"/>
      <c r="FN332" s="1"/>
      <c r="FO332" s="1"/>
      <c r="FP332" s="1"/>
      <c r="FQ332" s="1"/>
      <c r="FR332" s="1"/>
      <c r="FS332" s="1"/>
      <c r="FT332" s="1"/>
      <c r="FU332" s="1"/>
      <c r="FV332" s="1"/>
      <c r="FW332" s="1"/>
      <c r="FX332" s="1"/>
      <c r="FY332" s="1"/>
      <c r="FZ332" s="1"/>
      <c r="GA332" s="1"/>
      <c r="GB332" s="1"/>
      <c r="GC332" s="1"/>
      <c r="GD332" s="1"/>
      <c r="GE332" s="1"/>
      <c r="GF332" s="1"/>
      <c r="GG332" s="1"/>
      <c r="GH332" s="1"/>
      <c r="GI332" s="1"/>
      <c r="GJ332" s="1"/>
      <c r="GK332" s="1"/>
      <c r="GL332" s="1"/>
      <c r="GM332" s="1"/>
      <c r="GN332" s="1"/>
      <c r="GO332" s="1"/>
      <c r="GP332" s="1"/>
      <c r="GQ332" s="1"/>
      <c r="GR332" s="1"/>
      <c r="GS332" s="1"/>
      <c r="GT332" s="1"/>
      <c r="GU332" s="1"/>
      <c r="GV332" s="1"/>
      <c r="GW332" s="1"/>
      <c r="GX332" s="1"/>
      <c r="GY332" s="1"/>
      <c r="GZ332" s="1"/>
      <c r="HA332" s="1"/>
      <c r="HB332" s="1"/>
      <c r="HC332" s="1"/>
      <c r="HD332" s="1"/>
      <c r="HE332" s="1"/>
      <c r="HF332" s="1"/>
      <c r="HG332" s="1"/>
      <c r="HH332" s="1"/>
      <c r="HI332" s="1"/>
      <c r="HJ332" s="1"/>
      <c r="HK332" s="1"/>
      <c r="HL332" s="1"/>
      <c r="HM332" s="1"/>
      <c r="HN332" s="1"/>
      <c r="HO332" s="1"/>
      <c r="HP332" s="1"/>
      <c r="HQ332" s="1"/>
      <c r="HR332" s="1"/>
      <c r="HS332" s="1"/>
      <c r="HT332" s="1"/>
      <c r="HU332" s="1"/>
      <c r="HV332" s="1"/>
      <c r="HW332" s="1"/>
      <c r="HX332" s="1"/>
      <c r="HY332" s="1"/>
      <c r="HZ332" s="1"/>
      <c r="IA332" s="1"/>
      <c r="IB332" s="1"/>
      <c r="IC332" s="1"/>
      <c r="ID332" s="1"/>
      <c r="IE332" s="1"/>
      <c r="IF332" s="1"/>
      <c r="IG332" s="1"/>
      <c r="IH332" s="1"/>
      <c r="II332" s="1"/>
      <c r="IJ332" s="1"/>
      <c r="IK332" s="1"/>
      <c r="IL332" s="1"/>
      <c r="IM332" s="1"/>
      <c r="IN332" s="1"/>
      <c r="IO332" s="1"/>
      <c r="IP332" s="1"/>
      <c r="IQ332" s="1"/>
      <c r="IR332" s="1"/>
      <c r="IS332" s="1"/>
      <c r="IT332" s="1"/>
      <c r="IU332" s="1"/>
      <c r="IV332" s="1"/>
      <c r="IW332" s="1"/>
    </row>
    <row r="333" customFormat="false" ht="11.25" hidden="false" customHeight="false" outlineLevel="0" collapsed="false">
      <c r="A333" s="1"/>
      <c r="B333" s="1"/>
      <c r="D333" s="1"/>
      <c r="E333" s="1"/>
      <c r="F333" s="1"/>
      <c r="H333" s="1"/>
      <c r="I333" s="1"/>
      <c r="J333" s="1"/>
      <c r="K333" s="1"/>
      <c r="M333" s="1"/>
      <c r="O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T333" s="1"/>
      <c r="EU333" s="1"/>
      <c r="EV333" s="1"/>
      <c r="EW333" s="1"/>
      <c r="EX333" s="1"/>
      <c r="EY333" s="1"/>
      <c r="EZ333" s="1"/>
      <c r="FA333" s="1"/>
      <c r="FB333" s="1"/>
      <c r="FC333" s="1"/>
      <c r="FD333" s="1"/>
      <c r="FE333" s="1"/>
      <c r="FF333" s="1"/>
      <c r="FG333" s="1"/>
      <c r="FH333" s="1"/>
      <c r="FI333" s="1"/>
      <c r="FJ333" s="1"/>
      <c r="FK333" s="1"/>
      <c r="FL333" s="1"/>
      <c r="FM333" s="1"/>
      <c r="FN333" s="1"/>
      <c r="FO333" s="1"/>
      <c r="FP333" s="1"/>
      <c r="FQ333" s="1"/>
      <c r="FR333" s="1"/>
      <c r="FS333" s="1"/>
      <c r="FT333" s="1"/>
      <c r="FU333" s="1"/>
      <c r="FV333" s="1"/>
      <c r="FW333" s="1"/>
      <c r="FX333" s="1"/>
      <c r="FY333" s="1"/>
      <c r="FZ333" s="1"/>
      <c r="GA333" s="1"/>
      <c r="GB333" s="1"/>
      <c r="GC333" s="1"/>
      <c r="GD333" s="1"/>
      <c r="GE333" s="1"/>
      <c r="GF333" s="1"/>
      <c r="GG333" s="1"/>
      <c r="GH333" s="1"/>
      <c r="GI333" s="1"/>
      <c r="GJ333" s="1"/>
      <c r="GK333" s="1"/>
      <c r="GL333" s="1"/>
      <c r="GM333" s="1"/>
      <c r="GN333" s="1"/>
      <c r="GO333" s="1"/>
      <c r="GP333" s="1"/>
      <c r="GQ333" s="1"/>
      <c r="GR333" s="1"/>
      <c r="GS333" s="1"/>
      <c r="GT333" s="1"/>
      <c r="GU333" s="1"/>
      <c r="GV333" s="1"/>
      <c r="GW333" s="1"/>
      <c r="GX333" s="1"/>
      <c r="GY333" s="1"/>
      <c r="GZ333" s="1"/>
      <c r="HA333" s="1"/>
      <c r="HB333" s="1"/>
      <c r="HC333" s="1"/>
      <c r="HD333" s="1"/>
      <c r="HE333" s="1"/>
      <c r="HF333" s="1"/>
      <c r="HG333" s="1"/>
      <c r="HH333" s="1"/>
      <c r="HI333" s="1"/>
      <c r="HJ333" s="1"/>
      <c r="HK333" s="1"/>
      <c r="HL333" s="1"/>
      <c r="HM333" s="1"/>
      <c r="HN333" s="1"/>
      <c r="HO333" s="1"/>
      <c r="HP333" s="1"/>
      <c r="HQ333" s="1"/>
      <c r="HR333" s="1"/>
      <c r="HS333" s="1"/>
      <c r="HT333" s="1"/>
      <c r="HU333" s="1"/>
      <c r="HV333" s="1"/>
      <c r="HW333" s="1"/>
      <c r="HX333" s="1"/>
      <c r="HY333" s="1"/>
      <c r="HZ333" s="1"/>
      <c r="IA333" s="1"/>
      <c r="IB333" s="1"/>
      <c r="IC333" s="1"/>
      <c r="ID333" s="1"/>
      <c r="IE333" s="1"/>
      <c r="IF333" s="1"/>
      <c r="IG333" s="1"/>
      <c r="IH333" s="1"/>
      <c r="II333" s="1"/>
      <c r="IJ333" s="1"/>
      <c r="IK333" s="1"/>
      <c r="IL333" s="1"/>
      <c r="IM333" s="1"/>
      <c r="IN333" s="1"/>
      <c r="IO333" s="1"/>
      <c r="IP333" s="1"/>
      <c r="IQ333" s="1"/>
      <c r="IR333" s="1"/>
      <c r="IS333" s="1"/>
      <c r="IT333" s="1"/>
      <c r="IU333" s="1"/>
      <c r="IV333" s="1"/>
      <c r="IW333" s="1"/>
    </row>
    <row r="334" customFormat="false" ht="11.25" hidden="false" customHeight="false" outlineLevel="0" collapsed="false">
      <c r="A334" s="1"/>
      <c r="B334" s="1"/>
      <c r="D334" s="1"/>
      <c r="E334" s="1"/>
      <c r="F334" s="1"/>
      <c r="H334" s="1"/>
      <c r="I334" s="1"/>
      <c r="J334" s="1"/>
      <c r="K334" s="1"/>
      <c r="M334" s="1"/>
      <c r="O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T334" s="1"/>
      <c r="EU334" s="1"/>
      <c r="EV334" s="1"/>
      <c r="EW334" s="1"/>
      <c r="EX334" s="1"/>
      <c r="EY334" s="1"/>
      <c r="EZ334" s="1"/>
      <c r="FA334" s="1"/>
      <c r="FB334" s="1"/>
      <c r="FC334" s="1"/>
      <c r="FD334" s="1"/>
      <c r="FE334" s="1"/>
      <c r="FF334" s="1"/>
      <c r="FG334" s="1"/>
      <c r="FH334" s="1"/>
      <c r="FI334" s="1"/>
      <c r="FJ334" s="1"/>
      <c r="FK334" s="1"/>
      <c r="FL334" s="1"/>
      <c r="FM334" s="1"/>
      <c r="FN334" s="1"/>
      <c r="FO334" s="1"/>
      <c r="FP334" s="1"/>
      <c r="FQ334" s="1"/>
      <c r="FR334" s="1"/>
      <c r="FS334" s="1"/>
      <c r="FT334" s="1"/>
      <c r="FU334" s="1"/>
      <c r="FV334" s="1"/>
      <c r="FW334" s="1"/>
      <c r="FX334" s="1"/>
      <c r="FY334" s="1"/>
      <c r="FZ334" s="1"/>
      <c r="GA334" s="1"/>
      <c r="GB334" s="1"/>
      <c r="GC334" s="1"/>
      <c r="GD334" s="1"/>
      <c r="GE334" s="1"/>
      <c r="GF334" s="1"/>
      <c r="GG334" s="1"/>
      <c r="GH334" s="1"/>
      <c r="GI334" s="1"/>
      <c r="GJ334" s="1"/>
      <c r="GK334" s="1"/>
      <c r="GL334" s="1"/>
      <c r="GM334" s="1"/>
      <c r="GN334" s="1"/>
      <c r="GO334" s="1"/>
      <c r="GP334" s="1"/>
      <c r="GQ334" s="1"/>
      <c r="GR334" s="1"/>
      <c r="GS334" s="1"/>
      <c r="GT334" s="1"/>
      <c r="GU334" s="1"/>
      <c r="GV334" s="1"/>
      <c r="GW334" s="1"/>
      <c r="GX334" s="1"/>
      <c r="GY334" s="1"/>
      <c r="GZ334" s="1"/>
      <c r="HA334" s="1"/>
      <c r="HB334" s="1"/>
      <c r="HC334" s="1"/>
      <c r="HD334" s="1"/>
      <c r="HE334" s="1"/>
      <c r="HF334" s="1"/>
      <c r="HG334" s="1"/>
      <c r="HH334" s="1"/>
      <c r="HI334" s="1"/>
      <c r="HJ334" s="1"/>
      <c r="HK334" s="1"/>
      <c r="HL334" s="1"/>
      <c r="HM334" s="1"/>
      <c r="HN334" s="1"/>
      <c r="HO334" s="1"/>
      <c r="HP334" s="1"/>
      <c r="HQ334" s="1"/>
      <c r="HR334" s="1"/>
      <c r="HS334" s="1"/>
      <c r="HT334" s="1"/>
      <c r="HU334" s="1"/>
      <c r="HV334" s="1"/>
      <c r="HW334" s="1"/>
      <c r="HX334" s="1"/>
      <c r="HY334" s="1"/>
      <c r="HZ334" s="1"/>
      <c r="IA334" s="1"/>
      <c r="IB334" s="1"/>
      <c r="IC334" s="1"/>
      <c r="ID334" s="1"/>
      <c r="IE334" s="1"/>
      <c r="IF334" s="1"/>
      <c r="IG334" s="1"/>
      <c r="IH334" s="1"/>
      <c r="II334" s="1"/>
      <c r="IJ334" s="1"/>
      <c r="IK334" s="1"/>
      <c r="IL334" s="1"/>
      <c r="IM334" s="1"/>
      <c r="IN334" s="1"/>
      <c r="IO334" s="1"/>
      <c r="IP334" s="1"/>
      <c r="IQ334" s="1"/>
      <c r="IR334" s="1"/>
      <c r="IS334" s="1"/>
      <c r="IT334" s="1"/>
      <c r="IU334" s="1"/>
      <c r="IV334" s="1"/>
      <c r="IW334" s="1"/>
    </row>
    <row r="335" customFormat="false" ht="11.25" hidden="false" customHeight="false" outlineLevel="0" collapsed="false">
      <c r="A335" s="1"/>
      <c r="B335" s="1"/>
      <c r="D335" s="1"/>
      <c r="E335" s="1"/>
      <c r="F335" s="1"/>
      <c r="H335" s="1"/>
      <c r="I335" s="1"/>
      <c r="J335" s="1"/>
      <c r="K335" s="1"/>
      <c r="M335" s="1"/>
      <c r="O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T335" s="1"/>
      <c r="EU335" s="1"/>
      <c r="EV335" s="1"/>
      <c r="EW335" s="1"/>
      <c r="EX335" s="1"/>
      <c r="EY335" s="1"/>
      <c r="EZ335" s="1"/>
      <c r="FA335" s="1"/>
      <c r="FB335" s="1"/>
      <c r="FC335" s="1"/>
      <c r="FD335" s="1"/>
      <c r="FE335" s="1"/>
      <c r="FF335" s="1"/>
      <c r="FG335" s="1"/>
      <c r="FH335" s="1"/>
      <c r="FI335" s="1"/>
      <c r="FJ335" s="1"/>
      <c r="FK335" s="1"/>
      <c r="FL335" s="1"/>
      <c r="FM335" s="1"/>
      <c r="FN335" s="1"/>
      <c r="FO335" s="1"/>
      <c r="FP335" s="1"/>
      <c r="FQ335" s="1"/>
      <c r="FR335" s="1"/>
      <c r="FS335" s="1"/>
      <c r="FT335" s="1"/>
      <c r="FU335" s="1"/>
      <c r="FV335" s="1"/>
      <c r="FW335" s="1"/>
      <c r="FX335" s="1"/>
      <c r="FY335" s="1"/>
      <c r="FZ335" s="1"/>
      <c r="GA335" s="1"/>
      <c r="GB335" s="1"/>
      <c r="GC335" s="1"/>
      <c r="GD335" s="1"/>
      <c r="GE335" s="1"/>
      <c r="GF335" s="1"/>
      <c r="GG335" s="1"/>
      <c r="GH335" s="1"/>
      <c r="GI335" s="1"/>
      <c r="GJ335" s="1"/>
      <c r="GK335" s="1"/>
      <c r="GL335" s="1"/>
      <c r="GM335" s="1"/>
      <c r="GN335" s="1"/>
      <c r="GO335" s="1"/>
      <c r="GP335" s="1"/>
      <c r="GQ335" s="1"/>
      <c r="GR335" s="1"/>
      <c r="GS335" s="1"/>
      <c r="GT335" s="1"/>
      <c r="GU335" s="1"/>
      <c r="GV335" s="1"/>
      <c r="GW335" s="1"/>
      <c r="GX335" s="1"/>
      <c r="GY335" s="1"/>
      <c r="GZ335" s="1"/>
      <c r="HA335" s="1"/>
      <c r="HB335" s="1"/>
      <c r="HC335" s="1"/>
      <c r="HD335" s="1"/>
      <c r="HE335" s="1"/>
      <c r="HF335" s="1"/>
      <c r="HG335" s="1"/>
      <c r="HH335" s="1"/>
      <c r="HI335" s="1"/>
      <c r="HJ335" s="1"/>
      <c r="HK335" s="1"/>
      <c r="HL335" s="1"/>
      <c r="HM335" s="1"/>
      <c r="HN335" s="1"/>
      <c r="HO335" s="1"/>
      <c r="HP335" s="1"/>
      <c r="HQ335" s="1"/>
      <c r="HR335" s="1"/>
      <c r="HS335" s="1"/>
      <c r="HT335" s="1"/>
      <c r="HU335" s="1"/>
      <c r="HV335" s="1"/>
      <c r="HW335" s="1"/>
      <c r="HX335" s="1"/>
      <c r="HY335" s="1"/>
      <c r="HZ335" s="1"/>
      <c r="IA335" s="1"/>
      <c r="IB335" s="1"/>
      <c r="IC335" s="1"/>
      <c r="ID335" s="1"/>
      <c r="IE335" s="1"/>
      <c r="IF335" s="1"/>
      <c r="IG335" s="1"/>
      <c r="IH335" s="1"/>
      <c r="II335" s="1"/>
      <c r="IJ335" s="1"/>
      <c r="IK335" s="1"/>
      <c r="IL335" s="1"/>
      <c r="IM335" s="1"/>
      <c r="IN335" s="1"/>
      <c r="IO335" s="1"/>
      <c r="IP335" s="1"/>
      <c r="IQ335" s="1"/>
      <c r="IR335" s="1"/>
      <c r="IS335" s="1"/>
      <c r="IT335" s="1"/>
      <c r="IU335" s="1"/>
      <c r="IV335" s="1"/>
      <c r="IW335" s="1"/>
    </row>
    <row r="336" customFormat="false" ht="11.25" hidden="false" customHeight="false" outlineLevel="0" collapsed="false">
      <c r="A336" s="1"/>
      <c r="B336" s="1"/>
      <c r="D336" s="1"/>
      <c r="E336" s="1"/>
      <c r="F336" s="1"/>
      <c r="H336" s="1"/>
      <c r="I336" s="1"/>
      <c r="J336" s="1"/>
      <c r="K336" s="1"/>
      <c r="M336" s="1"/>
      <c r="O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T336" s="1"/>
      <c r="EU336" s="1"/>
      <c r="EV336" s="1"/>
      <c r="EW336" s="1"/>
      <c r="EX336" s="1"/>
      <c r="EY336" s="1"/>
      <c r="EZ336" s="1"/>
      <c r="FA336" s="1"/>
      <c r="FB336" s="1"/>
      <c r="FC336" s="1"/>
      <c r="FD336" s="1"/>
      <c r="FE336" s="1"/>
      <c r="FF336" s="1"/>
      <c r="FG336" s="1"/>
      <c r="FH336" s="1"/>
      <c r="FI336" s="1"/>
      <c r="FJ336" s="1"/>
      <c r="FK336" s="1"/>
      <c r="FL336" s="1"/>
      <c r="FM336" s="1"/>
      <c r="FN336" s="1"/>
      <c r="FO336" s="1"/>
      <c r="FP336" s="1"/>
      <c r="FQ336" s="1"/>
      <c r="FR336" s="1"/>
      <c r="FS336" s="1"/>
      <c r="FT336" s="1"/>
      <c r="FU336" s="1"/>
      <c r="FV336" s="1"/>
      <c r="FW336" s="1"/>
      <c r="FX336" s="1"/>
      <c r="FY336" s="1"/>
      <c r="FZ336" s="1"/>
      <c r="GA336" s="1"/>
      <c r="GB336" s="1"/>
      <c r="GC336" s="1"/>
      <c r="GD336" s="1"/>
      <c r="GE336" s="1"/>
      <c r="GF336" s="1"/>
      <c r="GG336" s="1"/>
      <c r="GH336" s="1"/>
      <c r="GI336" s="1"/>
      <c r="GJ336" s="1"/>
      <c r="GK336" s="1"/>
      <c r="GL336" s="1"/>
      <c r="GM336" s="1"/>
      <c r="GN336" s="1"/>
      <c r="GO336" s="1"/>
      <c r="GP336" s="1"/>
      <c r="GQ336" s="1"/>
      <c r="GR336" s="1"/>
      <c r="GS336" s="1"/>
      <c r="GT336" s="1"/>
      <c r="GU336" s="1"/>
      <c r="GV336" s="1"/>
      <c r="GW336" s="1"/>
      <c r="GX336" s="1"/>
      <c r="GY336" s="1"/>
      <c r="GZ336" s="1"/>
      <c r="HA336" s="1"/>
      <c r="HB336" s="1"/>
      <c r="HC336" s="1"/>
      <c r="HD336" s="1"/>
      <c r="HE336" s="1"/>
      <c r="HF336" s="1"/>
      <c r="HG336" s="1"/>
      <c r="HH336" s="1"/>
      <c r="HI336" s="1"/>
      <c r="HJ336" s="1"/>
      <c r="HK336" s="1"/>
      <c r="HL336" s="1"/>
      <c r="HM336" s="1"/>
      <c r="HN336" s="1"/>
      <c r="HO336" s="1"/>
      <c r="HP336" s="1"/>
      <c r="HQ336" s="1"/>
      <c r="HR336" s="1"/>
      <c r="HS336" s="1"/>
      <c r="HT336" s="1"/>
      <c r="HU336" s="1"/>
      <c r="HV336" s="1"/>
      <c r="HW336" s="1"/>
      <c r="HX336" s="1"/>
      <c r="HY336" s="1"/>
      <c r="HZ336" s="1"/>
      <c r="IA336" s="1"/>
      <c r="IB336" s="1"/>
      <c r="IC336" s="1"/>
      <c r="ID336" s="1"/>
      <c r="IE336" s="1"/>
      <c r="IF336" s="1"/>
      <c r="IG336" s="1"/>
      <c r="IH336" s="1"/>
      <c r="II336" s="1"/>
      <c r="IJ336" s="1"/>
      <c r="IK336" s="1"/>
      <c r="IL336" s="1"/>
      <c r="IM336" s="1"/>
      <c r="IN336" s="1"/>
      <c r="IO336" s="1"/>
      <c r="IP336" s="1"/>
      <c r="IQ336" s="1"/>
      <c r="IR336" s="1"/>
      <c r="IS336" s="1"/>
      <c r="IT336" s="1"/>
      <c r="IU336" s="1"/>
      <c r="IV336" s="1"/>
      <c r="IW336" s="1"/>
    </row>
    <row r="337" customFormat="false" ht="11.25" hidden="false" customHeight="false" outlineLevel="0" collapsed="false">
      <c r="A337" s="1"/>
      <c r="B337" s="1"/>
      <c r="D337" s="1"/>
      <c r="E337" s="1"/>
      <c r="F337" s="1"/>
      <c r="H337" s="1"/>
      <c r="I337" s="1"/>
      <c r="J337" s="1"/>
      <c r="K337" s="1"/>
      <c r="M337" s="1"/>
      <c r="O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1"/>
      <c r="EN337" s="1"/>
      <c r="EO337" s="1"/>
      <c r="EP337" s="1"/>
      <c r="EQ337" s="1"/>
      <c r="ER337" s="1"/>
      <c r="ES337" s="1"/>
      <c r="ET337" s="1"/>
      <c r="EU337" s="1"/>
      <c r="EV337" s="1"/>
      <c r="EW337" s="1"/>
      <c r="EX337" s="1"/>
      <c r="EY337" s="1"/>
      <c r="EZ337" s="1"/>
      <c r="FA337" s="1"/>
      <c r="FB337" s="1"/>
      <c r="FC337" s="1"/>
      <c r="FD337" s="1"/>
      <c r="FE337" s="1"/>
      <c r="FF337" s="1"/>
      <c r="FG337" s="1"/>
      <c r="FH337" s="1"/>
      <c r="FI337" s="1"/>
      <c r="FJ337" s="1"/>
      <c r="FK337" s="1"/>
      <c r="FL337" s="1"/>
      <c r="FM337" s="1"/>
      <c r="FN337" s="1"/>
      <c r="FO337" s="1"/>
      <c r="FP337" s="1"/>
      <c r="FQ337" s="1"/>
      <c r="FR337" s="1"/>
      <c r="FS337" s="1"/>
      <c r="FT337" s="1"/>
      <c r="FU337" s="1"/>
      <c r="FV337" s="1"/>
      <c r="FW337" s="1"/>
      <c r="FX337" s="1"/>
      <c r="FY337" s="1"/>
      <c r="FZ337" s="1"/>
      <c r="GA337" s="1"/>
      <c r="GB337" s="1"/>
      <c r="GC337" s="1"/>
      <c r="GD337" s="1"/>
      <c r="GE337" s="1"/>
      <c r="GF337" s="1"/>
      <c r="GG337" s="1"/>
      <c r="GH337" s="1"/>
      <c r="GI337" s="1"/>
      <c r="GJ337" s="1"/>
      <c r="GK337" s="1"/>
      <c r="GL337" s="1"/>
      <c r="GM337" s="1"/>
      <c r="GN337" s="1"/>
      <c r="GO337" s="1"/>
      <c r="GP337" s="1"/>
      <c r="GQ337" s="1"/>
      <c r="GR337" s="1"/>
      <c r="GS337" s="1"/>
      <c r="GT337" s="1"/>
      <c r="GU337" s="1"/>
      <c r="GV337" s="1"/>
      <c r="GW337" s="1"/>
      <c r="GX337" s="1"/>
      <c r="GY337" s="1"/>
      <c r="GZ337" s="1"/>
      <c r="HA337" s="1"/>
      <c r="HB337" s="1"/>
      <c r="HC337" s="1"/>
      <c r="HD337" s="1"/>
      <c r="HE337" s="1"/>
      <c r="HF337" s="1"/>
      <c r="HG337" s="1"/>
      <c r="HH337" s="1"/>
      <c r="HI337" s="1"/>
      <c r="HJ337" s="1"/>
      <c r="HK337" s="1"/>
      <c r="HL337" s="1"/>
      <c r="HM337" s="1"/>
      <c r="HN337" s="1"/>
      <c r="HO337" s="1"/>
      <c r="HP337" s="1"/>
      <c r="HQ337" s="1"/>
      <c r="HR337" s="1"/>
      <c r="HS337" s="1"/>
      <c r="HT337" s="1"/>
      <c r="HU337" s="1"/>
      <c r="HV337" s="1"/>
      <c r="HW337" s="1"/>
      <c r="HX337" s="1"/>
      <c r="HY337" s="1"/>
      <c r="HZ337" s="1"/>
      <c r="IA337" s="1"/>
      <c r="IB337" s="1"/>
      <c r="IC337" s="1"/>
      <c r="ID337" s="1"/>
      <c r="IE337" s="1"/>
      <c r="IF337" s="1"/>
      <c r="IG337" s="1"/>
      <c r="IH337" s="1"/>
      <c r="II337" s="1"/>
      <c r="IJ337" s="1"/>
      <c r="IK337" s="1"/>
      <c r="IL337" s="1"/>
      <c r="IM337" s="1"/>
      <c r="IN337" s="1"/>
      <c r="IO337" s="1"/>
      <c r="IP337" s="1"/>
      <c r="IQ337" s="1"/>
      <c r="IR337" s="1"/>
      <c r="IS337" s="1"/>
      <c r="IT337" s="1"/>
      <c r="IU337" s="1"/>
      <c r="IV337" s="1"/>
      <c r="IW337" s="1"/>
    </row>
    <row r="338" customFormat="false" ht="11.25" hidden="false" customHeight="false" outlineLevel="0" collapsed="false">
      <c r="A338" s="1"/>
      <c r="B338" s="1"/>
      <c r="D338" s="1"/>
      <c r="E338" s="1"/>
      <c r="F338" s="1"/>
      <c r="H338" s="1"/>
      <c r="I338" s="1"/>
      <c r="J338" s="1"/>
      <c r="K338" s="1"/>
      <c r="M338" s="1"/>
      <c r="O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1"/>
      <c r="EP338" s="1"/>
      <c r="EQ338" s="1"/>
      <c r="ER338" s="1"/>
      <c r="ES338" s="1"/>
      <c r="ET338" s="1"/>
      <c r="EU338" s="1"/>
      <c r="EV338" s="1"/>
      <c r="EW338" s="1"/>
      <c r="EX338" s="1"/>
      <c r="EY338" s="1"/>
      <c r="EZ338" s="1"/>
      <c r="FA338" s="1"/>
      <c r="FB338" s="1"/>
      <c r="FC338" s="1"/>
      <c r="FD338" s="1"/>
      <c r="FE338" s="1"/>
      <c r="FF338" s="1"/>
      <c r="FG338" s="1"/>
      <c r="FH338" s="1"/>
      <c r="FI338" s="1"/>
      <c r="FJ338" s="1"/>
      <c r="FK338" s="1"/>
      <c r="FL338" s="1"/>
      <c r="FM338" s="1"/>
      <c r="FN338" s="1"/>
      <c r="FO338" s="1"/>
      <c r="FP338" s="1"/>
      <c r="FQ338" s="1"/>
      <c r="FR338" s="1"/>
      <c r="FS338" s="1"/>
      <c r="FT338" s="1"/>
      <c r="FU338" s="1"/>
      <c r="FV338" s="1"/>
      <c r="FW338" s="1"/>
      <c r="FX338" s="1"/>
      <c r="FY338" s="1"/>
      <c r="FZ338" s="1"/>
      <c r="GA338" s="1"/>
      <c r="GB338" s="1"/>
      <c r="GC338" s="1"/>
      <c r="GD338" s="1"/>
      <c r="GE338" s="1"/>
      <c r="GF338" s="1"/>
      <c r="GG338" s="1"/>
      <c r="GH338" s="1"/>
      <c r="GI338" s="1"/>
      <c r="GJ338" s="1"/>
      <c r="GK338" s="1"/>
      <c r="GL338" s="1"/>
      <c r="GM338" s="1"/>
      <c r="GN338" s="1"/>
      <c r="GO338" s="1"/>
      <c r="GP338" s="1"/>
      <c r="GQ338" s="1"/>
      <c r="GR338" s="1"/>
      <c r="GS338" s="1"/>
      <c r="GT338" s="1"/>
      <c r="GU338" s="1"/>
      <c r="GV338" s="1"/>
      <c r="GW338" s="1"/>
      <c r="GX338" s="1"/>
      <c r="GY338" s="1"/>
      <c r="GZ338" s="1"/>
      <c r="HA338" s="1"/>
      <c r="HB338" s="1"/>
      <c r="HC338" s="1"/>
      <c r="HD338" s="1"/>
      <c r="HE338" s="1"/>
      <c r="HF338" s="1"/>
      <c r="HG338" s="1"/>
      <c r="HH338" s="1"/>
      <c r="HI338" s="1"/>
      <c r="HJ338" s="1"/>
      <c r="HK338" s="1"/>
      <c r="HL338" s="1"/>
      <c r="HM338" s="1"/>
      <c r="HN338" s="1"/>
      <c r="HO338" s="1"/>
      <c r="HP338" s="1"/>
      <c r="HQ338" s="1"/>
      <c r="HR338" s="1"/>
      <c r="HS338" s="1"/>
      <c r="HT338" s="1"/>
      <c r="HU338" s="1"/>
      <c r="HV338" s="1"/>
      <c r="HW338" s="1"/>
      <c r="HX338" s="1"/>
      <c r="HY338" s="1"/>
      <c r="HZ338" s="1"/>
      <c r="IA338" s="1"/>
      <c r="IB338" s="1"/>
      <c r="IC338" s="1"/>
      <c r="ID338" s="1"/>
      <c r="IE338" s="1"/>
      <c r="IF338" s="1"/>
      <c r="IG338" s="1"/>
      <c r="IH338" s="1"/>
      <c r="II338" s="1"/>
      <c r="IJ338" s="1"/>
      <c r="IK338" s="1"/>
      <c r="IL338" s="1"/>
      <c r="IM338" s="1"/>
      <c r="IN338" s="1"/>
      <c r="IO338" s="1"/>
      <c r="IP338" s="1"/>
      <c r="IQ338" s="1"/>
      <c r="IR338" s="1"/>
      <c r="IS338" s="1"/>
      <c r="IT338" s="1"/>
      <c r="IU338" s="1"/>
      <c r="IV338" s="1"/>
      <c r="IW338" s="1"/>
    </row>
    <row r="339" customFormat="false" ht="11.25" hidden="false" customHeight="false" outlineLevel="0" collapsed="false">
      <c r="A339" s="1"/>
      <c r="B339" s="1"/>
      <c r="D339" s="1"/>
      <c r="E339" s="1"/>
      <c r="F339" s="1"/>
      <c r="H339" s="1"/>
      <c r="I339" s="1"/>
      <c r="J339" s="1"/>
      <c r="K339" s="1"/>
      <c r="M339" s="1"/>
      <c r="O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1"/>
      <c r="EP339" s="1"/>
      <c r="EQ339" s="1"/>
      <c r="ER339" s="1"/>
      <c r="ES339" s="1"/>
      <c r="ET339" s="1"/>
      <c r="EU339" s="1"/>
      <c r="EV339" s="1"/>
      <c r="EW339" s="1"/>
      <c r="EX339" s="1"/>
      <c r="EY339" s="1"/>
      <c r="EZ339" s="1"/>
      <c r="FA339" s="1"/>
      <c r="FB339" s="1"/>
      <c r="FC339" s="1"/>
      <c r="FD339" s="1"/>
      <c r="FE339" s="1"/>
      <c r="FF339" s="1"/>
      <c r="FG339" s="1"/>
      <c r="FH339" s="1"/>
      <c r="FI339" s="1"/>
      <c r="FJ339" s="1"/>
      <c r="FK339" s="1"/>
      <c r="FL339" s="1"/>
      <c r="FM339" s="1"/>
      <c r="FN339" s="1"/>
      <c r="FO339" s="1"/>
      <c r="FP339" s="1"/>
      <c r="FQ339" s="1"/>
      <c r="FR339" s="1"/>
      <c r="FS339" s="1"/>
      <c r="FT339" s="1"/>
      <c r="FU339" s="1"/>
      <c r="FV339" s="1"/>
      <c r="FW339" s="1"/>
      <c r="FX339" s="1"/>
      <c r="FY339" s="1"/>
      <c r="FZ339" s="1"/>
      <c r="GA339" s="1"/>
      <c r="GB339" s="1"/>
      <c r="GC339" s="1"/>
      <c r="GD339" s="1"/>
      <c r="GE339" s="1"/>
      <c r="GF339" s="1"/>
      <c r="GG339" s="1"/>
      <c r="GH339" s="1"/>
      <c r="GI339" s="1"/>
      <c r="GJ339" s="1"/>
      <c r="GK339" s="1"/>
      <c r="GL339" s="1"/>
      <c r="GM339" s="1"/>
      <c r="GN339" s="1"/>
      <c r="GO339" s="1"/>
      <c r="GP339" s="1"/>
      <c r="GQ339" s="1"/>
      <c r="GR339" s="1"/>
      <c r="GS339" s="1"/>
      <c r="GT339" s="1"/>
      <c r="GU339" s="1"/>
      <c r="GV339" s="1"/>
      <c r="GW339" s="1"/>
      <c r="GX339" s="1"/>
      <c r="GY339" s="1"/>
      <c r="GZ339" s="1"/>
      <c r="HA339" s="1"/>
      <c r="HB339" s="1"/>
      <c r="HC339" s="1"/>
      <c r="HD339" s="1"/>
      <c r="HE339" s="1"/>
      <c r="HF339" s="1"/>
      <c r="HG339" s="1"/>
      <c r="HH339" s="1"/>
      <c r="HI339" s="1"/>
      <c r="HJ339" s="1"/>
      <c r="HK339" s="1"/>
      <c r="HL339" s="1"/>
      <c r="HM339" s="1"/>
      <c r="HN339" s="1"/>
      <c r="HO339" s="1"/>
      <c r="HP339" s="1"/>
      <c r="HQ339" s="1"/>
      <c r="HR339" s="1"/>
      <c r="HS339" s="1"/>
      <c r="HT339" s="1"/>
      <c r="HU339" s="1"/>
      <c r="HV339" s="1"/>
      <c r="HW339" s="1"/>
      <c r="HX339" s="1"/>
      <c r="HY339" s="1"/>
      <c r="HZ339" s="1"/>
      <c r="IA339" s="1"/>
      <c r="IB339" s="1"/>
      <c r="IC339" s="1"/>
      <c r="ID339" s="1"/>
      <c r="IE339" s="1"/>
      <c r="IF339" s="1"/>
      <c r="IG339" s="1"/>
      <c r="IH339" s="1"/>
      <c r="II339" s="1"/>
      <c r="IJ339" s="1"/>
      <c r="IK339" s="1"/>
      <c r="IL339" s="1"/>
      <c r="IM339" s="1"/>
      <c r="IN339" s="1"/>
      <c r="IO339" s="1"/>
      <c r="IP339" s="1"/>
      <c r="IQ339" s="1"/>
      <c r="IR339" s="1"/>
      <c r="IS339" s="1"/>
      <c r="IT339" s="1"/>
      <c r="IU339" s="1"/>
      <c r="IV339" s="1"/>
      <c r="IW339" s="1"/>
    </row>
    <row r="340" customFormat="false" ht="11.25" hidden="false" customHeight="false" outlineLevel="0" collapsed="false">
      <c r="A340" s="1"/>
      <c r="B340" s="1"/>
      <c r="D340" s="1"/>
      <c r="E340" s="1"/>
      <c r="F340" s="1"/>
      <c r="H340" s="1"/>
      <c r="I340" s="1"/>
      <c r="J340" s="1"/>
      <c r="K340" s="1"/>
      <c r="M340" s="1"/>
      <c r="O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  <c r="EC340" s="1"/>
      <c r="ED340" s="1"/>
      <c r="EE340" s="1"/>
      <c r="EF340" s="1"/>
      <c r="EG340" s="1"/>
      <c r="EH340" s="1"/>
      <c r="EI340" s="1"/>
      <c r="EJ340" s="1"/>
      <c r="EK340" s="1"/>
      <c r="EL340" s="1"/>
      <c r="EM340" s="1"/>
      <c r="EN340" s="1"/>
      <c r="EO340" s="1"/>
      <c r="EP340" s="1"/>
      <c r="EQ340" s="1"/>
      <c r="ER340" s="1"/>
      <c r="ES340" s="1"/>
      <c r="ET340" s="1"/>
      <c r="EU340" s="1"/>
      <c r="EV340" s="1"/>
      <c r="EW340" s="1"/>
      <c r="EX340" s="1"/>
      <c r="EY340" s="1"/>
      <c r="EZ340" s="1"/>
      <c r="FA340" s="1"/>
      <c r="FB340" s="1"/>
      <c r="FC340" s="1"/>
      <c r="FD340" s="1"/>
      <c r="FE340" s="1"/>
      <c r="FF340" s="1"/>
      <c r="FG340" s="1"/>
      <c r="FH340" s="1"/>
      <c r="FI340" s="1"/>
      <c r="FJ340" s="1"/>
      <c r="FK340" s="1"/>
      <c r="FL340" s="1"/>
      <c r="FM340" s="1"/>
      <c r="FN340" s="1"/>
      <c r="FO340" s="1"/>
      <c r="FP340" s="1"/>
      <c r="FQ340" s="1"/>
      <c r="FR340" s="1"/>
      <c r="FS340" s="1"/>
      <c r="FT340" s="1"/>
      <c r="FU340" s="1"/>
      <c r="FV340" s="1"/>
      <c r="FW340" s="1"/>
      <c r="FX340" s="1"/>
      <c r="FY340" s="1"/>
      <c r="FZ340" s="1"/>
      <c r="GA340" s="1"/>
      <c r="GB340" s="1"/>
      <c r="GC340" s="1"/>
      <c r="GD340" s="1"/>
      <c r="GE340" s="1"/>
      <c r="GF340" s="1"/>
      <c r="GG340" s="1"/>
      <c r="GH340" s="1"/>
      <c r="GI340" s="1"/>
      <c r="GJ340" s="1"/>
      <c r="GK340" s="1"/>
      <c r="GL340" s="1"/>
      <c r="GM340" s="1"/>
      <c r="GN340" s="1"/>
      <c r="GO340" s="1"/>
      <c r="GP340" s="1"/>
      <c r="GQ340" s="1"/>
      <c r="GR340" s="1"/>
      <c r="GS340" s="1"/>
      <c r="GT340" s="1"/>
      <c r="GU340" s="1"/>
      <c r="GV340" s="1"/>
      <c r="GW340" s="1"/>
      <c r="GX340" s="1"/>
      <c r="GY340" s="1"/>
      <c r="GZ340" s="1"/>
      <c r="HA340" s="1"/>
      <c r="HB340" s="1"/>
      <c r="HC340" s="1"/>
      <c r="HD340" s="1"/>
      <c r="HE340" s="1"/>
      <c r="HF340" s="1"/>
      <c r="HG340" s="1"/>
      <c r="HH340" s="1"/>
      <c r="HI340" s="1"/>
      <c r="HJ340" s="1"/>
      <c r="HK340" s="1"/>
      <c r="HL340" s="1"/>
      <c r="HM340" s="1"/>
      <c r="HN340" s="1"/>
      <c r="HO340" s="1"/>
      <c r="HP340" s="1"/>
      <c r="HQ340" s="1"/>
      <c r="HR340" s="1"/>
      <c r="HS340" s="1"/>
      <c r="HT340" s="1"/>
      <c r="HU340" s="1"/>
      <c r="HV340" s="1"/>
      <c r="HW340" s="1"/>
      <c r="HX340" s="1"/>
      <c r="HY340" s="1"/>
      <c r="HZ340" s="1"/>
      <c r="IA340" s="1"/>
      <c r="IB340" s="1"/>
      <c r="IC340" s="1"/>
      <c r="ID340" s="1"/>
      <c r="IE340" s="1"/>
      <c r="IF340" s="1"/>
      <c r="IG340" s="1"/>
      <c r="IH340" s="1"/>
      <c r="II340" s="1"/>
      <c r="IJ340" s="1"/>
      <c r="IK340" s="1"/>
      <c r="IL340" s="1"/>
      <c r="IM340" s="1"/>
      <c r="IN340" s="1"/>
      <c r="IO340" s="1"/>
      <c r="IP340" s="1"/>
      <c r="IQ340" s="1"/>
      <c r="IR340" s="1"/>
      <c r="IS340" s="1"/>
      <c r="IT340" s="1"/>
      <c r="IU340" s="1"/>
      <c r="IV340" s="1"/>
      <c r="IW340" s="1"/>
    </row>
    <row r="341" customFormat="false" ht="11.25" hidden="false" customHeight="false" outlineLevel="0" collapsed="false">
      <c r="A341" s="1"/>
      <c r="B341" s="1"/>
      <c r="D341" s="1"/>
      <c r="E341" s="1"/>
      <c r="F341" s="1"/>
      <c r="H341" s="1"/>
      <c r="I341" s="1"/>
      <c r="J341" s="1"/>
      <c r="K341" s="1"/>
      <c r="M341" s="1"/>
      <c r="O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  <c r="EC341" s="1"/>
      <c r="ED341" s="1"/>
      <c r="EE341" s="1"/>
      <c r="EF341" s="1"/>
      <c r="EG341" s="1"/>
      <c r="EH341" s="1"/>
      <c r="EI341" s="1"/>
      <c r="EJ341" s="1"/>
      <c r="EK341" s="1"/>
      <c r="EL341" s="1"/>
      <c r="EM341" s="1"/>
      <c r="EN341" s="1"/>
      <c r="EO341" s="1"/>
      <c r="EP341" s="1"/>
      <c r="EQ341" s="1"/>
      <c r="ER341" s="1"/>
      <c r="ES341" s="1"/>
      <c r="ET341" s="1"/>
      <c r="EU341" s="1"/>
      <c r="EV341" s="1"/>
      <c r="EW341" s="1"/>
      <c r="EX341" s="1"/>
      <c r="EY341" s="1"/>
      <c r="EZ341" s="1"/>
      <c r="FA341" s="1"/>
      <c r="FB341" s="1"/>
      <c r="FC341" s="1"/>
      <c r="FD341" s="1"/>
      <c r="FE341" s="1"/>
      <c r="FF341" s="1"/>
      <c r="FG341" s="1"/>
      <c r="FH341" s="1"/>
      <c r="FI341" s="1"/>
      <c r="FJ341" s="1"/>
      <c r="FK341" s="1"/>
      <c r="FL341" s="1"/>
      <c r="FM341" s="1"/>
      <c r="FN341" s="1"/>
      <c r="FO341" s="1"/>
      <c r="FP341" s="1"/>
      <c r="FQ341" s="1"/>
      <c r="FR341" s="1"/>
      <c r="FS341" s="1"/>
      <c r="FT341" s="1"/>
      <c r="FU341" s="1"/>
      <c r="FV341" s="1"/>
      <c r="FW341" s="1"/>
      <c r="FX341" s="1"/>
      <c r="FY341" s="1"/>
      <c r="FZ341" s="1"/>
      <c r="GA341" s="1"/>
      <c r="GB341" s="1"/>
      <c r="GC341" s="1"/>
      <c r="GD341" s="1"/>
      <c r="GE341" s="1"/>
      <c r="GF341" s="1"/>
      <c r="GG341" s="1"/>
      <c r="GH341" s="1"/>
      <c r="GI341" s="1"/>
      <c r="GJ341" s="1"/>
      <c r="GK341" s="1"/>
      <c r="GL341" s="1"/>
      <c r="GM341" s="1"/>
      <c r="GN341" s="1"/>
      <c r="GO341" s="1"/>
      <c r="GP341" s="1"/>
      <c r="GQ341" s="1"/>
      <c r="GR341" s="1"/>
      <c r="GS341" s="1"/>
      <c r="GT341" s="1"/>
      <c r="GU341" s="1"/>
      <c r="GV341" s="1"/>
      <c r="GW341" s="1"/>
      <c r="GX341" s="1"/>
      <c r="GY341" s="1"/>
      <c r="GZ341" s="1"/>
      <c r="HA341" s="1"/>
      <c r="HB341" s="1"/>
      <c r="HC341" s="1"/>
      <c r="HD341" s="1"/>
      <c r="HE341" s="1"/>
      <c r="HF341" s="1"/>
      <c r="HG341" s="1"/>
      <c r="HH341" s="1"/>
      <c r="HI341" s="1"/>
      <c r="HJ341" s="1"/>
      <c r="HK341" s="1"/>
      <c r="HL341" s="1"/>
      <c r="HM341" s="1"/>
      <c r="HN341" s="1"/>
      <c r="HO341" s="1"/>
      <c r="HP341" s="1"/>
      <c r="HQ341" s="1"/>
      <c r="HR341" s="1"/>
      <c r="HS341" s="1"/>
      <c r="HT341" s="1"/>
      <c r="HU341" s="1"/>
      <c r="HV341" s="1"/>
      <c r="HW341" s="1"/>
      <c r="HX341" s="1"/>
      <c r="HY341" s="1"/>
      <c r="HZ341" s="1"/>
      <c r="IA341" s="1"/>
      <c r="IB341" s="1"/>
      <c r="IC341" s="1"/>
      <c r="ID341" s="1"/>
      <c r="IE341" s="1"/>
      <c r="IF341" s="1"/>
      <c r="IG341" s="1"/>
      <c r="IH341" s="1"/>
      <c r="II341" s="1"/>
      <c r="IJ341" s="1"/>
      <c r="IK341" s="1"/>
      <c r="IL341" s="1"/>
      <c r="IM341" s="1"/>
      <c r="IN341" s="1"/>
      <c r="IO341" s="1"/>
      <c r="IP341" s="1"/>
      <c r="IQ341" s="1"/>
      <c r="IR341" s="1"/>
      <c r="IS341" s="1"/>
      <c r="IT341" s="1"/>
      <c r="IU341" s="1"/>
      <c r="IV341" s="1"/>
      <c r="IW341" s="1"/>
    </row>
    <row r="342" customFormat="false" ht="11.25" hidden="false" customHeight="false" outlineLevel="0" collapsed="false">
      <c r="A342" s="1"/>
      <c r="B342" s="1"/>
      <c r="D342" s="1"/>
      <c r="E342" s="1"/>
      <c r="F342" s="1"/>
      <c r="H342" s="1"/>
      <c r="I342" s="1"/>
      <c r="J342" s="1"/>
      <c r="K342" s="1"/>
      <c r="M342" s="1"/>
      <c r="O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1"/>
      <c r="EN342" s="1"/>
      <c r="EO342" s="1"/>
      <c r="EP342" s="1"/>
      <c r="EQ342" s="1"/>
      <c r="ER342" s="1"/>
      <c r="ES342" s="1"/>
      <c r="ET342" s="1"/>
      <c r="EU342" s="1"/>
      <c r="EV342" s="1"/>
      <c r="EW342" s="1"/>
      <c r="EX342" s="1"/>
      <c r="EY342" s="1"/>
      <c r="EZ342" s="1"/>
      <c r="FA342" s="1"/>
      <c r="FB342" s="1"/>
      <c r="FC342" s="1"/>
      <c r="FD342" s="1"/>
      <c r="FE342" s="1"/>
      <c r="FF342" s="1"/>
      <c r="FG342" s="1"/>
      <c r="FH342" s="1"/>
      <c r="FI342" s="1"/>
      <c r="FJ342" s="1"/>
      <c r="FK342" s="1"/>
      <c r="FL342" s="1"/>
      <c r="FM342" s="1"/>
      <c r="FN342" s="1"/>
      <c r="FO342" s="1"/>
      <c r="FP342" s="1"/>
      <c r="FQ342" s="1"/>
      <c r="FR342" s="1"/>
      <c r="FS342" s="1"/>
      <c r="FT342" s="1"/>
      <c r="FU342" s="1"/>
      <c r="FV342" s="1"/>
      <c r="FW342" s="1"/>
      <c r="FX342" s="1"/>
      <c r="FY342" s="1"/>
      <c r="FZ342" s="1"/>
      <c r="GA342" s="1"/>
      <c r="GB342" s="1"/>
      <c r="GC342" s="1"/>
      <c r="GD342" s="1"/>
      <c r="GE342" s="1"/>
      <c r="GF342" s="1"/>
      <c r="GG342" s="1"/>
      <c r="GH342" s="1"/>
      <c r="GI342" s="1"/>
      <c r="GJ342" s="1"/>
      <c r="GK342" s="1"/>
      <c r="GL342" s="1"/>
      <c r="GM342" s="1"/>
      <c r="GN342" s="1"/>
      <c r="GO342" s="1"/>
      <c r="GP342" s="1"/>
      <c r="GQ342" s="1"/>
      <c r="GR342" s="1"/>
      <c r="GS342" s="1"/>
      <c r="GT342" s="1"/>
      <c r="GU342" s="1"/>
      <c r="GV342" s="1"/>
      <c r="GW342" s="1"/>
      <c r="GX342" s="1"/>
      <c r="GY342" s="1"/>
      <c r="GZ342" s="1"/>
      <c r="HA342" s="1"/>
      <c r="HB342" s="1"/>
      <c r="HC342" s="1"/>
      <c r="HD342" s="1"/>
      <c r="HE342" s="1"/>
      <c r="HF342" s="1"/>
      <c r="HG342" s="1"/>
      <c r="HH342" s="1"/>
      <c r="HI342" s="1"/>
      <c r="HJ342" s="1"/>
      <c r="HK342" s="1"/>
      <c r="HL342" s="1"/>
      <c r="HM342" s="1"/>
      <c r="HN342" s="1"/>
      <c r="HO342" s="1"/>
      <c r="HP342" s="1"/>
      <c r="HQ342" s="1"/>
      <c r="HR342" s="1"/>
      <c r="HS342" s="1"/>
      <c r="HT342" s="1"/>
      <c r="HU342" s="1"/>
      <c r="HV342" s="1"/>
      <c r="HW342" s="1"/>
      <c r="HX342" s="1"/>
      <c r="HY342" s="1"/>
      <c r="HZ342" s="1"/>
      <c r="IA342" s="1"/>
      <c r="IB342" s="1"/>
      <c r="IC342" s="1"/>
      <c r="ID342" s="1"/>
      <c r="IE342" s="1"/>
      <c r="IF342" s="1"/>
      <c r="IG342" s="1"/>
      <c r="IH342" s="1"/>
      <c r="II342" s="1"/>
      <c r="IJ342" s="1"/>
      <c r="IK342" s="1"/>
      <c r="IL342" s="1"/>
      <c r="IM342" s="1"/>
      <c r="IN342" s="1"/>
      <c r="IO342" s="1"/>
      <c r="IP342" s="1"/>
      <c r="IQ342" s="1"/>
      <c r="IR342" s="1"/>
      <c r="IS342" s="1"/>
      <c r="IT342" s="1"/>
      <c r="IU342" s="1"/>
      <c r="IV342" s="1"/>
      <c r="IW342" s="1"/>
    </row>
    <row r="343" customFormat="false" ht="11.25" hidden="false" customHeight="false" outlineLevel="0" collapsed="false">
      <c r="A343" s="1"/>
      <c r="B343" s="1"/>
      <c r="D343" s="1"/>
      <c r="E343" s="1"/>
      <c r="F343" s="1"/>
      <c r="H343" s="1"/>
      <c r="I343" s="1"/>
      <c r="J343" s="1"/>
      <c r="K343" s="1"/>
      <c r="M343" s="1"/>
      <c r="O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1"/>
      <c r="EN343" s="1"/>
      <c r="EO343" s="1"/>
      <c r="EP343" s="1"/>
      <c r="EQ343" s="1"/>
      <c r="ER343" s="1"/>
      <c r="ES343" s="1"/>
      <c r="ET343" s="1"/>
      <c r="EU343" s="1"/>
      <c r="EV343" s="1"/>
      <c r="EW343" s="1"/>
      <c r="EX343" s="1"/>
      <c r="EY343" s="1"/>
      <c r="EZ343" s="1"/>
      <c r="FA343" s="1"/>
      <c r="FB343" s="1"/>
      <c r="FC343" s="1"/>
      <c r="FD343" s="1"/>
      <c r="FE343" s="1"/>
      <c r="FF343" s="1"/>
      <c r="FG343" s="1"/>
      <c r="FH343" s="1"/>
      <c r="FI343" s="1"/>
      <c r="FJ343" s="1"/>
      <c r="FK343" s="1"/>
      <c r="FL343" s="1"/>
      <c r="FM343" s="1"/>
      <c r="FN343" s="1"/>
      <c r="FO343" s="1"/>
      <c r="FP343" s="1"/>
      <c r="FQ343" s="1"/>
      <c r="FR343" s="1"/>
      <c r="FS343" s="1"/>
      <c r="FT343" s="1"/>
      <c r="FU343" s="1"/>
      <c r="FV343" s="1"/>
      <c r="FW343" s="1"/>
      <c r="FX343" s="1"/>
      <c r="FY343" s="1"/>
      <c r="FZ343" s="1"/>
      <c r="GA343" s="1"/>
      <c r="GB343" s="1"/>
      <c r="GC343" s="1"/>
      <c r="GD343" s="1"/>
      <c r="GE343" s="1"/>
      <c r="GF343" s="1"/>
      <c r="GG343" s="1"/>
      <c r="GH343" s="1"/>
      <c r="GI343" s="1"/>
      <c r="GJ343" s="1"/>
      <c r="GK343" s="1"/>
      <c r="GL343" s="1"/>
      <c r="GM343" s="1"/>
      <c r="GN343" s="1"/>
      <c r="GO343" s="1"/>
      <c r="GP343" s="1"/>
      <c r="GQ343" s="1"/>
      <c r="GR343" s="1"/>
      <c r="GS343" s="1"/>
      <c r="GT343" s="1"/>
      <c r="GU343" s="1"/>
      <c r="GV343" s="1"/>
      <c r="GW343" s="1"/>
      <c r="GX343" s="1"/>
      <c r="GY343" s="1"/>
      <c r="GZ343" s="1"/>
      <c r="HA343" s="1"/>
      <c r="HB343" s="1"/>
      <c r="HC343" s="1"/>
      <c r="HD343" s="1"/>
      <c r="HE343" s="1"/>
      <c r="HF343" s="1"/>
      <c r="HG343" s="1"/>
      <c r="HH343" s="1"/>
      <c r="HI343" s="1"/>
      <c r="HJ343" s="1"/>
      <c r="HK343" s="1"/>
      <c r="HL343" s="1"/>
      <c r="HM343" s="1"/>
      <c r="HN343" s="1"/>
      <c r="HO343" s="1"/>
      <c r="HP343" s="1"/>
      <c r="HQ343" s="1"/>
      <c r="HR343" s="1"/>
      <c r="HS343" s="1"/>
      <c r="HT343" s="1"/>
      <c r="HU343" s="1"/>
      <c r="HV343" s="1"/>
      <c r="HW343" s="1"/>
      <c r="HX343" s="1"/>
      <c r="HY343" s="1"/>
      <c r="HZ343" s="1"/>
      <c r="IA343" s="1"/>
      <c r="IB343" s="1"/>
      <c r="IC343" s="1"/>
      <c r="ID343" s="1"/>
      <c r="IE343" s="1"/>
      <c r="IF343" s="1"/>
      <c r="IG343" s="1"/>
      <c r="IH343" s="1"/>
      <c r="II343" s="1"/>
      <c r="IJ343" s="1"/>
      <c r="IK343" s="1"/>
      <c r="IL343" s="1"/>
      <c r="IM343" s="1"/>
      <c r="IN343" s="1"/>
      <c r="IO343" s="1"/>
      <c r="IP343" s="1"/>
      <c r="IQ343" s="1"/>
      <c r="IR343" s="1"/>
      <c r="IS343" s="1"/>
      <c r="IT343" s="1"/>
      <c r="IU343" s="1"/>
      <c r="IV343" s="1"/>
      <c r="IW343" s="1"/>
    </row>
    <row r="344" customFormat="false" ht="11.25" hidden="false" customHeight="false" outlineLevel="0" collapsed="false">
      <c r="A344" s="1"/>
      <c r="B344" s="1"/>
      <c r="D344" s="1"/>
      <c r="E344" s="1"/>
      <c r="F344" s="1"/>
      <c r="H344" s="1"/>
      <c r="I344" s="1"/>
      <c r="J344" s="1"/>
      <c r="K344" s="1"/>
      <c r="M344" s="1"/>
      <c r="O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T344" s="1"/>
      <c r="EU344" s="1"/>
      <c r="EV344" s="1"/>
      <c r="EW344" s="1"/>
      <c r="EX344" s="1"/>
      <c r="EY344" s="1"/>
      <c r="EZ344" s="1"/>
      <c r="FA344" s="1"/>
      <c r="FB344" s="1"/>
      <c r="FC344" s="1"/>
      <c r="FD344" s="1"/>
      <c r="FE344" s="1"/>
      <c r="FF344" s="1"/>
      <c r="FG344" s="1"/>
      <c r="FH344" s="1"/>
      <c r="FI344" s="1"/>
      <c r="FJ344" s="1"/>
      <c r="FK344" s="1"/>
      <c r="FL344" s="1"/>
      <c r="FM344" s="1"/>
      <c r="FN344" s="1"/>
      <c r="FO344" s="1"/>
      <c r="FP344" s="1"/>
      <c r="FQ344" s="1"/>
      <c r="FR344" s="1"/>
      <c r="FS344" s="1"/>
      <c r="FT344" s="1"/>
      <c r="FU344" s="1"/>
      <c r="FV344" s="1"/>
      <c r="FW344" s="1"/>
      <c r="FX344" s="1"/>
      <c r="FY344" s="1"/>
      <c r="FZ344" s="1"/>
      <c r="GA344" s="1"/>
      <c r="GB344" s="1"/>
      <c r="GC344" s="1"/>
      <c r="GD344" s="1"/>
      <c r="GE344" s="1"/>
      <c r="GF344" s="1"/>
      <c r="GG344" s="1"/>
      <c r="GH344" s="1"/>
      <c r="GI344" s="1"/>
      <c r="GJ344" s="1"/>
      <c r="GK344" s="1"/>
      <c r="GL344" s="1"/>
      <c r="GM344" s="1"/>
      <c r="GN344" s="1"/>
      <c r="GO344" s="1"/>
      <c r="GP344" s="1"/>
      <c r="GQ344" s="1"/>
      <c r="GR344" s="1"/>
      <c r="GS344" s="1"/>
      <c r="GT344" s="1"/>
      <c r="GU344" s="1"/>
      <c r="GV344" s="1"/>
      <c r="GW344" s="1"/>
      <c r="GX344" s="1"/>
      <c r="GY344" s="1"/>
      <c r="GZ344" s="1"/>
      <c r="HA344" s="1"/>
      <c r="HB344" s="1"/>
      <c r="HC344" s="1"/>
      <c r="HD344" s="1"/>
      <c r="HE344" s="1"/>
      <c r="HF344" s="1"/>
      <c r="HG344" s="1"/>
      <c r="HH344" s="1"/>
      <c r="HI344" s="1"/>
      <c r="HJ344" s="1"/>
      <c r="HK344" s="1"/>
      <c r="HL344" s="1"/>
      <c r="HM344" s="1"/>
      <c r="HN344" s="1"/>
      <c r="HO344" s="1"/>
      <c r="HP344" s="1"/>
      <c r="HQ344" s="1"/>
      <c r="HR344" s="1"/>
      <c r="HS344" s="1"/>
      <c r="HT344" s="1"/>
      <c r="HU344" s="1"/>
      <c r="HV344" s="1"/>
      <c r="HW344" s="1"/>
      <c r="HX344" s="1"/>
      <c r="HY344" s="1"/>
      <c r="HZ344" s="1"/>
      <c r="IA344" s="1"/>
      <c r="IB344" s="1"/>
      <c r="IC344" s="1"/>
      <c r="ID344" s="1"/>
      <c r="IE344" s="1"/>
      <c r="IF344" s="1"/>
      <c r="IG344" s="1"/>
      <c r="IH344" s="1"/>
      <c r="II344" s="1"/>
      <c r="IJ344" s="1"/>
      <c r="IK344" s="1"/>
      <c r="IL344" s="1"/>
      <c r="IM344" s="1"/>
      <c r="IN344" s="1"/>
      <c r="IO344" s="1"/>
      <c r="IP344" s="1"/>
      <c r="IQ344" s="1"/>
      <c r="IR344" s="1"/>
      <c r="IS344" s="1"/>
      <c r="IT344" s="1"/>
      <c r="IU344" s="1"/>
      <c r="IV344" s="1"/>
      <c r="IW344" s="1"/>
    </row>
    <row r="345" customFormat="false" ht="11.25" hidden="false" customHeight="false" outlineLevel="0" collapsed="false">
      <c r="A345" s="1"/>
      <c r="B345" s="1"/>
      <c r="D345" s="1"/>
      <c r="E345" s="1"/>
      <c r="F345" s="1"/>
      <c r="H345" s="1"/>
      <c r="I345" s="1"/>
      <c r="J345" s="1"/>
      <c r="K345" s="1"/>
      <c r="M345" s="1"/>
      <c r="O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  <c r="EH345" s="1"/>
      <c r="EI345" s="1"/>
      <c r="EJ345" s="1"/>
      <c r="EK345" s="1"/>
      <c r="EL345" s="1"/>
      <c r="EM345" s="1"/>
      <c r="EN345" s="1"/>
      <c r="EO345" s="1"/>
      <c r="EP345" s="1"/>
      <c r="EQ345" s="1"/>
      <c r="ER345" s="1"/>
      <c r="ES345" s="1"/>
      <c r="ET345" s="1"/>
      <c r="EU345" s="1"/>
      <c r="EV345" s="1"/>
      <c r="EW345" s="1"/>
      <c r="EX345" s="1"/>
      <c r="EY345" s="1"/>
      <c r="EZ345" s="1"/>
      <c r="FA345" s="1"/>
      <c r="FB345" s="1"/>
      <c r="FC345" s="1"/>
      <c r="FD345" s="1"/>
      <c r="FE345" s="1"/>
      <c r="FF345" s="1"/>
      <c r="FG345" s="1"/>
      <c r="FH345" s="1"/>
      <c r="FI345" s="1"/>
      <c r="FJ345" s="1"/>
      <c r="FK345" s="1"/>
      <c r="FL345" s="1"/>
      <c r="FM345" s="1"/>
      <c r="FN345" s="1"/>
      <c r="FO345" s="1"/>
      <c r="FP345" s="1"/>
      <c r="FQ345" s="1"/>
      <c r="FR345" s="1"/>
      <c r="FS345" s="1"/>
      <c r="FT345" s="1"/>
      <c r="FU345" s="1"/>
      <c r="FV345" s="1"/>
      <c r="FW345" s="1"/>
      <c r="FX345" s="1"/>
      <c r="FY345" s="1"/>
      <c r="FZ345" s="1"/>
      <c r="GA345" s="1"/>
      <c r="GB345" s="1"/>
      <c r="GC345" s="1"/>
      <c r="GD345" s="1"/>
      <c r="GE345" s="1"/>
      <c r="GF345" s="1"/>
      <c r="GG345" s="1"/>
      <c r="GH345" s="1"/>
      <c r="GI345" s="1"/>
      <c r="GJ345" s="1"/>
      <c r="GK345" s="1"/>
      <c r="GL345" s="1"/>
      <c r="GM345" s="1"/>
      <c r="GN345" s="1"/>
      <c r="GO345" s="1"/>
      <c r="GP345" s="1"/>
      <c r="GQ345" s="1"/>
      <c r="GR345" s="1"/>
      <c r="GS345" s="1"/>
      <c r="GT345" s="1"/>
      <c r="GU345" s="1"/>
      <c r="GV345" s="1"/>
      <c r="GW345" s="1"/>
      <c r="GX345" s="1"/>
      <c r="GY345" s="1"/>
      <c r="GZ345" s="1"/>
      <c r="HA345" s="1"/>
      <c r="HB345" s="1"/>
      <c r="HC345" s="1"/>
      <c r="HD345" s="1"/>
      <c r="HE345" s="1"/>
      <c r="HF345" s="1"/>
      <c r="HG345" s="1"/>
      <c r="HH345" s="1"/>
      <c r="HI345" s="1"/>
      <c r="HJ345" s="1"/>
      <c r="HK345" s="1"/>
      <c r="HL345" s="1"/>
      <c r="HM345" s="1"/>
      <c r="HN345" s="1"/>
      <c r="HO345" s="1"/>
      <c r="HP345" s="1"/>
      <c r="HQ345" s="1"/>
      <c r="HR345" s="1"/>
      <c r="HS345" s="1"/>
      <c r="HT345" s="1"/>
      <c r="HU345" s="1"/>
      <c r="HV345" s="1"/>
      <c r="HW345" s="1"/>
      <c r="HX345" s="1"/>
      <c r="HY345" s="1"/>
      <c r="HZ345" s="1"/>
      <c r="IA345" s="1"/>
      <c r="IB345" s="1"/>
      <c r="IC345" s="1"/>
      <c r="ID345" s="1"/>
      <c r="IE345" s="1"/>
      <c r="IF345" s="1"/>
      <c r="IG345" s="1"/>
      <c r="IH345" s="1"/>
      <c r="II345" s="1"/>
      <c r="IJ345" s="1"/>
      <c r="IK345" s="1"/>
      <c r="IL345" s="1"/>
      <c r="IM345" s="1"/>
      <c r="IN345" s="1"/>
      <c r="IO345" s="1"/>
      <c r="IP345" s="1"/>
      <c r="IQ345" s="1"/>
      <c r="IR345" s="1"/>
      <c r="IS345" s="1"/>
      <c r="IT345" s="1"/>
      <c r="IU345" s="1"/>
      <c r="IV345" s="1"/>
      <c r="IW345" s="1"/>
    </row>
    <row r="346" customFormat="false" ht="11.25" hidden="false" customHeight="false" outlineLevel="0" collapsed="false">
      <c r="A346" s="1"/>
      <c r="B346" s="1"/>
      <c r="D346" s="1"/>
      <c r="E346" s="1"/>
      <c r="F346" s="1"/>
      <c r="H346" s="1"/>
      <c r="I346" s="1"/>
      <c r="J346" s="1"/>
      <c r="K346" s="1"/>
      <c r="M346" s="1"/>
      <c r="O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1"/>
      <c r="EH346" s="1"/>
      <c r="EI346" s="1"/>
      <c r="EJ346" s="1"/>
      <c r="EK346" s="1"/>
      <c r="EL346" s="1"/>
      <c r="EM346" s="1"/>
      <c r="EN346" s="1"/>
      <c r="EO346" s="1"/>
      <c r="EP346" s="1"/>
      <c r="EQ346" s="1"/>
      <c r="ER346" s="1"/>
      <c r="ES346" s="1"/>
      <c r="ET346" s="1"/>
      <c r="EU346" s="1"/>
      <c r="EV346" s="1"/>
      <c r="EW346" s="1"/>
      <c r="EX346" s="1"/>
      <c r="EY346" s="1"/>
      <c r="EZ346" s="1"/>
      <c r="FA346" s="1"/>
      <c r="FB346" s="1"/>
      <c r="FC346" s="1"/>
      <c r="FD346" s="1"/>
      <c r="FE346" s="1"/>
      <c r="FF346" s="1"/>
      <c r="FG346" s="1"/>
      <c r="FH346" s="1"/>
      <c r="FI346" s="1"/>
      <c r="FJ346" s="1"/>
      <c r="FK346" s="1"/>
      <c r="FL346" s="1"/>
      <c r="FM346" s="1"/>
      <c r="FN346" s="1"/>
      <c r="FO346" s="1"/>
      <c r="FP346" s="1"/>
      <c r="FQ346" s="1"/>
      <c r="FR346" s="1"/>
      <c r="FS346" s="1"/>
      <c r="FT346" s="1"/>
      <c r="FU346" s="1"/>
      <c r="FV346" s="1"/>
      <c r="FW346" s="1"/>
      <c r="FX346" s="1"/>
      <c r="FY346" s="1"/>
      <c r="FZ346" s="1"/>
      <c r="GA346" s="1"/>
      <c r="GB346" s="1"/>
      <c r="GC346" s="1"/>
      <c r="GD346" s="1"/>
      <c r="GE346" s="1"/>
      <c r="GF346" s="1"/>
      <c r="GG346" s="1"/>
      <c r="GH346" s="1"/>
      <c r="GI346" s="1"/>
      <c r="GJ346" s="1"/>
      <c r="GK346" s="1"/>
      <c r="GL346" s="1"/>
      <c r="GM346" s="1"/>
      <c r="GN346" s="1"/>
      <c r="GO346" s="1"/>
      <c r="GP346" s="1"/>
      <c r="GQ346" s="1"/>
      <c r="GR346" s="1"/>
      <c r="GS346" s="1"/>
      <c r="GT346" s="1"/>
      <c r="GU346" s="1"/>
      <c r="GV346" s="1"/>
      <c r="GW346" s="1"/>
      <c r="GX346" s="1"/>
      <c r="GY346" s="1"/>
      <c r="GZ346" s="1"/>
      <c r="HA346" s="1"/>
      <c r="HB346" s="1"/>
      <c r="HC346" s="1"/>
      <c r="HD346" s="1"/>
      <c r="HE346" s="1"/>
      <c r="HF346" s="1"/>
      <c r="HG346" s="1"/>
      <c r="HH346" s="1"/>
      <c r="HI346" s="1"/>
      <c r="HJ346" s="1"/>
      <c r="HK346" s="1"/>
      <c r="HL346" s="1"/>
      <c r="HM346" s="1"/>
      <c r="HN346" s="1"/>
      <c r="HO346" s="1"/>
      <c r="HP346" s="1"/>
      <c r="HQ346" s="1"/>
      <c r="HR346" s="1"/>
      <c r="HS346" s="1"/>
      <c r="HT346" s="1"/>
      <c r="HU346" s="1"/>
      <c r="HV346" s="1"/>
      <c r="HW346" s="1"/>
      <c r="HX346" s="1"/>
      <c r="HY346" s="1"/>
      <c r="HZ346" s="1"/>
      <c r="IA346" s="1"/>
      <c r="IB346" s="1"/>
      <c r="IC346" s="1"/>
      <c r="ID346" s="1"/>
      <c r="IE346" s="1"/>
      <c r="IF346" s="1"/>
      <c r="IG346" s="1"/>
      <c r="IH346" s="1"/>
      <c r="II346" s="1"/>
      <c r="IJ346" s="1"/>
      <c r="IK346" s="1"/>
      <c r="IL346" s="1"/>
      <c r="IM346" s="1"/>
      <c r="IN346" s="1"/>
      <c r="IO346" s="1"/>
      <c r="IP346" s="1"/>
      <c r="IQ346" s="1"/>
      <c r="IR346" s="1"/>
      <c r="IS346" s="1"/>
      <c r="IT346" s="1"/>
      <c r="IU346" s="1"/>
      <c r="IV346" s="1"/>
      <c r="IW346" s="1"/>
    </row>
    <row r="347" customFormat="false" ht="11.25" hidden="false" customHeight="false" outlineLevel="0" collapsed="false">
      <c r="A347" s="1"/>
      <c r="B347" s="1"/>
      <c r="D347" s="1"/>
      <c r="E347" s="1"/>
      <c r="F347" s="1"/>
      <c r="H347" s="1"/>
      <c r="I347" s="1"/>
      <c r="J347" s="1"/>
      <c r="K347" s="1"/>
      <c r="M347" s="1"/>
      <c r="O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1"/>
      <c r="EN347" s="1"/>
      <c r="EO347" s="1"/>
      <c r="EP347" s="1"/>
      <c r="EQ347" s="1"/>
      <c r="ER347" s="1"/>
      <c r="ES347" s="1"/>
      <c r="ET347" s="1"/>
      <c r="EU347" s="1"/>
      <c r="EV347" s="1"/>
      <c r="EW347" s="1"/>
      <c r="EX347" s="1"/>
      <c r="EY347" s="1"/>
      <c r="EZ347" s="1"/>
      <c r="FA347" s="1"/>
      <c r="FB347" s="1"/>
      <c r="FC347" s="1"/>
      <c r="FD347" s="1"/>
      <c r="FE347" s="1"/>
      <c r="FF347" s="1"/>
      <c r="FG347" s="1"/>
      <c r="FH347" s="1"/>
      <c r="FI347" s="1"/>
      <c r="FJ347" s="1"/>
      <c r="FK347" s="1"/>
      <c r="FL347" s="1"/>
      <c r="FM347" s="1"/>
      <c r="FN347" s="1"/>
      <c r="FO347" s="1"/>
      <c r="FP347" s="1"/>
      <c r="FQ347" s="1"/>
      <c r="FR347" s="1"/>
      <c r="FS347" s="1"/>
      <c r="FT347" s="1"/>
      <c r="FU347" s="1"/>
      <c r="FV347" s="1"/>
      <c r="FW347" s="1"/>
      <c r="FX347" s="1"/>
      <c r="FY347" s="1"/>
      <c r="FZ347" s="1"/>
      <c r="GA347" s="1"/>
      <c r="GB347" s="1"/>
      <c r="GC347" s="1"/>
      <c r="GD347" s="1"/>
      <c r="GE347" s="1"/>
      <c r="GF347" s="1"/>
      <c r="GG347" s="1"/>
      <c r="GH347" s="1"/>
      <c r="GI347" s="1"/>
      <c r="GJ347" s="1"/>
      <c r="GK347" s="1"/>
      <c r="GL347" s="1"/>
      <c r="GM347" s="1"/>
      <c r="GN347" s="1"/>
      <c r="GO347" s="1"/>
      <c r="GP347" s="1"/>
      <c r="GQ347" s="1"/>
      <c r="GR347" s="1"/>
      <c r="GS347" s="1"/>
      <c r="GT347" s="1"/>
      <c r="GU347" s="1"/>
      <c r="GV347" s="1"/>
      <c r="GW347" s="1"/>
      <c r="GX347" s="1"/>
      <c r="GY347" s="1"/>
      <c r="GZ347" s="1"/>
      <c r="HA347" s="1"/>
      <c r="HB347" s="1"/>
      <c r="HC347" s="1"/>
      <c r="HD347" s="1"/>
      <c r="HE347" s="1"/>
      <c r="HF347" s="1"/>
      <c r="HG347" s="1"/>
      <c r="HH347" s="1"/>
      <c r="HI347" s="1"/>
      <c r="HJ347" s="1"/>
      <c r="HK347" s="1"/>
      <c r="HL347" s="1"/>
      <c r="HM347" s="1"/>
      <c r="HN347" s="1"/>
      <c r="HO347" s="1"/>
      <c r="HP347" s="1"/>
      <c r="HQ347" s="1"/>
      <c r="HR347" s="1"/>
      <c r="HS347" s="1"/>
      <c r="HT347" s="1"/>
      <c r="HU347" s="1"/>
      <c r="HV347" s="1"/>
      <c r="HW347" s="1"/>
      <c r="HX347" s="1"/>
      <c r="HY347" s="1"/>
      <c r="HZ347" s="1"/>
      <c r="IA347" s="1"/>
      <c r="IB347" s="1"/>
      <c r="IC347" s="1"/>
      <c r="ID347" s="1"/>
      <c r="IE347" s="1"/>
      <c r="IF347" s="1"/>
      <c r="IG347" s="1"/>
      <c r="IH347" s="1"/>
      <c r="II347" s="1"/>
      <c r="IJ347" s="1"/>
      <c r="IK347" s="1"/>
      <c r="IL347" s="1"/>
      <c r="IM347" s="1"/>
      <c r="IN347" s="1"/>
      <c r="IO347" s="1"/>
      <c r="IP347" s="1"/>
      <c r="IQ347" s="1"/>
      <c r="IR347" s="1"/>
      <c r="IS347" s="1"/>
      <c r="IT347" s="1"/>
      <c r="IU347" s="1"/>
      <c r="IV347" s="1"/>
      <c r="IW347" s="1"/>
    </row>
    <row r="348" customFormat="false" ht="11.25" hidden="false" customHeight="false" outlineLevel="0" collapsed="false">
      <c r="A348" s="1"/>
      <c r="B348" s="1"/>
      <c r="D348" s="1"/>
      <c r="E348" s="1"/>
      <c r="F348" s="1"/>
      <c r="H348" s="1"/>
      <c r="I348" s="1"/>
      <c r="J348" s="1"/>
      <c r="K348" s="1"/>
      <c r="M348" s="1"/>
      <c r="O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1"/>
      <c r="EP348" s="1"/>
      <c r="EQ348" s="1"/>
      <c r="ER348" s="1"/>
      <c r="ES348" s="1"/>
      <c r="ET348" s="1"/>
      <c r="EU348" s="1"/>
      <c r="EV348" s="1"/>
      <c r="EW348" s="1"/>
      <c r="EX348" s="1"/>
      <c r="EY348" s="1"/>
      <c r="EZ348" s="1"/>
      <c r="FA348" s="1"/>
      <c r="FB348" s="1"/>
      <c r="FC348" s="1"/>
      <c r="FD348" s="1"/>
      <c r="FE348" s="1"/>
      <c r="FF348" s="1"/>
      <c r="FG348" s="1"/>
      <c r="FH348" s="1"/>
      <c r="FI348" s="1"/>
      <c r="FJ348" s="1"/>
      <c r="FK348" s="1"/>
      <c r="FL348" s="1"/>
      <c r="FM348" s="1"/>
      <c r="FN348" s="1"/>
      <c r="FO348" s="1"/>
      <c r="FP348" s="1"/>
      <c r="FQ348" s="1"/>
      <c r="FR348" s="1"/>
      <c r="FS348" s="1"/>
      <c r="FT348" s="1"/>
      <c r="FU348" s="1"/>
      <c r="FV348" s="1"/>
      <c r="FW348" s="1"/>
      <c r="FX348" s="1"/>
      <c r="FY348" s="1"/>
      <c r="FZ348" s="1"/>
      <c r="GA348" s="1"/>
      <c r="GB348" s="1"/>
      <c r="GC348" s="1"/>
      <c r="GD348" s="1"/>
      <c r="GE348" s="1"/>
      <c r="GF348" s="1"/>
      <c r="GG348" s="1"/>
      <c r="GH348" s="1"/>
      <c r="GI348" s="1"/>
      <c r="GJ348" s="1"/>
      <c r="GK348" s="1"/>
      <c r="GL348" s="1"/>
      <c r="GM348" s="1"/>
      <c r="GN348" s="1"/>
      <c r="GO348" s="1"/>
      <c r="GP348" s="1"/>
      <c r="GQ348" s="1"/>
      <c r="GR348" s="1"/>
      <c r="GS348" s="1"/>
      <c r="GT348" s="1"/>
      <c r="GU348" s="1"/>
      <c r="GV348" s="1"/>
      <c r="GW348" s="1"/>
      <c r="GX348" s="1"/>
      <c r="GY348" s="1"/>
      <c r="GZ348" s="1"/>
      <c r="HA348" s="1"/>
      <c r="HB348" s="1"/>
      <c r="HC348" s="1"/>
      <c r="HD348" s="1"/>
      <c r="HE348" s="1"/>
      <c r="HF348" s="1"/>
      <c r="HG348" s="1"/>
      <c r="HH348" s="1"/>
      <c r="HI348" s="1"/>
      <c r="HJ348" s="1"/>
      <c r="HK348" s="1"/>
      <c r="HL348" s="1"/>
      <c r="HM348" s="1"/>
      <c r="HN348" s="1"/>
      <c r="HO348" s="1"/>
      <c r="HP348" s="1"/>
      <c r="HQ348" s="1"/>
      <c r="HR348" s="1"/>
      <c r="HS348" s="1"/>
      <c r="HT348" s="1"/>
      <c r="HU348" s="1"/>
      <c r="HV348" s="1"/>
      <c r="HW348" s="1"/>
      <c r="HX348" s="1"/>
      <c r="HY348" s="1"/>
      <c r="HZ348" s="1"/>
      <c r="IA348" s="1"/>
      <c r="IB348" s="1"/>
      <c r="IC348" s="1"/>
      <c r="ID348" s="1"/>
      <c r="IE348" s="1"/>
      <c r="IF348" s="1"/>
      <c r="IG348" s="1"/>
      <c r="IH348" s="1"/>
      <c r="II348" s="1"/>
      <c r="IJ348" s="1"/>
      <c r="IK348" s="1"/>
      <c r="IL348" s="1"/>
      <c r="IM348" s="1"/>
      <c r="IN348" s="1"/>
      <c r="IO348" s="1"/>
      <c r="IP348" s="1"/>
      <c r="IQ348" s="1"/>
      <c r="IR348" s="1"/>
      <c r="IS348" s="1"/>
      <c r="IT348" s="1"/>
      <c r="IU348" s="1"/>
      <c r="IV348" s="1"/>
      <c r="IW348" s="1"/>
    </row>
    <row r="349" customFormat="false" ht="11.25" hidden="false" customHeight="false" outlineLevel="0" collapsed="false">
      <c r="A349" s="1"/>
      <c r="B349" s="1"/>
      <c r="D349" s="1"/>
      <c r="E349" s="1"/>
      <c r="F349" s="1"/>
      <c r="H349" s="1"/>
      <c r="I349" s="1"/>
      <c r="J349" s="1"/>
      <c r="K349" s="1"/>
      <c r="M349" s="1"/>
      <c r="O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1"/>
      <c r="EN349" s="1"/>
      <c r="EO349" s="1"/>
      <c r="EP349" s="1"/>
      <c r="EQ349" s="1"/>
      <c r="ER349" s="1"/>
      <c r="ES349" s="1"/>
      <c r="ET349" s="1"/>
      <c r="EU349" s="1"/>
      <c r="EV349" s="1"/>
      <c r="EW349" s="1"/>
      <c r="EX349" s="1"/>
      <c r="EY349" s="1"/>
      <c r="EZ349" s="1"/>
      <c r="FA349" s="1"/>
      <c r="FB349" s="1"/>
      <c r="FC349" s="1"/>
      <c r="FD349" s="1"/>
      <c r="FE349" s="1"/>
      <c r="FF349" s="1"/>
      <c r="FG349" s="1"/>
      <c r="FH349" s="1"/>
      <c r="FI349" s="1"/>
      <c r="FJ349" s="1"/>
      <c r="FK349" s="1"/>
      <c r="FL349" s="1"/>
      <c r="FM349" s="1"/>
      <c r="FN349" s="1"/>
      <c r="FO349" s="1"/>
      <c r="FP349" s="1"/>
      <c r="FQ349" s="1"/>
      <c r="FR349" s="1"/>
      <c r="FS349" s="1"/>
      <c r="FT349" s="1"/>
      <c r="FU349" s="1"/>
      <c r="FV349" s="1"/>
      <c r="FW349" s="1"/>
      <c r="FX349" s="1"/>
      <c r="FY349" s="1"/>
      <c r="FZ349" s="1"/>
      <c r="GA349" s="1"/>
      <c r="GB349" s="1"/>
      <c r="GC349" s="1"/>
      <c r="GD349" s="1"/>
      <c r="GE349" s="1"/>
      <c r="GF349" s="1"/>
      <c r="GG349" s="1"/>
      <c r="GH349" s="1"/>
      <c r="GI349" s="1"/>
      <c r="GJ349" s="1"/>
      <c r="GK349" s="1"/>
      <c r="GL349" s="1"/>
      <c r="GM349" s="1"/>
      <c r="GN349" s="1"/>
      <c r="GO349" s="1"/>
      <c r="GP349" s="1"/>
      <c r="GQ349" s="1"/>
      <c r="GR349" s="1"/>
      <c r="GS349" s="1"/>
      <c r="GT349" s="1"/>
      <c r="GU349" s="1"/>
      <c r="GV349" s="1"/>
      <c r="GW349" s="1"/>
      <c r="GX349" s="1"/>
      <c r="GY349" s="1"/>
      <c r="GZ349" s="1"/>
      <c r="HA349" s="1"/>
      <c r="HB349" s="1"/>
      <c r="HC349" s="1"/>
      <c r="HD349" s="1"/>
      <c r="HE349" s="1"/>
      <c r="HF349" s="1"/>
      <c r="HG349" s="1"/>
      <c r="HH349" s="1"/>
      <c r="HI349" s="1"/>
      <c r="HJ349" s="1"/>
      <c r="HK349" s="1"/>
      <c r="HL349" s="1"/>
      <c r="HM349" s="1"/>
      <c r="HN349" s="1"/>
      <c r="HO349" s="1"/>
      <c r="HP349" s="1"/>
      <c r="HQ349" s="1"/>
      <c r="HR349" s="1"/>
      <c r="HS349" s="1"/>
      <c r="HT349" s="1"/>
      <c r="HU349" s="1"/>
      <c r="HV349" s="1"/>
      <c r="HW349" s="1"/>
      <c r="HX349" s="1"/>
      <c r="HY349" s="1"/>
      <c r="HZ349" s="1"/>
      <c r="IA349" s="1"/>
      <c r="IB349" s="1"/>
      <c r="IC349" s="1"/>
      <c r="ID349" s="1"/>
      <c r="IE349" s="1"/>
      <c r="IF349" s="1"/>
      <c r="IG349" s="1"/>
      <c r="IH349" s="1"/>
      <c r="II349" s="1"/>
      <c r="IJ349" s="1"/>
      <c r="IK349" s="1"/>
      <c r="IL349" s="1"/>
      <c r="IM349" s="1"/>
      <c r="IN349" s="1"/>
      <c r="IO349" s="1"/>
      <c r="IP349" s="1"/>
      <c r="IQ349" s="1"/>
      <c r="IR349" s="1"/>
      <c r="IS349" s="1"/>
      <c r="IT349" s="1"/>
      <c r="IU349" s="1"/>
      <c r="IV349" s="1"/>
      <c r="IW349" s="1"/>
    </row>
    <row r="350" customFormat="false" ht="11.25" hidden="false" customHeight="false" outlineLevel="0" collapsed="false">
      <c r="A350" s="1"/>
      <c r="B350" s="1"/>
      <c r="D350" s="1"/>
      <c r="E350" s="1"/>
      <c r="F350" s="1"/>
      <c r="H350" s="1"/>
      <c r="I350" s="1"/>
      <c r="J350" s="1"/>
      <c r="K350" s="1"/>
      <c r="M350" s="1"/>
      <c r="O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1"/>
      <c r="EH350" s="1"/>
      <c r="EI350" s="1"/>
      <c r="EJ350" s="1"/>
      <c r="EK350" s="1"/>
      <c r="EL350" s="1"/>
      <c r="EM350" s="1"/>
      <c r="EN350" s="1"/>
      <c r="EO350" s="1"/>
      <c r="EP350" s="1"/>
      <c r="EQ350" s="1"/>
      <c r="ER350" s="1"/>
      <c r="ES350" s="1"/>
      <c r="ET350" s="1"/>
      <c r="EU350" s="1"/>
      <c r="EV350" s="1"/>
      <c r="EW350" s="1"/>
      <c r="EX350" s="1"/>
      <c r="EY350" s="1"/>
      <c r="EZ350" s="1"/>
      <c r="FA350" s="1"/>
      <c r="FB350" s="1"/>
      <c r="FC350" s="1"/>
      <c r="FD350" s="1"/>
      <c r="FE350" s="1"/>
      <c r="FF350" s="1"/>
      <c r="FG350" s="1"/>
      <c r="FH350" s="1"/>
      <c r="FI350" s="1"/>
      <c r="FJ350" s="1"/>
      <c r="FK350" s="1"/>
      <c r="FL350" s="1"/>
      <c r="FM350" s="1"/>
      <c r="FN350" s="1"/>
      <c r="FO350" s="1"/>
      <c r="FP350" s="1"/>
      <c r="FQ350" s="1"/>
      <c r="FR350" s="1"/>
      <c r="FS350" s="1"/>
      <c r="FT350" s="1"/>
      <c r="FU350" s="1"/>
      <c r="FV350" s="1"/>
      <c r="FW350" s="1"/>
      <c r="FX350" s="1"/>
      <c r="FY350" s="1"/>
      <c r="FZ350" s="1"/>
      <c r="GA350" s="1"/>
      <c r="GB350" s="1"/>
      <c r="GC350" s="1"/>
      <c r="GD350" s="1"/>
      <c r="GE350" s="1"/>
      <c r="GF350" s="1"/>
      <c r="GG350" s="1"/>
      <c r="GH350" s="1"/>
      <c r="GI350" s="1"/>
      <c r="GJ350" s="1"/>
      <c r="GK350" s="1"/>
      <c r="GL350" s="1"/>
      <c r="GM350" s="1"/>
      <c r="GN350" s="1"/>
      <c r="GO350" s="1"/>
      <c r="GP350" s="1"/>
      <c r="GQ350" s="1"/>
      <c r="GR350" s="1"/>
      <c r="GS350" s="1"/>
      <c r="GT350" s="1"/>
      <c r="GU350" s="1"/>
      <c r="GV350" s="1"/>
      <c r="GW350" s="1"/>
      <c r="GX350" s="1"/>
      <c r="GY350" s="1"/>
      <c r="GZ350" s="1"/>
      <c r="HA350" s="1"/>
      <c r="HB350" s="1"/>
      <c r="HC350" s="1"/>
      <c r="HD350" s="1"/>
      <c r="HE350" s="1"/>
      <c r="HF350" s="1"/>
      <c r="HG350" s="1"/>
      <c r="HH350" s="1"/>
      <c r="HI350" s="1"/>
      <c r="HJ350" s="1"/>
      <c r="HK350" s="1"/>
      <c r="HL350" s="1"/>
      <c r="HM350" s="1"/>
      <c r="HN350" s="1"/>
      <c r="HO350" s="1"/>
      <c r="HP350" s="1"/>
      <c r="HQ350" s="1"/>
      <c r="HR350" s="1"/>
      <c r="HS350" s="1"/>
      <c r="HT350" s="1"/>
      <c r="HU350" s="1"/>
      <c r="HV350" s="1"/>
      <c r="HW350" s="1"/>
      <c r="HX350" s="1"/>
      <c r="HY350" s="1"/>
      <c r="HZ350" s="1"/>
      <c r="IA350" s="1"/>
      <c r="IB350" s="1"/>
      <c r="IC350" s="1"/>
      <c r="ID350" s="1"/>
      <c r="IE350" s="1"/>
      <c r="IF350" s="1"/>
      <c r="IG350" s="1"/>
      <c r="IH350" s="1"/>
      <c r="II350" s="1"/>
      <c r="IJ350" s="1"/>
      <c r="IK350" s="1"/>
      <c r="IL350" s="1"/>
      <c r="IM350" s="1"/>
      <c r="IN350" s="1"/>
      <c r="IO350" s="1"/>
      <c r="IP350" s="1"/>
      <c r="IQ350" s="1"/>
      <c r="IR350" s="1"/>
      <c r="IS350" s="1"/>
      <c r="IT350" s="1"/>
      <c r="IU350" s="1"/>
      <c r="IV350" s="1"/>
      <c r="IW350" s="1"/>
    </row>
    <row r="351" customFormat="false" ht="11.25" hidden="false" customHeight="false" outlineLevel="0" collapsed="false">
      <c r="A351" s="1"/>
      <c r="B351" s="1"/>
      <c r="D351" s="1"/>
      <c r="E351" s="1"/>
      <c r="F351" s="1"/>
      <c r="H351" s="1"/>
      <c r="I351" s="1"/>
      <c r="J351" s="1"/>
      <c r="K351" s="1"/>
      <c r="M351" s="1"/>
      <c r="O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1"/>
      <c r="EH351" s="1"/>
      <c r="EI351" s="1"/>
      <c r="EJ351" s="1"/>
      <c r="EK351" s="1"/>
      <c r="EL351" s="1"/>
      <c r="EM351" s="1"/>
      <c r="EN351" s="1"/>
      <c r="EO351" s="1"/>
      <c r="EP351" s="1"/>
      <c r="EQ351" s="1"/>
      <c r="ER351" s="1"/>
      <c r="ES351" s="1"/>
      <c r="ET351" s="1"/>
      <c r="EU351" s="1"/>
      <c r="EV351" s="1"/>
      <c r="EW351" s="1"/>
      <c r="EX351" s="1"/>
      <c r="EY351" s="1"/>
      <c r="EZ351" s="1"/>
      <c r="FA351" s="1"/>
      <c r="FB351" s="1"/>
      <c r="FC351" s="1"/>
      <c r="FD351" s="1"/>
      <c r="FE351" s="1"/>
      <c r="FF351" s="1"/>
      <c r="FG351" s="1"/>
      <c r="FH351" s="1"/>
      <c r="FI351" s="1"/>
      <c r="FJ351" s="1"/>
      <c r="FK351" s="1"/>
      <c r="FL351" s="1"/>
      <c r="FM351" s="1"/>
      <c r="FN351" s="1"/>
      <c r="FO351" s="1"/>
      <c r="FP351" s="1"/>
      <c r="FQ351" s="1"/>
      <c r="FR351" s="1"/>
      <c r="FS351" s="1"/>
      <c r="FT351" s="1"/>
      <c r="FU351" s="1"/>
      <c r="FV351" s="1"/>
      <c r="FW351" s="1"/>
      <c r="FX351" s="1"/>
      <c r="FY351" s="1"/>
      <c r="FZ351" s="1"/>
      <c r="GA351" s="1"/>
      <c r="GB351" s="1"/>
      <c r="GC351" s="1"/>
      <c r="GD351" s="1"/>
      <c r="GE351" s="1"/>
      <c r="GF351" s="1"/>
      <c r="GG351" s="1"/>
      <c r="GH351" s="1"/>
      <c r="GI351" s="1"/>
      <c r="GJ351" s="1"/>
      <c r="GK351" s="1"/>
      <c r="GL351" s="1"/>
      <c r="GM351" s="1"/>
      <c r="GN351" s="1"/>
      <c r="GO351" s="1"/>
      <c r="GP351" s="1"/>
      <c r="GQ351" s="1"/>
      <c r="GR351" s="1"/>
      <c r="GS351" s="1"/>
      <c r="GT351" s="1"/>
      <c r="GU351" s="1"/>
      <c r="GV351" s="1"/>
      <c r="GW351" s="1"/>
      <c r="GX351" s="1"/>
      <c r="GY351" s="1"/>
      <c r="GZ351" s="1"/>
      <c r="HA351" s="1"/>
      <c r="HB351" s="1"/>
      <c r="HC351" s="1"/>
      <c r="HD351" s="1"/>
      <c r="HE351" s="1"/>
      <c r="HF351" s="1"/>
      <c r="HG351" s="1"/>
      <c r="HH351" s="1"/>
      <c r="HI351" s="1"/>
      <c r="HJ351" s="1"/>
      <c r="HK351" s="1"/>
      <c r="HL351" s="1"/>
      <c r="HM351" s="1"/>
      <c r="HN351" s="1"/>
      <c r="HO351" s="1"/>
      <c r="HP351" s="1"/>
      <c r="HQ351" s="1"/>
      <c r="HR351" s="1"/>
      <c r="HS351" s="1"/>
      <c r="HT351" s="1"/>
      <c r="HU351" s="1"/>
      <c r="HV351" s="1"/>
      <c r="HW351" s="1"/>
      <c r="HX351" s="1"/>
      <c r="HY351" s="1"/>
      <c r="HZ351" s="1"/>
      <c r="IA351" s="1"/>
      <c r="IB351" s="1"/>
      <c r="IC351" s="1"/>
      <c r="ID351" s="1"/>
      <c r="IE351" s="1"/>
      <c r="IF351" s="1"/>
      <c r="IG351" s="1"/>
      <c r="IH351" s="1"/>
      <c r="II351" s="1"/>
      <c r="IJ351" s="1"/>
      <c r="IK351" s="1"/>
      <c r="IL351" s="1"/>
      <c r="IM351" s="1"/>
      <c r="IN351" s="1"/>
      <c r="IO351" s="1"/>
      <c r="IP351" s="1"/>
      <c r="IQ351" s="1"/>
      <c r="IR351" s="1"/>
      <c r="IS351" s="1"/>
      <c r="IT351" s="1"/>
      <c r="IU351" s="1"/>
      <c r="IV351" s="1"/>
      <c r="IW351" s="1"/>
    </row>
    <row r="352" customFormat="false" ht="11.25" hidden="false" customHeight="false" outlineLevel="0" collapsed="false">
      <c r="A352" s="1"/>
      <c r="B352" s="1"/>
      <c r="D352" s="1"/>
      <c r="E352" s="1"/>
      <c r="F352" s="1"/>
      <c r="H352" s="1"/>
      <c r="I352" s="1"/>
      <c r="J352" s="1"/>
      <c r="K352" s="1"/>
      <c r="M352" s="1"/>
      <c r="O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  <c r="EC352" s="1"/>
      <c r="ED352" s="1"/>
      <c r="EE352" s="1"/>
      <c r="EF352" s="1"/>
      <c r="EG352" s="1"/>
      <c r="EH352" s="1"/>
      <c r="EI352" s="1"/>
      <c r="EJ352" s="1"/>
      <c r="EK352" s="1"/>
      <c r="EL352" s="1"/>
      <c r="EM352" s="1"/>
      <c r="EN352" s="1"/>
      <c r="EO352" s="1"/>
      <c r="EP352" s="1"/>
      <c r="EQ352" s="1"/>
      <c r="ER352" s="1"/>
      <c r="ES352" s="1"/>
      <c r="ET352" s="1"/>
      <c r="EU352" s="1"/>
      <c r="EV352" s="1"/>
      <c r="EW352" s="1"/>
      <c r="EX352" s="1"/>
      <c r="EY352" s="1"/>
      <c r="EZ352" s="1"/>
      <c r="FA352" s="1"/>
      <c r="FB352" s="1"/>
      <c r="FC352" s="1"/>
      <c r="FD352" s="1"/>
      <c r="FE352" s="1"/>
      <c r="FF352" s="1"/>
      <c r="FG352" s="1"/>
      <c r="FH352" s="1"/>
      <c r="FI352" s="1"/>
      <c r="FJ352" s="1"/>
      <c r="FK352" s="1"/>
      <c r="FL352" s="1"/>
      <c r="FM352" s="1"/>
      <c r="FN352" s="1"/>
      <c r="FO352" s="1"/>
      <c r="FP352" s="1"/>
      <c r="FQ352" s="1"/>
      <c r="FR352" s="1"/>
      <c r="FS352" s="1"/>
      <c r="FT352" s="1"/>
      <c r="FU352" s="1"/>
      <c r="FV352" s="1"/>
      <c r="FW352" s="1"/>
      <c r="FX352" s="1"/>
      <c r="FY352" s="1"/>
      <c r="FZ352" s="1"/>
      <c r="GA352" s="1"/>
      <c r="GB352" s="1"/>
      <c r="GC352" s="1"/>
      <c r="GD352" s="1"/>
      <c r="GE352" s="1"/>
      <c r="GF352" s="1"/>
      <c r="GG352" s="1"/>
      <c r="GH352" s="1"/>
      <c r="GI352" s="1"/>
      <c r="GJ352" s="1"/>
      <c r="GK352" s="1"/>
      <c r="GL352" s="1"/>
      <c r="GM352" s="1"/>
      <c r="GN352" s="1"/>
      <c r="GO352" s="1"/>
      <c r="GP352" s="1"/>
      <c r="GQ352" s="1"/>
      <c r="GR352" s="1"/>
      <c r="GS352" s="1"/>
      <c r="GT352" s="1"/>
      <c r="GU352" s="1"/>
      <c r="GV352" s="1"/>
      <c r="GW352" s="1"/>
      <c r="GX352" s="1"/>
      <c r="GY352" s="1"/>
      <c r="GZ352" s="1"/>
      <c r="HA352" s="1"/>
      <c r="HB352" s="1"/>
      <c r="HC352" s="1"/>
      <c r="HD352" s="1"/>
      <c r="HE352" s="1"/>
      <c r="HF352" s="1"/>
      <c r="HG352" s="1"/>
      <c r="HH352" s="1"/>
      <c r="HI352" s="1"/>
      <c r="HJ352" s="1"/>
      <c r="HK352" s="1"/>
      <c r="HL352" s="1"/>
      <c r="HM352" s="1"/>
      <c r="HN352" s="1"/>
      <c r="HO352" s="1"/>
      <c r="HP352" s="1"/>
      <c r="HQ352" s="1"/>
      <c r="HR352" s="1"/>
      <c r="HS352" s="1"/>
      <c r="HT352" s="1"/>
      <c r="HU352" s="1"/>
      <c r="HV352" s="1"/>
      <c r="HW352" s="1"/>
      <c r="HX352" s="1"/>
      <c r="HY352" s="1"/>
      <c r="HZ352" s="1"/>
      <c r="IA352" s="1"/>
      <c r="IB352" s="1"/>
      <c r="IC352" s="1"/>
      <c r="ID352" s="1"/>
      <c r="IE352" s="1"/>
      <c r="IF352" s="1"/>
      <c r="IG352" s="1"/>
      <c r="IH352" s="1"/>
      <c r="II352" s="1"/>
      <c r="IJ352" s="1"/>
      <c r="IK352" s="1"/>
      <c r="IL352" s="1"/>
      <c r="IM352" s="1"/>
      <c r="IN352" s="1"/>
      <c r="IO352" s="1"/>
      <c r="IP352" s="1"/>
      <c r="IQ352" s="1"/>
      <c r="IR352" s="1"/>
      <c r="IS352" s="1"/>
      <c r="IT352" s="1"/>
      <c r="IU352" s="1"/>
      <c r="IV352" s="1"/>
      <c r="IW352" s="1"/>
    </row>
    <row r="353" customFormat="false" ht="11.25" hidden="false" customHeight="false" outlineLevel="0" collapsed="false">
      <c r="A353" s="1"/>
      <c r="B353" s="1"/>
      <c r="D353" s="1"/>
      <c r="E353" s="1"/>
      <c r="F353" s="1"/>
      <c r="H353" s="1"/>
      <c r="I353" s="1"/>
      <c r="J353" s="1"/>
      <c r="K353" s="1"/>
      <c r="M353" s="1"/>
      <c r="O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  <c r="DQ353" s="1"/>
      <c r="DR353" s="1"/>
      <c r="DS353" s="1"/>
      <c r="DT353" s="1"/>
      <c r="DU353" s="1"/>
      <c r="DV353" s="1"/>
      <c r="DW353" s="1"/>
      <c r="DX353" s="1"/>
      <c r="DY353" s="1"/>
      <c r="DZ353" s="1"/>
      <c r="EA353" s="1"/>
      <c r="EB353" s="1"/>
      <c r="EC353" s="1"/>
      <c r="ED353" s="1"/>
      <c r="EE353" s="1"/>
      <c r="EF353" s="1"/>
      <c r="EG353" s="1"/>
      <c r="EH353" s="1"/>
      <c r="EI353" s="1"/>
      <c r="EJ353" s="1"/>
      <c r="EK353" s="1"/>
      <c r="EL353" s="1"/>
      <c r="EM353" s="1"/>
      <c r="EN353" s="1"/>
      <c r="EO353" s="1"/>
      <c r="EP353" s="1"/>
      <c r="EQ353" s="1"/>
      <c r="ER353" s="1"/>
      <c r="ES353" s="1"/>
      <c r="ET353" s="1"/>
      <c r="EU353" s="1"/>
      <c r="EV353" s="1"/>
      <c r="EW353" s="1"/>
      <c r="EX353" s="1"/>
      <c r="EY353" s="1"/>
      <c r="EZ353" s="1"/>
      <c r="FA353" s="1"/>
      <c r="FB353" s="1"/>
      <c r="FC353" s="1"/>
      <c r="FD353" s="1"/>
      <c r="FE353" s="1"/>
      <c r="FF353" s="1"/>
      <c r="FG353" s="1"/>
      <c r="FH353" s="1"/>
      <c r="FI353" s="1"/>
      <c r="FJ353" s="1"/>
      <c r="FK353" s="1"/>
      <c r="FL353" s="1"/>
      <c r="FM353" s="1"/>
      <c r="FN353" s="1"/>
      <c r="FO353" s="1"/>
      <c r="FP353" s="1"/>
      <c r="FQ353" s="1"/>
      <c r="FR353" s="1"/>
      <c r="FS353" s="1"/>
      <c r="FT353" s="1"/>
      <c r="FU353" s="1"/>
      <c r="FV353" s="1"/>
      <c r="FW353" s="1"/>
      <c r="FX353" s="1"/>
      <c r="FY353" s="1"/>
      <c r="FZ353" s="1"/>
      <c r="GA353" s="1"/>
      <c r="GB353" s="1"/>
      <c r="GC353" s="1"/>
      <c r="GD353" s="1"/>
      <c r="GE353" s="1"/>
      <c r="GF353" s="1"/>
      <c r="GG353" s="1"/>
      <c r="GH353" s="1"/>
      <c r="GI353" s="1"/>
      <c r="GJ353" s="1"/>
      <c r="GK353" s="1"/>
      <c r="GL353" s="1"/>
      <c r="GM353" s="1"/>
      <c r="GN353" s="1"/>
      <c r="GO353" s="1"/>
      <c r="GP353" s="1"/>
      <c r="GQ353" s="1"/>
      <c r="GR353" s="1"/>
      <c r="GS353" s="1"/>
      <c r="GT353" s="1"/>
      <c r="GU353" s="1"/>
      <c r="GV353" s="1"/>
      <c r="GW353" s="1"/>
      <c r="GX353" s="1"/>
      <c r="GY353" s="1"/>
      <c r="GZ353" s="1"/>
      <c r="HA353" s="1"/>
      <c r="HB353" s="1"/>
      <c r="HC353" s="1"/>
      <c r="HD353" s="1"/>
      <c r="HE353" s="1"/>
      <c r="HF353" s="1"/>
      <c r="HG353" s="1"/>
      <c r="HH353" s="1"/>
      <c r="HI353" s="1"/>
      <c r="HJ353" s="1"/>
      <c r="HK353" s="1"/>
      <c r="HL353" s="1"/>
      <c r="HM353" s="1"/>
      <c r="HN353" s="1"/>
      <c r="HO353" s="1"/>
      <c r="HP353" s="1"/>
      <c r="HQ353" s="1"/>
      <c r="HR353" s="1"/>
      <c r="HS353" s="1"/>
      <c r="HT353" s="1"/>
      <c r="HU353" s="1"/>
      <c r="HV353" s="1"/>
      <c r="HW353" s="1"/>
      <c r="HX353" s="1"/>
      <c r="HY353" s="1"/>
      <c r="HZ353" s="1"/>
      <c r="IA353" s="1"/>
      <c r="IB353" s="1"/>
      <c r="IC353" s="1"/>
      <c r="ID353" s="1"/>
      <c r="IE353" s="1"/>
      <c r="IF353" s="1"/>
      <c r="IG353" s="1"/>
      <c r="IH353" s="1"/>
      <c r="II353" s="1"/>
      <c r="IJ353" s="1"/>
      <c r="IK353" s="1"/>
      <c r="IL353" s="1"/>
      <c r="IM353" s="1"/>
      <c r="IN353" s="1"/>
      <c r="IO353" s="1"/>
      <c r="IP353" s="1"/>
      <c r="IQ353" s="1"/>
      <c r="IR353" s="1"/>
      <c r="IS353" s="1"/>
      <c r="IT353" s="1"/>
      <c r="IU353" s="1"/>
      <c r="IV353" s="1"/>
      <c r="IW353" s="1"/>
    </row>
    <row r="354" customFormat="false" ht="11.25" hidden="false" customHeight="false" outlineLevel="0" collapsed="false">
      <c r="A354" s="1"/>
      <c r="B354" s="1"/>
      <c r="D354" s="1"/>
      <c r="E354" s="1"/>
      <c r="F354" s="1"/>
      <c r="H354" s="1"/>
      <c r="I354" s="1"/>
      <c r="J354" s="1"/>
      <c r="K354" s="1"/>
      <c r="M354" s="1"/>
      <c r="O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  <c r="DQ354" s="1"/>
      <c r="DR354" s="1"/>
      <c r="DS354" s="1"/>
      <c r="DT354" s="1"/>
      <c r="DU354" s="1"/>
      <c r="DV354" s="1"/>
      <c r="DW354" s="1"/>
      <c r="DX354" s="1"/>
      <c r="DY354" s="1"/>
      <c r="DZ354" s="1"/>
      <c r="EA354" s="1"/>
      <c r="EB354" s="1"/>
      <c r="EC354" s="1"/>
      <c r="ED354" s="1"/>
      <c r="EE354" s="1"/>
      <c r="EF354" s="1"/>
      <c r="EG354" s="1"/>
      <c r="EH354" s="1"/>
      <c r="EI354" s="1"/>
      <c r="EJ354" s="1"/>
      <c r="EK354" s="1"/>
      <c r="EL354" s="1"/>
      <c r="EM354" s="1"/>
      <c r="EN354" s="1"/>
      <c r="EO354" s="1"/>
      <c r="EP354" s="1"/>
      <c r="EQ354" s="1"/>
      <c r="ER354" s="1"/>
      <c r="ES354" s="1"/>
      <c r="ET354" s="1"/>
      <c r="EU354" s="1"/>
      <c r="EV354" s="1"/>
      <c r="EW354" s="1"/>
      <c r="EX354" s="1"/>
      <c r="EY354" s="1"/>
      <c r="EZ354" s="1"/>
      <c r="FA354" s="1"/>
      <c r="FB354" s="1"/>
      <c r="FC354" s="1"/>
      <c r="FD354" s="1"/>
      <c r="FE354" s="1"/>
      <c r="FF354" s="1"/>
      <c r="FG354" s="1"/>
      <c r="FH354" s="1"/>
      <c r="FI354" s="1"/>
      <c r="FJ354" s="1"/>
      <c r="FK354" s="1"/>
      <c r="FL354" s="1"/>
      <c r="FM354" s="1"/>
      <c r="FN354" s="1"/>
      <c r="FO354" s="1"/>
      <c r="FP354" s="1"/>
      <c r="FQ354" s="1"/>
      <c r="FR354" s="1"/>
      <c r="FS354" s="1"/>
      <c r="FT354" s="1"/>
      <c r="FU354" s="1"/>
      <c r="FV354" s="1"/>
      <c r="FW354" s="1"/>
      <c r="FX354" s="1"/>
      <c r="FY354" s="1"/>
      <c r="FZ354" s="1"/>
      <c r="GA354" s="1"/>
      <c r="GB354" s="1"/>
      <c r="GC354" s="1"/>
      <c r="GD354" s="1"/>
      <c r="GE354" s="1"/>
      <c r="GF354" s="1"/>
      <c r="GG354" s="1"/>
      <c r="GH354" s="1"/>
      <c r="GI354" s="1"/>
      <c r="GJ354" s="1"/>
      <c r="GK354" s="1"/>
      <c r="GL354" s="1"/>
      <c r="GM354" s="1"/>
      <c r="GN354" s="1"/>
      <c r="GO354" s="1"/>
      <c r="GP354" s="1"/>
      <c r="GQ354" s="1"/>
      <c r="GR354" s="1"/>
      <c r="GS354" s="1"/>
      <c r="GT354" s="1"/>
      <c r="GU354" s="1"/>
      <c r="GV354" s="1"/>
      <c r="GW354" s="1"/>
      <c r="GX354" s="1"/>
      <c r="GY354" s="1"/>
      <c r="GZ354" s="1"/>
      <c r="HA354" s="1"/>
      <c r="HB354" s="1"/>
      <c r="HC354" s="1"/>
      <c r="HD354" s="1"/>
      <c r="HE354" s="1"/>
      <c r="HF354" s="1"/>
      <c r="HG354" s="1"/>
      <c r="HH354" s="1"/>
      <c r="HI354" s="1"/>
      <c r="HJ354" s="1"/>
      <c r="HK354" s="1"/>
      <c r="HL354" s="1"/>
      <c r="HM354" s="1"/>
      <c r="HN354" s="1"/>
      <c r="HO354" s="1"/>
      <c r="HP354" s="1"/>
      <c r="HQ354" s="1"/>
      <c r="HR354" s="1"/>
      <c r="HS354" s="1"/>
      <c r="HT354" s="1"/>
      <c r="HU354" s="1"/>
      <c r="HV354" s="1"/>
      <c r="HW354" s="1"/>
      <c r="HX354" s="1"/>
      <c r="HY354" s="1"/>
      <c r="HZ354" s="1"/>
      <c r="IA354" s="1"/>
      <c r="IB354" s="1"/>
      <c r="IC354" s="1"/>
      <c r="ID354" s="1"/>
      <c r="IE354" s="1"/>
      <c r="IF354" s="1"/>
      <c r="IG354" s="1"/>
      <c r="IH354" s="1"/>
      <c r="II354" s="1"/>
      <c r="IJ354" s="1"/>
      <c r="IK354" s="1"/>
      <c r="IL354" s="1"/>
      <c r="IM354" s="1"/>
      <c r="IN354" s="1"/>
      <c r="IO354" s="1"/>
      <c r="IP354" s="1"/>
      <c r="IQ354" s="1"/>
      <c r="IR354" s="1"/>
      <c r="IS354" s="1"/>
      <c r="IT354" s="1"/>
      <c r="IU354" s="1"/>
      <c r="IV354" s="1"/>
      <c r="IW354" s="1"/>
    </row>
    <row r="355" customFormat="false" ht="11.25" hidden="false" customHeight="false" outlineLevel="0" collapsed="false">
      <c r="A355" s="1"/>
      <c r="B355" s="1"/>
      <c r="D355" s="1"/>
      <c r="E355" s="1"/>
      <c r="F355" s="1"/>
      <c r="H355" s="1"/>
      <c r="I355" s="1"/>
      <c r="J355" s="1"/>
      <c r="K355" s="1"/>
      <c r="M355" s="1"/>
      <c r="O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  <c r="DX355" s="1"/>
      <c r="DY355" s="1"/>
      <c r="DZ355" s="1"/>
      <c r="EA355" s="1"/>
      <c r="EB355" s="1"/>
      <c r="EC355" s="1"/>
      <c r="ED355" s="1"/>
      <c r="EE355" s="1"/>
      <c r="EF355" s="1"/>
      <c r="EG355" s="1"/>
      <c r="EH355" s="1"/>
      <c r="EI355" s="1"/>
      <c r="EJ355" s="1"/>
      <c r="EK355" s="1"/>
      <c r="EL355" s="1"/>
      <c r="EM355" s="1"/>
      <c r="EN355" s="1"/>
      <c r="EO355" s="1"/>
      <c r="EP355" s="1"/>
      <c r="EQ355" s="1"/>
      <c r="ER355" s="1"/>
      <c r="ES355" s="1"/>
      <c r="ET355" s="1"/>
      <c r="EU355" s="1"/>
      <c r="EV355" s="1"/>
      <c r="EW355" s="1"/>
      <c r="EX355" s="1"/>
      <c r="EY355" s="1"/>
      <c r="EZ355" s="1"/>
      <c r="FA355" s="1"/>
      <c r="FB355" s="1"/>
      <c r="FC355" s="1"/>
      <c r="FD355" s="1"/>
      <c r="FE355" s="1"/>
      <c r="FF355" s="1"/>
      <c r="FG355" s="1"/>
      <c r="FH355" s="1"/>
      <c r="FI355" s="1"/>
      <c r="FJ355" s="1"/>
      <c r="FK355" s="1"/>
      <c r="FL355" s="1"/>
      <c r="FM355" s="1"/>
      <c r="FN355" s="1"/>
      <c r="FO355" s="1"/>
      <c r="FP355" s="1"/>
      <c r="FQ355" s="1"/>
      <c r="FR355" s="1"/>
      <c r="FS355" s="1"/>
      <c r="FT355" s="1"/>
      <c r="FU355" s="1"/>
      <c r="FV355" s="1"/>
      <c r="FW355" s="1"/>
      <c r="FX355" s="1"/>
      <c r="FY355" s="1"/>
      <c r="FZ355" s="1"/>
      <c r="GA355" s="1"/>
      <c r="GB355" s="1"/>
      <c r="GC355" s="1"/>
      <c r="GD355" s="1"/>
      <c r="GE355" s="1"/>
      <c r="GF355" s="1"/>
      <c r="GG355" s="1"/>
      <c r="GH355" s="1"/>
      <c r="GI355" s="1"/>
      <c r="GJ355" s="1"/>
      <c r="GK355" s="1"/>
      <c r="GL355" s="1"/>
      <c r="GM355" s="1"/>
      <c r="GN355" s="1"/>
      <c r="GO355" s="1"/>
      <c r="GP355" s="1"/>
      <c r="GQ355" s="1"/>
      <c r="GR355" s="1"/>
      <c r="GS355" s="1"/>
      <c r="GT355" s="1"/>
      <c r="GU355" s="1"/>
      <c r="GV355" s="1"/>
      <c r="GW355" s="1"/>
      <c r="GX355" s="1"/>
      <c r="GY355" s="1"/>
      <c r="GZ355" s="1"/>
      <c r="HA355" s="1"/>
      <c r="HB355" s="1"/>
      <c r="HC355" s="1"/>
      <c r="HD355" s="1"/>
      <c r="HE355" s="1"/>
      <c r="HF355" s="1"/>
      <c r="HG355" s="1"/>
      <c r="HH355" s="1"/>
      <c r="HI355" s="1"/>
      <c r="HJ355" s="1"/>
      <c r="HK355" s="1"/>
      <c r="HL355" s="1"/>
      <c r="HM355" s="1"/>
      <c r="HN355" s="1"/>
      <c r="HO355" s="1"/>
      <c r="HP355" s="1"/>
      <c r="HQ355" s="1"/>
      <c r="HR355" s="1"/>
      <c r="HS355" s="1"/>
      <c r="HT355" s="1"/>
      <c r="HU355" s="1"/>
      <c r="HV355" s="1"/>
      <c r="HW355" s="1"/>
      <c r="HX355" s="1"/>
      <c r="HY355" s="1"/>
      <c r="HZ355" s="1"/>
      <c r="IA355" s="1"/>
      <c r="IB355" s="1"/>
      <c r="IC355" s="1"/>
      <c r="ID355" s="1"/>
      <c r="IE355" s="1"/>
      <c r="IF355" s="1"/>
      <c r="IG355" s="1"/>
      <c r="IH355" s="1"/>
      <c r="II355" s="1"/>
      <c r="IJ355" s="1"/>
      <c r="IK355" s="1"/>
      <c r="IL355" s="1"/>
      <c r="IM355" s="1"/>
      <c r="IN355" s="1"/>
      <c r="IO355" s="1"/>
      <c r="IP355" s="1"/>
      <c r="IQ355" s="1"/>
      <c r="IR355" s="1"/>
      <c r="IS355" s="1"/>
      <c r="IT355" s="1"/>
      <c r="IU355" s="1"/>
      <c r="IV355" s="1"/>
      <c r="IW355" s="1"/>
    </row>
    <row r="356" customFormat="false" ht="11.25" hidden="false" customHeight="false" outlineLevel="0" collapsed="false">
      <c r="A356" s="1"/>
      <c r="B356" s="1"/>
      <c r="D356" s="1"/>
      <c r="E356" s="1"/>
      <c r="F356" s="1"/>
      <c r="H356" s="1"/>
      <c r="I356" s="1"/>
      <c r="J356" s="1"/>
      <c r="K356" s="1"/>
      <c r="M356" s="1"/>
      <c r="O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"/>
      <c r="EB356" s="1"/>
      <c r="EC356" s="1"/>
      <c r="ED356" s="1"/>
      <c r="EE356" s="1"/>
      <c r="EF356" s="1"/>
      <c r="EG356" s="1"/>
      <c r="EH356" s="1"/>
      <c r="EI356" s="1"/>
      <c r="EJ356" s="1"/>
      <c r="EK356" s="1"/>
      <c r="EL356" s="1"/>
      <c r="EM356" s="1"/>
      <c r="EN356" s="1"/>
      <c r="EO356" s="1"/>
      <c r="EP356" s="1"/>
      <c r="EQ356" s="1"/>
      <c r="ER356" s="1"/>
      <c r="ES356" s="1"/>
      <c r="ET356" s="1"/>
      <c r="EU356" s="1"/>
      <c r="EV356" s="1"/>
      <c r="EW356" s="1"/>
      <c r="EX356" s="1"/>
      <c r="EY356" s="1"/>
      <c r="EZ356" s="1"/>
      <c r="FA356" s="1"/>
      <c r="FB356" s="1"/>
      <c r="FC356" s="1"/>
      <c r="FD356" s="1"/>
      <c r="FE356" s="1"/>
      <c r="FF356" s="1"/>
      <c r="FG356" s="1"/>
      <c r="FH356" s="1"/>
      <c r="FI356" s="1"/>
      <c r="FJ356" s="1"/>
      <c r="FK356" s="1"/>
      <c r="FL356" s="1"/>
      <c r="FM356" s="1"/>
      <c r="FN356" s="1"/>
      <c r="FO356" s="1"/>
      <c r="FP356" s="1"/>
      <c r="FQ356" s="1"/>
      <c r="FR356" s="1"/>
      <c r="FS356" s="1"/>
      <c r="FT356" s="1"/>
      <c r="FU356" s="1"/>
      <c r="FV356" s="1"/>
      <c r="FW356" s="1"/>
      <c r="FX356" s="1"/>
      <c r="FY356" s="1"/>
      <c r="FZ356" s="1"/>
      <c r="GA356" s="1"/>
      <c r="GB356" s="1"/>
      <c r="GC356" s="1"/>
      <c r="GD356" s="1"/>
      <c r="GE356" s="1"/>
      <c r="GF356" s="1"/>
      <c r="GG356" s="1"/>
      <c r="GH356" s="1"/>
      <c r="GI356" s="1"/>
      <c r="GJ356" s="1"/>
      <c r="GK356" s="1"/>
      <c r="GL356" s="1"/>
      <c r="GM356" s="1"/>
      <c r="GN356" s="1"/>
      <c r="GO356" s="1"/>
      <c r="GP356" s="1"/>
      <c r="GQ356" s="1"/>
      <c r="GR356" s="1"/>
      <c r="GS356" s="1"/>
      <c r="GT356" s="1"/>
      <c r="GU356" s="1"/>
      <c r="GV356" s="1"/>
      <c r="GW356" s="1"/>
      <c r="GX356" s="1"/>
      <c r="GY356" s="1"/>
      <c r="GZ356" s="1"/>
      <c r="HA356" s="1"/>
      <c r="HB356" s="1"/>
      <c r="HC356" s="1"/>
      <c r="HD356" s="1"/>
      <c r="HE356" s="1"/>
      <c r="HF356" s="1"/>
      <c r="HG356" s="1"/>
      <c r="HH356" s="1"/>
      <c r="HI356" s="1"/>
      <c r="HJ356" s="1"/>
      <c r="HK356" s="1"/>
      <c r="HL356" s="1"/>
      <c r="HM356" s="1"/>
      <c r="HN356" s="1"/>
      <c r="HO356" s="1"/>
      <c r="HP356" s="1"/>
      <c r="HQ356" s="1"/>
      <c r="HR356" s="1"/>
      <c r="HS356" s="1"/>
      <c r="HT356" s="1"/>
      <c r="HU356" s="1"/>
      <c r="HV356" s="1"/>
      <c r="HW356" s="1"/>
      <c r="HX356" s="1"/>
      <c r="HY356" s="1"/>
      <c r="HZ356" s="1"/>
      <c r="IA356" s="1"/>
      <c r="IB356" s="1"/>
      <c r="IC356" s="1"/>
      <c r="ID356" s="1"/>
      <c r="IE356" s="1"/>
      <c r="IF356" s="1"/>
      <c r="IG356" s="1"/>
      <c r="IH356" s="1"/>
      <c r="II356" s="1"/>
      <c r="IJ356" s="1"/>
      <c r="IK356" s="1"/>
      <c r="IL356" s="1"/>
      <c r="IM356" s="1"/>
      <c r="IN356" s="1"/>
      <c r="IO356" s="1"/>
      <c r="IP356" s="1"/>
      <c r="IQ356" s="1"/>
      <c r="IR356" s="1"/>
      <c r="IS356" s="1"/>
      <c r="IT356" s="1"/>
      <c r="IU356" s="1"/>
      <c r="IV356" s="1"/>
      <c r="IW356" s="1"/>
    </row>
    <row r="357" customFormat="false" ht="11.25" hidden="false" customHeight="false" outlineLevel="0" collapsed="false">
      <c r="A357" s="1"/>
      <c r="B357" s="1"/>
      <c r="D357" s="1"/>
      <c r="E357" s="1"/>
      <c r="F357" s="1"/>
      <c r="H357" s="1"/>
      <c r="I357" s="1"/>
      <c r="J357" s="1"/>
      <c r="K357" s="1"/>
      <c r="M357" s="1"/>
      <c r="O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  <c r="FJ357" s="1"/>
      <c r="FK357" s="1"/>
      <c r="FL357" s="1"/>
      <c r="FM357" s="1"/>
      <c r="FN357" s="1"/>
      <c r="FO357" s="1"/>
      <c r="FP357" s="1"/>
      <c r="FQ357" s="1"/>
      <c r="FR357" s="1"/>
      <c r="FS357" s="1"/>
      <c r="FT357" s="1"/>
      <c r="FU357" s="1"/>
      <c r="FV357" s="1"/>
      <c r="FW357" s="1"/>
      <c r="FX357" s="1"/>
      <c r="FY357" s="1"/>
      <c r="FZ357" s="1"/>
      <c r="GA357" s="1"/>
      <c r="GB357" s="1"/>
      <c r="GC357" s="1"/>
      <c r="GD357" s="1"/>
      <c r="GE357" s="1"/>
      <c r="GF357" s="1"/>
      <c r="GG357" s="1"/>
      <c r="GH357" s="1"/>
      <c r="GI357" s="1"/>
      <c r="GJ357" s="1"/>
      <c r="GK357" s="1"/>
      <c r="GL357" s="1"/>
      <c r="GM357" s="1"/>
      <c r="GN357" s="1"/>
      <c r="GO357" s="1"/>
      <c r="GP357" s="1"/>
      <c r="GQ357" s="1"/>
      <c r="GR357" s="1"/>
      <c r="GS357" s="1"/>
      <c r="GT357" s="1"/>
      <c r="GU357" s="1"/>
      <c r="GV357" s="1"/>
      <c r="GW357" s="1"/>
      <c r="GX357" s="1"/>
      <c r="GY357" s="1"/>
      <c r="GZ357" s="1"/>
      <c r="HA357" s="1"/>
      <c r="HB357" s="1"/>
      <c r="HC357" s="1"/>
      <c r="HD357" s="1"/>
      <c r="HE357" s="1"/>
      <c r="HF357" s="1"/>
      <c r="HG357" s="1"/>
      <c r="HH357" s="1"/>
      <c r="HI357" s="1"/>
      <c r="HJ357" s="1"/>
      <c r="HK357" s="1"/>
      <c r="HL357" s="1"/>
      <c r="HM357" s="1"/>
      <c r="HN357" s="1"/>
      <c r="HO357" s="1"/>
      <c r="HP357" s="1"/>
      <c r="HQ357" s="1"/>
      <c r="HR357" s="1"/>
      <c r="HS357" s="1"/>
      <c r="HT357" s="1"/>
      <c r="HU357" s="1"/>
      <c r="HV357" s="1"/>
      <c r="HW357" s="1"/>
      <c r="HX357" s="1"/>
      <c r="HY357" s="1"/>
      <c r="HZ357" s="1"/>
      <c r="IA357" s="1"/>
      <c r="IB357" s="1"/>
      <c r="IC357" s="1"/>
      <c r="ID357" s="1"/>
      <c r="IE357" s="1"/>
      <c r="IF357" s="1"/>
      <c r="IG357" s="1"/>
      <c r="IH357" s="1"/>
      <c r="II357" s="1"/>
      <c r="IJ357" s="1"/>
      <c r="IK357" s="1"/>
      <c r="IL357" s="1"/>
      <c r="IM357" s="1"/>
      <c r="IN357" s="1"/>
      <c r="IO357" s="1"/>
      <c r="IP357" s="1"/>
      <c r="IQ357" s="1"/>
      <c r="IR357" s="1"/>
      <c r="IS357" s="1"/>
      <c r="IT357" s="1"/>
      <c r="IU357" s="1"/>
      <c r="IV357" s="1"/>
      <c r="IW357" s="1"/>
    </row>
    <row r="358" customFormat="false" ht="11.25" hidden="false" customHeight="false" outlineLevel="0" collapsed="false">
      <c r="A358" s="1"/>
      <c r="B358" s="1"/>
      <c r="D358" s="1"/>
      <c r="E358" s="1"/>
      <c r="F358" s="1"/>
      <c r="H358" s="1"/>
      <c r="I358" s="1"/>
      <c r="J358" s="1"/>
      <c r="K358" s="1"/>
      <c r="M358" s="1"/>
      <c r="O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"/>
      <c r="EB358" s="1"/>
      <c r="EC358" s="1"/>
      <c r="ED358" s="1"/>
      <c r="EE358" s="1"/>
      <c r="EF358" s="1"/>
      <c r="EG358" s="1"/>
      <c r="EH358" s="1"/>
      <c r="EI358" s="1"/>
      <c r="EJ358" s="1"/>
      <c r="EK358" s="1"/>
      <c r="EL358" s="1"/>
      <c r="EM358" s="1"/>
      <c r="EN358" s="1"/>
      <c r="EO358" s="1"/>
      <c r="EP358" s="1"/>
      <c r="EQ358" s="1"/>
      <c r="ER358" s="1"/>
      <c r="ES358" s="1"/>
      <c r="ET358" s="1"/>
      <c r="EU358" s="1"/>
      <c r="EV358" s="1"/>
      <c r="EW358" s="1"/>
      <c r="EX358" s="1"/>
      <c r="EY358" s="1"/>
      <c r="EZ358" s="1"/>
      <c r="FA358" s="1"/>
      <c r="FB358" s="1"/>
      <c r="FC358" s="1"/>
      <c r="FD358" s="1"/>
      <c r="FE358" s="1"/>
      <c r="FF358" s="1"/>
      <c r="FG358" s="1"/>
      <c r="FH358" s="1"/>
      <c r="FI358" s="1"/>
      <c r="FJ358" s="1"/>
      <c r="FK358" s="1"/>
      <c r="FL358" s="1"/>
      <c r="FM358" s="1"/>
      <c r="FN358" s="1"/>
      <c r="FO358" s="1"/>
      <c r="FP358" s="1"/>
      <c r="FQ358" s="1"/>
      <c r="FR358" s="1"/>
      <c r="FS358" s="1"/>
      <c r="FT358" s="1"/>
      <c r="FU358" s="1"/>
      <c r="FV358" s="1"/>
      <c r="FW358" s="1"/>
      <c r="FX358" s="1"/>
      <c r="FY358" s="1"/>
      <c r="FZ358" s="1"/>
      <c r="GA358" s="1"/>
      <c r="GB358" s="1"/>
      <c r="GC358" s="1"/>
      <c r="GD358" s="1"/>
      <c r="GE358" s="1"/>
      <c r="GF358" s="1"/>
      <c r="GG358" s="1"/>
      <c r="GH358" s="1"/>
      <c r="GI358" s="1"/>
      <c r="GJ358" s="1"/>
      <c r="GK358" s="1"/>
      <c r="GL358" s="1"/>
      <c r="GM358" s="1"/>
      <c r="GN358" s="1"/>
      <c r="GO358" s="1"/>
      <c r="GP358" s="1"/>
      <c r="GQ358" s="1"/>
      <c r="GR358" s="1"/>
      <c r="GS358" s="1"/>
      <c r="GT358" s="1"/>
      <c r="GU358" s="1"/>
      <c r="GV358" s="1"/>
      <c r="GW358" s="1"/>
      <c r="GX358" s="1"/>
      <c r="GY358" s="1"/>
      <c r="GZ358" s="1"/>
      <c r="HA358" s="1"/>
      <c r="HB358" s="1"/>
      <c r="HC358" s="1"/>
      <c r="HD358" s="1"/>
      <c r="HE358" s="1"/>
      <c r="HF358" s="1"/>
      <c r="HG358" s="1"/>
      <c r="HH358" s="1"/>
      <c r="HI358" s="1"/>
      <c r="HJ358" s="1"/>
      <c r="HK358" s="1"/>
      <c r="HL358" s="1"/>
      <c r="HM358" s="1"/>
      <c r="HN358" s="1"/>
      <c r="HO358" s="1"/>
      <c r="HP358" s="1"/>
      <c r="HQ358" s="1"/>
      <c r="HR358" s="1"/>
      <c r="HS358" s="1"/>
      <c r="HT358" s="1"/>
      <c r="HU358" s="1"/>
      <c r="HV358" s="1"/>
      <c r="HW358" s="1"/>
      <c r="HX358" s="1"/>
      <c r="HY358" s="1"/>
      <c r="HZ358" s="1"/>
      <c r="IA358" s="1"/>
      <c r="IB358" s="1"/>
      <c r="IC358" s="1"/>
      <c r="ID358" s="1"/>
      <c r="IE358" s="1"/>
      <c r="IF358" s="1"/>
      <c r="IG358" s="1"/>
      <c r="IH358" s="1"/>
      <c r="II358" s="1"/>
      <c r="IJ358" s="1"/>
      <c r="IK358" s="1"/>
      <c r="IL358" s="1"/>
      <c r="IM358" s="1"/>
      <c r="IN358" s="1"/>
      <c r="IO358" s="1"/>
      <c r="IP358" s="1"/>
      <c r="IQ358" s="1"/>
      <c r="IR358" s="1"/>
      <c r="IS358" s="1"/>
      <c r="IT358" s="1"/>
      <c r="IU358" s="1"/>
      <c r="IV358" s="1"/>
      <c r="IW358" s="1"/>
    </row>
    <row r="359" customFormat="false" ht="11.25" hidden="false" customHeight="false" outlineLevel="0" collapsed="false">
      <c r="A359" s="1"/>
      <c r="B359" s="1"/>
      <c r="D359" s="1"/>
      <c r="E359" s="1"/>
      <c r="F359" s="1"/>
      <c r="H359" s="1"/>
      <c r="I359" s="1"/>
      <c r="J359" s="1"/>
      <c r="K359" s="1"/>
      <c r="M359" s="1"/>
      <c r="O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  <c r="DQ359" s="1"/>
      <c r="DR359" s="1"/>
      <c r="DS359" s="1"/>
      <c r="DT359" s="1"/>
      <c r="DU359" s="1"/>
      <c r="DV359" s="1"/>
      <c r="DW359" s="1"/>
      <c r="DX359" s="1"/>
      <c r="DY359" s="1"/>
      <c r="DZ359" s="1"/>
      <c r="EA359" s="1"/>
      <c r="EB359" s="1"/>
      <c r="EC359" s="1"/>
      <c r="ED359" s="1"/>
      <c r="EE359" s="1"/>
      <c r="EF359" s="1"/>
      <c r="EG359" s="1"/>
      <c r="EH359" s="1"/>
      <c r="EI359" s="1"/>
      <c r="EJ359" s="1"/>
      <c r="EK359" s="1"/>
      <c r="EL359" s="1"/>
      <c r="EM359" s="1"/>
      <c r="EN359" s="1"/>
      <c r="EO359" s="1"/>
      <c r="EP359" s="1"/>
      <c r="EQ359" s="1"/>
      <c r="ER359" s="1"/>
      <c r="ES359" s="1"/>
      <c r="ET359" s="1"/>
      <c r="EU359" s="1"/>
      <c r="EV359" s="1"/>
      <c r="EW359" s="1"/>
      <c r="EX359" s="1"/>
      <c r="EY359" s="1"/>
      <c r="EZ359" s="1"/>
      <c r="FA359" s="1"/>
      <c r="FB359" s="1"/>
      <c r="FC359" s="1"/>
      <c r="FD359" s="1"/>
      <c r="FE359" s="1"/>
      <c r="FF359" s="1"/>
      <c r="FG359" s="1"/>
      <c r="FH359" s="1"/>
      <c r="FI359" s="1"/>
      <c r="FJ359" s="1"/>
      <c r="FK359" s="1"/>
      <c r="FL359" s="1"/>
      <c r="FM359" s="1"/>
      <c r="FN359" s="1"/>
      <c r="FO359" s="1"/>
      <c r="FP359" s="1"/>
      <c r="FQ359" s="1"/>
      <c r="FR359" s="1"/>
      <c r="FS359" s="1"/>
      <c r="FT359" s="1"/>
      <c r="FU359" s="1"/>
      <c r="FV359" s="1"/>
      <c r="FW359" s="1"/>
      <c r="FX359" s="1"/>
      <c r="FY359" s="1"/>
      <c r="FZ359" s="1"/>
      <c r="GA359" s="1"/>
      <c r="GB359" s="1"/>
      <c r="GC359" s="1"/>
      <c r="GD359" s="1"/>
      <c r="GE359" s="1"/>
      <c r="GF359" s="1"/>
      <c r="GG359" s="1"/>
      <c r="GH359" s="1"/>
      <c r="GI359" s="1"/>
      <c r="GJ359" s="1"/>
      <c r="GK359" s="1"/>
      <c r="GL359" s="1"/>
      <c r="GM359" s="1"/>
      <c r="GN359" s="1"/>
      <c r="GO359" s="1"/>
      <c r="GP359" s="1"/>
      <c r="GQ359" s="1"/>
      <c r="GR359" s="1"/>
      <c r="GS359" s="1"/>
      <c r="GT359" s="1"/>
      <c r="GU359" s="1"/>
      <c r="GV359" s="1"/>
      <c r="GW359" s="1"/>
      <c r="GX359" s="1"/>
      <c r="GY359" s="1"/>
      <c r="GZ359" s="1"/>
      <c r="HA359" s="1"/>
      <c r="HB359" s="1"/>
      <c r="HC359" s="1"/>
      <c r="HD359" s="1"/>
      <c r="HE359" s="1"/>
      <c r="HF359" s="1"/>
      <c r="HG359" s="1"/>
      <c r="HH359" s="1"/>
      <c r="HI359" s="1"/>
      <c r="HJ359" s="1"/>
      <c r="HK359" s="1"/>
      <c r="HL359" s="1"/>
      <c r="HM359" s="1"/>
      <c r="HN359" s="1"/>
      <c r="HO359" s="1"/>
      <c r="HP359" s="1"/>
      <c r="HQ359" s="1"/>
      <c r="HR359" s="1"/>
      <c r="HS359" s="1"/>
      <c r="HT359" s="1"/>
      <c r="HU359" s="1"/>
      <c r="HV359" s="1"/>
      <c r="HW359" s="1"/>
      <c r="HX359" s="1"/>
      <c r="HY359" s="1"/>
      <c r="HZ359" s="1"/>
      <c r="IA359" s="1"/>
      <c r="IB359" s="1"/>
      <c r="IC359" s="1"/>
      <c r="ID359" s="1"/>
      <c r="IE359" s="1"/>
      <c r="IF359" s="1"/>
      <c r="IG359" s="1"/>
      <c r="IH359" s="1"/>
      <c r="II359" s="1"/>
      <c r="IJ359" s="1"/>
      <c r="IK359" s="1"/>
      <c r="IL359" s="1"/>
      <c r="IM359" s="1"/>
      <c r="IN359" s="1"/>
      <c r="IO359" s="1"/>
      <c r="IP359" s="1"/>
      <c r="IQ359" s="1"/>
      <c r="IR359" s="1"/>
      <c r="IS359" s="1"/>
      <c r="IT359" s="1"/>
      <c r="IU359" s="1"/>
      <c r="IV359" s="1"/>
      <c r="IW359" s="1"/>
    </row>
    <row r="360" customFormat="false" ht="11.25" hidden="false" customHeight="false" outlineLevel="0" collapsed="false">
      <c r="A360" s="1"/>
      <c r="B360" s="1"/>
      <c r="D360" s="1"/>
      <c r="E360" s="1"/>
      <c r="F360" s="1"/>
      <c r="H360" s="1"/>
      <c r="I360" s="1"/>
      <c r="J360" s="1"/>
      <c r="K360" s="1"/>
      <c r="M360" s="1"/>
      <c r="O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  <c r="DQ360" s="1"/>
      <c r="DR360" s="1"/>
      <c r="DS360" s="1"/>
      <c r="DT360" s="1"/>
      <c r="DU360" s="1"/>
      <c r="DV360" s="1"/>
      <c r="DW360" s="1"/>
      <c r="DX360" s="1"/>
      <c r="DY360" s="1"/>
      <c r="DZ360" s="1"/>
      <c r="EA360" s="1"/>
      <c r="EB360" s="1"/>
      <c r="EC360" s="1"/>
      <c r="ED360" s="1"/>
      <c r="EE360" s="1"/>
      <c r="EF360" s="1"/>
      <c r="EG360" s="1"/>
      <c r="EH360" s="1"/>
      <c r="EI360" s="1"/>
      <c r="EJ360" s="1"/>
      <c r="EK360" s="1"/>
      <c r="EL360" s="1"/>
      <c r="EM360" s="1"/>
      <c r="EN360" s="1"/>
      <c r="EO360" s="1"/>
      <c r="EP360" s="1"/>
      <c r="EQ360" s="1"/>
      <c r="ER360" s="1"/>
      <c r="ES360" s="1"/>
      <c r="ET360" s="1"/>
      <c r="EU360" s="1"/>
      <c r="EV360" s="1"/>
      <c r="EW360" s="1"/>
      <c r="EX360" s="1"/>
      <c r="EY360" s="1"/>
      <c r="EZ360" s="1"/>
      <c r="FA360" s="1"/>
      <c r="FB360" s="1"/>
      <c r="FC360" s="1"/>
      <c r="FD360" s="1"/>
      <c r="FE360" s="1"/>
      <c r="FF360" s="1"/>
      <c r="FG360" s="1"/>
      <c r="FH360" s="1"/>
      <c r="FI360" s="1"/>
      <c r="FJ360" s="1"/>
      <c r="FK360" s="1"/>
      <c r="FL360" s="1"/>
      <c r="FM360" s="1"/>
      <c r="FN360" s="1"/>
      <c r="FO360" s="1"/>
      <c r="FP360" s="1"/>
      <c r="FQ360" s="1"/>
      <c r="FR360" s="1"/>
      <c r="FS360" s="1"/>
      <c r="FT360" s="1"/>
      <c r="FU360" s="1"/>
      <c r="FV360" s="1"/>
      <c r="FW360" s="1"/>
      <c r="FX360" s="1"/>
      <c r="FY360" s="1"/>
      <c r="FZ360" s="1"/>
      <c r="GA360" s="1"/>
      <c r="GB360" s="1"/>
      <c r="GC360" s="1"/>
      <c r="GD360" s="1"/>
      <c r="GE360" s="1"/>
      <c r="GF360" s="1"/>
      <c r="GG360" s="1"/>
      <c r="GH360" s="1"/>
      <c r="GI360" s="1"/>
      <c r="GJ360" s="1"/>
      <c r="GK360" s="1"/>
      <c r="GL360" s="1"/>
      <c r="GM360" s="1"/>
      <c r="GN360" s="1"/>
      <c r="GO360" s="1"/>
      <c r="GP360" s="1"/>
      <c r="GQ360" s="1"/>
      <c r="GR360" s="1"/>
      <c r="GS360" s="1"/>
      <c r="GT360" s="1"/>
      <c r="GU360" s="1"/>
      <c r="GV360" s="1"/>
      <c r="GW360" s="1"/>
      <c r="GX360" s="1"/>
      <c r="GY360" s="1"/>
      <c r="GZ360" s="1"/>
      <c r="HA360" s="1"/>
      <c r="HB360" s="1"/>
      <c r="HC360" s="1"/>
      <c r="HD360" s="1"/>
      <c r="HE360" s="1"/>
      <c r="HF360" s="1"/>
      <c r="HG360" s="1"/>
      <c r="HH360" s="1"/>
      <c r="HI360" s="1"/>
      <c r="HJ360" s="1"/>
      <c r="HK360" s="1"/>
      <c r="HL360" s="1"/>
      <c r="HM360" s="1"/>
      <c r="HN360" s="1"/>
      <c r="HO360" s="1"/>
      <c r="HP360" s="1"/>
      <c r="HQ360" s="1"/>
      <c r="HR360" s="1"/>
      <c r="HS360" s="1"/>
      <c r="HT360" s="1"/>
      <c r="HU360" s="1"/>
      <c r="HV360" s="1"/>
      <c r="HW360" s="1"/>
      <c r="HX360" s="1"/>
      <c r="HY360" s="1"/>
      <c r="HZ360" s="1"/>
      <c r="IA360" s="1"/>
      <c r="IB360" s="1"/>
      <c r="IC360" s="1"/>
      <c r="ID360" s="1"/>
      <c r="IE360" s="1"/>
      <c r="IF360" s="1"/>
      <c r="IG360" s="1"/>
      <c r="IH360" s="1"/>
      <c r="II360" s="1"/>
      <c r="IJ360" s="1"/>
      <c r="IK360" s="1"/>
      <c r="IL360" s="1"/>
      <c r="IM360" s="1"/>
      <c r="IN360" s="1"/>
      <c r="IO360" s="1"/>
      <c r="IP360" s="1"/>
      <c r="IQ360" s="1"/>
      <c r="IR360" s="1"/>
      <c r="IS360" s="1"/>
      <c r="IT360" s="1"/>
      <c r="IU360" s="1"/>
      <c r="IV360" s="1"/>
      <c r="IW360" s="1"/>
    </row>
    <row r="361" customFormat="false" ht="11.25" hidden="false" customHeight="false" outlineLevel="0" collapsed="false">
      <c r="A361" s="1"/>
      <c r="B361" s="1"/>
      <c r="D361" s="1"/>
      <c r="E361" s="1"/>
      <c r="F361" s="1"/>
      <c r="H361" s="1"/>
      <c r="I361" s="1"/>
      <c r="J361" s="1"/>
      <c r="K361" s="1"/>
      <c r="M361" s="1"/>
      <c r="O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  <c r="EM361" s="1"/>
      <c r="EN361" s="1"/>
      <c r="EO361" s="1"/>
      <c r="EP361" s="1"/>
      <c r="EQ361" s="1"/>
      <c r="ER361" s="1"/>
      <c r="ES361" s="1"/>
      <c r="ET361" s="1"/>
      <c r="EU361" s="1"/>
      <c r="EV361" s="1"/>
      <c r="EW361" s="1"/>
      <c r="EX361" s="1"/>
      <c r="EY361" s="1"/>
      <c r="EZ361" s="1"/>
      <c r="FA361" s="1"/>
      <c r="FB361" s="1"/>
      <c r="FC361" s="1"/>
      <c r="FD361" s="1"/>
      <c r="FE361" s="1"/>
      <c r="FF361" s="1"/>
      <c r="FG361" s="1"/>
      <c r="FH361" s="1"/>
      <c r="FI361" s="1"/>
      <c r="FJ361" s="1"/>
      <c r="FK361" s="1"/>
      <c r="FL361" s="1"/>
      <c r="FM361" s="1"/>
      <c r="FN361" s="1"/>
      <c r="FO361" s="1"/>
      <c r="FP361" s="1"/>
      <c r="FQ361" s="1"/>
      <c r="FR361" s="1"/>
      <c r="FS361" s="1"/>
      <c r="FT361" s="1"/>
      <c r="FU361" s="1"/>
      <c r="FV361" s="1"/>
      <c r="FW361" s="1"/>
      <c r="FX361" s="1"/>
      <c r="FY361" s="1"/>
      <c r="FZ361" s="1"/>
      <c r="GA361" s="1"/>
      <c r="GB361" s="1"/>
      <c r="GC361" s="1"/>
      <c r="GD361" s="1"/>
      <c r="GE361" s="1"/>
      <c r="GF361" s="1"/>
      <c r="GG361" s="1"/>
      <c r="GH361" s="1"/>
      <c r="GI361" s="1"/>
      <c r="GJ361" s="1"/>
      <c r="GK361" s="1"/>
      <c r="GL361" s="1"/>
      <c r="GM361" s="1"/>
      <c r="GN361" s="1"/>
      <c r="GO361" s="1"/>
      <c r="GP361" s="1"/>
      <c r="GQ361" s="1"/>
      <c r="GR361" s="1"/>
      <c r="GS361" s="1"/>
      <c r="GT361" s="1"/>
      <c r="GU361" s="1"/>
      <c r="GV361" s="1"/>
      <c r="GW361" s="1"/>
      <c r="GX361" s="1"/>
      <c r="GY361" s="1"/>
      <c r="GZ361" s="1"/>
      <c r="HA361" s="1"/>
      <c r="HB361" s="1"/>
      <c r="HC361" s="1"/>
      <c r="HD361" s="1"/>
      <c r="HE361" s="1"/>
      <c r="HF361" s="1"/>
      <c r="HG361" s="1"/>
      <c r="HH361" s="1"/>
      <c r="HI361" s="1"/>
      <c r="HJ361" s="1"/>
      <c r="HK361" s="1"/>
      <c r="HL361" s="1"/>
      <c r="HM361" s="1"/>
      <c r="HN361" s="1"/>
      <c r="HO361" s="1"/>
      <c r="HP361" s="1"/>
      <c r="HQ361" s="1"/>
      <c r="HR361" s="1"/>
      <c r="HS361" s="1"/>
      <c r="HT361" s="1"/>
      <c r="HU361" s="1"/>
      <c r="HV361" s="1"/>
      <c r="HW361" s="1"/>
      <c r="HX361" s="1"/>
      <c r="HY361" s="1"/>
      <c r="HZ361" s="1"/>
      <c r="IA361" s="1"/>
      <c r="IB361" s="1"/>
      <c r="IC361" s="1"/>
      <c r="ID361" s="1"/>
      <c r="IE361" s="1"/>
      <c r="IF361" s="1"/>
      <c r="IG361" s="1"/>
      <c r="IH361" s="1"/>
      <c r="II361" s="1"/>
      <c r="IJ361" s="1"/>
      <c r="IK361" s="1"/>
      <c r="IL361" s="1"/>
      <c r="IM361" s="1"/>
      <c r="IN361" s="1"/>
      <c r="IO361" s="1"/>
      <c r="IP361" s="1"/>
      <c r="IQ361" s="1"/>
      <c r="IR361" s="1"/>
      <c r="IS361" s="1"/>
      <c r="IT361" s="1"/>
      <c r="IU361" s="1"/>
      <c r="IV361" s="1"/>
      <c r="IW361" s="1"/>
    </row>
    <row r="362" customFormat="false" ht="11.25" hidden="false" customHeight="false" outlineLevel="0" collapsed="false">
      <c r="A362" s="1"/>
      <c r="B362" s="1"/>
      <c r="D362" s="1"/>
      <c r="E362" s="1"/>
      <c r="F362" s="1"/>
      <c r="H362" s="1"/>
      <c r="I362" s="1"/>
      <c r="J362" s="1"/>
      <c r="K362" s="1"/>
      <c r="M362" s="1"/>
      <c r="O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  <c r="EO362" s="1"/>
      <c r="EP362" s="1"/>
      <c r="EQ362" s="1"/>
      <c r="ER362" s="1"/>
      <c r="ES362" s="1"/>
      <c r="ET362" s="1"/>
      <c r="EU362" s="1"/>
      <c r="EV362" s="1"/>
      <c r="EW362" s="1"/>
      <c r="EX362" s="1"/>
      <c r="EY362" s="1"/>
      <c r="EZ362" s="1"/>
      <c r="FA362" s="1"/>
      <c r="FB362" s="1"/>
      <c r="FC362" s="1"/>
      <c r="FD362" s="1"/>
      <c r="FE362" s="1"/>
      <c r="FF362" s="1"/>
      <c r="FG362" s="1"/>
      <c r="FH362" s="1"/>
      <c r="FI362" s="1"/>
      <c r="FJ362" s="1"/>
      <c r="FK362" s="1"/>
      <c r="FL362" s="1"/>
      <c r="FM362" s="1"/>
      <c r="FN362" s="1"/>
      <c r="FO362" s="1"/>
      <c r="FP362" s="1"/>
      <c r="FQ362" s="1"/>
      <c r="FR362" s="1"/>
      <c r="FS362" s="1"/>
      <c r="FT362" s="1"/>
      <c r="FU362" s="1"/>
      <c r="FV362" s="1"/>
      <c r="FW362" s="1"/>
      <c r="FX362" s="1"/>
      <c r="FY362" s="1"/>
      <c r="FZ362" s="1"/>
      <c r="GA362" s="1"/>
      <c r="GB362" s="1"/>
      <c r="GC362" s="1"/>
      <c r="GD362" s="1"/>
      <c r="GE362" s="1"/>
      <c r="GF362" s="1"/>
      <c r="GG362" s="1"/>
      <c r="GH362" s="1"/>
      <c r="GI362" s="1"/>
      <c r="GJ362" s="1"/>
      <c r="GK362" s="1"/>
      <c r="GL362" s="1"/>
      <c r="GM362" s="1"/>
      <c r="GN362" s="1"/>
      <c r="GO362" s="1"/>
      <c r="GP362" s="1"/>
      <c r="GQ362" s="1"/>
      <c r="GR362" s="1"/>
      <c r="GS362" s="1"/>
      <c r="GT362" s="1"/>
      <c r="GU362" s="1"/>
      <c r="GV362" s="1"/>
      <c r="GW362" s="1"/>
      <c r="GX362" s="1"/>
      <c r="GY362" s="1"/>
      <c r="GZ362" s="1"/>
      <c r="HA362" s="1"/>
      <c r="HB362" s="1"/>
      <c r="HC362" s="1"/>
      <c r="HD362" s="1"/>
      <c r="HE362" s="1"/>
      <c r="HF362" s="1"/>
      <c r="HG362" s="1"/>
      <c r="HH362" s="1"/>
      <c r="HI362" s="1"/>
      <c r="HJ362" s="1"/>
      <c r="HK362" s="1"/>
      <c r="HL362" s="1"/>
      <c r="HM362" s="1"/>
      <c r="HN362" s="1"/>
      <c r="HO362" s="1"/>
      <c r="HP362" s="1"/>
      <c r="HQ362" s="1"/>
      <c r="HR362" s="1"/>
      <c r="HS362" s="1"/>
      <c r="HT362" s="1"/>
      <c r="HU362" s="1"/>
      <c r="HV362" s="1"/>
      <c r="HW362" s="1"/>
      <c r="HX362" s="1"/>
      <c r="HY362" s="1"/>
      <c r="HZ362" s="1"/>
      <c r="IA362" s="1"/>
      <c r="IB362" s="1"/>
      <c r="IC362" s="1"/>
      <c r="ID362" s="1"/>
      <c r="IE362" s="1"/>
      <c r="IF362" s="1"/>
      <c r="IG362" s="1"/>
      <c r="IH362" s="1"/>
      <c r="II362" s="1"/>
      <c r="IJ362" s="1"/>
      <c r="IK362" s="1"/>
      <c r="IL362" s="1"/>
      <c r="IM362" s="1"/>
      <c r="IN362" s="1"/>
      <c r="IO362" s="1"/>
      <c r="IP362" s="1"/>
      <c r="IQ362" s="1"/>
      <c r="IR362" s="1"/>
      <c r="IS362" s="1"/>
      <c r="IT362" s="1"/>
      <c r="IU362" s="1"/>
      <c r="IV362" s="1"/>
      <c r="IW362" s="1"/>
    </row>
    <row r="363" customFormat="false" ht="11.25" hidden="false" customHeight="false" outlineLevel="0" collapsed="false">
      <c r="A363" s="1"/>
      <c r="B363" s="1"/>
      <c r="D363" s="1"/>
      <c r="E363" s="1"/>
      <c r="F363" s="1"/>
      <c r="H363" s="1"/>
      <c r="I363" s="1"/>
      <c r="J363" s="1"/>
      <c r="K363" s="1"/>
      <c r="M363" s="1"/>
      <c r="O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  <c r="EC363" s="1"/>
      <c r="ED363" s="1"/>
      <c r="EE363" s="1"/>
      <c r="EF363" s="1"/>
      <c r="EG363" s="1"/>
      <c r="EH363" s="1"/>
      <c r="EI363" s="1"/>
      <c r="EJ363" s="1"/>
      <c r="EK363" s="1"/>
      <c r="EL363" s="1"/>
      <c r="EM363" s="1"/>
      <c r="EN363" s="1"/>
      <c r="EO363" s="1"/>
      <c r="EP363" s="1"/>
      <c r="EQ363" s="1"/>
      <c r="ER363" s="1"/>
      <c r="ES363" s="1"/>
      <c r="ET363" s="1"/>
      <c r="EU363" s="1"/>
      <c r="EV363" s="1"/>
      <c r="EW363" s="1"/>
      <c r="EX363" s="1"/>
      <c r="EY363" s="1"/>
      <c r="EZ363" s="1"/>
      <c r="FA363" s="1"/>
      <c r="FB363" s="1"/>
      <c r="FC363" s="1"/>
      <c r="FD363" s="1"/>
      <c r="FE363" s="1"/>
      <c r="FF363" s="1"/>
      <c r="FG363" s="1"/>
      <c r="FH363" s="1"/>
      <c r="FI363" s="1"/>
      <c r="FJ363" s="1"/>
      <c r="FK363" s="1"/>
      <c r="FL363" s="1"/>
      <c r="FM363" s="1"/>
      <c r="FN363" s="1"/>
      <c r="FO363" s="1"/>
      <c r="FP363" s="1"/>
      <c r="FQ363" s="1"/>
      <c r="FR363" s="1"/>
      <c r="FS363" s="1"/>
      <c r="FT363" s="1"/>
      <c r="FU363" s="1"/>
      <c r="FV363" s="1"/>
      <c r="FW363" s="1"/>
      <c r="FX363" s="1"/>
      <c r="FY363" s="1"/>
      <c r="FZ363" s="1"/>
      <c r="GA363" s="1"/>
      <c r="GB363" s="1"/>
      <c r="GC363" s="1"/>
      <c r="GD363" s="1"/>
      <c r="GE363" s="1"/>
      <c r="GF363" s="1"/>
      <c r="GG363" s="1"/>
      <c r="GH363" s="1"/>
      <c r="GI363" s="1"/>
      <c r="GJ363" s="1"/>
      <c r="GK363" s="1"/>
      <c r="GL363" s="1"/>
      <c r="GM363" s="1"/>
      <c r="GN363" s="1"/>
      <c r="GO363" s="1"/>
      <c r="GP363" s="1"/>
      <c r="GQ363" s="1"/>
      <c r="GR363" s="1"/>
      <c r="GS363" s="1"/>
      <c r="GT363" s="1"/>
      <c r="GU363" s="1"/>
      <c r="GV363" s="1"/>
      <c r="GW363" s="1"/>
      <c r="GX363" s="1"/>
      <c r="GY363" s="1"/>
      <c r="GZ363" s="1"/>
      <c r="HA363" s="1"/>
      <c r="HB363" s="1"/>
      <c r="HC363" s="1"/>
      <c r="HD363" s="1"/>
      <c r="HE363" s="1"/>
      <c r="HF363" s="1"/>
      <c r="HG363" s="1"/>
      <c r="HH363" s="1"/>
      <c r="HI363" s="1"/>
      <c r="HJ363" s="1"/>
      <c r="HK363" s="1"/>
      <c r="HL363" s="1"/>
      <c r="HM363" s="1"/>
      <c r="HN363" s="1"/>
      <c r="HO363" s="1"/>
      <c r="HP363" s="1"/>
      <c r="HQ363" s="1"/>
      <c r="HR363" s="1"/>
      <c r="HS363" s="1"/>
      <c r="HT363" s="1"/>
      <c r="HU363" s="1"/>
      <c r="HV363" s="1"/>
      <c r="HW363" s="1"/>
      <c r="HX363" s="1"/>
      <c r="HY363" s="1"/>
      <c r="HZ363" s="1"/>
      <c r="IA363" s="1"/>
      <c r="IB363" s="1"/>
      <c r="IC363" s="1"/>
      <c r="ID363" s="1"/>
      <c r="IE363" s="1"/>
      <c r="IF363" s="1"/>
      <c r="IG363" s="1"/>
      <c r="IH363" s="1"/>
      <c r="II363" s="1"/>
      <c r="IJ363" s="1"/>
      <c r="IK363" s="1"/>
      <c r="IL363" s="1"/>
      <c r="IM363" s="1"/>
      <c r="IN363" s="1"/>
      <c r="IO363" s="1"/>
      <c r="IP363" s="1"/>
      <c r="IQ363" s="1"/>
      <c r="IR363" s="1"/>
      <c r="IS363" s="1"/>
      <c r="IT363" s="1"/>
      <c r="IU363" s="1"/>
      <c r="IV363" s="1"/>
      <c r="IW363" s="1"/>
    </row>
    <row r="364" customFormat="false" ht="11.25" hidden="false" customHeight="false" outlineLevel="0" collapsed="false">
      <c r="A364" s="1"/>
      <c r="B364" s="1"/>
      <c r="D364" s="1"/>
      <c r="E364" s="1"/>
      <c r="F364" s="1"/>
      <c r="H364" s="1"/>
      <c r="I364" s="1"/>
      <c r="J364" s="1"/>
      <c r="K364" s="1"/>
      <c r="M364" s="1"/>
      <c r="O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  <c r="EM364" s="1"/>
      <c r="EN364" s="1"/>
      <c r="EO364" s="1"/>
      <c r="EP364" s="1"/>
      <c r="EQ364" s="1"/>
      <c r="ER364" s="1"/>
      <c r="ES364" s="1"/>
      <c r="ET364" s="1"/>
      <c r="EU364" s="1"/>
      <c r="EV364" s="1"/>
      <c r="EW364" s="1"/>
      <c r="EX364" s="1"/>
      <c r="EY364" s="1"/>
      <c r="EZ364" s="1"/>
      <c r="FA364" s="1"/>
      <c r="FB364" s="1"/>
      <c r="FC364" s="1"/>
      <c r="FD364" s="1"/>
      <c r="FE364" s="1"/>
      <c r="FF364" s="1"/>
      <c r="FG364" s="1"/>
      <c r="FH364" s="1"/>
      <c r="FI364" s="1"/>
      <c r="FJ364" s="1"/>
      <c r="FK364" s="1"/>
      <c r="FL364" s="1"/>
      <c r="FM364" s="1"/>
      <c r="FN364" s="1"/>
      <c r="FO364" s="1"/>
      <c r="FP364" s="1"/>
      <c r="FQ364" s="1"/>
      <c r="FR364" s="1"/>
      <c r="FS364" s="1"/>
      <c r="FT364" s="1"/>
      <c r="FU364" s="1"/>
      <c r="FV364" s="1"/>
      <c r="FW364" s="1"/>
      <c r="FX364" s="1"/>
      <c r="FY364" s="1"/>
      <c r="FZ364" s="1"/>
      <c r="GA364" s="1"/>
      <c r="GB364" s="1"/>
      <c r="GC364" s="1"/>
      <c r="GD364" s="1"/>
      <c r="GE364" s="1"/>
      <c r="GF364" s="1"/>
      <c r="GG364" s="1"/>
      <c r="GH364" s="1"/>
      <c r="GI364" s="1"/>
      <c r="GJ364" s="1"/>
      <c r="GK364" s="1"/>
      <c r="GL364" s="1"/>
      <c r="GM364" s="1"/>
      <c r="GN364" s="1"/>
      <c r="GO364" s="1"/>
      <c r="GP364" s="1"/>
      <c r="GQ364" s="1"/>
      <c r="GR364" s="1"/>
      <c r="GS364" s="1"/>
      <c r="GT364" s="1"/>
      <c r="GU364" s="1"/>
      <c r="GV364" s="1"/>
      <c r="GW364" s="1"/>
      <c r="GX364" s="1"/>
      <c r="GY364" s="1"/>
      <c r="GZ364" s="1"/>
      <c r="HA364" s="1"/>
      <c r="HB364" s="1"/>
      <c r="HC364" s="1"/>
      <c r="HD364" s="1"/>
      <c r="HE364" s="1"/>
      <c r="HF364" s="1"/>
      <c r="HG364" s="1"/>
      <c r="HH364" s="1"/>
      <c r="HI364" s="1"/>
      <c r="HJ364" s="1"/>
      <c r="HK364" s="1"/>
      <c r="HL364" s="1"/>
      <c r="HM364" s="1"/>
      <c r="HN364" s="1"/>
      <c r="HO364" s="1"/>
      <c r="HP364" s="1"/>
      <c r="HQ364" s="1"/>
      <c r="HR364" s="1"/>
      <c r="HS364" s="1"/>
      <c r="HT364" s="1"/>
      <c r="HU364" s="1"/>
      <c r="HV364" s="1"/>
      <c r="HW364" s="1"/>
      <c r="HX364" s="1"/>
      <c r="HY364" s="1"/>
      <c r="HZ364" s="1"/>
      <c r="IA364" s="1"/>
      <c r="IB364" s="1"/>
      <c r="IC364" s="1"/>
      <c r="ID364" s="1"/>
      <c r="IE364" s="1"/>
      <c r="IF364" s="1"/>
      <c r="IG364" s="1"/>
      <c r="IH364" s="1"/>
      <c r="II364" s="1"/>
      <c r="IJ364" s="1"/>
      <c r="IK364" s="1"/>
      <c r="IL364" s="1"/>
      <c r="IM364" s="1"/>
      <c r="IN364" s="1"/>
      <c r="IO364" s="1"/>
      <c r="IP364" s="1"/>
      <c r="IQ364" s="1"/>
      <c r="IR364" s="1"/>
      <c r="IS364" s="1"/>
      <c r="IT364" s="1"/>
      <c r="IU364" s="1"/>
      <c r="IV364" s="1"/>
      <c r="IW364" s="1"/>
    </row>
    <row r="365" customFormat="false" ht="11.25" hidden="false" customHeight="false" outlineLevel="0" collapsed="false">
      <c r="A365" s="1"/>
      <c r="B365" s="1"/>
      <c r="D365" s="1"/>
      <c r="E365" s="1"/>
      <c r="F365" s="1"/>
      <c r="H365" s="1"/>
      <c r="I365" s="1"/>
      <c r="J365" s="1"/>
      <c r="K365" s="1"/>
      <c r="M365" s="1"/>
      <c r="O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  <c r="DX365" s="1"/>
      <c r="DY365" s="1"/>
      <c r="DZ365" s="1"/>
      <c r="EA365" s="1"/>
      <c r="EB365" s="1"/>
      <c r="EC365" s="1"/>
      <c r="ED365" s="1"/>
      <c r="EE365" s="1"/>
      <c r="EF365" s="1"/>
      <c r="EG365" s="1"/>
      <c r="EH365" s="1"/>
      <c r="EI365" s="1"/>
      <c r="EJ365" s="1"/>
      <c r="EK365" s="1"/>
      <c r="EL365" s="1"/>
      <c r="EM365" s="1"/>
      <c r="EN365" s="1"/>
      <c r="EO365" s="1"/>
      <c r="EP365" s="1"/>
      <c r="EQ365" s="1"/>
      <c r="ER365" s="1"/>
      <c r="ES365" s="1"/>
      <c r="ET365" s="1"/>
      <c r="EU365" s="1"/>
      <c r="EV365" s="1"/>
      <c r="EW365" s="1"/>
      <c r="EX365" s="1"/>
      <c r="EY365" s="1"/>
      <c r="EZ365" s="1"/>
      <c r="FA365" s="1"/>
      <c r="FB365" s="1"/>
      <c r="FC365" s="1"/>
      <c r="FD365" s="1"/>
      <c r="FE365" s="1"/>
      <c r="FF365" s="1"/>
      <c r="FG365" s="1"/>
      <c r="FH365" s="1"/>
      <c r="FI365" s="1"/>
      <c r="FJ365" s="1"/>
      <c r="FK365" s="1"/>
      <c r="FL365" s="1"/>
      <c r="FM365" s="1"/>
      <c r="FN365" s="1"/>
      <c r="FO365" s="1"/>
      <c r="FP365" s="1"/>
      <c r="FQ365" s="1"/>
      <c r="FR365" s="1"/>
      <c r="FS365" s="1"/>
      <c r="FT365" s="1"/>
      <c r="FU365" s="1"/>
      <c r="FV365" s="1"/>
      <c r="FW365" s="1"/>
      <c r="FX365" s="1"/>
      <c r="FY365" s="1"/>
      <c r="FZ365" s="1"/>
      <c r="GA365" s="1"/>
      <c r="GB365" s="1"/>
      <c r="GC365" s="1"/>
      <c r="GD365" s="1"/>
      <c r="GE365" s="1"/>
      <c r="GF365" s="1"/>
      <c r="GG365" s="1"/>
      <c r="GH365" s="1"/>
      <c r="GI365" s="1"/>
      <c r="GJ365" s="1"/>
      <c r="GK365" s="1"/>
      <c r="GL365" s="1"/>
      <c r="GM365" s="1"/>
      <c r="GN365" s="1"/>
      <c r="GO365" s="1"/>
      <c r="GP365" s="1"/>
      <c r="GQ365" s="1"/>
      <c r="GR365" s="1"/>
      <c r="GS365" s="1"/>
      <c r="GT365" s="1"/>
      <c r="GU365" s="1"/>
      <c r="GV365" s="1"/>
      <c r="GW365" s="1"/>
      <c r="GX365" s="1"/>
      <c r="GY365" s="1"/>
      <c r="GZ365" s="1"/>
      <c r="HA365" s="1"/>
      <c r="HB365" s="1"/>
      <c r="HC365" s="1"/>
      <c r="HD365" s="1"/>
      <c r="HE365" s="1"/>
      <c r="HF365" s="1"/>
      <c r="HG365" s="1"/>
      <c r="HH365" s="1"/>
      <c r="HI365" s="1"/>
      <c r="HJ365" s="1"/>
      <c r="HK365" s="1"/>
      <c r="HL365" s="1"/>
      <c r="HM365" s="1"/>
      <c r="HN365" s="1"/>
      <c r="HO365" s="1"/>
      <c r="HP365" s="1"/>
      <c r="HQ365" s="1"/>
      <c r="HR365" s="1"/>
      <c r="HS365" s="1"/>
      <c r="HT365" s="1"/>
      <c r="HU365" s="1"/>
      <c r="HV365" s="1"/>
      <c r="HW365" s="1"/>
      <c r="HX365" s="1"/>
      <c r="HY365" s="1"/>
      <c r="HZ365" s="1"/>
      <c r="IA365" s="1"/>
      <c r="IB365" s="1"/>
      <c r="IC365" s="1"/>
      <c r="ID365" s="1"/>
      <c r="IE365" s="1"/>
      <c r="IF365" s="1"/>
      <c r="IG365" s="1"/>
      <c r="IH365" s="1"/>
      <c r="II365" s="1"/>
      <c r="IJ365" s="1"/>
      <c r="IK365" s="1"/>
      <c r="IL365" s="1"/>
      <c r="IM365" s="1"/>
      <c r="IN365" s="1"/>
      <c r="IO365" s="1"/>
      <c r="IP365" s="1"/>
      <c r="IQ365" s="1"/>
      <c r="IR365" s="1"/>
      <c r="IS365" s="1"/>
      <c r="IT365" s="1"/>
      <c r="IU365" s="1"/>
      <c r="IV365" s="1"/>
      <c r="IW365" s="1"/>
    </row>
    <row r="366" customFormat="false" ht="11.25" hidden="false" customHeight="false" outlineLevel="0" collapsed="false">
      <c r="A366" s="1"/>
      <c r="B366" s="1"/>
      <c r="D366" s="1"/>
      <c r="E366" s="1"/>
      <c r="F366" s="1"/>
      <c r="H366" s="1"/>
      <c r="I366" s="1"/>
      <c r="J366" s="1"/>
      <c r="K366" s="1"/>
      <c r="M366" s="1"/>
      <c r="O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"/>
      <c r="EB366" s="1"/>
      <c r="EC366" s="1"/>
      <c r="ED366" s="1"/>
      <c r="EE366" s="1"/>
      <c r="EF366" s="1"/>
      <c r="EG366" s="1"/>
      <c r="EH366" s="1"/>
      <c r="EI366" s="1"/>
      <c r="EJ366" s="1"/>
      <c r="EK366" s="1"/>
      <c r="EL366" s="1"/>
      <c r="EM366" s="1"/>
      <c r="EN366" s="1"/>
      <c r="EO366" s="1"/>
      <c r="EP366" s="1"/>
      <c r="EQ366" s="1"/>
      <c r="ER366" s="1"/>
      <c r="ES366" s="1"/>
      <c r="ET366" s="1"/>
      <c r="EU366" s="1"/>
      <c r="EV366" s="1"/>
      <c r="EW366" s="1"/>
      <c r="EX366" s="1"/>
      <c r="EY366" s="1"/>
      <c r="EZ366" s="1"/>
      <c r="FA366" s="1"/>
      <c r="FB366" s="1"/>
      <c r="FC366" s="1"/>
      <c r="FD366" s="1"/>
      <c r="FE366" s="1"/>
      <c r="FF366" s="1"/>
      <c r="FG366" s="1"/>
      <c r="FH366" s="1"/>
      <c r="FI366" s="1"/>
      <c r="FJ366" s="1"/>
      <c r="FK366" s="1"/>
      <c r="FL366" s="1"/>
      <c r="FM366" s="1"/>
      <c r="FN366" s="1"/>
      <c r="FO366" s="1"/>
      <c r="FP366" s="1"/>
      <c r="FQ366" s="1"/>
      <c r="FR366" s="1"/>
      <c r="FS366" s="1"/>
      <c r="FT366" s="1"/>
      <c r="FU366" s="1"/>
      <c r="FV366" s="1"/>
      <c r="FW366" s="1"/>
      <c r="FX366" s="1"/>
      <c r="FY366" s="1"/>
      <c r="FZ366" s="1"/>
      <c r="GA366" s="1"/>
      <c r="GB366" s="1"/>
      <c r="GC366" s="1"/>
      <c r="GD366" s="1"/>
      <c r="GE366" s="1"/>
      <c r="GF366" s="1"/>
      <c r="GG366" s="1"/>
      <c r="GH366" s="1"/>
      <c r="GI366" s="1"/>
      <c r="GJ366" s="1"/>
      <c r="GK366" s="1"/>
      <c r="GL366" s="1"/>
      <c r="GM366" s="1"/>
      <c r="GN366" s="1"/>
      <c r="GO366" s="1"/>
      <c r="GP366" s="1"/>
      <c r="GQ366" s="1"/>
      <c r="GR366" s="1"/>
      <c r="GS366" s="1"/>
      <c r="GT366" s="1"/>
      <c r="GU366" s="1"/>
      <c r="GV366" s="1"/>
      <c r="GW366" s="1"/>
      <c r="GX366" s="1"/>
      <c r="GY366" s="1"/>
      <c r="GZ366" s="1"/>
      <c r="HA366" s="1"/>
      <c r="HB366" s="1"/>
      <c r="HC366" s="1"/>
      <c r="HD366" s="1"/>
      <c r="HE366" s="1"/>
      <c r="HF366" s="1"/>
      <c r="HG366" s="1"/>
      <c r="HH366" s="1"/>
      <c r="HI366" s="1"/>
      <c r="HJ366" s="1"/>
      <c r="HK366" s="1"/>
      <c r="HL366" s="1"/>
      <c r="HM366" s="1"/>
      <c r="HN366" s="1"/>
      <c r="HO366" s="1"/>
      <c r="HP366" s="1"/>
      <c r="HQ366" s="1"/>
      <c r="HR366" s="1"/>
      <c r="HS366" s="1"/>
      <c r="HT366" s="1"/>
      <c r="HU366" s="1"/>
      <c r="HV366" s="1"/>
      <c r="HW366" s="1"/>
      <c r="HX366" s="1"/>
      <c r="HY366" s="1"/>
      <c r="HZ366" s="1"/>
      <c r="IA366" s="1"/>
      <c r="IB366" s="1"/>
      <c r="IC366" s="1"/>
      <c r="ID366" s="1"/>
      <c r="IE366" s="1"/>
      <c r="IF366" s="1"/>
      <c r="IG366" s="1"/>
      <c r="IH366" s="1"/>
      <c r="II366" s="1"/>
      <c r="IJ366" s="1"/>
      <c r="IK366" s="1"/>
      <c r="IL366" s="1"/>
      <c r="IM366" s="1"/>
      <c r="IN366" s="1"/>
      <c r="IO366" s="1"/>
      <c r="IP366" s="1"/>
      <c r="IQ366" s="1"/>
      <c r="IR366" s="1"/>
      <c r="IS366" s="1"/>
      <c r="IT366" s="1"/>
      <c r="IU366" s="1"/>
      <c r="IV366" s="1"/>
      <c r="IW366" s="1"/>
    </row>
    <row r="367" customFormat="false" ht="11.25" hidden="false" customHeight="false" outlineLevel="0" collapsed="false">
      <c r="A367" s="1"/>
      <c r="B367" s="1"/>
      <c r="D367" s="1"/>
      <c r="E367" s="1"/>
      <c r="F367" s="1"/>
      <c r="H367" s="1"/>
      <c r="I367" s="1"/>
      <c r="J367" s="1"/>
      <c r="K367" s="1"/>
      <c r="M367" s="1"/>
      <c r="O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  <c r="DQ367" s="1"/>
      <c r="DR367" s="1"/>
      <c r="DS367" s="1"/>
      <c r="DT367" s="1"/>
      <c r="DU367" s="1"/>
      <c r="DV367" s="1"/>
      <c r="DW367" s="1"/>
      <c r="DX367" s="1"/>
      <c r="DY367" s="1"/>
      <c r="DZ367" s="1"/>
      <c r="EA367" s="1"/>
      <c r="EB367" s="1"/>
      <c r="EC367" s="1"/>
      <c r="ED367" s="1"/>
      <c r="EE367" s="1"/>
      <c r="EF367" s="1"/>
      <c r="EG367" s="1"/>
      <c r="EH367" s="1"/>
      <c r="EI367" s="1"/>
      <c r="EJ367" s="1"/>
      <c r="EK367" s="1"/>
      <c r="EL367" s="1"/>
      <c r="EM367" s="1"/>
      <c r="EN367" s="1"/>
      <c r="EO367" s="1"/>
      <c r="EP367" s="1"/>
      <c r="EQ367" s="1"/>
      <c r="ER367" s="1"/>
      <c r="ES367" s="1"/>
      <c r="ET367" s="1"/>
      <c r="EU367" s="1"/>
      <c r="EV367" s="1"/>
      <c r="EW367" s="1"/>
      <c r="EX367" s="1"/>
      <c r="EY367" s="1"/>
      <c r="EZ367" s="1"/>
      <c r="FA367" s="1"/>
      <c r="FB367" s="1"/>
      <c r="FC367" s="1"/>
      <c r="FD367" s="1"/>
      <c r="FE367" s="1"/>
      <c r="FF367" s="1"/>
      <c r="FG367" s="1"/>
      <c r="FH367" s="1"/>
      <c r="FI367" s="1"/>
      <c r="FJ367" s="1"/>
      <c r="FK367" s="1"/>
      <c r="FL367" s="1"/>
      <c r="FM367" s="1"/>
      <c r="FN367" s="1"/>
      <c r="FO367" s="1"/>
      <c r="FP367" s="1"/>
      <c r="FQ367" s="1"/>
      <c r="FR367" s="1"/>
      <c r="FS367" s="1"/>
      <c r="FT367" s="1"/>
      <c r="FU367" s="1"/>
      <c r="FV367" s="1"/>
      <c r="FW367" s="1"/>
      <c r="FX367" s="1"/>
      <c r="FY367" s="1"/>
      <c r="FZ367" s="1"/>
      <c r="GA367" s="1"/>
      <c r="GB367" s="1"/>
      <c r="GC367" s="1"/>
      <c r="GD367" s="1"/>
      <c r="GE367" s="1"/>
      <c r="GF367" s="1"/>
      <c r="GG367" s="1"/>
      <c r="GH367" s="1"/>
      <c r="GI367" s="1"/>
      <c r="GJ367" s="1"/>
      <c r="GK367" s="1"/>
      <c r="GL367" s="1"/>
      <c r="GM367" s="1"/>
      <c r="GN367" s="1"/>
      <c r="GO367" s="1"/>
      <c r="GP367" s="1"/>
      <c r="GQ367" s="1"/>
      <c r="GR367" s="1"/>
      <c r="GS367" s="1"/>
      <c r="GT367" s="1"/>
      <c r="GU367" s="1"/>
      <c r="GV367" s="1"/>
      <c r="GW367" s="1"/>
      <c r="GX367" s="1"/>
      <c r="GY367" s="1"/>
      <c r="GZ367" s="1"/>
      <c r="HA367" s="1"/>
      <c r="HB367" s="1"/>
      <c r="HC367" s="1"/>
      <c r="HD367" s="1"/>
      <c r="HE367" s="1"/>
      <c r="HF367" s="1"/>
      <c r="HG367" s="1"/>
      <c r="HH367" s="1"/>
      <c r="HI367" s="1"/>
      <c r="HJ367" s="1"/>
      <c r="HK367" s="1"/>
      <c r="HL367" s="1"/>
      <c r="HM367" s="1"/>
      <c r="HN367" s="1"/>
      <c r="HO367" s="1"/>
      <c r="HP367" s="1"/>
      <c r="HQ367" s="1"/>
      <c r="HR367" s="1"/>
      <c r="HS367" s="1"/>
      <c r="HT367" s="1"/>
      <c r="HU367" s="1"/>
      <c r="HV367" s="1"/>
      <c r="HW367" s="1"/>
      <c r="HX367" s="1"/>
      <c r="HY367" s="1"/>
      <c r="HZ367" s="1"/>
      <c r="IA367" s="1"/>
      <c r="IB367" s="1"/>
      <c r="IC367" s="1"/>
      <c r="ID367" s="1"/>
      <c r="IE367" s="1"/>
      <c r="IF367" s="1"/>
      <c r="IG367" s="1"/>
      <c r="IH367" s="1"/>
      <c r="II367" s="1"/>
      <c r="IJ367" s="1"/>
      <c r="IK367" s="1"/>
      <c r="IL367" s="1"/>
      <c r="IM367" s="1"/>
      <c r="IN367" s="1"/>
      <c r="IO367" s="1"/>
      <c r="IP367" s="1"/>
      <c r="IQ367" s="1"/>
      <c r="IR367" s="1"/>
      <c r="IS367" s="1"/>
      <c r="IT367" s="1"/>
      <c r="IU367" s="1"/>
      <c r="IV367" s="1"/>
      <c r="IW367" s="1"/>
    </row>
    <row r="368" customFormat="false" ht="11.25" hidden="false" customHeight="false" outlineLevel="0" collapsed="false">
      <c r="A368" s="1"/>
      <c r="B368" s="1"/>
      <c r="D368" s="1"/>
      <c r="E368" s="1"/>
      <c r="F368" s="1"/>
      <c r="H368" s="1"/>
      <c r="I368" s="1"/>
      <c r="J368" s="1"/>
      <c r="K368" s="1"/>
      <c r="M368" s="1"/>
      <c r="O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  <c r="DQ368" s="1"/>
      <c r="DR368" s="1"/>
      <c r="DS368" s="1"/>
      <c r="DT368" s="1"/>
      <c r="DU368" s="1"/>
      <c r="DV368" s="1"/>
      <c r="DW368" s="1"/>
      <c r="DX368" s="1"/>
      <c r="DY368" s="1"/>
      <c r="DZ368" s="1"/>
      <c r="EA368" s="1"/>
      <c r="EB368" s="1"/>
      <c r="EC368" s="1"/>
      <c r="ED368" s="1"/>
      <c r="EE368" s="1"/>
      <c r="EF368" s="1"/>
      <c r="EG368" s="1"/>
      <c r="EH368" s="1"/>
      <c r="EI368" s="1"/>
      <c r="EJ368" s="1"/>
      <c r="EK368" s="1"/>
      <c r="EL368" s="1"/>
      <c r="EM368" s="1"/>
      <c r="EN368" s="1"/>
      <c r="EO368" s="1"/>
      <c r="EP368" s="1"/>
      <c r="EQ368" s="1"/>
      <c r="ER368" s="1"/>
      <c r="ES368" s="1"/>
      <c r="ET368" s="1"/>
      <c r="EU368" s="1"/>
      <c r="EV368" s="1"/>
      <c r="EW368" s="1"/>
      <c r="EX368" s="1"/>
      <c r="EY368" s="1"/>
      <c r="EZ368" s="1"/>
      <c r="FA368" s="1"/>
      <c r="FB368" s="1"/>
      <c r="FC368" s="1"/>
      <c r="FD368" s="1"/>
      <c r="FE368" s="1"/>
      <c r="FF368" s="1"/>
      <c r="FG368" s="1"/>
      <c r="FH368" s="1"/>
      <c r="FI368" s="1"/>
      <c r="FJ368" s="1"/>
      <c r="FK368" s="1"/>
      <c r="FL368" s="1"/>
      <c r="FM368" s="1"/>
      <c r="FN368" s="1"/>
      <c r="FO368" s="1"/>
      <c r="FP368" s="1"/>
      <c r="FQ368" s="1"/>
      <c r="FR368" s="1"/>
      <c r="FS368" s="1"/>
      <c r="FT368" s="1"/>
      <c r="FU368" s="1"/>
      <c r="FV368" s="1"/>
      <c r="FW368" s="1"/>
      <c r="FX368" s="1"/>
      <c r="FY368" s="1"/>
      <c r="FZ368" s="1"/>
      <c r="GA368" s="1"/>
      <c r="GB368" s="1"/>
      <c r="GC368" s="1"/>
      <c r="GD368" s="1"/>
      <c r="GE368" s="1"/>
      <c r="GF368" s="1"/>
      <c r="GG368" s="1"/>
      <c r="GH368" s="1"/>
      <c r="GI368" s="1"/>
      <c r="GJ368" s="1"/>
      <c r="GK368" s="1"/>
      <c r="GL368" s="1"/>
      <c r="GM368" s="1"/>
      <c r="GN368" s="1"/>
      <c r="GO368" s="1"/>
      <c r="GP368" s="1"/>
      <c r="GQ368" s="1"/>
      <c r="GR368" s="1"/>
      <c r="GS368" s="1"/>
      <c r="GT368" s="1"/>
      <c r="GU368" s="1"/>
      <c r="GV368" s="1"/>
      <c r="GW368" s="1"/>
      <c r="GX368" s="1"/>
      <c r="GY368" s="1"/>
      <c r="GZ368" s="1"/>
      <c r="HA368" s="1"/>
      <c r="HB368" s="1"/>
      <c r="HC368" s="1"/>
      <c r="HD368" s="1"/>
      <c r="HE368" s="1"/>
      <c r="HF368" s="1"/>
      <c r="HG368" s="1"/>
      <c r="HH368" s="1"/>
      <c r="HI368" s="1"/>
      <c r="HJ368" s="1"/>
      <c r="HK368" s="1"/>
      <c r="HL368" s="1"/>
      <c r="HM368" s="1"/>
      <c r="HN368" s="1"/>
      <c r="HO368" s="1"/>
      <c r="HP368" s="1"/>
      <c r="HQ368" s="1"/>
      <c r="HR368" s="1"/>
      <c r="HS368" s="1"/>
      <c r="HT368" s="1"/>
      <c r="HU368" s="1"/>
      <c r="HV368" s="1"/>
      <c r="HW368" s="1"/>
      <c r="HX368" s="1"/>
      <c r="HY368" s="1"/>
      <c r="HZ368" s="1"/>
      <c r="IA368" s="1"/>
      <c r="IB368" s="1"/>
      <c r="IC368" s="1"/>
      <c r="ID368" s="1"/>
      <c r="IE368" s="1"/>
      <c r="IF368" s="1"/>
      <c r="IG368" s="1"/>
      <c r="IH368" s="1"/>
      <c r="II368" s="1"/>
      <c r="IJ368" s="1"/>
      <c r="IK368" s="1"/>
      <c r="IL368" s="1"/>
      <c r="IM368" s="1"/>
      <c r="IN368" s="1"/>
      <c r="IO368" s="1"/>
      <c r="IP368" s="1"/>
      <c r="IQ368" s="1"/>
      <c r="IR368" s="1"/>
      <c r="IS368" s="1"/>
      <c r="IT368" s="1"/>
      <c r="IU368" s="1"/>
      <c r="IV368" s="1"/>
      <c r="IW368" s="1"/>
    </row>
    <row r="369" customFormat="false" ht="11.25" hidden="false" customHeight="false" outlineLevel="0" collapsed="false">
      <c r="A369" s="1"/>
      <c r="B369" s="1"/>
      <c r="D369" s="1"/>
      <c r="E369" s="1"/>
      <c r="F369" s="1"/>
      <c r="H369" s="1"/>
      <c r="I369" s="1"/>
      <c r="J369" s="1"/>
      <c r="K369" s="1"/>
      <c r="M369" s="1"/>
      <c r="O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"/>
      <c r="EB369" s="1"/>
      <c r="EC369" s="1"/>
      <c r="ED369" s="1"/>
      <c r="EE369" s="1"/>
      <c r="EF369" s="1"/>
      <c r="EG369" s="1"/>
      <c r="EH369" s="1"/>
      <c r="EI369" s="1"/>
      <c r="EJ369" s="1"/>
      <c r="EK369" s="1"/>
      <c r="EL369" s="1"/>
      <c r="EM369" s="1"/>
      <c r="EN369" s="1"/>
      <c r="EO369" s="1"/>
      <c r="EP369" s="1"/>
      <c r="EQ369" s="1"/>
      <c r="ER369" s="1"/>
      <c r="ES369" s="1"/>
      <c r="ET369" s="1"/>
      <c r="EU369" s="1"/>
      <c r="EV369" s="1"/>
      <c r="EW369" s="1"/>
      <c r="EX369" s="1"/>
      <c r="EY369" s="1"/>
      <c r="EZ369" s="1"/>
      <c r="FA369" s="1"/>
      <c r="FB369" s="1"/>
      <c r="FC369" s="1"/>
      <c r="FD369" s="1"/>
      <c r="FE369" s="1"/>
      <c r="FF369" s="1"/>
      <c r="FG369" s="1"/>
      <c r="FH369" s="1"/>
      <c r="FI369" s="1"/>
      <c r="FJ369" s="1"/>
      <c r="FK369" s="1"/>
      <c r="FL369" s="1"/>
      <c r="FM369" s="1"/>
      <c r="FN369" s="1"/>
      <c r="FO369" s="1"/>
      <c r="FP369" s="1"/>
      <c r="FQ369" s="1"/>
      <c r="FR369" s="1"/>
      <c r="FS369" s="1"/>
      <c r="FT369" s="1"/>
      <c r="FU369" s="1"/>
      <c r="FV369" s="1"/>
      <c r="FW369" s="1"/>
      <c r="FX369" s="1"/>
      <c r="FY369" s="1"/>
      <c r="FZ369" s="1"/>
      <c r="GA369" s="1"/>
      <c r="GB369" s="1"/>
      <c r="GC369" s="1"/>
      <c r="GD369" s="1"/>
      <c r="GE369" s="1"/>
      <c r="GF369" s="1"/>
      <c r="GG369" s="1"/>
      <c r="GH369" s="1"/>
      <c r="GI369" s="1"/>
      <c r="GJ369" s="1"/>
      <c r="GK369" s="1"/>
      <c r="GL369" s="1"/>
      <c r="GM369" s="1"/>
      <c r="GN369" s="1"/>
      <c r="GO369" s="1"/>
      <c r="GP369" s="1"/>
      <c r="GQ369" s="1"/>
      <c r="GR369" s="1"/>
      <c r="GS369" s="1"/>
      <c r="GT369" s="1"/>
      <c r="GU369" s="1"/>
      <c r="GV369" s="1"/>
      <c r="GW369" s="1"/>
      <c r="GX369" s="1"/>
      <c r="GY369" s="1"/>
      <c r="GZ369" s="1"/>
      <c r="HA369" s="1"/>
      <c r="HB369" s="1"/>
      <c r="HC369" s="1"/>
      <c r="HD369" s="1"/>
      <c r="HE369" s="1"/>
      <c r="HF369" s="1"/>
      <c r="HG369" s="1"/>
      <c r="HH369" s="1"/>
      <c r="HI369" s="1"/>
      <c r="HJ369" s="1"/>
      <c r="HK369" s="1"/>
      <c r="HL369" s="1"/>
      <c r="HM369" s="1"/>
      <c r="HN369" s="1"/>
      <c r="HO369" s="1"/>
      <c r="HP369" s="1"/>
      <c r="HQ369" s="1"/>
      <c r="HR369" s="1"/>
      <c r="HS369" s="1"/>
      <c r="HT369" s="1"/>
      <c r="HU369" s="1"/>
      <c r="HV369" s="1"/>
      <c r="HW369" s="1"/>
      <c r="HX369" s="1"/>
      <c r="HY369" s="1"/>
      <c r="HZ369" s="1"/>
      <c r="IA369" s="1"/>
      <c r="IB369" s="1"/>
      <c r="IC369" s="1"/>
      <c r="ID369" s="1"/>
      <c r="IE369" s="1"/>
      <c r="IF369" s="1"/>
      <c r="IG369" s="1"/>
      <c r="IH369" s="1"/>
      <c r="II369" s="1"/>
      <c r="IJ369" s="1"/>
      <c r="IK369" s="1"/>
      <c r="IL369" s="1"/>
      <c r="IM369" s="1"/>
      <c r="IN369" s="1"/>
      <c r="IO369" s="1"/>
      <c r="IP369" s="1"/>
      <c r="IQ369" s="1"/>
      <c r="IR369" s="1"/>
      <c r="IS369" s="1"/>
      <c r="IT369" s="1"/>
      <c r="IU369" s="1"/>
      <c r="IV369" s="1"/>
      <c r="IW369" s="1"/>
    </row>
    <row r="370" customFormat="false" ht="11.25" hidden="false" customHeight="false" outlineLevel="0" collapsed="false">
      <c r="A370" s="1"/>
      <c r="B370" s="1"/>
      <c r="D370" s="1"/>
      <c r="E370" s="1"/>
      <c r="F370" s="1"/>
      <c r="H370" s="1"/>
      <c r="I370" s="1"/>
      <c r="J370" s="1"/>
      <c r="K370" s="1"/>
      <c r="M370" s="1"/>
      <c r="O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  <c r="DX370" s="1"/>
      <c r="DY370" s="1"/>
      <c r="DZ370" s="1"/>
      <c r="EA370" s="1"/>
      <c r="EB370" s="1"/>
      <c r="EC370" s="1"/>
      <c r="ED370" s="1"/>
      <c r="EE370" s="1"/>
      <c r="EF370" s="1"/>
      <c r="EG370" s="1"/>
      <c r="EH370" s="1"/>
      <c r="EI370" s="1"/>
      <c r="EJ370" s="1"/>
      <c r="EK370" s="1"/>
      <c r="EL370" s="1"/>
      <c r="EM370" s="1"/>
      <c r="EN370" s="1"/>
      <c r="EO370" s="1"/>
      <c r="EP370" s="1"/>
      <c r="EQ370" s="1"/>
      <c r="ER370" s="1"/>
      <c r="ES370" s="1"/>
      <c r="ET370" s="1"/>
      <c r="EU370" s="1"/>
      <c r="EV370" s="1"/>
      <c r="EW370" s="1"/>
      <c r="EX370" s="1"/>
      <c r="EY370" s="1"/>
      <c r="EZ370" s="1"/>
      <c r="FA370" s="1"/>
      <c r="FB370" s="1"/>
      <c r="FC370" s="1"/>
      <c r="FD370" s="1"/>
      <c r="FE370" s="1"/>
      <c r="FF370" s="1"/>
      <c r="FG370" s="1"/>
      <c r="FH370" s="1"/>
      <c r="FI370" s="1"/>
      <c r="FJ370" s="1"/>
      <c r="FK370" s="1"/>
      <c r="FL370" s="1"/>
      <c r="FM370" s="1"/>
      <c r="FN370" s="1"/>
      <c r="FO370" s="1"/>
      <c r="FP370" s="1"/>
      <c r="FQ370" s="1"/>
      <c r="FR370" s="1"/>
      <c r="FS370" s="1"/>
      <c r="FT370" s="1"/>
      <c r="FU370" s="1"/>
      <c r="FV370" s="1"/>
      <c r="FW370" s="1"/>
      <c r="FX370" s="1"/>
      <c r="FY370" s="1"/>
      <c r="FZ370" s="1"/>
      <c r="GA370" s="1"/>
      <c r="GB370" s="1"/>
      <c r="GC370" s="1"/>
      <c r="GD370" s="1"/>
      <c r="GE370" s="1"/>
      <c r="GF370" s="1"/>
      <c r="GG370" s="1"/>
      <c r="GH370" s="1"/>
      <c r="GI370" s="1"/>
      <c r="GJ370" s="1"/>
      <c r="GK370" s="1"/>
      <c r="GL370" s="1"/>
      <c r="GM370" s="1"/>
      <c r="GN370" s="1"/>
      <c r="GO370" s="1"/>
      <c r="GP370" s="1"/>
      <c r="GQ370" s="1"/>
      <c r="GR370" s="1"/>
      <c r="GS370" s="1"/>
      <c r="GT370" s="1"/>
      <c r="GU370" s="1"/>
      <c r="GV370" s="1"/>
      <c r="GW370" s="1"/>
      <c r="GX370" s="1"/>
      <c r="GY370" s="1"/>
      <c r="GZ370" s="1"/>
      <c r="HA370" s="1"/>
      <c r="HB370" s="1"/>
      <c r="HC370" s="1"/>
      <c r="HD370" s="1"/>
      <c r="HE370" s="1"/>
      <c r="HF370" s="1"/>
      <c r="HG370" s="1"/>
      <c r="HH370" s="1"/>
      <c r="HI370" s="1"/>
      <c r="HJ370" s="1"/>
      <c r="HK370" s="1"/>
      <c r="HL370" s="1"/>
      <c r="HM370" s="1"/>
      <c r="HN370" s="1"/>
      <c r="HO370" s="1"/>
      <c r="HP370" s="1"/>
      <c r="HQ370" s="1"/>
      <c r="HR370" s="1"/>
      <c r="HS370" s="1"/>
      <c r="HT370" s="1"/>
      <c r="HU370" s="1"/>
      <c r="HV370" s="1"/>
      <c r="HW370" s="1"/>
      <c r="HX370" s="1"/>
      <c r="HY370" s="1"/>
      <c r="HZ370" s="1"/>
      <c r="IA370" s="1"/>
      <c r="IB370" s="1"/>
      <c r="IC370" s="1"/>
      <c r="ID370" s="1"/>
      <c r="IE370" s="1"/>
      <c r="IF370" s="1"/>
      <c r="IG370" s="1"/>
      <c r="IH370" s="1"/>
      <c r="II370" s="1"/>
      <c r="IJ370" s="1"/>
      <c r="IK370" s="1"/>
      <c r="IL370" s="1"/>
      <c r="IM370" s="1"/>
      <c r="IN370" s="1"/>
      <c r="IO370" s="1"/>
      <c r="IP370" s="1"/>
      <c r="IQ370" s="1"/>
      <c r="IR370" s="1"/>
      <c r="IS370" s="1"/>
      <c r="IT370" s="1"/>
      <c r="IU370" s="1"/>
      <c r="IV370" s="1"/>
      <c r="IW370" s="1"/>
    </row>
    <row r="371" customFormat="false" ht="11.25" hidden="false" customHeight="false" outlineLevel="0" collapsed="false">
      <c r="A371" s="1"/>
      <c r="B371" s="1"/>
      <c r="D371" s="1"/>
      <c r="E371" s="1"/>
      <c r="F371" s="1"/>
      <c r="H371" s="1"/>
      <c r="I371" s="1"/>
      <c r="J371" s="1"/>
      <c r="K371" s="1"/>
      <c r="M371" s="1"/>
      <c r="O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  <c r="DX371" s="1"/>
      <c r="DY371" s="1"/>
      <c r="DZ371" s="1"/>
      <c r="EA371" s="1"/>
      <c r="EB371" s="1"/>
      <c r="EC371" s="1"/>
      <c r="ED371" s="1"/>
      <c r="EE371" s="1"/>
      <c r="EF371" s="1"/>
      <c r="EG371" s="1"/>
      <c r="EH371" s="1"/>
      <c r="EI371" s="1"/>
      <c r="EJ371" s="1"/>
      <c r="EK371" s="1"/>
      <c r="EL371" s="1"/>
      <c r="EM371" s="1"/>
      <c r="EN371" s="1"/>
      <c r="EO371" s="1"/>
      <c r="EP371" s="1"/>
      <c r="EQ371" s="1"/>
      <c r="ER371" s="1"/>
      <c r="ES371" s="1"/>
      <c r="ET371" s="1"/>
      <c r="EU371" s="1"/>
      <c r="EV371" s="1"/>
      <c r="EW371" s="1"/>
      <c r="EX371" s="1"/>
      <c r="EY371" s="1"/>
      <c r="EZ371" s="1"/>
      <c r="FA371" s="1"/>
      <c r="FB371" s="1"/>
      <c r="FC371" s="1"/>
      <c r="FD371" s="1"/>
      <c r="FE371" s="1"/>
      <c r="FF371" s="1"/>
      <c r="FG371" s="1"/>
      <c r="FH371" s="1"/>
      <c r="FI371" s="1"/>
      <c r="FJ371" s="1"/>
      <c r="FK371" s="1"/>
      <c r="FL371" s="1"/>
      <c r="FM371" s="1"/>
      <c r="FN371" s="1"/>
      <c r="FO371" s="1"/>
      <c r="FP371" s="1"/>
      <c r="FQ371" s="1"/>
      <c r="FR371" s="1"/>
      <c r="FS371" s="1"/>
      <c r="FT371" s="1"/>
      <c r="FU371" s="1"/>
      <c r="FV371" s="1"/>
      <c r="FW371" s="1"/>
      <c r="FX371" s="1"/>
      <c r="FY371" s="1"/>
      <c r="FZ371" s="1"/>
      <c r="GA371" s="1"/>
      <c r="GB371" s="1"/>
      <c r="GC371" s="1"/>
      <c r="GD371" s="1"/>
      <c r="GE371" s="1"/>
      <c r="GF371" s="1"/>
      <c r="GG371" s="1"/>
      <c r="GH371" s="1"/>
      <c r="GI371" s="1"/>
      <c r="GJ371" s="1"/>
      <c r="GK371" s="1"/>
      <c r="GL371" s="1"/>
      <c r="GM371" s="1"/>
      <c r="GN371" s="1"/>
      <c r="GO371" s="1"/>
      <c r="GP371" s="1"/>
      <c r="GQ371" s="1"/>
      <c r="GR371" s="1"/>
      <c r="GS371" s="1"/>
      <c r="GT371" s="1"/>
      <c r="GU371" s="1"/>
      <c r="GV371" s="1"/>
      <c r="GW371" s="1"/>
      <c r="GX371" s="1"/>
      <c r="GY371" s="1"/>
      <c r="GZ371" s="1"/>
      <c r="HA371" s="1"/>
      <c r="HB371" s="1"/>
      <c r="HC371" s="1"/>
      <c r="HD371" s="1"/>
      <c r="HE371" s="1"/>
      <c r="HF371" s="1"/>
      <c r="HG371" s="1"/>
      <c r="HH371" s="1"/>
      <c r="HI371" s="1"/>
      <c r="HJ371" s="1"/>
      <c r="HK371" s="1"/>
      <c r="HL371" s="1"/>
      <c r="HM371" s="1"/>
      <c r="HN371" s="1"/>
      <c r="HO371" s="1"/>
      <c r="HP371" s="1"/>
      <c r="HQ371" s="1"/>
      <c r="HR371" s="1"/>
      <c r="HS371" s="1"/>
      <c r="HT371" s="1"/>
      <c r="HU371" s="1"/>
      <c r="HV371" s="1"/>
      <c r="HW371" s="1"/>
      <c r="HX371" s="1"/>
      <c r="HY371" s="1"/>
      <c r="HZ371" s="1"/>
      <c r="IA371" s="1"/>
      <c r="IB371" s="1"/>
      <c r="IC371" s="1"/>
      <c r="ID371" s="1"/>
      <c r="IE371" s="1"/>
      <c r="IF371" s="1"/>
      <c r="IG371" s="1"/>
      <c r="IH371" s="1"/>
      <c r="II371" s="1"/>
      <c r="IJ371" s="1"/>
      <c r="IK371" s="1"/>
      <c r="IL371" s="1"/>
      <c r="IM371" s="1"/>
      <c r="IN371" s="1"/>
      <c r="IO371" s="1"/>
      <c r="IP371" s="1"/>
      <c r="IQ371" s="1"/>
      <c r="IR371" s="1"/>
      <c r="IS371" s="1"/>
      <c r="IT371" s="1"/>
      <c r="IU371" s="1"/>
      <c r="IV371" s="1"/>
      <c r="IW371" s="1"/>
    </row>
    <row r="372" customFormat="false" ht="11.25" hidden="false" customHeight="false" outlineLevel="0" collapsed="false">
      <c r="A372" s="1"/>
      <c r="B372" s="1"/>
      <c r="D372" s="1"/>
      <c r="E372" s="1"/>
      <c r="F372" s="1"/>
      <c r="H372" s="1"/>
      <c r="I372" s="1"/>
      <c r="J372" s="1"/>
      <c r="K372" s="1"/>
      <c r="M372" s="1"/>
      <c r="O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  <c r="DQ372" s="1"/>
      <c r="DR372" s="1"/>
      <c r="DS372" s="1"/>
      <c r="DT372" s="1"/>
      <c r="DU372" s="1"/>
      <c r="DV372" s="1"/>
      <c r="DW372" s="1"/>
      <c r="DX372" s="1"/>
      <c r="DY372" s="1"/>
      <c r="DZ372" s="1"/>
      <c r="EA372" s="1"/>
      <c r="EB372" s="1"/>
      <c r="EC372" s="1"/>
      <c r="ED372" s="1"/>
      <c r="EE372" s="1"/>
      <c r="EF372" s="1"/>
      <c r="EG372" s="1"/>
      <c r="EH372" s="1"/>
      <c r="EI372" s="1"/>
      <c r="EJ372" s="1"/>
      <c r="EK372" s="1"/>
      <c r="EL372" s="1"/>
      <c r="EM372" s="1"/>
      <c r="EN372" s="1"/>
      <c r="EO372" s="1"/>
      <c r="EP372" s="1"/>
      <c r="EQ372" s="1"/>
      <c r="ER372" s="1"/>
      <c r="ES372" s="1"/>
      <c r="ET372" s="1"/>
      <c r="EU372" s="1"/>
      <c r="EV372" s="1"/>
      <c r="EW372" s="1"/>
      <c r="EX372" s="1"/>
      <c r="EY372" s="1"/>
      <c r="EZ372" s="1"/>
      <c r="FA372" s="1"/>
      <c r="FB372" s="1"/>
      <c r="FC372" s="1"/>
      <c r="FD372" s="1"/>
      <c r="FE372" s="1"/>
      <c r="FF372" s="1"/>
      <c r="FG372" s="1"/>
      <c r="FH372" s="1"/>
      <c r="FI372" s="1"/>
      <c r="FJ372" s="1"/>
      <c r="FK372" s="1"/>
      <c r="FL372" s="1"/>
      <c r="FM372" s="1"/>
      <c r="FN372" s="1"/>
      <c r="FO372" s="1"/>
      <c r="FP372" s="1"/>
      <c r="FQ372" s="1"/>
      <c r="FR372" s="1"/>
      <c r="FS372" s="1"/>
      <c r="FT372" s="1"/>
      <c r="FU372" s="1"/>
      <c r="FV372" s="1"/>
      <c r="FW372" s="1"/>
      <c r="FX372" s="1"/>
      <c r="FY372" s="1"/>
      <c r="FZ372" s="1"/>
      <c r="GA372" s="1"/>
      <c r="GB372" s="1"/>
      <c r="GC372" s="1"/>
      <c r="GD372" s="1"/>
      <c r="GE372" s="1"/>
      <c r="GF372" s="1"/>
      <c r="GG372" s="1"/>
      <c r="GH372" s="1"/>
      <c r="GI372" s="1"/>
      <c r="GJ372" s="1"/>
      <c r="GK372" s="1"/>
      <c r="GL372" s="1"/>
      <c r="GM372" s="1"/>
      <c r="GN372" s="1"/>
      <c r="GO372" s="1"/>
      <c r="GP372" s="1"/>
      <c r="GQ372" s="1"/>
      <c r="GR372" s="1"/>
      <c r="GS372" s="1"/>
      <c r="GT372" s="1"/>
      <c r="GU372" s="1"/>
      <c r="GV372" s="1"/>
      <c r="GW372" s="1"/>
      <c r="GX372" s="1"/>
      <c r="GY372" s="1"/>
      <c r="GZ372" s="1"/>
      <c r="HA372" s="1"/>
      <c r="HB372" s="1"/>
      <c r="HC372" s="1"/>
      <c r="HD372" s="1"/>
      <c r="HE372" s="1"/>
      <c r="HF372" s="1"/>
      <c r="HG372" s="1"/>
      <c r="HH372" s="1"/>
      <c r="HI372" s="1"/>
      <c r="HJ372" s="1"/>
      <c r="HK372" s="1"/>
      <c r="HL372" s="1"/>
      <c r="HM372" s="1"/>
      <c r="HN372" s="1"/>
      <c r="HO372" s="1"/>
      <c r="HP372" s="1"/>
      <c r="HQ372" s="1"/>
      <c r="HR372" s="1"/>
      <c r="HS372" s="1"/>
      <c r="HT372" s="1"/>
      <c r="HU372" s="1"/>
      <c r="HV372" s="1"/>
      <c r="HW372" s="1"/>
      <c r="HX372" s="1"/>
      <c r="HY372" s="1"/>
      <c r="HZ372" s="1"/>
      <c r="IA372" s="1"/>
      <c r="IB372" s="1"/>
      <c r="IC372" s="1"/>
      <c r="ID372" s="1"/>
      <c r="IE372" s="1"/>
      <c r="IF372" s="1"/>
      <c r="IG372" s="1"/>
      <c r="IH372" s="1"/>
      <c r="II372" s="1"/>
      <c r="IJ372" s="1"/>
      <c r="IK372" s="1"/>
      <c r="IL372" s="1"/>
      <c r="IM372" s="1"/>
      <c r="IN372" s="1"/>
      <c r="IO372" s="1"/>
      <c r="IP372" s="1"/>
      <c r="IQ372" s="1"/>
      <c r="IR372" s="1"/>
      <c r="IS372" s="1"/>
      <c r="IT372" s="1"/>
      <c r="IU372" s="1"/>
      <c r="IV372" s="1"/>
      <c r="IW372" s="1"/>
    </row>
    <row r="373" customFormat="false" ht="11.25" hidden="false" customHeight="false" outlineLevel="0" collapsed="false">
      <c r="A373" s="1"/>
      <c r="B373" s="1"/>
      <c r="D373" s="1"/>
      <c r="E373" s="1"/>
      <c r="F373" s="1"/>
      <c r="H373" s="1"/>
      <c r="I373" s="1"/>
      <c r="J373" s="1"/>
      <c r="K373" s="1"/>
      <c r="M373" s="1"/>
      <c r="O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"/>
      <c r="EB373" s="1"/>
      <c r="EC373" s="1"/>
      <c r="ED373" s="1"/>
      <c r="EE373" s="1"/>
      <c r="EF373" s="1"/>
      <c r="EG373" s="1"/>
      <c r="EH373" s="1"/>
      <c r="EI373" s="1"/>
      <c r="EJ373" s="1"/>
      <c r="EK373" s="1"/>
      <c r="EL373" s="1"/>
      <c r="EM373" s="1"/>
      <c r="EN373" s="1"/>
      <c r="EO373" s="1"/>
      <c r="EP373" s="1"/>
      <c r="EQ373" s="1"/>
      <c r="ER373" s="1"/>
      <c r="ES373" s="1"/>
      <c r="ET373" s="1"/>
      <c r="EU373" s="1"/>
      <c r="EV373" s="1"/>
      <c r="EW373" s="1"/>
      <c r="EX373" s="1"/>
      <c r="EY373" s="1"/>
      <c r="EZ373" s="1"/>
      <c r="FA373" s="1"/>
      <c r="FB373" s="1"/>
      <c r="FC373" s="1"/>
      <c r="FD373" s="1"/>
      <c r="FE373" s="1"/>
      <c r="FF373" s="1"/>
      <c r="FG373" s="1"/>
      <c r="FH373" s="1"/>
      <c r="FI373" s="1"/>
      <c r="FJ373" s="1"/>
      <c r="FK373" s="1"/>
      <c r="FL373" s="1"/>
      <c r="FM373" s="1"/>
      <c r="FN373" s="1"/>
      <c r="FO373" s="1"/>
      <c r="FP373" s="1"/>
      <c r="FQ373" s="1"/>
      <c r="FR373" s="1"/>
      <c r="FS373" s="1"/>
      <c r="FT373" s="1"/>
      <c r="FU373" s="1"/>
      <c r="FV373" s="1"/>
      <c r="FW373" s="1"/>
      <c r="FX373" s="1"/>
      <c r="FY373" s="1"/>
      <c r="FZ373" s="1"/>
      <c r="GA373" s="1"/>
      <c r="GB373" s="1"/>
      <c r="GC373" s="1"/>
      <c r="GD373" s="1"/>
      <c r="GE373" s="1"/>
      <c r="GF373" s="1"/>
      <c r="GG373" s="1"/>
      <c r="GH373" s="1"/>
      <c r="GI373" s="1"/>
      <c r="GJ373" s="1"/>
      <c r="GK373" s="1"/>
      <c r="GL373" s="1"/>
      <c r="GM373" s="1"/>
      <c r="GN373" s="1"/>
      <c r="GO373" s="1"/>
      <c r="GP373" s="1"/>
      <c r="GQ373" s="1"/>
      <c r="GR373" s="1"/>
      <c r="GS373" s="1"/>
      <c r="GT373" s="1"/>
      <c r="GU373" s="1"/>
      <c r="GV373" s="1"/>
      <c r="GW373" s="1"/>
      <c r="GX373" s="1"/>
      <c r="GY373" s="1"/>
      <c r="GZ373" s="1"/>
      <c r="HA373" s="1"/>
      <c r="HB373" s="1"/>
      <c r="HC373" s="1"/>
      <c r="HD373" s="1"/>
      <c r="HE373" s="1"/>
      <c r="HF373" s="1"/>
      <c r="HG373" s="1"/>
      <c r="HH373" s="1"/>
      <c r="HI373" s="1"/>
      <c r="HJ373" s="1"/>
      <c r="HK373" s="1"/>
      <c r="HL373" s="1"/>
      <c r="HM373" s="1"/>
      <c r="HN373" s="1"/>
      <c r="HO373" s="1"/>
      <c r="HP373" s="1"/>
      <c r="HQ373" s="1"/>
      <c r="HR373" s="1"/>
      <c r="HS373" s="1"/>
      <c r="HT373" s="1"/>
      <c r="HU373" s="1"/>
      <c r="HV373" s="1"/>
      <c r="HW373" s="1"/>
      <c r="HX373" s="1"/>
      <c r="HY373" s="1"/>
      <c r="HZ373" s="1"/>
      <c r="IA373" s="1"/>
      <c r="IB373" s="1"/>
      <c r="IC373" s="1"/>
      <c r="ID373" s="1"/>
      <c r="IE373" s="1"/>
      <c r="IF373" s="1"/>
      <c r="IG373" s="1"/>
      <c r="IH373" s="1"/>
      <c r="II373" s="1"/>
      <c r="IJ373" s="1"/>
      <c r="IK373" s="1"/>
      <c r="IL373" s="1"/>
      <c r="IM373" s="1"/>
      <c r="IN373" s="1"/>
      <c r="IO373" s="1"/>
      <c r="IP373" s="1"/>
      <c r="IQ373" s="1"/>
      <c r="IR373" s="1"/>
      <c r="IS373" s="1"/>
      <c r="IT373" s="1"/>
      <c r="IU373" s="1"/>
      <c r="IV373" s="1"/>
      <c r="IW373" s="1"/>
    </row>
    <row r="374" customFormat="false" ht="11.25" hidden="false" customHeight="false" outlineLevel="0" collapsed="false">
      <c r="A374" s="1"/>
      <c r="B374" s="1"/>
      <c r="D374" s="1"/>
      <c r="E374" s="1"/>
      <c r="F374" s="1"/>
      <c r="H374" s="1"/>
      <c r="I374" s="1"/>
      <c r="J374" s="1"/>
      <c r="K374" s="1"/>
      <c r="M374" s="1"/>
      <c r="O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"/>
      <c r="EB374" s="1"/>
      <c r="EC374" s="1"/>
      <c r="ED374" s="1"/>
      <c r="EE374" s="1"/>
      <c r="EF374" s="1"/>
      <c r="EG374" s="1"/>
      <c r="EH374" s="1"/>
      <c r="EI374" s="1"/>
      <c r="EJ374" s="1"/>
      <c r="EK374" s="1"/>
      <c r="EL374" s="1"/>
      <c r="EM374" s="1"/>
      <c r="EN374" s="1"/>
      <c r="EO374" s="1"/>
      <c r="EP374" s="1"/>
      <c r="EQ374" s="1"/>
      <c r="ER374" s="1"/>
      <c r="ES374" s="1"/>
      <c r="ET374" s="1"/>
      <c r="EU374" s="1"/>
      <c r="EV374" s="1"/>
      <c r="EW374" s="1"/>
      <c r="EX374" s="1"/>
      <c r="EY374" s="1"/>
      <c r="EZ374" s="1"/>
      <c r="FA374" s="1"/>
      <c r="FB374" s="1"/>
      <c r="FC374" s="1"/>
      <c r="FD374" s="1"/>
      <c r="FE374" s="1"/>
      <c r="FF374" s="1"/>
      <c r="FG374" s="1"/>
      <c r="FH374" s="1"/>
      <c r="FI374" s="1"/>
      <c r="FJ374" s="1"/>
      <c r="FK374" s="1"/>
      <c r="FL374" s="1"/>
      <c r="FM374" s="1"/>
      <c r="FN374" s="1"/>
      <c r="FO374" s="1"/>
      <c r="FP374" s="1"/>
      <c r="FQ374" s="1"/>
      <c r="FR374" s="1"/>
      <c r="FS374" s="1"/>
      <c r="FT374" s="1"/>
      <c r="FU374" s="1"/>
      <c r="FV374" s="1"/>
      <c r="FW374" s="1"/>
      <c r="FX374" s="1"/>
      <c r="FY374" s="1"/>
      <c r="FZ374" s="1"/>
      <c r="GA374" s="1"/>
      <c r="GB374" s="1"/>
      <c r="GC374" s="1"/>
      <c r="GD374" s="1"/>
      <c r="GE374" s="1"/>
      <c r="GF374" s="1"/>
      <c r="GG374" s="1"/>
      <c r="GH374" s="1"/>
      <c r="GI374" s="1"/>
      <c r="GJ374" s="1"/>
      <c r="GK374" s="1"/>
      <c r="GL374" s="1"/>
      <c r="GM374" s="1"/>
      <c r="GN374" s="1"/>
      <c r="GO374" s="1"/>
      <c r="GP374" s="1"/>
      <c r="GQ374" s="1"/>
      <c r="GR374" s="1"/>
      <c r="GS374" s="1"/>
      <c r="GT374" s="1"/>
      <c r="GU374" s="1"/>
      <c r="GV374" s="1"/>
      <c r="GW374" s="1"/>
      <c r="GX374" s="1"/>
      <c r="GY374" s="1"/>
      <c r="GZ374" s="1"/>
      <c r="HA374" s="1"/>
      <c r="HB374" s="1"/>
      <c r="HC374" s="1"/>
      <c r="HD374" s="1"/>
      <c r="HE374" s="1"/>
      <c r="HF374" s="1"/>
      <c r="HG374" s="1"/>
      <c r="HH374" s="1"/>
      <c r="HI374" s="1"/>
      <c r="HJ374" s="1"/>
      <c r="HK374" s="1"/>
      <c r="HL374" s="1"/>
      <c r="HM374" s="1"/>
      <c r="HN374" s="1"/>
      <c r="HO374" s="1"/>
      <c r="HP374" s="1"/>
      <c r="HQ374" s="1"/>
      <c r="HR374" s="1"/>
      <c r="HS374" s="1"/>
      <c r="HT374" s="1"/>
      <c r="HU374" s="1"/>
      <c r="HV374" s="1"/>
      <c r="HW374" s="1"/>
      <c r="HX374" s="1"/>
      <c r="HY374" s="1"/>
      <c r="HZ374" s="1"/>
      <c r="IA374" s="1"/>
      <c r="IB374" s="1"/>
      <c r="IC374" s="1"/>
      <c r="ID374" s="1"/>
      <c r="IE374" s="1"/>
      <c r="IF374" s="1"/>
      <c r="IG374" s="1"/>
      <c r="IH374" s="1"/>
      <c r="II374" s="1"/>
      <c r="IJ374" s="1"/>
      <c r="IK374" s="1"/>
      <c r="IL374" s="1"/>
      <c r="IM374" s="1"/>
      <c r="IN374" s="1"/>
      <c r="IO374" s="1"/>
      <c r="IP374" s="1"/>
      <c r="IQ374" s="1"/>
      <c r="IR374" s="1"/>
      <c r="IS374" s="1"/>
      <c r="IT374" s="1"/>
      <c r="IU374" s="1"/>
      <c r="IV374" s="1"/>
      <c r="IW374" s="1"/>
    </row>
    <row r="375" customFormat="false" ht="11.25" hidden="false" customHeight="false" outlineLevel="0" collapsed="false">
      <c r="A375" s="1"/>
      <c r="B375" s="1"/>
      <c r="D375" s="1"/>
      <c r="E375" s="1"/>
      <c r="F375" s="1"/>
      <c r="H375" s="1"/>
      <c r="I375" s="1"/>
      <c r="J375" s="1"/>
      <c r="K375" s="1"/>
      <c r="M375" s="1"/>
      <c r="O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  <c r="DQ375" s="1"/>
      <c r="DR375" s="1"/>
      <c r="DS375" s="1"/>
      <c r="DT375" s="1"/>
      <c r="DU375" s="1"/>
      <c r="DV375" s="1"/>
      <c r="DW375" s="1"/>
      <c r="DX375" s="1"/>
      <c r="DY375" s="1"/>
      <c r="DZ375" s="1"/>
      <c r="EA375" s="1"/>
      <c r="EB375" s="1"/>
      <c r="EC375" s="1"/>
      <c r="ED375" s="1"/>
      <c r="EE375" s="1"/>
      <c r="EF375" s="1"/>
      <c r="EG375" s="1"/>
      <c r="EH375" s="1"/>
      <c r="EI375" s="1"/>
      <c r="EJ375" s="1"/>
      <c r="EK375" s="1"/>
      <c r="EL375" s="1"/>
      <c r="EM375" s="1"/>
      <c r="EN375" s="1"/>
      <c r="EO375" s="1"/>
      <c r="EP375" s="1"/>
      <c r="EQ375" s="1"/>
      <c r="ER375" s="1"/>
      <c r="ES375" s="1"/>
      <c r="ET375" s="1"/>
      <c r="EU375" s="1"/>
      <c r="EV375" s="1"/>
      <c r="EW375" s="1"/>
      <c r="EX375" s="1"/>
      <c r="EY375" s="1"/>
      <c r="EZ375" s="1"/>
      <c r="FA375" s="1"/>
      <c r="FB375" s="1"/>
      <c r="FC375" s="1"/>
      <c r="FD375" s="1"/>
      <c r="FE375" s="1"/>
      <c r="FF375" s="1"/>
      <c r="FG375" s="1"/>
      <c r="FH375" s="1"/>
      <c r="FI375" s="1"/>
      <c r="FJ375" s="1"/>
      <c r="FK375" s="1"/>
      <c r="FL375" s="1"/>
      <c r="FM375" s="1"/>
      <c r="FN375" s="1"/>
      <c r="FO375" s="1"/>
      <c r="FP375" s="1"/>
      <c r="FQ375" s="1"/>
      <c r="FR375" s="1"/>
      <c r="FS375" s="1"/>
      <c r="FT375" s="1"/>
      <c r="FU375" s="1"/>
      <c r="FV375" s="1"/>
      <c r="FW375" s="1"/>
      <c r="FX375" s="1"/>
      <c r="FY375" s="1"/>
      <c r="FZ375" s="1"/>
      <c r="GA375" s="1"/>
      <c r="GB375" s="1"/>
      <c r="GC375" s="1"/>
      <c r="GD375" s="1"/>
      <c r="GE375" s="1"/>
      <c r="GF375" s="1"/>
      <c r="GG375" s="1"/>
      <c r="GH375" s="1"/>
      <c r="GI375" s="1"/>
      <c r="GJ375" s="1"/>
      <c r="GK375" s="1"/>
      <c r="GL375" s="1"/>
      <c r="GM375" s="1"/>
      <c r="GN375" s="1"/>
      <c r="GO375" s="1"/>
      <c r="GP375" s="1"/>
      <c r="GQ375" s="1"/>
      <c r="GR375" s="1"/>
      <c r="GS375" s="1"/>
      <c r="GT375" s="1"/>
      <c r="GU375" s="1"/>
      <c r="GV375" s="1"/>
      <c r="GW375" s="1"/>
      <c r="GX375" s="1"/>
      <c r="GY375" s="1"/>
      <c r="GZ375" s="1"/>
      <c r="HA375" s="1"/>
      <c r="HB375" s="1"/>
      <c r="HC375" s="1"/>
      <c r="HD375" s="1"/>
      <c r="HE375" s="1"/>
      <c r="HF375" s="1"/>
      <c r="HG375" s="1"/>
      <c r="HH375" s="1"/>
      <c r="HI375" s="1"/>
      <c r="HJ375" s="1"/>
      <c r="HK375" s="1"/>
      <c r="HL375" s="1"/>
      <c r="HM375" s="1"/>
      <c r="HN375" s="1"/>
      <c r="HO375" s="1"/>
      <c r="HP375" s="1"/>
      <c r="HQ375" s="1"/>
      <c r="HR375" s="1"/>
      <c r="HS375" s="1"/>
      <c r="HT375" s="1"/>
      <c r="HU375" s="1"/>
      <c r="HV375" s="1"/>
      <c r="HW375" s="1"/>
      <c r="HX375" s="1"/>
      <c r="HY375" s="1"/>
      <c r="HZ375" s="1"/>
      <c r="IA375" s="1"/>
      <c r="IB375" s="1"/>
      <c r="IC375" s="1"/>
      <c r="ID375" s="1"/>
      <c r="IE375" s="1"/>
      <c r="IF375" s="1"/>
      <c r="IG375" s="1"/>
      <c r="IH375" s="1"/>
      <c r="II375" s="1"/>
      <c r="IJ375" s="1"/>
      <c r="IK375" s="1"/>
      <c r="IL375" s="1"/>
      <c r="IM375" s="1"/>
      <c r="IN375" s="1"/>
      <c r="IO375" s="1"/>
      <c r="IP375" s="1"/>
      <c r="IQ375" s="1"/>
      <c r="IR375" s="1"/>
      <c r="IS375" s="1"/>
      <c r="IT375" s="1"/>
      <c r="IU375" s="1"/>
      <c r="IV375" s="1"/>
      <c r="IW375" s="1"/>
    </row>
    <row r="376" customFormat="false" ht="11.25" hidden="false" customHeight="false" outlineLevel="0" collapsed="false">
      <c r="A376" s="1"/>
      <c r="B376" s="1"/>
      <c r="D376" s="1"/>
      <c r="E376" s="1"/>
      <c r="F376" s="1"/>
      <c r="H376" s="1"/>
      <c r="I376" s="1"/>
      <c r="J376" s="1"/>
      <c r="K376" s="1"/>
      <c r="M376" s="1"/>
      <c r="O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  <c r="DQ376" s="1"/>
      <c r="DR376" s="1"/>
      <c r="DS376" s="1"/>
      <c r="DT376" s="1"/>
      <c r="DU376" s="1"/>
      <c r="DV376" s="1"/>
      <c r="DW376" s="1"/>
      <c r="DX376" s="1"/>
      <c r="DY376" s="1"/>
      <c r="DZ376" s="1"/>
      <c r="EA376" s="1"/>
      <c r="EB376" s="1"/>
      <c r="EC376" s="1"/>
      <c r="ED376" s="1"/>
      <c r="EE376" s="1"/>
      <c r="EF376" s="1"/>
      <c r="EG376" s="1"/>
      <c r="EH376" s="1"/>
      <c r="EI376" s="1"/>
      <c r="EJ376" s="1"/>
      <c r="EK376" s="1"/>
      <c r="EL376" s="1"/>
      <c r="EM376" s="1"/>
      <c r="EN376" s="1"/>
      <c r="EO376" s="1"/>
      <c r="EP376" s="1"/>
      <c r="EQ376" s="1"/>
      <c r="ER376" s="1"/>
      <c r="ES376" s="1"/>
      <c r="ET376" s="1"/>
      <c r="EU376" s="1"/>
      <c r="EV376" s="1"/>
      <c r="EW376" s="1"/>
      <c r="EX376" s="1"/>
      <c r="EY376" s="1"/>
      <c r="EZ376" s="1"/>
      <c r="FA376" s="1"/>
      <c r="FB376" s="1"/>
      <c r="FC376" s="1"/>
      <c r="FD376" s="1"/>
      <c r="FE376" s="1"/>
      <c r="FF376" s="1"/>
      <c r="FG376" s="1"/>
      <c r="FH376" s="1"/>
      <c r="FI376" s="1"/>
      <c r="FJ376" s="1"/>
      <c r="FK376" s="1"/>
      <c r="FL376" s="1"/>
      <c r="FM376" s="1"/>
      <c r="FN376" s="1"/>
      <c r="FO376" s="1"/>
      <c r="FP376" s="1"/>
      <c r="FQ376" s="1"/>
      <c r="FR376" s="1"/>
      <c r="FS376" s="1"/>
      <c r="FT376" s="1"/>
      <c r="FU376" s="1"/>
      <c r="FV376" s="1"/>
      <c r="FW376" s="1"/>
      <c r="FX376" s="1"/>
      <c r="FY376" s="1"/>
      <c r="FZ376" s="1"/>
      <c r="GA376" s="1"/>
      <c r="GB376" s="1"/>
      <c r="GC376" s="1"/>
      <c r="GD376" s="1"/>
      <c r="GE376" s="1"/>
      <c r="GF376" s="1"/>
      <c r="GG376" s="1"/>
      <c r="GH376" s="1"/>
      <c r="GI376" s="1"/>
      <c r="GJ376" s="1"/>
      <c r="GK376" s="1"/>
      <c r="GL376" s="1"/>
      <c r="GM376" s="1"/>
      <c r="GN376" s="1"/>
      <c r="GO376" s="1"/>
      <c r="GP376" s="1"/>
      <c r="GQ376" s="1"/>
      <c r="GR376" s="1"/>
      <c r="GS376" s="1"/>
      <c r="GT376" s="1"/>
      <c r="GU376" s="1"/>
      <c r="GV376" s="1"/>
      <c r="GW376" s="1"/>
      <c r="GX376" s="1"/>
      <c r="GY376" s="1"/>
      <c r="GZ376" s="1"/>
      <c r="HA376" s="1"/>
      <c r="HB376" s="1"/>
      <c r="HC376" s="1"/>
      <c r="HD376" s="1"/>
      <c r="HE376" s="1"/>
      <c r="HF376" s="1"/>
      <c r="HG376" s="1"/>
      <c r="HH376" s="1"/>
      <c r="HI376" s="1"/>
      <c r="HJ376" s="1"/>
      <c r="HK376" s="1"/>
      <c r="HL376" s="1"/>
      <c r="HM376" s="1"/>
      <c r="HN376" s="1"/>
      <c r="HO376" s="1"/>
      <c r="HP376" s="1"/>
      <c r="HQ376" s="1"/>
      <c r="HR376" s="1"/>
      <c r="HS376" s="1"/>
      <c r="HT376" s="1"/>
      <c r="HU376" s="1"/>
      <c r="HV376" s="1"/>
      <c r="HW376" s="1"/>
      <c r="HX376" s="1"/>
      <c r="HY376" s="1"/>
      <c r="HZ376" s="1"/>
      <c r="IA376" s="1"/>
      <c r="IB376" s="1"/>
      <c r="IC376" s="1"/>
      <c r="ID376" s="1"/>
      <c r="IE376" s="1"/>
      <c r="IF376" s="1"/>
      <c r="IG376" s="1"/>
      <c r="IH376" s="1"/>
      <c r="II376" s="1"/>
      <c r="IJ376" s="1"/>
      <c r="IK376" s="1"/>
      <c r="IL376" s="1"/>
      <c r="IM376" s="1"/>
      <c r="IN376" s="1"/>
      <c r="IO376" s="1"/>
      <c r="IP376" s="1"/>
      <c r="IQ376" s="1"/>
      <c r="IR376" s="1"/>
      <c r="IS376" s="1"/>
      <c r="IT376" s="1"/>
      <c r="IU376" s="1"/>
      <c r="IV376" s="1"/>
      <c r="IW376" s="1"/>
    </row>
    <row r="377" customFormat="false" ht="11.25" hidden="false" customHeight="false" outlineLevel="0" collapsed="false">
      <c r="A377" s="1"/>
      <c r="B377" s="1"/>
      <c r="D377" s="1"/>
      <c r="E377" s="1"/>
      <c r="F377" s="1"/>
      <c r="H377" s="1"/>
      <c r="I377" s="1"/>
      <c r="J377" s="1"/>
      <c r="K377" s="1"/>
      <c r="M377" s="1"/>
      <c r="O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"/>
      <c r="EB377" s="1"/>
      <c r="EC377" s="1"/>
      <c r="ED377" s="1"/>
      <c r="EE377" s="1"/>
      <c r="EF377" s="1"/>
      <c r="EG377" s="1"/>
      <c r="EH377" s="1"/>
      <c r="EI377" s="1"/>
      <c r="EJ377" s="1"/>
      <c r="EK377" s="1"/>
      <c r="EL377" s="1"/>
      <c r="EM377" s="1"/>
      <c r="EN377" s="1"/>
      <c r="EO377" s="1"/>
      <c r="EP377" s="1"/>
      <c r="EQ377" s="1"/>
      <c r="ER377" s="1"/>
      <c r="ES377" s="1"/>
      <c r="ET377" s="1"/>
      <c r="EU377" s="1"/>
      <c r="EV377" s="1"/>
      <c r="EW377" s="1"/>
      <c r="EX377" s="1"/>
      <c r="EY377" s="1"/>
      <c r="EZ377" s="1"/>
      <c r="FA377" s="1"/>
      <c r="FB377" s="1"/>
      <c r="FC377" s="1"/>
      <c r="FD377" s="1"/>
      <c r="FE377" s="1"/>
      <c r="FF377" s="1"/>
      <c r="FG377" s="1"/>
      <c r="FH377" s="1"/>
      <c r="FI377" s="1"/>
      <c r="FJ377" s="1"/>
      <c r="FK377" s="1"/>
      <c r="FL377" s="1"/>
      <c r="FM377" s="1"/>
      <c r="FN377" s="1"/>
      <c r="FO377" s="1"/>
      <c r="FP377" s="1"/>
      <c r="FQ377" s="1"/>
      <c r="FR377" s="1"/>
      <c r="FS377" s="1"/>
      <c r="FT377" s="1"/>
      <c r="FU377" s="1"/>
      <c r="FV377" s="1"/>
      <c r="FW377" s="1"/>
      <c r="FX377" s="1"/>
      <c r="FY377" s="1"/>
      <c r="FZ377" s="1"/>
      <c r="GA377" s="1"/>
      <c r="GB377" s="1"/>
      <c r="GC377" s="1"/>
      <c r="GD377" s="1"/>
      <c r="GE377" s="1"/>
      <c r="GF377" s="1"/>
      <c r="GG377" s="1"/>
      <c r="GH377" s="1"/>
      <c r="GI377" s="1"/>
      <c r="GJ377" s="1"/>
      <c r="GK377" s="1"/>
      <c r="GL377" s="1"/>
      <c r="GM377" s="1"/>
      <c r="GN377" s="1"/>
      <c r="GO377" s="1"/>
      <c r="GP377" s="1"/>
      <c r="GQ377" s="1"/>
      <c r="GR377" s="1"/>
      <c r="GS377" s="1"/>
      <c r="GT377" s="1"/>
      <c r="GU377" s="1"/>
      <c r="GV377" s="1"/>
      <c r="GW377" s="1"/>
      <c r="GX377" s="1"/>
      <c r="GY377" s="1"/>
      <c r="GZ377" s="1"/>
      <c r="HA377" s="1"/>
      <c r="HB377" s="1"/>
      <c r="HC377" s="1"/>
      <c r="HD377" s="1"/>
      <c r="HE377" s="1"/>
      <c r="HF377" s="1"/>
      <c r="HG377" s="1"/>
      <c r="HH377" s="1"/>
      <c r="HI377" s="1"/>
      <c r="HJ377" s="1"/>
      <c r="HK377" s="1"/>
      <c r="HL377" s="1"/>
      <c r="HM377" s="1"/>
      <c r="HN377" s="1"/>
      <c r="HO377" s="1"/>
      <c r="HP377" s="1"/>
      <c r="HQ377" s="1"/>
      <c r="HR377" s="1"/>
      <c r="HS377" s="1"/>
      <c r="HT377" s="1"/>
      <c r="HU377" s="1"/>
      <c r="HV377" s="1"/>
      <c r="HW377" s="1"/>
      <c r="HX377" s="1"/>
      <c r="HY377" s="1"/>
      <c r="HZ377" s="1"/>
      <c r="IA377" s="1"/>
      <c r="IB377" s="1"/>
      <c r="IC377" s="1"/>
      <c r="ID377" s="1"/>
      <c r="IE377" s="1"/>
      <c r="IF377" s="1"/>
      <c r="IG377" s="1"/>
      <c r="IH377" s="1"/>
      <c r="II377" s="1"/>
      <c r="IJ377" s="1"/>
      <c r="IK377" s="1"/>
      <c r="IL377" s="1"/>
      <c r="IM377" s="1"/>
      <c r="IN377" s="1"/>
      <c r="IO377" s="1"/>
      <c r="IP377" s="1"/>
      <c r="IQ377" s="1"/>
      <c r="IR377" s="1"/>
      <c r="IS377" s="1"/>
      <c r="IT377" s="1"/>
      <c r="IU377" s="1"/>
      <c r="IV377" s="1"/>
      <c r="IW377" s="1"/>
    </row>
    <row r="378" customFormat="false" ht="11.25" hidden="false" customHeight="false" outlineLevel="0" collapsed="false">
      <c r="A378" s="1"/>
      <c r="B378" s="1"/>
      <c r="D378" s="1"/>
      <c r="E378" s="1"/>
      <c r="F378" s="1"/>
      <c r="H378" s="1"/>
      <c r="I378" s="1"/>
      <c r="J378" s="1"/>
      <c r="K378" s="1"/>
      <c r="M378" s="1"/>
      <c r="O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  <c r="DX378" s="1"/>
      <c r="DY378" s="1"/>
      <c r="DZ378" s="1"/>
      <c r="EA378" s="1"/>
      <c r="EB378" s="1"/>
      <c r="EC378" s="1"/>
      <c r="ED378" s="1"/>
      <c r="EE378" s="1"/>
      <c r="EF378" s="1"/>
      <c r="EG378" s="1"/>
      <c r="EH378" s="1"/>
      <c r="EI378" s="1"/>
      <c r="EJ378" s="1"/>
      <c r="EK378" s="1"/>
      <c r="EL378" s="1"/>
      <c r="EM378" s="1"/>
      <c r="EN378" s="1"/>
      <c r="EO378" s="1"/>
      <c r="EP378" s="1"/>
      <c r="EQ378" s="1"/>
      <c r="ER378" s="1"/>
      <c r="ES378" s="1"/>
      <c r="ET378" s="1"/>
      <c r="EU378" s="1"/>
      <c r="EV378" s="1"/>
      <c r="EW378" s="1"/>
      <c r="EX378" s="1"/>
      <c r="EY378" s="1"/>
      <c r="EZ378" s="1"/>
      <c r="FA378" s="1"/>
      <c r="FB378" s="1"/>
      <c r="FC378" s="1"/>
      <c r="FD378" s="1"/>
      <c r="FE378" s="1"/>
      <c r="FF378" s="1"/>
      <c r="FG378" s="1"/>
      <c r="FH378" s="1"/>
      <c r="FI378" s="1"/>
      <c r="FJ378" s="1"/>
      <c r="FK378" s="1"/>
      <c r="FL378" s="1"/>
      <c r="FM378" s="1"/>
      <c r="FN378" s="1"/>
      <c r="FO378" s="1"/>
      <c r="FP378" s="1"/>
      <c r="FQ378" s="1"/>
      <c r="FR378" s="1"/>
      <c r="FS378" s="1"/>
      <c r="FT378" s="1"/>
      <c r="FU378" s="1"/>
      <c r="FV378" s="1"/>
      <c r="FW378" s="1"/>
      <c r="FX378" s="1"/>
      <c r="FY378" s="1"/>
      <c r="FZ378" s="1"/>
      <c r="GA378" s="1"/>
      <c r="GB378" s="1"/>
      <c r="GC378" s="1"/>
      <c r="GD378" s="1"/>
      <c r="GE378" s="1"/>
      <c r="GF378" s="1"/>
      <c r="GG378" s="1"/>
      <c r="GH378" s="1"/>
      <c r="GI378" s="1"/>
      <c r="GJ378" s="1"/>
      <c r="GK378" s="1"/>
      <c r="GL378" s="1"/>
      <c r="GM378" s="1"/>
      <c r="GN378" s="1"/>
      <c r="GO378" s="1"/>
      <c r="GP378" s="1"/>
      <c r="GQ378" s="1"/>
      <c r="GR378" s="1"/>
      <c r="GS378" s="1"/>
      <c r="GT378" s="1"/>
      <c r="GU378" s="1"/>
      <c r="GV378" s="1"/>
      <c r="GW378" s="1"/>
      <c r="GX378" s="1"/>
      <c r="GY378" s="1"/>
      <c r="GZ378" s="1"/>
      <c r="HA378" s="1"/>
      <c r="HB378" s="1"/>
      <c r="HC378" s="1"/>
      <c r="HD378" s="1"/>
      <c r="HE378" s="1"/>
      <c r="HF378" s="1"/>
      <c r="HG378" s="1"/>
      <c r="HH378" s="1"/>
      <c r="HI378" s="1"/>
      <c r="HJ378" s="1"/>
      <c r="HK378" s="1"/>
      <c r="HL378" s="1"/>
      <c r="HM378" s="1"/>
      <c r="HN378" s="1"/>
      <c r="HO378" s="1"/>
      <c r="HP378" s="1"/>
      <c r="HQ378" s="1"/>
      <c r="HR378" s="1"/>
      <c r="HS378" s="1"/>
      <c r="HT378" s="1"/>
      <c r="HU378" s="1"/>
      <c r="HV378" s="1"/>
      <c r="HW378" s="1"/>
      <c r="HX378" s="1"/>
      <c r="HY378" s="1"/>
      <c r="HZ378" s="1"/>
      <c r="IA378" s="1"/>
      <c r="IB378" s="1"/>
      <c r="IC378" s="1"/>
      <c r="ID378" s="1"/>
      <c r="IE378" s="1"/>
      <c r="IF378" s="1"/>
      <c r="IG378" s="1"/>
      <c r="IH378" s="1"/>
      <c r="II378" s="1"/>
      <c r="IJ378" s="1"/>
      <c r="IK378" s="1"/>
      <c r="IL378" s="1"/>
      <c r="IM378" s="1"/>
      <c r="IN378" s="1"/>
      <c r="IO378" s="1"/>
      <c r="IP378" s="1"/>
      <c r="IQ378" s="1"/>
      <c r="IR378" s="1"/>
      <c r="IS378" s="1"/>
      <c r="IT378" s="1"/>
      <c r="IU378" s="1"/>
      <c r="IV378" s="1"/>
      <c r="IW378" s="1"/>
    </row>
    <row r="379" customFormat="false" ht="11.25" hidden="false" customHeight="false" outlineLevel="0" collapsed="false">
      <c r="A379" s="1"/>
      <c r="B379" s="1"/>
      <c r="D379" s="1"/>
      <c r="E379" s="1"/>
      <c r="F379" s="1"/>
      <c r="H379" s="1"/>
      <c r="I379" s="1"/>
      <c r="J379" s="1"/>
      <c r="K379" s="1"/>
      <c r="M379" s="1"/>
      <c r="O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"/>
      <c r="EB379" s="1"/>
      <c r="EC379" s="1"/>
      <c r="ED379" s="1"/>
      <c r="EE379" s="1"/>
      <c r="EF379" s="1"/>
      <c r="EG379" s="1"/>
      <c r="EH379" s="1"/>
      <c r="EI379" s="1"/>
      <c r="EJ379" s="1"/>
      <c r="EK379" s="1"/>
      <c r="EL379" s="1"/>
      <c r="EM379" s="1"/>
      <c r="EN379" s="1"/>
      <c r="EO379" s="1"/>
      <c r="EP379" s="1"/>
      <c r="EQ379" s="1"/>
      <c r="ER379" s="1"/>
      <c r="ES379" s="1"/>
      <c r="ET379" s="1"/>
      <c r="EU379" s="1"/>
      <c r="EV379" s="1"/>
      <c r="EW379" s="1"/>
      <c r="EX379" s="1"/>
      <c r="EY379" s="1"/>
      <c r="EZ379" s="1"/>
      <c r="FA379" s="1"/>
      <c r="FB379" s="1"/>
      <c r="FC379" s="1"/>
      <c r="FD379" s="1"/>
      <c r="FE379" s="1"/>
      <c r="FF379" s="1"/>
      <c r="FG379" s="1"/>
      <c r="FH379" s="1"/>
      <c r="FI379" s="1"/>
      <c r="FJ379" s="1"/>
      <c r="FK379" s="1"/>
      <c r="FL379" s="1"/>
      <c r="FM379" s="1"/>
      <c r="FN379" s="1"/>
      <c r="FO379" s="1"/>
      <c r="FP379" s="1"/>
      <c r="FQ379" s="1"/>
      <c r="FR379" s="1"/>
      <c r="FS379" s="1"/>
      <c r="FT379" s="1"/>
      <c r="FU379" s="1"/>
      <c r="FV379" s="1"/>
      <c r="FW379" s="1"/>
      <c r="FX379" s="1"/>
      <c r="FY379" s="1"/>
      <c r="FZ379" s="1"/>
      <c r="GA379" s="1"/>
      <c r="GB379" s="1"/>
      <c r="GC379" s="1"/>
      <c r="GD379" s="1"/>
      <c r="GE379" s="1"/>
      <c r="GF379" s="1"/>
      <c r="GG379" s="1"/>
      <c r="GH379" s="1"/>
      <c r="GI379" s="1"/>
      <c r="GJ379" s="1"/>
      <c r="GK379" s="1"/>
      <c r="GL379" s="1"/>
      <c r="GM379" s="1"/>
      <c r="GN379" s="1"/>
      <c r="GO379" s="1"/>
      <c r="GP379" s="1"/>
      <c r="GQ379" s="1"/>
      <c r="GR379" s="1"/>
      <c r="GS379" s="1"/>
      <c r="GT379" s="1"/>
      <c r="GU379" s="1"/>
      <c r="GV379" s="1"/>
      <c r="GW379" s="1"/>
      <c r="GX379" s="1"/>
      <c r="GY379" s="1"/>
      <c r="GZ379" s="1"/>
      <c r="HA379" s="1"/>
      <c r="HB379" s="1"/>
      <c r="HC379" s="1"/>
      <c r="HD379" s="1"/>
      <c r="HE379" s="1"/>
      <c r="HF379" s="1"/>
      <c r="HG379" s="1"/>
      <c r="HH379" s="1"/>
      <c r="HI379" s="1"/>
      <c r="HJ379" s="1"/>
      <c r="HK379" s="1"/>
      <c r="HL379" s="1"/>
      <c r="HM379" s="1"/>
      <c r="HN379" s="1"/>
      <c r="HO379" s="1"/>
      <c r="HP379" s="1"/>
      <c r="HQ379" s="1"/>
      <c r="HR379" s="1"/>
      <c r="HS379" s="1"/>
      <c r="HT379" s="1"/>
      <c r="HU379" s="1"/>
      <c r="HV379" s="1"/>
      <c r="HW379" s="1"/>
      <c r="HX379" s="1"/>
      <c r="HY379" s="1"/>
      <c r="HZ379" s="1"/>
      <c r="IA379" s="1"/>
      <c r="IB379" s="1"/>
      <c r="IC379" s="1"/>
      <c r="ID379" s="1"/>
      <c r="IE379" s="1"/>
      <c r="IF379" s="1"/>
      <c r="IG379" s="1"/>
      <c r="IH379" s="1"/>
      <c r="II379" s="1"/>
      <c r="IJ379" s="1"/>
      <c r="IK379" s="1"/>
      <c r="IL379" s="1"/>
      <c r="IM379" s="1"/>
      <c r="IN379" s="1"/>
      <c r="IO379" s="1"/>
      <c r="IP379" s="1"/>
      <c r="IQ379" s="1"/>
      <c r="IR379" s="1"/>
      <c r="IS379" s="1"/>
      <c r="IT379" s="1"/>
      <c r="IU379" s="1"/>
      <c r="IV379" s="1"/>
      <c r="IW379" s="1"/>
    </row>
    <row r="380" customFormat="false" ht="11.25" hidden="false" customHeight="false" outlineLevel="0" collapsed="false">
      <c r="A380" s="1"/>
      <c r="B380" s="1"/>
      <c r="D380" s="1"/>
      <c r="E380" s="1"/>
      <c r="F380" s="1"/>
      <c r="H380" s="1"/>
      <c r="I380" s="1"/>
      <c r="J380" s="1"/>
      <c r="K380" s="1"/>
      <c r="M380" s="1"/>
      <c r="O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1"/>
      <c r="EH380" s="1"/>
      <c r="EI380" s="1"/>
      <c r="EJ380" s="1"/>
      <c r="EK380" s="1"/>
      <c r="EL380" s="1"/>
      <c r="EM380" s="1"/>
      <c r="EN380" s="1"/>
      <c r="EO380" s="1"/>
      <c r="EP380" s="1"/>
      <c r="EQ380" s="1"/>
      <c r="ER380" s="1"/>
      <c r="ES380" s="1"/>
      <c r="ET380" s="1"/>
      <c r="EU380" s="1"/>
      <c r="EV380" s="1"/>
      <c r="EW380" s="1"/>
      <c r="EX380" s="1"/>
      <c r="EY380" s="1"/>
      <c r="EZ380" s="1"/>
      <c r="FA380" s="1"/>
      <c r="FB380" s="1"/>
      <c r="FC380" s="1"/>
      <c r="FD380" s="1"/>
      <c r="FE380" s="1"/>
      <c r="FF380" s="1"/>
      <c r="FG380" s="1"/>
      <c r="FH380" s="1"/>
      <c r="FI380" s="1"/>
      <c r="FJ380" s="1"/>
      <c r="FK380" s="1"/>
      <c r="FL380" s="1"/>
      <c r="FM380" s="1"/>
      <c r="FN380" s="1"/>
      <c r="FO380" s="1"/>
      <c r="FP380" s="1"/>
      <c r="FQ380" s="1"/>
      <c r="FR380" s="1"/>
      <c r="FS380" s="1"/>
      <c r="FT380" s="1"/>
      <c r="FU380" s="1"/>
      <c r="FV380" s="1"/>
      <c r="FW380" s="1"/>
      <c r="FX380" s="1"/>
      <c r="FY380" s="1"/>
      <c r="FZ380" s="1"/>
      <c r="GA380" s="1"/>
      <c r="GB380" s="1"/>
      <c r="GC380" s="1"/>
      <c r="GD380" s="1"/>
      <c r="GE380" s="1"/>
      <c r="GF380" s="1"/>
      <c r="GG380" s="1"/>
      <c r="GH380" s="1"/>
      <c r="GI380" s="1"/>
      <c r="GJ380" s="1"/>
      <c r="GK380" s="1"/>
      <c r="GL380" s="1"/>
      <c r="GM380" s="1"/>
      <c r="GN380" s="1"/>
      <c r="GO380" s="1"/>
      <c r="GP380" s="1"/>
      <c r="GQ380" s="1"/>
      <c r="GR380" s="1"/>
      <c r="GS380" s="1"/>
      <c r="GT380" s="1"/>
      <c r="GU380" s="1"/>
      <c r="GV380" s="1"/>
      <c r="GW380" s="1"/>
      <c r="GX380" s="1"/>
      <c r="GY380" s="1"/>
      <c r="GZ380" s="1"/>
      <c r="HA380" s="1"/>
      <c r="HB380" s="1"/>
      <c r="HC380" s="1"/>
      <c r="HD380" s="1"/>
      <c r="HE380" s="1"/>
      <c r="HF380" s="1"/>
      <c r="HG380" s="1"/>
      <c r="HH380" s="1"/>
      <c r="HI380" s="1"/>
      <c r="HJ380" s="1"/>
      <c r="HK380" s="1"/>
      <c r="HL380" s="1"/>
      <c r="HM380" s="1"/>
      <c r="HN380" s="1"/>
      <c r="HO380" s="1"/>
      <c r="HP380" s="1"/>
      <c r="HQ380" s="1"/>
      <c r="HR380" s="1"/>
      <c r="HS380" s="1"/>
      <c r="HT380" s="1"/>
      <c r="HU380" s="1"/>
      <c r="HV380" s="1"/>
      <c r="HW380" s="1"/>
      <c r="HX380" s="1"/>
      <c r="HY380" s="1"/>
      <c r="HZ380" s="1"/>
      <c r="IA380" s="1"/>
      <c r="IB380" s="1"/>
      <c r="IC380" s="1"/>
      <c r="ID380" s="1"/>
      <c r="IE380" s="1"/>
      <c r="IF380" s="1"/>
      <c r="IG380" s="1"/>
      <c r="IH380" s="1"/>
      <c r="II380" s="1"/>
      <c r="IJ380" s="1"/>
      <c r="IK380" s="1"/>
      <c r="IL380" s="1"/>
      <c r="IM380" s="1"/>
      <c r="IN380" s="1"/>
      <c r="IO380" s="1"/>
      <c r="IP380" s="1"/>
      <c r="IQ380" s="1"/>
      <c r="IR380" s="1"/>
      <c r="IS380" s="1"/>
      <c r="IT380" s="1"/>
      <c r="IU380" s="1"/>
      <c r="IV380" s="1"/>
      <c r="IW380" s="1"/>
    </row>
    <row r="381" customFormat="false" ht="11.25" hidden="false" customHeight="false" outlineLevel="0" collapsed="false">
      <c r="A381" s="1"/>
      <c r="B381" s="1"/>
      <c r="D381" s="1"/>
      <c r="E381" s="1"/>
      <c r="F381" s="1"/>
      <c r="H381" s="1"/>
      <c r="I381" s="1"/>
      <c r="J381" s="1"/>
      <c r="K381" s="1"/>
      <c r="M381" s="1"/>
      <c r="O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1"/>
      <c r="EP381" s="1"/>
      <c r="EQ381" s="1"/>
      <c r="ER381" s="1"/>
      <c r="ES381" s="1"/>
      <c r="ET381" s="1"/>
      <c r="EU381" s="1"/>
      <c r="EV381" s="1"/>
      <c r="EW381" s="1"/>
      <c r="EX381" s="1"/>
      <c r="EY381" s="1"/>
      <c r="EZ381" s="1"/>
      <c r="FA381" s="1"/>
      <c r="FB381" s="1"/>
      <c r="FC381" s="1"/>
      <c r="FD381" s="1"/>
      <c r="FE381" s="1"/>
      <c r="FF381" s="1"/>
      <c r="FG381" s="1"/>
      <c r="FH381" s="1"/>
      <c r="FI381" s="1"/>
      <c r="FJ381" s="1"/>
      <c r="FK381" s="1"/>
      <c r="FL381" s="1"/>
      <c r="FM381" s="1"/>
      <c r="FN381" s="1"/>
      <c r="FO381" s="1"/>
      <c r="FP381" s="1"/>
      <c r="FQ381" s="1"/>
      <c r="FR381" s="1"/>
      <c r="FS381" s="1"/>
      <c r="FT381" s="1"/>
      <c r="FU381" s="1"/>
      <c r="FV381" s="1"/>
      <c r="FW381" s="1"/>
      <c r="FX381" s="1"/>
      <c r="FY381" s="1"/>
      <c r="FZ381" s="1"/>
      <c r="GA381" s="1"/>
      <c r="GB381" s="1"/>
      <c r="GC381" s="1"/>
      <c r="GD381" s="1"/>
      <c r="GE381" s="1"/>
      <c r="GF381" s="1"/>
      <c r="GG381" s="1"/>
      <c r="GH381" s="1"/>
      <c r="GI381" s="1"/>
      <c r="GJ381" s="1"/>
      <c r="GK381" s="1"/>
      <c r="GL381" s="1"/>
      <c r="GM381" s="1"/>
      <c r="GN381" s="1"/>
      <c r="GO381" s="1"/>
      <c r="GP381" s="1"/>
      <c r="GQ381" s="1"/>
      <c r="GR381" s="1"/>
      <c r="GS381" s="1"/>
      <c r="GT381" s="1"/>
      <c r="GU381" s="1"/>
      <c r="GV381" s="1"/>
      <c r="GW381" s="1"/>
      <c r="GX381" s="1"/>
      <c r="GY381" s="1"/>
      <c r="GZ381" s="1"/>
      <c r="HA381" s="1"/>
      <c r="HB381" s="1"/>
      <c r="HC381" s="1"/>
      <c r="HD381" s="1"/>
      <c r="HE381" s="1"/>
      <c r="HF381" s="1"/>
      <c r="HG381" s="1"/>
      <c r="HH381" s="1"/>
      <c r="HI381" s="1"/>
      <c r="HJ381" s="1"/>
      <c r="HK381" s="1"/>
      <c r="HL381" s="1"/>
      <c r="HM381" s="1"/>
      <c r="HN381" s="1"/>
      <c r="HO381" s="1"/>
      <c r="HP381" s="1"/>
      <c r="HQ381" s="1"/>
      <c r="HR381" s="1"/>
      <c r="HS381" s="1"/>
      <c r="HT381" s="1"/>
      <c r="HU381" s="1"/>
      <c r="HV381" s="1"/>
      <c r="HW381" s="1"/>
      <c r="HX381" s="1"/>
      <c r="HY381" s="1"/>
      <c r="HZ381" s="1"/>
      <c r="IA381" s="1"/>
      <c r="IB381" s="1"/>
      <c r="IC381" s="1"/>
      <c r="ID381" s="1"/>
      <c r="IE381" s="1"/>
      <c r="IF381" s="1"/>
      <c r="IG381" s="1"/>
      <c r="IH381" s="1"/>
      <c r="II381" s="1"/>
      <c r="IJ381" s="1"/>
      <c r="IK381" s="1"/>
      <c r="IL381" s="1"/>
      <c r="IM381" s="1"/>
      <c r="IN381" s="1"/>
      <c r="IO381" s="1"/>
      <c r="IP381" s="1"/>
      <c r="IQ381" s="1"/>
      <c r="IR381" s="1"/>
      <c r="IS381" s="1"/>
      <c r="IT381" s="1"/>
      <c r="IU381" s="1"/>
      <c r="IV381" s="1"/>
      <c r="IW381" s="1"/>
    </row>
    <row r="382" customFormat="false" ht="11.25" hidden="false" customHeight="false" outlineLevel="0" collapsed="false">
      <c r="A382" s="1"/>
      <c r="B382" s="1"/>
      <c r="D382" s="1"/>
      <c r="E382" s="1"/>
      <c r="F382" s="1"/>
      <c r="H382" s="1"/>
      <c r="I382" s="1"/>
      <c r="J382" s="1"/>
      <c r="K382" s="1"/>
      <c r="M382" s="1"/>
      <c r="O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  <c r="EC382" s="1"/>
      <c r="ED382" s="1"/>
      <c r="EE382" s="1"/>
      <c r="EF382" s="1"/>
      <c r="EG382" s="1"/>
      <c r="EH382" s="1"/>
      <c r="EI382" s="1"/>
      <c r="EJ382" s="1"/>
      <c r="EK382" s="1"/>
      <c r="EL382" s="1"/>
      <c r="EM382" s="1"/>
      <c r="EN382" s="1"/>
      <c r="EO382" s="1"/>
      <c r="EP382" s="1"/>
      <c r="EQ382" s="1"/>
      <c r="ER382" s="1"/>
      <c r="ES382" s="1"/>
      <c r="ET382" s="1"/>
      <c r="EU382" s="1"/>
      <c r="EV382" s="1"/>
      <c r="EW382" s="1"/>
      <c r="EX382" s="1"/>
      <c r="EY382" s="1"/>
      <c r="EZ382" s="1"/>
      <c r="FA382" s="1"/>
      <c r="FB382" s="1"/>
      <c r="FC382" s="1"/>
      <c r="FD382" s="1"/>
      <c r="FE382" s="1"/>
      <c r="FF382" s="1"/>
      <c r="FG382" s="1"/>
      <c r="FH382" s="1"/>
      <c r="FI382" s="1"/>
      <c r="FJ382" s="1"/>
      <c r="FK382" s="1"/>
      <c r="FL382" s="1"/>
      <c r="FM382" s="1"/>
      <c r="FN382" s="1"/>
      <c r="FO382" s="1"/>
      <c r="FP382" s="1"/>
      <c r="FQ382" s="1"/>
      <c r="FR382" s="1"/>
      <c r="FS382" s="1"/>
      <c r="FT382" s="1"/>
      <c r="FU382" s="1"/>
      <c r="FV382" s="1"/>
      <c r="FW382" s="1"/>
      <c r="FX382" s="1"/>
      <c r="FY382" s="1"/>
      <c r="FZ382" s="1"/>
      <c r="GA382" s="1"/>
      <c r="GB382" s="1"/>
      <c r="GC382" s="1"/>
      <c r="GD382" s="1"/>
      <c r="GE382" s="1"/>
      <c r="GF382" s="1"/>
      <c r="GG382" s="1"/>
      <c r="GH382" s="1"/>
      <c r="GI382" s="1"/>
      <c r="GJ382" s="1"/>
      <c r="GK382" s="1"/>
      <c r="GL382" s="1"/>
      <c r="GM382" s="1"/>
      <c r="GN382" s="1"/>
      <c r="GO382" s="1"/>
      <c r="GP382" s="1"/>
      <c r="GQ382" s="1"/>
      <c r="GR382" s="1"/>
      <c r="GS382" s="1"/>
      <c r="GT382" s="1"/>
      <c r="GU382" s="1"/>
      <c r="GV382" s="1"/>
      <c r="GW382" s="1"/>
      <c r="GX382" s="1"/>
      <c r="GY382" s="1"/>
      <c r="GZ382" s="1"/>
      <c r="HA382" s="1"/>
      <c r="HB382" s="1"/>
      <c r="HC382" s="1"/>
      <c r="HD382" s="1"/>
      <c r="HE382" s="1"/>
      <c r="HF382" s="1"/>
      <c r="HG382" s="1"/>
      <c r="HH382" s="1"/>
      <c r="HI382" s="1"/>
      <c r="HJ382" s="1"/>
      <c r="HK382" s="1"/>
      <c r="HL382" s="1"/>
      <c r="HM382" s="1"/>
      <c r="HN382" s="1"/>
      <c r="HO382" s="1"/>
      <c r="HP382" s="1"/>
      <c r="HQ382" s="1"/>
      <c r="HR382" s="1"/>
      <c r="HS382" s="1"/>
      <c r="HT382" s="1"/>
      <c r="HU382" s="1"/>
      <c r="HV382" s="1"/>
      <c r="HW382" s="1"/>
      <c r="HX382" s="1"/>
      <c r="HY382" s="1"/>
      <c r="HZ382" s="1"/>
      <c r="IA382" s="1"/>
      <c r="IB382" s="1"/>
      <c r="IC382" s="1"/>
      <c r="ID382" s="1"/>
      <c r="IE382" s="1"/>
      <c r="IF382" s="1"/>
      <c r="IG382" s="1"/>
      <c r="IH382" s="1"/>
      <c r="II382" s="1"/>
      <c r="IJ382" s="1"/>
      <c r="IK382" s="1"/>
      <c r="IL382" s="1"/>
      <c r="IM382" s="1"/>
      <c r="IN382" s="1"/>
      <c r="IO382" s="1"/>
      <c r="IP382" s="1"/>
      <c r="IQ382" s="1"/>
      <c r="IR382" s="1"/>
      <c r="IS382" s="1"/>
      <c r="IT382" s="1"/>
      <c r="IU382" s="1"/>
      <c r="IV382" s="1"/>
      <c r="IW382" s="1"/>
    </row>
    <row r="383" customFormat="false" ht="11.25" hidden="false" customHeight="false" outlineLevel="0" collapsed="false">
      <c r="A383" s="1"/>
      <c r="B383" s="1"/>
      <c r="D383" s="1"/>
      <c r="E383" s="1"/>
      <c r="F383" s="1"/>
      <c r="H383" s="1"/>
      <c r="I383" s="1"/>
      <c r="J383" s="1"/>
      <c r="K383" s="1"/>
      <c r="M383" s="1"/>
      <c r="O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  <c r="DQ383" s="1"/>
      <c r="DR383" s="1"/>
      <c r="DS383" s="1"/>
      <c r="DT383" s="1"/>
      <c r="DU383" s="1"/>
      <c r="DV383" s="1"/>
      <c r="DW383" s="1"/>
      <c r="DX383" s="1"/>
      <c r="DY383" s="1"/>
      <c r="DZ383" s="1"/>
      <c r="EA383" s="1"/>
      <c r="EB383" s="1"/>
      <c r="EC383" s="1"/>
      <c r="ED383" s="1"/>
      <c r="EE383" s="1"/>
      <c r="EF383" s="1"/>
      <c r="EG383" s="1"/>
      <c r="EH383" s="1"/>
      <c r="EI383" s="1"/>
      <c r="EJ383" s="1"/>
      <c r="EK383" s="1"/>
      <c r="EL383" s="1"/>
      <c r="EM383" s="1"/>
      <c r="EN383" s="1"/>
      <c r="EO383" s="1"/>
      <c r="EP383" s="1"/>
      <c r="EQ383" s="1"/>
      <c r="ER383" s="1"/>
      <c r="ES383" s="1"/>
      <c r="ET383" s="1"/>
      <c r="EU383" s="1"/>
      <c r="EV383" s="1"/>
      <c r="EW383" s="1"/>
      <c r="EX383" s="1"/>
      <c r="EY383" s="1"/>
      <c r="EZ383" s="1"/>
      <c r="FA383" s="1"/>
      <c r="FB383" s="1"/>
      <c r="FC383" s="1"/>
      <c r="FD383" s="1"/>
      <c r="FE383" s="1"/>
      <c r="FF383" s="1"/>
      <c r="FG383" s="1"/>
      <c r="FH383" s="1"/>
      <c r="FI383" s="1"/>
      <c r="FJ383" s="1"/>
      <c r="FK383" s="1"/>
      <c r="FL383" s="1"/>
      <c r="FM383" s="1"/>
      <c r="FN383" s="1"/>
      <c r="FO383" s="1"/>
      <c r="FP383" s="1"/>
      <c r="FQ383" s="1"/>
      <c r="FR383" s="1"/>
      <c r="FS383" s="1"/>
      <c r="FT383" s="1"/>
      <c r="FU383" s="1"/>
      <c r="FV383" s="1"/>
      <c r="FW383" s="1"/>
      <c r="FX383" s="1"/>
      <c r="FY383" s="1"/>
      <c r="FZ383" s="1"/>
      <c r="GA383" s="1"/>
      <c r="GB383" s="1"/>
      <c r="GC383" s="1"/>
      <c r="GD383" s="1"/>
      <c r="GE383" s="1"/>
      <c r="GF383" s="1"/>
      <c r="GG383" s="1"/>
      <c r="GH383" s="1"/>
      <c r="GI383" s="1"/>
      <c r="GJ383" s="1"/>
      <c r="GK383" s="1"/>
      <c r="GL383" s="1"/>
      <c r="GM383" s="1"/>
      <c r="GN383" s="1"/>
      <c r="GO383" s="1"/>
      <c r="GP383" s="1"/>
      <c r="GQ383" s="1"/>
      <c r="GR383" s="1"/>
      <c r="GS383" s="1"/>
      <c r="GT383" s="1"/>
      <c r="GU383" s="1"/>
      <c r="GV383" s="1"/>
      <c r="GW383" s="1"/>
      <c r="GX383" s="1"/>
      <c r="GY383" s="1"/>
      <c r="GZ383" s="1"/>
      <c r="HA383" s="1"/>
      <c r="HB383" s="1"/>
      <c r="HC383" s="1"/>
      <c r="HD383" s="1"/>
      <c r="HE383" s="1"/>
      <c r="HF383" s="1"/>
      <c r="HG383" s="1"/>
      <c r="HH383" s="1"/>
      <c r="HI383" s="1"/>
      <c r="HJ383" s="1"/>
      <c r="HK383" s="1"/>
      <c r="HL383" s="1"/>
      <c r="HM383" s="1"/>
      <c r="HN383" s="1"/>
      <c r="HO383" s="1"/>
      <c r="HP383" s="1"/>
      <c r="HQ383" s="1"/>
      <c r="HR383" s="1"/>
      <c r="HS383" s="1"/>
      <c r="HT383" s="1"/>
      <c r="HU383" s="1"/>
      <c r="HV383" s="1"/>
      <c r="HW383" s="1"/>
      <c r="HX383" s="1"/>
      <c r="HY383" s="1"/>
      <c r="HZ383" s="1"/>
      <c r="IA383" s="1"/>
      <c r="IB383" s="1"/>
      <c r="IC383" s="1"/>
      <c r="ID383" s="1"/>
      <c r="IE383" s="1"/>
      <c r="IF383" s="1"/>
      <c r="IG383" s="1"/>
      <c r="IH383" s="1"/>
      <c r="II383" s="1"/>
      <c r="IJ383" s="1"/>
      <c r="IK383" s="1"/>
      <c r="IL383" s="1"/>
      <c r="IM383" s="1"/>
      <c r="IN383" s="1"/>
      <c r="IO383" s="1"/>
      <c r="IP383" s="1"/>
      <c r="IQ383" s="1"/>
      <c r="IR383" s="1"/>
      <c r="IS383" s="1"/>
      <c r="IT383" s="1"/>
      <c r="IU383" s="1"/>
      <c r="IV383" s="1"/>
      <c r="IW383" s="1"/>
    </row>
    <row r="384" customFormat="false" ht="11.25" hidden="false" customHeight="false" outlineLevel="0" collapsed="false">
      <c r="A384" s="1"/>
      <c r="B384" s="1"/>
      <c r="D384" s="1"/>
      <c r="E384" s="1"/>
      <c r="F384" s="1"/>
      <c r="H384" s="1"/>
      <c r="I384" s="1"/>
      <c r="J384" s="1"/>
      <c r="K384" s="1"/>
      <c r="M384" s="1"/>
      <c r="O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  <c r="DQ384" s="1"/>
      <c r="DR384" s="1"/>
      <c r="DS384" s="1"/>
      <c r="DT384" s="1"/>
      <c r="DU384" s="1"/>
      <c r="DV384" s="1"/>
      <c r="DW384" s="1"/>
      <c r="DX384" s="1"/>
      <c r="DY384" s="1"/>
      <c r="DZ384" s="1"/>
      <c r="EA384" s="1"/>
      <c r="EB384" s="1"/>
      <c r="EC384" s="1"/>
      <c r="ED384" s="1"/>
      <c r="EE384" s="1"/>
      <c r="EF384" s="1"/>
      <c r="EG384" s="1"/>
      <c r="EH384" s="1"/>
      <c r="EI384" s="1"/>
      <c r="EJ384" s="1"/>
      <c r="EK384" s="1"/>
      <c r="EL384" s="1"/>
      <c r="EM384" s="1"/>
      <c r="EN384" s="1"/>
      <c r="EO384" s="1"/>
      <c r="EP384" s="1"/>
      <c r="EQ384" s="1"/>
      <c r="ER384" s="1"/>
      <c r="ES384" s="1"/>
      <c r="ET384" s="1"/>
      <c r="EU384" s="1"/>
      <c r="EV384" s="1"/>
      <c r="EW384" s="1"/>
      <c r="EX384" s="1"/>
      <c r="EY384" s="1"/>
      <c r="EZ384" s="1"/>
      <c r="FA384" s="1"/>
      <c r="FB384" s="1"/>
      <c r="FC384" s="1"/>
      <c r="FD384" s="1"/>
      <c r="FE384" s="1"/>
      <c r="FF384" s="1"/>
      <c r="FG384" s="1"/>
      <c r="FH384" s="1"/>
      <c r="FI384" s="1"/>
      <c r="FJ384" s="1"/>
      <c r="FK384" s="1"/>
      <c r="FL384" s="1"/>
      <c r="FM384" s="1"/>
      <c r="FN384" s="1"/>
      <c r="FO384" s="1"/>
      <c r="FP384" s="1"/>
      <c r="FQ384" s="1"/>
      <c r="FR384" s="1"/>
      <c r="FS384" s="1"/>
      <c r="FT384" s="1"/>
      <c r="FU384" s="1"/>
      <c r="FV384" s="1"/>
      <c r="FW384" s="1"/>
      <c r="FX384" s="1"/>
      <c r="FY384" s="1"/>
      <c r="FZ384" s="1"/>
      <c r="GA384" s="1"/>
      <c r="GB384" s="1"/>
      <c r="GC384" s="1"/>
      <c r="GD384" s="1"/>
      <c r="GE384" s="1"/>
      <c r="GF384" s="1"/>
      <c r="GG384" s="1"/>
      <c r="GH384" s="1"/>
      <c r="GI384" s="1"/>
      <c r="GJ384" s="1"/>
      <c r="GK384" s="1"/>
      <c r="GL384" s="1"/>
      <c r="GM384" s="1"/>
      <c r="GN384" s="1"/>
      <c r="GO384" s="1"/>
      <c r="GP384" s="1"/>
      <c r="GQ384" s="1"/>
      <c r="GR384" s="1"/>
      <c r="GS384" s="1"/>
      <c r="GT384" s="1"/>
      <c r="GU384" s="1"/>
      <c r="GV384" s="1"/>
      <c r="GW384" s="1"/>
      <c r="GX384" s="1"/>
      <c r="GY384" s="1"/>
      <c r="GZ384" s="1"/>
      <c r="HA384" s="1"/>
      <c r="HB384" s="1"/>
      <c r="HC384" s="1"/>
      <c r="HD384" s="1"/>
      <c r="HE384" s="1"/>
      <c r="HF384" s="1"/>
      <c r="HG384" s="1"/>
      <c r="HH384" s="1"/>
      <c r="HI384" s="1"/>
      <c r="HJ384" s="1"/>
      <c r="HK384" s="1"/>
      <c r="HL384" s="1"/>
      <c r="HM384" s="1"/>
      <c r="HN384" s="1"/>
      <c r="HO384" s="1"/>
      <c r="HP384" s="1"/>
      <c r="HQ384" s="1"/>
      <c r="HR384" s="1"/>
      <c r="HS384" s="1"/>
      <c r="HT384" s="1"/>
      <c r="HU384" s="1"/>
      <c r="HV384" s="1"/>
      <c r="HW384" s="1"/>
      <c r="HX384" s="1"/>
      <c r="HY384" s="1"/>
      <c r="HZ384" s="1"/>
      <c r="IA384" s="1"/>
      <c r="IB384" s="1"/>
      <c r="IC384" s="1"/>
      <c r="ID384" s="1"/>
      <c r="IE384" s="1"/>
      <c r="IF384" s="1"/>
      <c r="IG384" s="1"/>
      <c r="IH384" s="1"/>
      <c r="II384" s="1"/>
      <c r="IJ384" s="1"/>
      <c r="IK384" s="1"/>
      <c r="IL384" s="1"/>
      <c r="IM384" s="1"/>
      <c r="IN384" s="1"/>
      <c r="IO384" s="1"/>
      <c r="IP384" s="1"/>
      <c r="IQ384" s="1"/>
      <c r="IR384" s="1"/>
      <c r="IS384" s="1"/>
      <c r="IT384" s="1"/>
      <c r="IU384" s="1"/>
      <c r="IV384" s="1"/>
      <c r="IW384" s="1"/>
    </row>
    <row r="385" customFormat="false" ht="11.25" hidden="false" customHeight="false" outlineLevel="0" collapsed="false">
      <c r="A385" s="1"/>
      <c r="B385" s="1"/>
      <c r="D385" s="1"/>
      <c r="E385" s="1"/>
      <c r="F385" s="1"/>
      <c r="H385" s="1"/>
      <c r="I385" s="1"/>
      <c r="J385" s="1"/>
      <c r="K385" s="1"/>
      <c r="M385" s="1"/>
      <c r="O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  <c r="DQ385" s="1"/>
      <c r="DR385" s="1"/>
      <c r="DS385" s="1"/>
      <c r="DT385" s="1"/>
      <c r="DU385" s="1"/>
      <c r="DV385" s="1"/>
      <c r="DW385" s="1"/>
      <c r="DX385" s="1"/>
      <c r="DY385" s="1"/>
      <c r="DZ385" s="1"/>
      <c r="EA385" s="1"/>
      <c r="EB385" s="1"/>
      <c r="EC385" s="1"/>
      <c r="ED385" s="1"/>
      <c r="EE385" s="1"/>
      <c r="EF385" s="1"/>
      <c r="EG385" s="1"/>
      <c r="EH385" s="1"/>
      <c r="EI385" s="1"/>
      <c r="EJ385" s="1"/>
      <c r="EK385" s="1"/>
      <c r="EL385" s="1"/>
      <c r="EM385" s="1"/>
      <c r="EN385" s="1"/>
      <c r="EO385" s="1"/>
      <c r="EP385" s="1"/>
      <c r="EQ385" s="1"/>
      <c r="ER385" s="1"/>
      <c r="ES385" s="1"/>
      <c r="ET385" s="1"/>
      <c r="EU385" s="1"/>
      <c r="EV385" s="1"/>
      <c r="EW385" s="1"/>
      <c r="EX385" s="1"/>
      <c r="EY385" s="1"/>
      <c r="EZ385" s="1"/>
      <c r="FA385" s="1"/>
      <c r="FB385" s="1"/>
      <c r="FC385" s="1"/>
      <c r="FD385" s="1"/>
      <c r="FE385" s="1"/>
      <c r="FF385" s="1"/>
      <c r="FG385" s="1"/>
      <c r="FH385" s="1"/>
      <c r="FI385" s="1"/>
      <c r="FJ385" s="1"/>
      <c r="FK385" s="1"/>
      <c r="FL385" s="1"/>
      <c r="FM385" s="1"/>
      <c r="FN385" s="1"/>
      <c r="FO385" s="1"/>
      <c r="FP385" s="1"/>
      <c r="FQ385" s="1"/>
      <c r="FR385" s="1"/>
      <c r="FS385" s="1"/>
      <c r="FT385" s="1"/>
      <c r="FU385" s="1"/>
      <c r="FV385" s="1"/>
      <c r="FW385" s="1"/>
      <c r="FX385" s="1"/>
      <c r="FY385" s="1"/>
      <c r="FZ385" s="1"/>
      <c r="GA385" s="1"/>
      <c r="GB385" s="1"/>
      <c r="GC385" s="1"/>
      <c r="GD385" s="1"/>
      <c r="GE385" s="1"/>
      <c r="GF385" s="1"/>
      <c r="GG385" s="1"/>
      <c r="GH385" s="1"/>
      <c r="GI385" s="1"/>
      <c r="GJ385" s="1"/>
      <c r="GK385" s="1"/>
      <c r="GL385" s="1"/>
      <c r="GM385" s="1"/>
      <c r="GN385" s="1"/>
      <c r="GO385" s="1"/>
      <c r="GP385" s="1"/>
      <c r="GQ385" s="1"/>
      <c r="GR385" s="1"/>
      <c r="GS385" s="1"/>
      <c r="GT385" s="1"/>
      <c r="GU385" s="1"/>
      <c r="GV385" s="1"/>
      <c r="GW385" s="1"/>
      <c r="GX385" s="1"/>
      <c r="GY385" s="1"/>
      <c r="GZ385" s="1"/>
      <c r="HA385" s="1"/>
      <c r="HB385" s="1"/>
      <c r="HC385" s="1"/>
      <c r="HD385" s="1"/>
      <c r="HE385" s="1"/>
      <c r="HF385" s="1"/>
      <c r="HG385" s="1"/>
      <c r="HH385" s="1"/>
      <c r="HI385" s="1"/>
      <c r="HJ385" s="1"/>
      <c r="HK385" s="1"/>
      <c r="HL385" s="1"/>
      <c r="HM385" s="1"/>
      <c r="HN385" s="1"/>
      <c r="HO385" s="1"/>
      <c r="HP385" s="1"/>
      <c r="HQ385" s="1"/>
      <c r="HR385" s="1"/>
      <c r="HS385" s="1"/>
      <c r="HT385" s="1"/>
      <c r="HU385" s="1"/>
      <c r="HV385" s="1"/>
      <c r="HW385" s="1"/>
      <c r="HX385" s="1"/>
      <c r="HY385" s="1"/>
      <c r="HZ385" s="1"/>
      <c r="IA385" s="1"/>
      <c r="IB385" s="1"/>
      <c r="IC385" s="1"/>
      <c r="ID385" s="1"/>
      <c r="IE385" s="1"/>
      <c r="IF385" s="1"/>
      <c r="IG385" s="1"/>
      <c r="IH385" s="1"/>
      <c r="II385" s="1"/>
      <c r="IJ385" s="1"/>
      <c r="IK385" s="1"/>
      <c r="IL385" s="1"/>
      <c r="IM385" s="1"/>
      <c r="IN385" s="1"/>
      <c r="IO385" s="1"/>
      <c r="IP385" s="1"/>
      <c r="IQ385" s="1"/>
      <c r="IR385" s="1"/>
      <c r="IS385" s="1"/>
      <c r="IT385" s="1"/>
      <c r="IU385" s="1"/>
      <c r="IV385" s="1"/>
      <c r="IW385" s="1"/>
    </row>
    <row r="386" customFormat="false" ht="11.25" hidden="false" customHeight="false" outlineLevel="0" collapsed="false">
      <c r="A386" s="1"/>
      <c r="B386" s="1"/>
      <c r="D386" s="1"/>
      <c r="E386" s="1"/>
      <c r="F386" s="1"/>
      <c r="H386" s="1"/>
      <c r="I386" s="1"/>
      <c r="J386" s="1"/>
      <c r="K386" s="1"/>
      <c r="M386" s="1"/>
      <c r="O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  <c r="FK386" s="1"/>
      <c r="FL386" s="1"/>
      <c r="FM386" s="1"/>
      <c r="FN386" s="1"/>
      <c r="FO386" s="1"/>
      <c r="FP386" s="1"/>
      <c r="FQ386" s="1"/>
      <c r="FR386" s="1"/>
      <c r="FS386" s="1"/>
      <c r="FT386" s="1"/>
      <c r="FU386" s="1"/>
      <c r="FV386" s="1"/>
      <c r="FW386" s="1"/>
      <c r="FX386" s="1"/>
      <c r="FY386" s="1"/>
      <c r="FZ386" s="1"/>
      <c r="GA386" s="1"/>
      <c r="GB386" s="1"/>
      <c r="GC386" s="1"/>
      <c r="GD386" s="1"/>
      <c r="GE386" s="1"/>
      <c r="GF386" s="1"/>
      <c r="GG386" s="1"/>
      <c r="GH386" s="1"/>
      <c r="GI386" s="1"/>
      <c r="GJ386" s="1"/>
      <c r="GK386" s="1"/>
      <c r="GL386" s="1"/>
      <c r="GM386" s="1"/>
      <c r="GN386" s="1"/>
      <c r="GO386" s="1"/>
      <c r="GP386" s="1"/>
      <c r="GQ386" s="1"/>
      <c r="GR386" s="1"/>
      <c r="GS386" s="1"/>
      <c r="GT386" s="1"/>
      <c r="GU386" s="1"/>
      <c r="GV386" s="1"/>
      <c r="GW386" s="1"/>
      <c r="GX386" s="1"/>
      <c r="GY386" s="1"/>
      <c r="GZ386" s="1"/>
      <c r="HA386" s="1"/>
      <c r="HB386" s="1"/>
      <c r="HC386" s="1"/>
      <c r="HD386" s="1"/>
      <c r="HE386" s="1"/>
      <c r="HF386" s="1"/>
      <c r="HG386" s="1"/>
      <c r="HH386" s="1"/>
      <c r="HI386" s="1"/>
      <c r="HJ386" s="1"/>
      <c r="HK386" s="1"/>
      <c r="HL386" s="1"/>
      <c r="HM386" s="1"/>
      <c r="HN386" s="1"/>
      <c r="HO386" s="1"/>
      <c r="HP386" s="1"/>
      <c r="HQ386" s="1"/>
      <c r="HR386" s="1"/>
      <c r="HS386" s="1"/>
      <c r="HT386" s="1"/>
      <c r="HU386" s="1"/>
      <c r="HV386" s="1"/>
      <c r="HW386" s="1"/>
      <c r="HX386" s="1"/>
      <c r="HY386" s="1"/>
      <c r="HZ386" s="1"/>
      <c r="IA386" s="1"/>
      <c r="IB386" s="1"/>
      <c r="IC386" s="1"/>
      <c r="ID386" s="1"/>
      <c r="IE386" s="1"/>
      <c r="IF386" s="1"/>
      <c r="IG386" s="1"/>
      <c r="IH386" s="1"/>
      <c r="II386" s="1"/>
      <c r="IJ386" s="1"/>
      <c r="IK386" s="1"/>
      <c r="IL386" s="1"/>
      <c r="IM386" s="1"/>
      <c r="IN386" s="1"/>
      <c r="IO386" s="1"/>
      <c r="IP386" s="1"/>
      <c r="IQ386" s="1"/>
      <c r="IR386" s="1"/>
      <c r="IS386" s="1"/>
      <c r="IT386" s="1"/>
      <c r="IU386" s="1"/>
      <c r="IV386" s="1"/>
      <c r="IW386" s="1"/>
    </row>
    <row r="387" customFormat="false" ht="11.25" hidden="false" customHeight="false" outlineLevel="0" collapsed="false">
      <c r="A387" s="1"/>
      <c r="B387" s="1"/>
      <c r="D387" s="1"/>
      <c r="E387" s="1"/>
      <c r="F387" s="1"/>
      <c r="H387" s="1"/>
      <c r="I387" s="1"/>
      <c r="J387" s="1"/>
      <c r="K387" s="1"/>
      <c r="M387" s="1"/>
      <c r="O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  <c r="DQ387" s="1"/>
      <c r="DR387" s="1"/>
      <c r="DS387" s="1"/>
      <c r="DT387" s="1"/>
      <c r="DU387" s="1"/>
      <c r="DV387" s="1"/>
      <c r="DW387" s="1"/>
      <c r="DX387" s="1"/>
      <c r="DY387" s="1"/>
      <c r="DZ387" s="1"/>
      <c r="EA387" s="1"/>
      <c r="EB387" s="1"/>
      <c r="EC387" s="1"/>
      <c r="ED387" s="1"/>
      <c r="EE387" s="1"/>
      <c r="EF387" s="1"/>
      <c r="EG387" s="1"/>
      <c r="EH387" s="1"/>
      <c r="EI387" s="1"/>
      <c r="EJ387" s="1"/>
      <c r="EK387" s="1"/>
      <c r="EL387" s="1"/>
      <c r="EM387" s="1"/>
      <c r="EN387" s="1"/>
      <c r="EO387" s="1"/>
      <c r="EP387" s="1"/>
      <c r="EQ387" s="1"/>
      <c r="ER387" s="1"/>
      <c r="ES387" s="1"/>
      <c r="ET387" s="1"/>
      <c r="EU387" s="1"/>
      <c r="EV387" s="1"/>
      <c r="EW387" s="1"/>
      <c r="EX387" s="1"/>
      <c r="EY387" s="1"/>
      <c r="EZ387" s="1"/>
      <c r="FA387" s="1"/>
      <c r="FB387" s="1"/>
      <c r="FC387" s="1"/>
      <c r="FD387" s="1"/>
      <c r="FE387" s="1"/>
      <c r="FF387" s="1"/>
      <c r="FG387" s="1"/>
      <c r="FH387" s="1"/>
      <c r="FI387" s="1"/>
      <c r="FJ387" s="1"/>
      <c r="FK387" s="1"/>
      <c r="FL387" s="1"/>
      <c r="FM387" s="1"/>
      <c r="FN387" s="1"/>
      <c r="FO387" s="1"/>
      <c r="FP387" s="1"/>
      <c r="FQ387" s="1"/>
      <c r="FR387" s="1"/>
      <c r="FS387" s="1"/>
      <c r="FT387" s="1"/>
      <c r="FU387" s="1"/>
      <c r="FV387" s="1"/>
      <c r="FW387" s="1"/>
      <c r="FX387" s="1"/>
      <c r="FY387" s="1"/>
      <c r="FZ387" s="1"/>
      <c r="GA387" s="1"/>
      <c r="GB387" s="1"/>
      <c r="GC387" s="1"/>
      <c r="GD387" s="1"/>
      <c r="GE387" s="1"/>
      <c r="GF387" s="1"/>
      <c r="GG387" s="1"/>
      <c r="GH387" s="1"/>
      <c r="GI387" s="1"/>
      <c r="GJ387" s="1"/>
      <c r="GK387" s="1"/>
      <c r="GL387" s="1"/>
      <c r="GM387" s="1"/>
      <c r="GN387" s="1"/>
      <c r="GO387" s="1"/>
      <c r="GP387" s="1"/>
      <c r="GQ387" s="1"/>
      <c r="GR387" s="1"/>
      <c r="GS387" s="1"/>
      <c r="GT387" s="1"/>
      <c r="GU387" s="1"/>
      <c r="GV387" s="1"/>
      <c r="GW387" s="1"/>
      <c r="GX387" s="1"/>
      <c r="GY387" s="1"/>
      <c r="GZ387" s="1"/>
      <c r="HA387" s="1"/>
      <c r="HB387" s="1"/>
      <c r="HC387" s="1"/>
      <c r="HD387" s="1"/>
      <c r="HE387" s="1"/>
      <c r="HF387" s="1"/>
      <c r="HG387" s="1"/>
      <c r="HH387" s="1"/>
      <c r="HI387" s="1"/>
      <c r="HJ387" s="1"/>
      <c r="HK387" s="1"/>
      <c r="HL387" s="1"/>
      <c r="HM387" s="1"/>
      <c r="HN387" s="1"/>
      <c r="HO387" s="1"/>
      <c r="HP387" s="1"/>
      <c r="HQ387" s="1"/>
      <c r="HR387" s="1"/>
      <c r="HS387" s="1"/>
      <c r="HT387" s="1"/>
      <c r="HU387" s="1"/>
      <c r="HV387" s="1"/>
      <c r="HW387" s="1"/>
      <c r="HX387" s="1"/>
      <c r="HY387" s="1"/>
      <c r="HZ387" s="1"/>
      <c r="IA387" s="1"/>
      <c r="IB387" s="1"/>
      <c r="IC387" s="1"/>
      <c r="ID387" s="1"/>
      <c r="IE387" s="1"/>
      <c r="IF387" s="1"/>
      <c r="IG387" s="1"/>
      <c r="IH387" s="1"/>
      <c r="II387" s="1"/>
      <c r="IJ387" s="1"/>
      <c r="IK387" s="1"/>
      <c r="IL387" s="1"/>
      <c r="IM387" s="1"/>
      <c r="IN387" s="1"/>
      <c r="IO387" s="1"/>
      <c r="IP387" s="1"/>
      <c r="IQ387" s="1"/>
      <c r="IR387" s="1"/>
      <c r="IS387" s="1"/>
      <c r="IT387" s="1"/>
      <c r="IU387" s="1"/>
      <c r="IV387" s="1"/>
      <c r="IW387" s="1"/>
    </row>
    <row r="388" customFormat="false" ht="11.25" hidden="false" customHeight="false" outlineLevel="0" collapsed="false">
      <c r="A388" s="1"/>
      <c r="B388" s="1"/>
      <c r="D388" s="1"/>
      <c r="E388" s="1"/>
      <c r="F388" s="1"/>
      <c r="H388" s="1"/>
      <c r="I388" s="1"/>
      <c r="J388" s="1"/>
      <c r="K388" s="1"/>
      <c r="M388" s="1"/>
      <c r="O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"/>
      <c r="EB388" s="1"/>
      <c r="EC388" s="1"/>
      <c r="ED388" s="1"/>
      <c r="EE388" s="1"/>
      <c r="EF388" s="1"/>
      <c r="EG388" s="1"/>
      <c r="EH388" s="1"/>
      <c r="EI388" s="1"/>
      <c r="EJ388" s="1"/>
      <c r="EK388" s="1"/>
      <c r="EL388" s="1"/>
      <c r="EM388" s="1"/>
      <c r="EN388" s="1"/>
      <c r="EO388" s="1"/>
      <c r="EP388" s="1"/>
      <c r="EQ388" s="1"/>
      <c r="ER388" s="1"/>
      <c r="ES388" s="1"/>
      <c r="ET388" s="1"/>
      <c r="EU388" s="1"/>
      <c r="EV388" s="1"/>
      <c r="EW388" s="1"/>
      <c r="EX388" s="1"/>
      <c r="EY388" s="1"/>
      <c r="EZ388" s="1"/>
      <c r="FA388" s="1"/>
      <c r="FB388" s="1"/>
      <c r="FC388" s="1"/>
      <c r="FD388" s="1"/>
      <c r="FE388" s="1"/>
      <c r="FF388" s="1"/>
      <c r="FG388" s="1"/>
      <c r="FH388" s="1"/>
      <c r="FI388" s="1"/>
      <c r="FJ388" s="1"/>
      <c r="FK388" s="1"/>
      <c r="FL388" s="1"/>
      <c r="FM388" s="1"/>
      <c r="FN388" s="1"/>
      <c r="FO388" s="1"/>
      <c r="FP388" s="1"/>
      <c r="FQ388" s="1"/>
      <c r="FR388" s="1"/>
      <c r="FS388" s="1"/>
      <c r="FT388" s="1"/>
      <c r="FU388" s="1"/>
      <c r="FV388" s="1"/>
      <c r="FW388" s="1"/>
      <c r="FX388" s="1"/>
      <c r="FY388" s="1"/>
      <c r="FZ388" s="1"/>
      <c r="GA388" s="1"/>
      <c r="GB388" s="1"/>
      <c r="GC388" s="1"/>
      <c r="GD388" s="1"/>
      <c r="GE388" s="1"/>
      <c r="GF388" s="1"/>
      <c r="GG388" s="1"/>
      <c r="GH388" s="1"/>
      <c r="GI388" s="1"/>
      <c r="GJ388" s="1"/>
      <c r="GK388" s="1"/>
      <c r="GL388" s="1"/>
      <c r="GM388" s="1"/>
      <c r="GN388" s="1"/>
      <c r="GO388" s="1"/>
      <c r="GP388" s="1"/>
      <c r="GQ388" s="1"/>
      <c r="GR388" s="1"/>
      <c r="GS388" s="1"/>
      <c r="GT388" s="1"/>
      <c r="GU388" s="1"/>
      <c r="GV388" s="1"/>
      <c r="GW388" s="1"/>
      <c r="GX388" s="1"/>
      <c r="GY388" s="1"/>
      <c r="GZ388" s="1"/>
      <c r="HA388" s="1"/>
      <c r="HB388" s="1"/>
      <c r="HC388" s="1"/>
      <c r="HD388" s="1"/>
      <c r="HE388" s="1"/>
      <c r="HF388" s="1"/>
      <c r="HG388" s="1"/>
      <c r="HH388" s="1"/>
      <c r="HI388" s="1"/>
      <c r="HJ388" s="1"/>
      <c r="HK388" s="1"/>
      <c r="HL388" s="1"/>
      <c r="HM388" s="1"/>
      <c r="HN388" s="1"/>
      <c r="HO388" s="1"/>
      <c r="HP388" s="1"/>
      <c r="HQ388" s="1"/>
      <c r="HR388" s="1"/>
      <c r="HS388" s="1"/>
      <c r="HT388" s="1"/>
      <c r="HU388" s="1"/>
      <c r="HV388" s="1"/>
      <c r="HW388" s="1"/>
      <c r="HX388" s="1"/>
      <c r="HY388" s="1"/>
      <c r="HZ388" s="1"/>
      <c r="IA388" s="1"/>
      <c r="IB388" s="1"/>
      <c r="IC388" s="1"/>
      <c r="ID388" s="1"/>
      <c r="IE388" s="1"/>
      <c r="IF388" s="1"/>
      <c r="IG388" s="1"/>
      <c r="IH388" s="1"/>
      <c r="II388" s="1"/>
      <c r="IJ388" s="1"/>
      <c r="IK388" s="1"/>
      <c r="IL388" s="1"/>
      <c r="IM388" s="1"/>
      <c r="IN388" s="1"/>
      <c r="IO388" s="1"/>
      <c r="IP388" s="1"/>
      <c r="IQ388" s="1"/>
      <c r="IR388" s="1"/>
      <c r="IS388" s="1"/>
      <c r="IT388" s="1"/>
      <c r="IU388" s="1"/>
      <c r="IV388" s="1"/>
      <c r="IW388" s="1"/>
    </row>
    <row r="389" customFormat="false" ht="11.25" hidden="false" customHeight="false" outlineLevel="0" collapsed="false">
      <c r="A389" s="1"/>
      <c r="B389" s="1"/>
      <c r="D389" s="1"/>
      <c r="E389" s="1"/>
      <c r="F389" s="1"/>
      <c r="H389" s="1"/>
      <c r="I389" s="1"/>
      <c r="J389" s="1"/>
      <c r="K389" s="1"/>
      <c r="M389" s="1"/>
      <c r="O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1"/>
      <c r="EX389" s="1"/>
      <c r="EY389" s="1"/>
      <c r="EZ389" s="1"/>
      <c r="FA389" s="1"/>
      <c r="FB389" s="1"/>
      <c r="FC389" s="1"/>
      <c r="FD389" s="1"/>
      <c r="FE389" s="1"/>
      <c r="FF389" s="1"/>
      <c r="FG389" s="1"/>
      <c r="FH389" s="1"/>
      <c r="FI389" s="1"/>
      <c r="FJ389" s="1"/>
      <c r="FK389" s="1"/>
      <c r="FL389" s="1"/>
      <c r="FM389" s="1"/>
      <c r="FN389" s="1"/>
      <c r="FO389" s="1"/>
      <c r="FP389" s="1"/>
      <c r="FQ389" s="1"/>
      <c r="FR389" s="1"/>
      <c r="FS389" s="1"/>
      <c r="FT389" s="1"/>
      <c r="FU389" s="1"/>
      <c r="FV389" s="1"/>
      <c r="FW389" s="1"/>
      <c r="FX389" s="1"/>
      <c r="FY389" s="1"/>
      <c r="FZ389" s="1"/>
      <c r="GA389" s="1"/>
      <c r="GB389" s="1"/>
      <c r="GC389" s="1"/>
      <c r="GD389" s="1"/>
      <c r="GE389" s="1"/>
      <c r="GF389" s="1"/>
      <c r="GG389" s="1"/>
      <c r="GH389" s="1"/>
      <c r="GI389" s="1"/>
      <c r="GJ389" s="1"/>
      <c r="GK389" s="1"/>
      <c r="GL389" s="1"/>
      <c r="GM389" s="1"/>
      <c r="GN389" s="1"/>
      <c r="GO389" s="1"/>
      <c r="GP389" s="1"/>
      <c r="GQ389" s="1"/>
      <c r="GR389" s="1"/>
      <c r="GS389" s="1"/>
      <c r="GT389" s="1"/>
      <c r="GU389" s="1"/>
      <c r="GV389" s="1"/>
      <c r="GW389" s="1"/>
      <c r="GX389" s="1"/>
      <c r="GY389" s="1"/>
      <c r="GZ389" s="1"/>
      <c r="HA389" s="1"/>
      <c r="HB389" s="1"/>
      <c r="HC389" s="1"/>
      <c r="HD389" s="1"/>
      <c r="HE389" s="1"/>
      <c r="HF389" s="1"/>
      <c r="HG389" s="1"/>
      <c r="HH389" s="1"/>
      <c r="HI389" s="1"/>
      <c r="HJ389" s="1"/>
      <c r="HK389" s="1"/>
      <c r="HL389" s="1"/>
      <c r="HM389" s="1"/>
      <c r="HN389" s="1"/>
      <c r="HO389" s="1"/>
      <c r="HP389" s="1"/>
      <c r="HQ389" s="1"/>
      <c r="HR389" s="1"/>
      <c r="HS389" s="1"/>
      <c r="HT389" s="1"/>
      <c r="HU389" s="1"/>
      <c r="HV389" s="1"/>
      <c r="HW389" s="1"/>
      <c r="HX389" s="1"/>
      <c r="HY389" s="1"/>
      <c r="HZ389" s="1"/>
      <c r="IA389" s="1"/>
      <c r="IB389" s="1"/>
      <c r="IC389" s="1"/>
      <c r="ID389" s="1"/>
      <c r="IE389" s="1"/>
      <c r="IF389" s="1"/>
      <c r="IG389" s="1"/>
      <c r="IH389" s="1"/>
      <c r="II389" s="1"/>
      <c r="IJ389" s="1"/>
      <c r="IK389" s="1"/>
      <c r="IL389" s="1"/>
      <c r="IM389" s="1"/>
      <c r="IN389" s="1"/>
      <c r="IO389" s="1"/>
      <c r="IP389" s="1"/>
      <c r="IQ389" s="1"/>
      <c r="IR389" s="1"/>
      <c r="IS389" s="1"/>
      <c r="IT389" s="1"/>
      <c r="IU389" s="1"/>
      <c r="IV389" s="1"/>
      <c r="IW389" s="1"/>
    </row>
    <row r="390" customFormat="false" ht="11.25" hidden="false" customHeight="false" outlineLevel="0" collapsed="false">
      <c r="A390" s="1"/>
      <c r="B390" s="1"/>
      <c r="D390" s="1"/>
      <c r="E390" s="1"/>
      <c r="F390" s="1"/>
      <c r="H390" s="1"/>
      <c r="I390" s="1"/>
      <c r="J390" s="1"/>
      <c r="K390" s="1"/>
      <c r="M390" s="1"/>
      <c r="O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  <c r="DQ390" s="1"/>
      <c r="DR390" s="1"/>
      <c r="DS390" s="1"/>
      <c r="DT390" s="1"/>
      <c r="DU390" s="1"/>
      <c r="DV390" s="1"/>
      <c r="DW390" s="1"/>
      <c r="DX390" s="1"/>
      <c r="DY390" s="1"/>
      <c r="DZ390" s="1"/>
      <c r="EA390" s="1"/>
      <c r="EB390" s="1"/>
      <c r="EC390" s="1"/>
      <c r="ED390" s="1"/>
      <c r="EE390" s="1"/>
      <c r="EF390" s="1"/>
      <c r="EG390" s="1"/>
      <c r="EH390" s="1"/>
      <c r="EI390" s="1"/>
      <c r="EJ390" s="1"/>
      <c r="EK390" s="1"/>
      <c r="EL390" s="1"/>
      <c r="EM390" s="1"/>
      <c r="EN390" s="1"/>
      <c r="EO390" s="1"/>
      <c r="EP390" s="1"/>
      <c r="EQ390" s="1"/>
      <c r="ER390" s="1"/>
      <c r="ES390" s="1"/>
      <c r="ET390" s="1"/>
      <c r="EU390" s="1"/>
      <c r="EV390" s="1"/>
      <c r="EW390" s="1"/>
      <c r="EX390" s="1"/>
      <c r="EY390" s="1"/>
      <c r="EZ390" s="1"/>
      <c r="FA390" s="1"/>
      <c r="FB390" s="1"/>
      <c r="FC390" s="1"/>
      <c r="FD390" s="1"/>
      <c r="FE390" s="1"/>
      <c r="FF390" s="1"/>
      <c r="FG390" s="1"/>
      <c r="FH390" s="1"/>
      <c r="FI390" s="1"/>
      <c r="FJ390" s="1"/>
      <c r="FK390" s="1"/>
      <c r="FL390" s="1"/>
      <c r="FM390" s="1"/>
      <c r="FN390" s="1"/>
      <c r="FO390" s="1"/>
      <c r="FP390" s="1"/>
      <c r="FQ390" s="1"/>
      <c r="FR390" s="1"/>
      <c r="FS390" s="1"/>
      <c r="FT390" s="1"/>
      <c r="FU390" s="1"/>
      <c r="FV390" s="1"/>
      <c r="FW390" s="1"/>
      <c r="FX390" s="1"/>
      <c r="FY390" s="1"/>
      <c r="FZ390" s="1"/>
      <c r="GA390" s="1"/>
      <c r="GB390" s="1"/>
      <c r="GC390" s="1"/>
      <c r="GD390" s="1"/>
      <c r="GE390" s="1"/>
      <c r="GF390" s="1"/>
      <c r="GG390" s="1"/>
      <c r="GH390" s="1"/>
      <c r="GI390" s="1"/>
      <c r="GJ390" s="1"/>
      <c r="GK390" s="1"/>
      <c r="GL390" s="1"/>
      <c r="GM390" s="1"/>
      <c r="GN390" s="1"/>
      <c r="GO390" s="1"/>
      <c r="GP390" s="1"/>
      <c r="GQ390" s="1"/>
      <c r="GR390" s="1"/>
      <c r="GS390" s="1"/>
      <c r="GT390" s="1"/>
      <c r="GU390" s="1"/>
      <c r="GV390" s="1"/>
      <c r="GW390" s="1"/>
      <c r="GX390" s="1"/>
      <c r="GY390" s="1"/>
      <c r="GZ390" s="1"/>
      <c r="HA390" s="1"/>
      <c r="HB390" s="1"/>
      <c r="HC390" s="1"/>
      <c r="HD390" s="1"/>
      <c r="HE390" s="1"/>
      <c r="HF390" s="1"/>
      <c r="HG390" s="1"/>
      <c r="HH390" s="1"/>
      <c r="HI390" s="1"/>
      <c r="HJ390" s="1"/>
      <c r="HK390" s="1"/>
      <c r="HL390" s="1"/>
      <c r="HM390" s="1"/>
      <c r="HN390" s="1"/>
      <c r="HO390" s="1"/>
      <c r="HP390" s="1"/>
      <c r="HQ390" s="1"/>
      <c r="HR390" s="1"/>
      <c r="HS390" s="1"/>
      <c r="HT390" s="1"/>
      <c r="HU390" s="1"/>
      <c r="HV390" s="1"/>
      <c r="HW390" s="1"/>
      <c r="HX390" s="1"/>
      <c r="HY390" s="1"/>
      <c r="HZ390" s="1"/>
      <c r="IA390" s="1"/>
      <c r="IB390" s="1"/>
      <c r="IC390" s="1"/>
      <c r="ID390" s="1"/>
      <c r="IE390" s="1"/>
      <c r="IF390" s="1"/>
      <c r="IG390" s="1"/>
      <c r="IH390" s="1"/>
      <c r="II390" s="1"/>
      <c r="IJ390" s="1"/>
      <c r="IK390" s="1"/>
      <c r="IL390" s="1"/>
      <c r="IM390" s="1"/>
      <c r="IN390" s="1"/>
      <c r="IO390" s="1"/>
      <c r="IP390" s="1"/>
      <c r="IQ390" s="1"/>
      <c r="IR390" s="1"/>
      <c r="IS390" s="1"/>
      <c r="IT390" s="1"/>
      <c r="IU390" s="1"/>
      <c r="IV390" s="1"/>
      <c r="IW390" s="1"/>
    </row>
    <row r="391" customFormat="false" ht="11.25" hidden="false" customHeight="false" outlineLevel="0" collapsed="false">
      <c r="A391" s="1"/>
      <c r="B391" s="1"/>
      <c r="D391" s="1"/>
      <c r="E391" s="1"/>
      <c r="F391" s="1"/>
      <c r="H391" s="1"/>
      <c r="I391" s="1"/>
      <c r="J391" s="1"/>
      <c r="K391" s="1"/>
      <c r="M391" s="1"/>
      <c r="O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  <c r="DQ391" s="1"/>
      <c r="DR391" s="1"/>
      <c r="DS391" s="1"/>
      <c r="DT391" s="1"/>
      <c r="DU391" s="1"/>
      <c r="DV391" s="1"/>
      <c r="DW391" s="1"/>
      <c r="DX391" s="1"/>
      <c r="DY391" s="1"/>
      <c r="DZ391" s="1"/>
      <c r="EA391" s="1"/>
      <c r="EB391" s="1"/>
      <c r="EC391" s="1"/>
      <c r="ED391" s="1"/>
      <c r="EE391" s="1"/>
      <c r="EF391" s="1"/>
      <c r="EG391" s="1"/>
      <c r="EH391" s="1"/>
      <c r="EI391" s="1"/>
      <c r="EJ391" s="1"/>
      <c r="EK391" s="1"/>
      <c r="EL391" s="1"/>
      <c r="EM391" s="1"/>
      <c r="EN391" s="1"/>
      <c r="EO391" s="1"/>
      <c r="EP391" s="1"/>
      <c r="EQ391" s="1"/>
      <c r="ER391" s="1"/>
      <c r="ES391" s="1"/>
      <c r="ET391" s="1"/>
      <c r="EU391" s="1"/>
      <c r="EV391" s="1"/>
      <c r="EW391" s="1"/>
      <c r="EX391" s="1"/>
      <c r="EY391" s="1"/>
      <c r="EZ391" s="1"/>
      <c r="FA391" s="1"/>
      <c r="FB391" s="1"/>
      <c r="FC391" s="1"/>
      <c r="FD391" s="1"/>
      <c r="FE391" s="1"/>
      <c r="FF391" s="1"/>
      <c r="FG391" s="1"/>
      <c r="FH391" s="1"/>
      <c r="FI391" s="1"/>
      <c r="FJ391" s="1"/>
      <c r="FK391" s="1"/>
      <c r="FL391" s="1"/>
      <c r="FM391" s="1"/>
      <c r="FN391" s="1"/>
      <c r="FO391" s="1"/>
      <c r="FP391" s="1"/>
      <c r="FQ391" s="1"/>
      <c r="FR391" s="1"/>
      <c r="FS391" s="1"/>
      <c r="FT391" s="1"/>
      <c r="FU391" s="1"/>
      <c r="FV391" s="1"/>
      <c r="FW391" s="1"/>
      <c r="FX391" s="1"/>
      <c r="FY391" s="1"/>
      <c r="FZ391" s="1"/>
      <c r="GA391" s="1"/>
      <c r="GB391" s="1"/>
      <c r="GC391" s="1"/>
      <c r="GD391" s="1"/>
      <c r="GE391" s="1"/>
      <c r="GF391" s="1"/>
      <c r="GG391" s="1"/>
      <c r="GH391" s="1"/>
      <c r="GI391" s="1"/>
      <c r="GJ391" s="1"/>
      <c r="GK391" s="1"/>
      <c r="GL391" s="1"/>
      <c r="GM391" s="1"/>
      <c r="GN391" s="1"/>
      <c r="GO391" s="1"/>
      <c r="GP391" s="1"/>
      <c r="GQ391" s="1"/>
      <c r="GR391" s="1"/>
      <c r="GS391" s="1"/>
      <c r="GT391" s="1"/>
      <c r="GU391" s="1"/>
      <c r="GV391" s="1"/>
      <c r="GW391" s="1"/>
      <c r="GX391" s="1"/>
      <c r="GY391" s="1"/>
      <c r="GZ391" s="1"/>
      <c r="HA391" s="1"/>
      <c r="HB391" s="1"/>
      <c r="HC391" s="1"/>
      <c r="HD391" s="1"/>
      <c r="HE391" s="1"/>
      <c r="HF391" s="1"/>
      <c r="HG391" s="1"/>
      <c r="HH391" s="1"/>
      <c r="HI391" s="1"/>
      <c r="HJ391" s="1"/>
      <c r="HK391" s="1"/>
      <c r="HL391" s="1"/>
      <c r="HM391" s="1"/>
      <c r="HN391" s="1"/>
      <c r="HO391" s="1"/>
      <c r="HP391" s="1"/>
      <c r="HQ391" s="1"/>
      <c r="HR391" s="1"/>
      <c r="HS391" s="1"/>
      <c r="HT391" s="1"/>
      <c r="HU391" s="1"/>
      <c r="HV391" s="1"/>
      <c r="HW391" s="1"/>
      <c r="HX391" s="1"/>
      <c r="HY391" s="1"/>
      <c r="HZ391" s="1"/>
      <c r="IA391" s="1"/>
      <c r="IB391" s="1"/>
      <c r="IC391" s="1"/>
      <c r="ID391" s="1"/>
      <c r="IE391" s="1"/>
      <c r="IF391" s="1"/>
      <c r="IG391" s="1"/>
      <c r="IH391" s="1"/>
      <c r="II391" s="1"/>
      <c r="IJ391" s="1"/>
      <c r="IK391" s="1"/>
      <c r="IL391" s="1"/>
      <c r="IM391" s="1"/>
      <c r="IN391" s="1"/>
      <c r="IO391" s="1"/>
      <c r="IP391" s="1"/>
      <c r="IQ391" s="1"/>
      <c r="IR391" s="1"/>
      <c r="IS391" s="1"/>
      <c r="IT391" s="1"/>
      <c r="IU391" s="1"/>
      <c r="IV391" s="1"/>
      <c r="IW391" s="1"/>
    </row>
    <row r="392" customFormat="false" ht="11.25" hidden="false" customHeight="false" outlineLevel="0" collapsed="false">
      <c r="A392" s="1"/>
      <c r="B392" s="1"/>
      <c r="D392" s="1"/>
      <c r="E392" s="1"/>
      <c r="F392" s="1"/>
      <c r="H392" s="1"/>
      <c r="I392" s="1"/>
      <c r="J392" s="1"/>
      <c r="K392" s="1"/>
      <c r="M392" s="1"/>
      <c r="O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  <c r="DQ392" s="1"/>
      <c r="DR392" s="1"/>
      <c r="DS392" s="1"/>
      <c r="DT392" s="1"/>
      <c r="DU392" s="1"/>
      <c r="DV392" s="1"/>
      <c r="DW392" s="1"/>
      <c r="DX392" s="1"/>
      <c r="DY392" s="1"/>
      <c r="DZ392" s="1"/>
      <c r="EA392" s="1"/>
      <c r="EB392" s="1"/>
      <c r="EC392" s="1"/>
      <c r="ED392" s="1"/>
      <c r="EE392" s="1"/>
      <c r="EF392" s="1"/>
      <c r="EG392" s="1"/>
      <c r="EH392" s="1"/>
      <c r="EI392" s="1"/>
      <c r="EJ392" s="1"/>
      <c r="EK392" s="1"/>
      <c r="EL392" s="1"/>
      <c r="EM392" s="1"/>
      <c r="EN392" s="1"/>
      <c r="EO392" s="1"/>
      <c r="EP392" s="1"/>
      <c r="EQ392" s="1"/>
      <c r="ER392" s="1"/>
      <c r="ES392" s="1"/>
      <c r="ET392" s="1"/>
      <c r="EU392" s="1"/>
      <c r="EV392" s="1"/>
      <c r="EW392" s="1"/>
      <c r="EX392" s="1"/>
      <c r="EY392" s="1"/>
      <c r="EZ392" s="1"/>
      <c r="FA392" s="1"/>
      <c r="FB392" s="1"/>
      <c r="FC392" s="1"/>
      <c r="FD392" s="1"/>
      <c r="FE392" s="1"/>
      <c r="FF392" s="1"/>
      <c r="FG392" s="1"/>
      <c r="FH392" s="1"/>
      <c r="FI392" s="1"/>
      <c r="FJ392" s="1"/>
      <c r="FK392" s="1"/>
      <c r="FL392" s="1"/>
      <c r="FM392" s="1"/>
      <c r="FN392" s="1"/>
      <c r="FO392" s="1"/>
      <c r="FP392" s="1"/>
      <c r="FQ392" s="1"/>
      <c r="FR392" s="1"/>
      <c r="FS392" s="1"/>
      <c r="FT392" s="1"/>
      <c r="FU392" s="1"/>
      <c r="FV392" s="1"/>
      <c r="FW392" s="1"/>
      <c r="FX392" s="1"/>
      <c r="FY392" s="1"/>
      <c r="FZ392" s="1"/>
      <c r="GA392" s="1"/>
      <c r="GB392" s="1"/>
      <c r="GC392" s="1"/>
      <c r="GD392" s="1"/>
      <c r="GE392" s="1"/>
      <c r="GF392" s="1"/>
      <c r="GG392" s="1"/>
      <c r="GH392" s="1"/>
      <c r="GI392" s="1"/>
      <c r="GJ392" s="1"/>
      <c r="GK392" s="1"/>
      <c r="GL392" s="1"/>
      <c r="GM392" s="1"/>
      <c r="GN392" s="1"/>
      <c r="GO392" s="1"/>
      <c r="GP392" s="1"/>
      <c r="GQ392" s="1"/>
      <c r="GR392" s="1"/>
      <c r="GS392" s="1"/>
      <c r="GT392" s="1"/>
      <c r="GU392" s="1"/>
      <c r="GV392" s="1"/>
      <c r="GW392" s="1"/>
      <c r="GX392" s="1"/>
      <c r="GY392" s="1"/>
      <c r="GZ392" s="1"/>
      <c r="HA392" s="1"/>
      <c r="HB392" s="1"/>
      <c r="HC392" s="1"/>
      <c r="HD392" s="1"/>
      <c r="HE392" s="1"/>
      <c r="HF392" s="1"/>
      <c r="HG392" s="1"/>
      <c r="HH392" s="1"/>
      <c r="HI392" s="1"/>
      <c r="HJ392" s="1"/>
      <c r="HK392" s="1"/>
      <c r="HL392" s="1"/>
      <c r="HM392" s="1"/>
      <c r="HN392" s="1"/>
      <c r="HO392" s="1"/>
      <c r="HP392" s="1"/>
      <c r="HQ392" s="1"/>
      <c r="HR392" s="1"/>
      <c r="HS392" s="1"/>
      <c r="HT392" s="1"/>
      <c r="HU392" s="1"/>
      <c r="HV392" s="1"/>
      <c r="HW392" s="1"/>
      <c r="HX392" s="1"/>
      <c r="HY392" s="1"/>
      <c r="HZ392" s="1"/>
      <c r="IA392" s="1"/>
      <c r="IB392" s="1"/>
      <c r="IC392" s="1"/>
      <c r="ID392" s="1"/>
      <c r="IE392" s="1"/>
      <c r="IF392" s="1"/>
      <c r="IG392" s="1"/>
      <c r="IH392" s="1"/>
      <c r="II392" s="1"/>
      <c r="IJ392" s="1"/>
      <c r="IK392" s="1"/>
      <c r="IL392" s="1"/>
      <c r="IM392" s="1"/>
      <c r="IN392" s="1"/>
      <c r="IO392" s="1"/>
      <c r="IP392" s="1"/>
      <c r="IQ392" s="1"/>
      <c r="IR392" s="1"/>
      <c r="IS392" s="1"/>
      <c r="IT392" s="1"/>
      <c r="IU392" s="1"/>
      <c r="IV392" s="1"/>
      <c r="IW392" s="1"/>
    </row>
    <row r="393" customFormat="false" ht="11.25" hidden="false" customHeight="false" outlineLevel="0" collapsed="false">
      <c r="A393" s="1"/>
      <c r="B393" s="1"/>
      <c r="D393" s="1"/>
      <c r="E393" s="1"/>
      <c r="F393" s="1"/>
      <c r="H393" s="1"/>
      <c r="I393" s="1"/>
      <c r="J393" s="1"/>
      <c r="K393" s="1"/>
      <c r="M393" s="1"/>
      <c r="O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  <c r="DQ393" s="1"/>
      <c r="DR393" s="1"/>
      <c r="DS393" s="1"/>
      <c r="DT393" s="1"/>
      <c r="DU393" s="1"/>
      <c r="DV393" s="1"/>
      <c r="DW393" s="1"/>
      <c r="DX393" s="1"/>
      <c r="DY393" s="1"/>
      <c r="DZ393" s="1"/>
      <c r="EA393" s="1"/>
      <c r="EB393" s="1"/>
      <c r="EC393" s="1"/>
      <c r="ED393" s="1"/>
      <c r="EE393" s="1"/>
      <c r="EF393" s="1"/>
      <c r="EG393" s="1"/>
      <c r="EH393" s="1"/>
      <c r="EI393" s="1"/>
      <c r="EJ393" s="1"/>
      <c r="EK393" s="1"/>
      <c r="EL393" s="1"/>
      <c r="EM393" s="1"/>
      <c r="EN393" s="1"/>
      <c r="EO393" s="1"/>
      <c r="EP393" s="1"/>
      <c r="EQ393" s="1"/>
      <c r="ER393" s="1"/>
      <c r="ES393" s="1"/>
      <c r="ET393" s="1"/>
      <c r="EU393" s="1"/>
      <c r="EV393" s="1"/>
      <c r="EW393" s="1"/>
      <c r="EX393" s="1"/>
      <c r="EY393" s="1"/>
      <c r="EZ393" s="1"/>
      <c r="FA393" s="1"/>
      <c r="FB393" s="1"/>
      <c r="FC393" s="1"/>
      <c r="FD393" s="1"/>
      <c r="FE393" s="1"/>
      <c r="FF393" s="1"/>
      <c r="FG393" s="1"/>
      <c r="FH393" s="1"/>
      <c r="FI393" s="1"/>
      <c r="FJ393" s="1"/>
      <c r="FK393" s="1"/>
      <c r="FL393" s="1"/>
      <c r="FM393" s="1"/>
      <c r="FN393" s="1"/>
      <c r="FO393" s="1"/>
      <c r="FP393" s="1"/>
      <c r="FQ393" s="1"/>
      <c r="FR393" s="1"/>
      <c r="FS393" s="1"/>
      <c r="FT393" s="1"/>
      <c r="FU393" s="1"/>
      <c r="FV393" s="1"/>
      <c r="FW393" s="1"/>
      <c r="FX393" s="1"/>
      <c r="FY393" s="1"/>
      <c r="FZ393" s="1"/>
      <c r="GA393" s="1"/>
      <c r="GB393" s="1"/>
      <c r="GC393" s="1"/>
      <c r="GD393" s="1"/>
      <c r="GE393" s="1"/>
      <c r="GF393" s="1"/>
      <c r="GG393" s="1"/>
      <c r="GH393" s="1"/>
      <c r="GI393" s="1"/>
      <c r="GJ393" s="1"/>
      <c r="GK393" s="1"/>
      <c r="GL393" s="1"/>
      <c r="GM393" s="1"/>
      <c r="GN393" s="1"/>
      <c r="GO393" s="1"/>
      <c r="GP393" s="1"/>
      <c r="GQ393" s="1"/>
      <c r="GR393" s="1"/>
      <c r="GS393" s="1"/>
      <c r="GT393" s="1"/>
      <c r="GU393" s="1"/>
      <c r="GV393" s="1"/>
      <c r="GW393" s="1"/>
      <c r="GX393" s="1"/>
      <c r="GY393" s="1"/>
      <c r="GZ393" s="1"/>
      <c r="HA393" s="1"/>
      <c r="HB393" s="1"/>
      <c r="HC393" s="1"/>
      <c r="HD393" s="1"/>
      <c r="HE393" s="1"/>
      <c r="HF393" s="1"/>
      <c r="HG393" s="1"/>
      <c r="HH393" s="1"/>
      <c r="HI393" s="1"/>
      <c r="HJ393" s="1"/>
      <c r="HK393" s="1"/>
      <c r="HL393" s="1"/>
      <c r="HM393" s="1"/>
      <c r="HN393" s="1"/>
      <c r="HO393" s="1"/>
      <c r="HP393" s="1"/>
      <c r="HQ393" s="1"/>
      <c r="HR393" s="1"/>
      <c r="HS393" s="1"/>
      <c r="HT393" s="1"/>
      <c r="HU393" s="1"/>
      <c r="HV393" s="1"/>
      <c r="HW393" s="1"/>
      <c r="HX393" s="1"/>
      <c r="HY393" s="1"/>
      <c r="HZ393" s="1"/>
      <c r="IA393" s="1"/>
      <c r="IB393" s="1"/>
      <c r="IC393" s="1"/>
      <c r="ID393" s="1"/>
      <c r="IE393" s="1"/>
      <c r="IF393" s="1"/>
      <c r="IG393" s="1"/>
      <c r="IH393" s="1"/>
      <c r="II393" s="1"/>
      <c r="IJ393" s="1"/>
      <c r="IK393" s="1"/>
      <c r="IL393" s="1"/>
      <c r="IM393" s="1"/>
      <c r="IN393" s="1"/>
      <c r="IO393" s="1"/>
      <c r="IP393" s="1"/>
      <c r="IQ393" s="1"/>
      <c r="IR393" s="1"/>
      <c r="IS393" s="1"/>
      <c r="IT393" s="1"/>
      <c r="IU393" s="1"/>
      <c r="IV393" s="1"/>
      <c r="IW393" s="1"/>
    </row>
    <row r="394" customFormat="false" ht="11.25" hidden="false" customHeight="false" outlineLevel="0" collapsed="false">
      <c r="A394" s="1"/>
      <c r="B394" s="1"/>
      <c r="D394" s="1"/>
      <c r="E394" s="1"/>
      <c r="F394" s="1"/>
      <c r="H394" s="1"/>
      <c r="I394" s="1"/>
      <c r="J394" s="1"/>
      <c r="K394" s="1"/>
      <c r="M394" s="1"/>
      <c r="O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  <c r="DQ394" s="1"/>
      <c r="DR394" s="1"/>
      <c r="DS394" s="1"/>
      <c r="DT394" s="1"/>
      <c r="DU394" s="1"/>
      <c r="DV394" s="1"/>
      <c r="DW394" s="1"/>
      <c r="DX394" s="1"/>
      <c r="DY394" s="1"/>
      <c r="DZ394" s="1"/>
      <c r="EA394" s="1"/>
      <c r="EB394" s="1"/>
      <c r="EC394" s="1"/>
      <c r="ED394" s="1"/>
      <c r="EE394" s="1"/>
      <c r="EF394" s="1"/>
      <c r="EG394" s="1"/>
      <c r="EH394" s="1"/>
      <c r="EI394" s="1"/>
      <c r="EJ394" s="1"/>
      <c r="EK394" s="1"/>
      <c r="EL394" s="1"/>
      <c r="EM394" s="1"/>
      <c r="EN394" s="1"/>
      <c r="EO394" s="1"/>
      <c r="EP394" s="1"/>
      <c r="EQ394" s="1"/>
      <c r="ER394" s="1"/>
      <c r="ES394" s="1"/>
      <c r="ET394" s="1"/>
      <c r="EU394" s="1"/>
      <c r="EV394" s="1"/>
      <c r="EW394" s="1"/>
      <c r="EX394" s="1"/>
      <c r="EY394" s="1"/>
      <c r="EZ394" s="1"/>
      <c r="FA394" s="1"/>
      <c r="FB394" s="1"/>
      <c r="FC394" s="1"/>
      <c r="FD394" s="1"/>
      <c r="FE394" s="1"/>
      <c r="FF394" s="1"/>
      <c r="FG394" s="1"/>
      <c r="FH394" s="1"/>
      <c r="FI394" s="1"/>
      <c r="FJ394" s="1"/>
      <c r="FK394" s="1"/>
      <c r="FL394" s="1"/>
      <c r="FM394" s="1"/>
      <c r="FN394" s="1"/>
      <c r="FO394" s="1"/>
      <c r="FP394" s="1"/>
      <c r="FQ394" s="1"/>
      <c r="FR394" s="1"/>
      <c r="FS394" s="1"/>
      <c r="FT394" s="1"/>
      <c r="FU394" s="1"/>
      <c r="FV394" s="1"/>
      <c r="FW394" s="1"/>
      <c r="FX394" s="1"/>
      <c r="FY394" s="1"/>
      <c r="FZ394" s="1"/>
      <c r="GA394" s="1"/>
      <c r="GB394" s="1"/>
      <c r="GC394" s="1"/>
      <c r="GD394" s="1"/>
      <c r="GE394" s="1"/>
      <c r="GF394" s="1"/>
      <c r="GG394" s="1"/>
      <c r="GH394" s="1"/>
      <c r="GI394" s="1"/>
      <c r="GJ394" s="1"/>
      <c r="GK394" s="1"/>
      <c r="GL394" s="1"/>
      <c r="GM394" s="1"/>
      <c r="GN394" s="1"/>
      <c r="GO394" s="1"/>
      <c r="GP394" s="1"/>
      <c r="GQ394" s="1"/>
      <c r="GR394" s="1"/>
      <c r="GS394" s="1"/>
      <c r="GT394" s="1"/>
      <c r="GU394" s="1"/>
      <c r="GV394" s="1"/>
      <c r="GW394" s="1"/>
      <c r="GX394" s="1"/>
      <c r="GY394" s="1"/>
      <c r="GZ394" s="1"/>
      <c r="HA394" s="1"/>
      <c r="HB394" s="1"/>
      <c r="HC394" s="1"/>
      <c r="HD394" s="1"/>
      <c r="HE394" s="1"/>
      <c r="HF394" s="1"/>
      <c r="HG394" s="1"/>
      <c r="HH394" s="1"/>
      <c r="HI394" s="1"/>
      <c r="HJ394" s="1"/>
      <c r="HK394" s="1"/>
      <c r="HL394" s="1"/>
      <c r="HM394" s="1"/>
      <c r="HN394" s="1"/>
      <c r="HO394" s="1"/>
      <c r="HP394" s="1"/>
      <c r="HQ394" s="1"/>
      <c r="HR394" s="1"/>
      <c r="HS394" s="1"/>
      <c r="HT394" s="1"/>
      <c r="HU394" s="1"/>
      <c r="HV394" s="1"/>
      <c r="HW394" s="1"/>
      <c r="HX394" s="1"/>
      <c r="HY394" s="1"/>
      <c r="HZ394" s="1"/>
      <c r="IA394" s="1"/>
      <c r="IB394" s="1"/>
      <c r="IC394" s="1"/>
      <c r="ID394" s="1"/>
      <c r="IE394" s="1"/>
      <c r="IF394" s="1"/>
      <c r="IG394" s="1"/>
      <c r="IH394" s="1"/>
      <c r="II394" s="1"/>
      <c r="IJ394" s="1"/>
      <c r="IK394" s="1"/>
      <c r="IL394" s="1"/>
      <c r="IM394" s="1"/>
      <c r="IN394" s="1"/>
      <c r="IO394" s="1"/>
      <c r="IP394" s="1"/>
      <c r="IQ394" s="1"/>
      <c r="IR394" s="1"/>
      <c r="IS394" s="1"/>
      <c r="IT394" s="1"/>
      <c r="IU394" s="1"/>
      <c r="IV394" s="1"/>
      <c r="IW394" s="1"/>
    </row>
    <row r="395" customFormat="false" ht="11.25" hidden="false" customHeight="false" outlineLevel="0" collapsed="false">
      <c r="A395" s="1"/>
      <c r="B395" s="1"/>
      <c r="D395" s="1"/>
      <c r="E395" s="1"/>
      <c r="F395" s="1"/>
      <c r="H395" s="1"/>
      <c r="I395" s="1"/>
      <c r="J395" s="1"/>
      <c r="K395" s="1"/>
      <c r="M395" s="1"/>
      <c r="O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  <c r="EC395" s="1"/>
      <c r="ED395" s="1"/>
      <c r="EE395" s="1"/>
      <c r="EF395" s="1"/>
      <c r="EG395" s="1"/>
      <c r="EH395" s="1"/>
      <c r="EI395" s="1"/>
      <c r="EJ395" s="1"/>
      <c r="EK395" s="1"/>
      <c r="EL395" s="1"/>
      <c r="EM395" s="1"/>
      <c r="EN395" s="1"/>
      <c r="EO395" s="1"/>
      <c r="EP395" s="1"/>
      <c r="EQ395" s="1"/>
      <c r="ER395" s="1"/>
      <c r="ES395" s="1"/>
      <c r="ET395" s="1"/>
      <c r="EU395" s="1"/>
      <c r="EV395" s="1"/>
      <c r="EW395" s="1"/>
      <c r="EX395" s="1"/>
      <c r="EY395" s="1"/>
      <c r="EZ395" s="1"/>
      <c r="FA395" s="1"/>
      <c r="FB395" s="1"/>
      <c r="FC395" s="1"/>
      <c r="FD395" s="1"/>
      <c r="FE395" s="1"/>
      <c r="FF395" s="1"/>
      <c r="FG395" s="1"/>
      <c r="FH395" s="1"/>
      <c r="FI395" s="1"/>
      <c r="FJ395" s="1"/>
      <c r="FK395" s="1"/>
      <c r="FL395" s="1"/>
      <c r="FM395" s="1"/>
      <c r="FN395" s="1"/>
      <c r="FO395" s="1"/>
      <c r="FP395" s="1"/>
      <c r="FQ395" s="1"/>
      <c r="FR395" s="1"/>
      <c r="FS395" s="1"/>
      <c r="FT395" s="1"/>
      <c r="FU395" s="1"/>
      <c r="FV395" s="1"/>
      <c r="FW395" s="1"/>
      <c r="FX395" s="1"/>
      <c r="FY395" s="1"/>
      <c r="FZ395" s="1"/>
      <c r="GA395" s="1"/>
      <c r="GB395" s="1"/>
      <c r="GC395" s="1"/>
      <c r="GD395" s="1"/>
      <c r="GE395" s="1"/>
      <c r="GF395" s="1"/>
      <c r="GG395" s="1"/>
      <c r="GH395" s="1"/>
      <c r="GI395" s="1"/>
      <c r="GJ395" s="1"/>
      <c r="GK395" s="1"/>
      <c r="GL395" s="1"/>
      <c r="GM395" s="1"/>
      <c r="GN395" s="1"/>
      <c r="GO395" s="1"/>
      <c r="GP395" s="1"/>
      <c r="GQ395" s="1"/>
      <c r="GR395" s="1"/>
      <c r="GS395" s="1"/>
      <c r="GT395" s="1"/>
      <c r="GU395" s="1"/>
      <c r="GV395" s="1"/>
      <c r="GW395" s="1"/>
      <c r="GX395" s="1"/>
      <c r="GY395" s="1"/>
      <c r="GZ395" s="1"/>
      <c r="HA395" s="1"/>
      <c r="HB395" s="1"/>
      <c r="HC395" s="1"/>
      <c r="HD395" s="1"/>
      <c r="HE395" s="1"/>
      <c r="HF395" s="1"/>
      <c r="HG395" s="1"/>
      <c r="HH395" s="1"/>
      <c r="HI395" s="1"/>
      <c r="HJ395" s="1"/>
      <c r="HK395" s="1"/>
      <c r="HL395" s="1"/>
      <c r="HM395" s="1"/>
      <c r="HN395" s="1"/>
      <c r="HO395" s="1"/>
      <c r="HP395" s="1"/>
      <c r="HQ395" s="1"/>
      <c r="HR395" s="1"/>
      <c r="HS395" s="1"/>
      <c r="HT395" s="1"/>
      <c r="HU395" s="1"/>
      <c r="HV395" s="1"/>
      <c r="HW395" s="1"/>
      <c r="HX395" s="1"/>
      <c r="HY395" s="1"/>
      <c r="HZ395" s="1"/>
      <c r="IA395" s="1"/>
      <c r="IB395" s="1"/>
      <c r="IC395" s="1"/>
      <c r="ID395" s="1"/>
      <c r="IE395" s="1"/>
      <c r="IF395" s="1"/>
      <c r="IG395" s="1"/>
      <c r="IH395" s="1"/>
      <c r="II395" s="1"/>
      <c r="IJ395" s="1"/>
      <c r="IK395" s="1"/>
      <c r="IL395" s="1"/>
      <c r="IM395" s="1"/>
      <c r="IN395" s="1"/>
      <c r="IO395" s="1"/>
      <c r="IP395" s="1"/>
      <c r="IQ395" s="1"/>
      <c r="IR395" s="1"/>
      <c r="IS395" s="1"/>
      <c r="IT395" s="1"/>
      <c r="IU395" s="1"/>
      <c r="IV395" s="1"/>
      <c r="IW395" s="1"/>
    </row>
    <row r="396" customFormat="false" ht="11.25" hidden="false" customHeight="false" outlineLevel="0" collapsed="false">
      <c r="A396" s="1"/>
      <c r="B396" s="1"/>
      <c r="D396" s="1"/>
      <c r="E396" s="1"/>
      <c r="F396" s="1"/>
      <c r="H396" s="1"/>
      <c r="I396" s="1"/>
      <c r="J396" s="1"/>
      <c r="K396" s="1"/>
      <c r="M396" s="1"/>
      <c r="O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"/>
      <c r="EB396" s="1"/>
      <c r="EC396" s="1"/>
      <c r="ED396" s="1"/>
      <c r="EE396" s="1"/>
      <c r="EF396" s="1"/>
      <c r="EG396" s="1"/>
      <c r="EH396" s="1"/>
      <c r="EI396" s="1"/>
      <c r="EJ396" s="1"/>
      <c r="EK396" s="1"/>
      <c r="EL396" s="1"/>
      <c r="EM396" s="1"/>
      <c r="EN396" s="1"/>
      <c r="EO396" s="1"/>
      <c r="EP396" s="1"/>
      <c r="EQ396" s="1"/>
      <c r="ER396" s="1"/>
      <c r="ES396" s="1"/>
      <c r="ET396" s="1"/>
      <c r="EU396" s="1"/>
      <c r="EV396" s="1"/>
      <c r="EW396" s="1"/>
      <c r="EX396" s="1"/>
      <c r="EY396" s="1"/>
      <c r="EZ396" s="1"/>
      <c r="FA396" s="1"/>
      <c r="FB396" s="1"/>
      <c r="FC396" s="1"/>
      <c r="FD396" s="1"/>
      <c r="FE396" s="1"/>
      <c r="FF396" s="1"/>
      <c r="FG396" s="1"/>
      <c r="FH396" s="1"/>
      <c r="FI396" s="1"/>
      <c r="FJ396" s="1"/>
      <c r="FK396" s="1"/>
      <c r="FL396" s="1"/>
      <c r="FM396" s="1"/>
      <c r="FN396" s="1"/>
      <c r="FO396" s="1"/>
      <c r="FP396" s="1"/>
      <c r="FQ396" s="1"/>
      <c r="FR396" s="1"/>
      <c r="FS396" s="1"/>
      <c r="FT396" s="1"/>
      <c r="FU396" s="1"/>
      <c r="FV396" s="1"/>
      <c r="FW396" s="1"/>
      <c r="FX396" s="1"/>
      <c r="FY396" s="1"/>
      <c r="FZ396" s="1"/>
      <c r="GA396" s="1"/>
      <c r="GB396" s="1"/>
      <c r="GC396" s="1"/>
      <c r="GD396" s="1"/>
      <c r="GE396" s="1"/>
      <c r="GF396" s="1"/>
      <c r="GG396" s="1"/>
      <c r="GH396" s="1"/>
      <c r="GI396" s="1"/>
      <c r="GJ396" s="1"/>
      <c r="GK396" s="1"/>
      <c r="GL396" s="1"/>
      <c r="GM396" s="1"/>
      <c r="GN396" s="1"/>
      <c r="GO396" s="1"/>
      <c r="GP396" s="1"/>
      <c r="GQ396" s="1"/>
      <c r="GR396" s="1"/>
      <c r="GS396" s="1"/>
      <c r="GT396" s="1"/>
      <c r="GU396" s="1"/>
      <c r="GV396" s="1"/>
      <c r="GW396" s="1"/>
      <c r="GX396" s="1"/>
      <c r="GY396" s="1"/>
      <c r="GZ396" s="1"/>
      <c r="HA396" s="1"/>
      <c r="HB396" s="1"/>
      <c r="HC396" s="1"/>
      <c r="HD396" s="1"/>
      <c r="HE396" s="1"/>
      <c r="HF396" s="1"/>
      <c r="HG396" s="1"/>
      <c r="HH396" s="1"/>
      <c r="HI396" s="1"/>
      <c r="HJ396" s="1"/>
      <c r="HK396" s="1"/>
      <c r="HL396" s="1"/>
      <c r="HM396" s="1"/>
      <c r="HN396" s="1"/>
      <c r="HO396" s="1"/>
      <c r="HP396" s="1"/>
      <c r="HQ396" s="1"/>
      <c r="HR396" s="1"/>
      <c r="HS396" s="1"/>
      <c r="HT396" s="1"/>
      <c r="HU396" s="1"/>
      <c r="HV396" s="1"/>
      <c r="HW396" s="1"/>
      <c r="HX396" s="1"/>
      <c r="HY396" s="1"/>
      <c r="HZ396" s="1"/>
      <c r="IA396" s="1"/>
      <c r="IB396" s="1"/>
      <c r="IC396" s="1"/>
      <c r="ID396" s="1"/>
      <c r="IE396" s="1"/>
      <c r="IF396" s="1"/>
      <c r="IG396" s="1"/>
      <c r="IH396" s="1"/>
      <c r="II396" s="1"/>
      <c r="IJ396" s="1"/>
      <c r="IK396" s="1"/>
      <c r="IL396" s="1"/>
      <c r="IM396" s="1"/>
      <c r="IN396" s="1"/>
      <c r="IO396" s="1"/>
      <c r="IP396" s="1"/>
      <c r="IQ396" s="1"/>
      <c r="IR396" s="1"/>
      <c r="IS396" s="1"/>
      <c r="IT396" s="1"/>
      <c r="IU396" s="1"/>
      <c r="IV396" s="1"/>
      <c r="IW396" s="1"/>
    </row>
    <row r="397" customFormat="false" ht="11.25" hidden="false" customHeight="false" outlineLevel="0" collapsed="false">
      <c r="A397" s="1"/>
      <c r="B397" s="1"/>
      <c r="D397" s="1"/>
      <c r="E397" s="1"/>
      <c r="F397" s="1"/>
      <c r="H397" s="1"/>
      <c r="I397" s="1"/>
      <c r="J397" s="1"/>
      <c r="K397" s="1"/>
      <c r="M397" s="1"/>
      <c r="O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  <c r="DX397" s="1"/>
      <c r="DY397" s="1"/>
      <c r="DZ397" s="1"/>
      <c r="EA397" s="1"/>
      <c r="EB397" s="1"/>
      <c r="EC397" s="1"/>
      <c r="ED397" s="1"/>
      <c r="EE397" s="1"/>
      <c r="EF397" s="1"/>
      <c r="EG397" s="1"/>
      <c r="EH397" s="1"/>
      <c r="EI397" s="1"/>
      <c r="EJ397" s="1"/>
      <c r="EK397" s="1"/>
      <c r="EL397" s="1"/>
      <c r="EM397" s="1"/>
      <c r="EN397" s="1"/>
      <c r="EO397" s="1"/>
      <c r="EP397" s="1"/>
      <c r="EQ397" s="1"/>
      <c r="ER397" s="1"/>
      <c r="ES397" s="1"/>
      <c r="ET397" s="1"/>
      <c r="EU397" s="1"/>
      <c r="EV397" s="1"/>
      <c r="EW397" s="1"/>
      <c r="EX397" s="1"/>
      <c r="EY397" s="1"/>
      <c r="EZ397" s="1"/>
      <c r="FA397" s="1"/>
      <c r="FB397" s="1"/>
      <c r="FC397" s="1"/>
      <c r="FD397" s="1"/>
      <c r="FE397" s="1"/>
      <c r="FF397" s="1"/>
      <c r="FG397" s="1"/>
      <c r="FH397" s="1"/>
      <c r="FI397" s="1"/>
      <c r="FJ397" s="1"/>
      <c r="FK397" s="1"/>
      <c r="FL397" s="1"/>
      <c r="FM397" s="1"/>
      <c r="FN397" s="1"/>
      <c r="FO397" s="1"/>
      <c r="FP397" s="1"/>
      <c r="FQ397" s="1"/>
      <c r="FR397" s="1"/>
      <c r="FS397" s="1"/>
      <c r="FT397" s="1"/>
      <c r="FU397" s="1"/>
      <c r="FV397" s="1"/>
      <c r="FW397" s="1"/>
      <c r="FX397" s="1"/>
      <c r="FY397" s="1"/>
      <c r="FZ397" s="1"/>
      <c r="GA397" s="1"/>
      <c r="GB397" s="1"/>
      <c r="GC397" s="1"/>
      <c r="GD397" s="1"/>
      <c r="GE397" s="1"/>
      <c r="GF397" s="1"/>
      <c r="GG397" s="1"/>
      <c r="GH397" s="1"/>
      <c r="GI397" s="1"/>
      <c r="GJ397" s="1"/>
      <c r="GK397" s="1"/>
      <c r="GL397" s="1"/>
      <c r="GM397" s="1"/>
      <c r="GN397" s="1"/>
      <c r="GO397" s="1"/>
      <c r="GP397" s="1"/>
      <c r="GQ397" s="1"/>
      <c r="GR397" s="1"/>
      <c r="GS397" s="1"/>
      <c r="GT397" s="1"/>
      <c r="GU397" s="1"/>
      <c r="GV397" s="1"/>
      <c r="GW397" s="1"/>
      <c r="GX397" s="1"/>
      <c r="GY397" s="1"/>
      <c r="GZ397" s="1"/>
      <c r="HA397" s="1"/>
      <c r="HB397" s="1"/>
      <c r="HC397" s="1"/>
      <c r="HD397" s="1"/>
      <c r="HE397" s="1"/>
      <c r="HF397" s="1"/>
      <c r="HG397" s="1"/>
      <c r="HH397" s="1"/>
      <c r="HI397" s="1"/>
      <c r="HJ397" s="1"/>
      <c r="HK397" s="1"/>
      <c r="HL397" s="1"/>
      <c r="HM397" s="1"/>
      <c r="HN397" s="1"/>
      <c r="HO397" s="1"/>
      <c r="HP397" s="1"/>
      <c r="HQ397" s="1"/>
      <c r="HR397" s="1"/>
      <c r="HS397" s="1"/>
      <c r="HT397" s="1"/>
      <c r="HU397" s="1"/>
      <c r="HV397" s="1"/>
      <c r="HW397" s="1"/>
      <c r="HX397" s="1"/>
      <c r="HY397" s="1"/>
      <c r="HZ397" s="1"/>
      <c r="IA397" s="1"/>
      <c r="IB397" s="1"/>
      <c r="IC397" s="1"/>
      <c r="ID397" s="1"/>
      <c r="IE397" s="1"/>
      <c r="IF397" s="1"/>
      <c r="IG397" s="1"/>
      <c r="IH397" s="1"/>
      <c r="II397" s="1"/>
      <c r="IJ397" s="1"/>
      <c r="IK397" s="1"/>
      <c r="IL397" s="1"/>
      <c r="IM397" s="1"/>
      <c r="IN397" s="1"/>
      <c r="IO397" s="1"/>
      <c r="IP397" s="1"/>
      <c r="IQ397" s="1"/>
      <c r="IR397" s="1"/>
      <c r="IS397" s="1"/>
      <c r="IT397" s="1"/>
      <c r="IU397" s="1"/>
      <c r="IV397" s="1"/>
      <c r="IW397" s="1"/>
    </row>
    <row r="398" customFormat="false" ht="11.25" hidden="false" customHeight="false" outlineLevel="0" collapsed="false">
      <c r="A398" s="1"/>
      <c r="B398" s="1"/>
      <c r="D398" s="1"/>
      <c r="E398" s="1"/>
      <c r="F398" s="1"/>
      <c r="H398" s="1"/>
      <c r="I398" s="1"/>
      <c r="J398" s="1"/>
      <c r="K398" s="1"/>
      <c r="M398" s="1"/>
      <c r="O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  <c r="DQ398" s="1"/>
      <c r="DR398" s="1"/>
      <c r="DS398" s="1"/>
      <c r="DT398" s="1"/>
      <c r="DU398" s="1"/>
      <c r="DV398" s="1"/>
      <c r="DW398" s="1"/>
      <c r="DX398" s="1"/>
      <c r="DY398" s="1"/>
      <c r="DZ398" s="1"/>
      <c r="EA398" s="1"/>
      <c r="EB398" s="1"/>
      <c r="EC398" s="1"/>
      <c r="ED398" s="1"/>
      <c r="EE398" s="1"/>
      <c r="EF398" s="1"/>
      <c r="EG398" s="1"/>
      <c r="EH398" s="1"/>
      <c r="EI398" s="1"/>
      <c r="EJ398" s="1"/>
      <c r="EK398" s="1"/>
      <c r="EL398" s="1"/>
      <c r="EM398" s="1"/>
      <c r="EN398" s="1"/>
      <c r="EO398" s="1"/>
      <c r="EP398" s="1"/>
      <c r="EQ398" s="1"/>
      <c r="ER398" s="1"/>
      <c r="ES398" s="1"/>
      <c r="ET398" s="1"/>
      <c r="EU398" s="1"/>
      <c r="EV398" s="1"/>
      <c r="EW398" s="1"/>
      <c r="EX398" s="1"/>
      <c r="EY398" s="1"/>
      <c r="EZ398" s="1"/>
      <c r="FA398" s="1"/>
      <c r="FB398" s="1"/>
      <c r="FC398" s="1"/>
      <c r="FD398" s="1"/>
      <c r="FE398" s="1"/>
      <c r="FF398" s="1"/>
      <c r="FG398" s="1"/>
      <c r="FH398" s="1"/>
      <c r="FI398" s="1"/>
      <c r="FJ398" s="1"/>
      <c r="FK398" s="1"/>
      <c r="FL398" s="1"/>
      <c r="FM398" s="1"/>
      <c r="FN398" s="1"/>
      <c r="FO398" s="1"/>
      <c r="FP398" s="1"/>
      <c r="FQ398" s="1"/>
      <c r="FR398" s="1"/>
      <c r="FS398" s="1"/>
      <c r="FT398" s="1"/>
      <c r="FU398" s="1"/>
      <c r="FV398" s="1"/>
      <c r="FW398" s="1"/>
      <c r="FX398" s="1"/>
      <c r="FY398" s="1"/>
      <c r="FZ398" s="1"/>
      <c r="GA398" s="1"/>
      <c r="GB398" s="1"/>
      <c r="GC398" s="1"/>
      <c r="GD398" s="1"/>
      <c r="GE398" s="1"/>
      <c r="GF398" s="1"/>
      <c r="GG398" s="1"/>
      <c r="GH398" s="1"/>
      <c r="GI398" s="1"/>
      <c r="GJ398" s="1"/>
      <c r="GK398" s="1"/>
      <c r="GL398" s="1"/>
      <c r="GM398" s="1"/>
      <c r="GN398" s="1"/>
      <c r="GO398" s="1"/>
      <c r="GP398" s="1"/>
      <c r="GQ398" s="1"/>
      <c r="GR398" s="1"/>
      <c r="GS398" s="1"/>
      <c r="GT398" s="1"/>
      <c r="GU398" s="1"/>
      <c r="GV398" s="1"/>
      <c r="GW398" s="1"/>
      <c r="GX398" s="1"/>
      <c r="GY398" s="1"/>
      <c r="GZ398" s="1"/>
      <c r="HA398" s="1"/>
      <c r="HB398" s="1"/>
      <c r="HC398" s="1"/>
      <c r="HD398" s="1"/>
      <c r="HE398" s="1"/>
      <c r="HF398" s="1"/>
      <c r="HG398" s="1"/>
      <c r="HH398" s="1"/>
      <c r="HI398" s="1"/>
      <c r="HJ398" s="1"/>
      <c r="HK398" s="1"/>
      <c r="HL398" s="1"/>
      <c r="HM398" s="1"/>
      <c r="HN398" s="1"/>
      <c r="HO398" s="1"/>
      <c r="HP398" s="1"/>
      <c r="HQ398" s="1"/>
      <c r="HR398" s="1"/>
      <c r="HS398" s="1"/>
      <c r="HT398" s="1"/>
      <c r="HU398" s="1"/>
      <c r="HV398" s="1"/>
      <c r="HW398" s="1"/>
      <c r="HX398" s="1"/>
      <c r="HY398" s="1"/>
      <c r="HZ398" s="1"/>
      <c r="IA398" s="1"/>
      <c r="IB398" s="1"/>
      <c r="IC398" s="1"/>
      <c r="ID398" s="1"/>
      <c r="IE398" s="1"/>
      <c r="IF398" s="1"/>
      <c r="IG398" s="1"/>
      <c r="IH398" s="1"/>
      <c r="II398" s="1"/>
      <c r="IJ398" s="1"/>
      <c r="IK398" s="1"/>
      <c r="IL398" s="1"/>
      <c r="IM398" s="1"/>
      <c r="IN398" s="1"/>
      <c r="IO398" s="1"/>
      <c r="IP398" s="1"/>
      <c r="IQ398" s="1"/>
      <c r="IR398" s="1"/>
      <c r="IS398" s="1"/>
      <c r="IT398" s="1"/>
      <c r="IU398" s="1"/>
      <c r="IV398" s="1"/>
      <c r="IW398" s="1"/>
    </row>
    <row r="399" customFormat="false" ht="11.25" hidden="false" customHeight="false" outlineLevel="0" collapsed="false">
      <c r="A399" s="1"/>
      <c r="B399" s="1"/>
      <c r="D399" s="1"/>
      <c r="E399" s="1"/>
      <c r="F399" s="1"/>
      <c r="H399" s="1"/>
      <c r="I399" s="1"/>
      <c r="J399" s="1"/>
      <c r="K399" s="1"/>
      <c r="M399" s="1"/>
      <c r="O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  <c r="EC399" s="1"/>
      <c r="ED399" s="1"/>
      <c r="EE399" s="1"/>
      <c r="EF399" s="1"/>
      <c r="EG399" s="1"/>
      <c r="EH399" s="1"/>
      <c r="EI399" s="1"/>
      <c r="EJ399" s="1"/>
      <c r="EK399" s="1"/>
      <c r="EL399" s="1"/>
      <c r="EM399" s="1"/>
      <c r="EN399" s="1"/>
      <c r="EO399" s="1"/>
      <c r="EP399" s="1"/>
      <c r="EQ399" s="1"/>
      <c r="ER399" s="1"/>
      <c r="ES399" s="1"/>
      <c r="ET399" s="1"/>
      <c r="EU399" s="1"/>
      <c r="EV399" s="1"/>
      <c r="EW399" s="1"/>
      <c r="EX399" s="1"/>
      <c r="EY399" s="1"/>
      <c r="EZ399" s="1"/>
      <c r="FA399" s="1"/>
      <c r="FB399" s="1"/>
      <c r="FC399" s="1"/>
      <c r="FD399" s="1"/>
      <c r="FE399" s="1"/>
      <c r="FF399" s="1"/>
      <c r="FG399" s="1"/>
      <c r="FH399" s="1"/>
      <c r="FI399" s="1"/>
      <c r="FJ399" s="1"/>
      <c r="FK399" s="1"/>
      <c r="FL399" s="1"/>
      <c r="FM399" s="1"/>
      <c r="FN399" s="1"/>
      <c r="FO399" s="1"/>
      <c r="FP399" s="1"/>
      <c r="FQ399" s="1"/>
      <c r="FR399" s="1"/>
      <c r="FS399" s="1"/>
      <c r="FT399" s="1"/>
      <c r="FU399" s="1"/>
      <c r="FV399" s="1"/>
      <c r="FW399" s="1"/>
      <c r="FX399" s="1"/>
      <c r="FY399" s="1"/>
      <c r="FZ399" s="1"/>
      <c r="GA399" s="1"/>
      <c r="GB399" s="1"/>
      <c r="GC399" s="1"/>
      <c r="GD399" s="1"/>
      <c r="GE399" s="1"/>
      <c r="GF399" s="1"/>
      <c r="GG399" s="1"/>
      <c r="GH399" s="1"/>
      <c r="GI399" s="1"/>
      <c r="GJ399" s="1"/>
      <c r="GK399" s="1"/>
      <c r="GL399" s="1"/>
      <c r="GM399" s="1"/>
      <c r="GN399" s="1"/>
      <c r="GO399" s="1"/>
      <c r="GP399" s="1"/>
      <c r="GQ399" s="1"/>
      <c r="GR399" s="1"/>
      <c r="GS399" s="1"/>
      <c r="GT399" s="1"/>
      <c r="GU399" s="1"/>
      <c r="GV399" s="1"/>
      <c r="GW399" s="1"/>
      <c r="GX399" s="1"/>
      <c r="GY399" s="1"/>
      <c r="GZ399" s="1"/>
      <c r="HA399" s="1"/>
      <c r="HB399" s="1"/>
      <c r="HC399" s="1"/>
      <c r="HD399" s="1"/>
      <c r="HE399" s="1"/>
      <c r="HF399" s="1"/>
      <c r="HG399" s="1"/>
      <c r="HH399" s="1"/>
      <c r="HI399" s="1"/>
      <c r="HJ399" s="1"/>
      <c r="HK399" s="1"/>
      <c r="HL399" s="1"/>
      <c r="HM399" s="1"/>
      <c r="HN399" s="1"/>
      <c r="HO399" s="1"/>
      <c r="HP399" s="1"/>
      <c r="HQ399" s="1"/>
      <c r="HR399" s="1"/>
      <c r="HS399" s="1"/>
      <c r="HT399" s="1"/>
      <c r="HU399" s="1"/>
      <c r="HV399" s="1"/>
      <c r="HW399" s="1"/>
      <c r="HX399" s="1"/>
      <c r="HY399" s="1"/>
      <c r="HZ399" s="1"/>
      <c r="IA399" s="1"/>
      <c r="IB399" s="1"/>
      <c r="IC399" s="1"/>
      <c r="ID399" s="1"/>
      <c r="IE399" s="1"/>
      <c r="IF399" s="1"/>
      <c r="IG399" s="1"/>
      <c r="IH399" s="1"/>
      <c r="II399" s="1"/>
      <c r="IJ399" s="1"/>
      <c r="IK399" s="1"/>
      <c r="IL399" s="1"/>
      <c r="IM399" s="1"/>
      <c r="IN399" s="1"/>
      <c r="IO399" s="1"/>
      <c r="IP399" s="1"/>
      <c r="IQ399" s="1"/>
      <c r="IR399" s="1"/>
      <c r="IS399" s="1"/>
      <c r="IT399" s="1"/>
      <c r="IU399" s="1"/>
      <c r="IV399" s="1"/>
      <c r="IW399" s="1"/>
    </row>
    <row r="400" customFormat="false" ht="11.25" hidden="false" customHeight="false" outlineLevel="0" collapsed="false">
      <c r="A400" s="1"/>
      <c r="B400" s="1"/>
      <c r="D400" s="1"/>
      <c r="E400" s="1"/>
      <c r="F400" s="1"/>
      <c r="H400" s="1"/>
      <c r="I400" s="1"/>
      <c r="J400" s="1"/>
      <c r="K400" s="1"/>
      <c r="M400" s="1"/>
      <c r="O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  <c r="FA400" s="1"/>
      <c r="FB400" s="1"/>
      <c r="FC400" s="1"/>
      <c r="FD400" s="1"/>
      <c r="FE400" s="1"/>
      <c r="FF400" s="1"/>
      <c r="FG400" s="1"/>
      <c r="FH400" s="1"/>
      <c r="FI400" s="1"/>
      <c r="FJ400" s="1"/>
      <c r="FK400" s="1"/>
      <c r="FL400" s="1"/>
      <c r="FM400" s="1"/>
      <c r="FN400" s="1"/>
      <c r="FO400" s="1"/>
      <c r="FP400" s="1"/>
      <c r="FQ400" s="1"/>
      <c r="FR400" s="1"/>
      <c r="FS400" s="1"/>
      <c r="FT400" s="1"/>
      <c r="FU400" s="1"/>
      <c r="FV400" s="1"/>
      <c r="FW400" s="1"/>
      <c r="FX400" s="1"/>
      <c r="FY400" s="1"/>
      <c r="FZ400" s="1"/>
      <c r="GA400" s="1"/>
      <c r="GB400" s="1"/>
      <c r="GC400" s="1"/>
      <c r="GD400" s="1"/>
      <c r="GE400" s="1"/>
      <c r="GF400" s="1"/>
      <c r="GG400" s="1"/>
      <c r="GH400" s="1"/>
      <c r="GI400" s="1"/>
      <c r="GJ400" s="1"/>
      <c r="GK400" s="1"/>
      <c r="GL400" s="1"/>
      <c r="GM400" s="1"/>
      <c r="GN400" s="1"/>
      <c r="GO400" s="1"/>
      <c r="GP400" s="1"/>
      <c r="GQ400" s="1"/>
      <c r="GR400" s="1"/>
      <c r="GS400" s="1"/>
      <c r="GT400" s="1"/>
      <c r="GU400" s="1"/>
      <c r="GV400" s="1"/>
      <c r="GW400" s="1"/>
      <c r="GX400" s="1"/>
      <c r="GY400" s="1"/>
      <c r="GZ400" s="1"/>
      <c r="HA400" s="1"/>
      <c r="HB400" s="1"/>
      <c r="HC400" s="1"/>
      <c r="HD400" s="1"/>
      <c r="HE400" s="1"/>
      <c r="HF400" s="1"/>
      <c r="HG400" s="1"/>
      <c r="HH400" s="1"/>
      <c r="HI400" s="1"/>
      <c r="HJ400" s="1"/>
      <c r="HK400" s="1"/>
      <c r="HL400" s="1"/>
      <c r="HM400" s="1"/>
      <c r="HN400" s="1"/>
      <c r="HO400" s="1"/>
      <c r="HP400" s="1"/>
      <c r="HQ400" s="1"/>
      <c r="HR400" s="1"/>
      <c r="HS400" s="1"/>
      <c r="HT400" s="1"/>
      <c r="HU400" s="1"/>
      <c r="HV400" s="1"/>
      <c r="HW400" s="1"/>
      <c r="HX400" s="1"/>
      <c r="HY400" s="1"/>
      <c r="HZ400" s="1"/>
      <c r="IA400" s="1"/>
      <c r="IB400" s="1"/>
      <c r="IC400" s="1"/>
      <c r="ID400" s="1"/>
      <c r="IE400" s="1"/>
      <c r="IF400" s="1"/>
      <c r="IG400" s="1"/>
      <c r="IH400" s="1"/>
      <c r="II400" s="1"/>
      <c r="IJ400" s="1"/>
      <c r="IK400" s="1"/>
      <c r="IL400" s="1"/>
      <c r="IM400" s="1"/>
      <c r="IN400" s="1"/>
      <c r="IO400" s="1"/>
      <c r="IP400" s="1"/>
      <c r="IQ400" s="1"/>
      <c r="IR400" s="1"/>
      <c r="IS400" s="1"/>
      <c r="IT400" s="1"/>
      <c r="IU400" s="1"/>
      <c r="IV400" s="1"/>
      <c r="IW400" s="1"/>
    </row>
    <row r="401" customFormat="false" ht="11.25" hidden="false" customHeight="false" outlineLevel="0" collapsed="false">
      <c r="A401" s="1"/>
      <c r="B401" s="1"/>
      <c r="D401" s="1"/>
      <c r="E401" s="1"/>
      <c r="F401" s="1"/>
      <c r="H401" s="1"/>
      <c r="I401" s="1"/>
      <c r="J401" s="1"/>
      <c r="K401" s="1"/>
      <c r="M401" s="1"/>
      <c r="O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  <c r="DL401" s="1"/>
      <c r="DM401" s="1"/>
      <c r="DN401" s="1"/>
      <c r="DO401" s="1"/>
      <c r="DP401" s="1"/>
      <c r="DQ401" s="1"/>
      <c r="DR401" s="1"/>
      <c r="DS401" s="1"/>
      <c r="DT401" s="1"/>
      <c r="DU401" s="1"/>
      <c r="DV401" s="1"/>
      <c r="DW401" s="1"/>
      <c r="DX401" s="1"/>
      <c r="DY401" s="1"/>
      <c r="DZ401" s="1"/>
      <c r="EA401" s="1"/>
      <c r="EB401" s="1"/>
      <c r="EC401" s="1"/>
      <c r="ED401" s="1"/>
      <c r="EE401" s="1"/>
      <c r="EF401" s="1"/>
      <c r="EG401" s="1"/>
      <c r="EH401" s="1"/>
      <c r="EI401" s="1"/>
      <c r="EJ401" s="1"/>
      <c r="EK401" s="1"/>
      <c r="EL401" s="1"/>
      <c r="EM401" s="1"/>
      <c r="EN401" s="1"/>
      <c r="EO401" s="1"/>
      <c r="EP401" s="1"/>
      <c r="EQ401" s="1"/>
      <c r="ER401" s="1"/>
      <c r="ES401" s="1"/>
      <c r="ET401" s="1"/>
      <c r="EU401" s="1"/>
      <c r="EV401" s="1"/>
      <c r="EW401" s="1"/>
      <c r="EX401" s="1"/>
      <c r="EY401" s="1"/>
      <c r="EZ401" s="1"/>
      <c r="FA401" s="1"/>
      <c r="FB401" s="1"/>
      <c r="FC401" s="1"/>
      <c r="FD401" s="1"/>
      <c r="FE401" s="1"/>
      <c r="FF401" s="1"/>
      <c r="FG401" s="1"/>
      <c r="FH401" s="1"/>
      <c r="FI401" s="1"/>
      <c r="FJ401" s="1"/>
      <c r="FK401" s="1"/>
      <c r="FL401" s="1"/>
      <c r="FM401" s="1"/>
      <c r="FN401" s="1"/>
      <c r="FO401" s="1"/>
      <c r="FP401" s="1"/>
      <c r="FQ401" s="1"/>
      <c r="FR401" s="1"/>
      <c r="FS401" s="1"/>
      <c r="FT401" s="1"/>
      <c r="FU401" s="1"/>
      <c r="FV401" s="1"/>
      <c r="FW401" s="1"/>
      <c r="FX401" s="1"/>
      <c r="FY401" s="1"/>
      <c r="FZ401" s="1"/>
      <c r="GA401" s="1"/>
      <c r="GB401" s="1"/>
      <c r="GC401" s="1"/>
      <c r="GD401" s="1"/>
      <c r="GE401" s="1"/>
      <c r="GF401" s="1"/>
      <c r="GG401" s="1"/>
      <c r="GH401" s="1"/>
      <c r="GI401" s="1"/>
      <c r="GJ401" s="1"/>
      <c r="GK401" s="1"/>
      <c r="GL401" s="1"/>
      <c r="GM401" s="1"/>
      <c r="GN401" s="1"/>
      <c r="GO401" s="1"/>
      <c r="GP401" s="1"/>
      <c r="GQ401" s="1"/>
      <c r="GR401" s="1"/>
      <c r="GS401" s="1"/>
      <c r="GT401" s="1"/>
      <c r="GU401" s="1"/>
      <c r="GV401" s="1"/>
      <c r="GW401" s="1"/>
      <c r="GX401" s="1"/>
      <c r="GY401" s="1"/>
      <c r="GZ401" s="1"/>
      <c r="HA401" s="1"/>
      <c r="HB401" s="1"/>
      <c r="HC401" s="1"/>
      <c r="HD401" s="1"/>
      <c r="HE401" s="1"/>
      <c r="HF401" s="1"/>
      <c r="HG401" s="1"/>
      <c r="HH401" s="1"/>
      <c r="HI401" s="1"/>
      <c r="HJ401" s="1"/>
      <c r="HK401" s="1"/>
      <c r="HL401" s="1"/>
      <c r="HM401" s="1"/>
      <c r="HN401" s="1"/>
      <c r="HO401" s="1"/>
      <c r="HP401" s="1"/>
      <c r="HQ401" s="1"/>
      <c r="HR401" s="1"/>
      <c r="HS401" s="1"/>
      <c r="HT401" s="1"/>
      <c r="HU401" s="1"/>
      <c r="HV401" s="1"/>
      <c r="HW401" s="1"/>
      <c r="HX401" s="1"/>
      <c r="HY401" s="1"/>
      <c r="HZ401" s="1"/>
      <c r="IA401" s="1"/>
      <c r="IB401" s="1"/>
      <c r="IC401" s="1"/>
      <c r="ID401" s="1"/>
      <c r="IE401" s="1"/>
      <c r="IF401" s="1"/>
      <c r="IG401" s="1"/>
      <c r="IH401" s="1"/>
      <c r="II401" s="1"/>
      <c r="IJ401" s="1"/>
      <c r="IK401" s="1"/>
      <c r="IL401" s="1"/>
      <c r="IM401" s="1"/>
      <c r="IN401" s="1"/>
      <c r="IO401" s="1"/>
      <c r="IP401" s="1"/>
      <c r="IQ401" s="1"/>
      <c r="IR401" s="1"/>
      <c r="IS401" s="1"/>
      <c r="IT401" s="1"/>
      <c r="IU401" s="1"/>
      <c r="IV401" s="1"/>
      <c r="IW401" s="1"/>
    </row>
    <row r="402" customFormat="false" ht="11.25" hidden="false" customHeight="false" outlineLevel="0" collapsed="false">
      <c r="A402" s="1"/>
      <c r="B402" s="1"/>
      <c r="D402" s="1"/>
      <c r="E402" s="1"/>
      <c r="F402" s="1"/>
      <c r="H402" s="1"/>
      <c r="I402" s="1"/>
      <c r="J402" s="1"/>
      <c r="K402" s="1"/>
      <c r="M402" s="1"/>
      <c r="O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  <c r="EC402" s="1"/>
      <c r="ED402" s="1"/>
      <c r="EE402" s="1"/>
      <c r="EF402" s="1"/>
      <c r="EG402" s="1"/>
      <c r="EH402" s="1"/>
      <c r="EI402" s="1"/>
      <c r="EJ402" s="1"/>
      <c r="EK402" s="1"/>
      <c r="EL402" s="1"/>
      <c r="EM402" s="1"/>
      <c r="EN402" s="1"/>
      <c r="EO402" s="1"/>
      <c r="EP402" s="1"/>
      <c r="EQ402" s="1"/>
      <c r="ER402" s="1"/>
      <c r="ES402" s="1"/>
      <c r="ET402" s="1"/>
      <c r="EU402" s="1"/>
      <c r="EV402" s="1"/>
      <c r="EW402" s="1"/>
      <c r="EX402" s="1"/>
      <c r="EY402" s="1"/>
      <c r="EZ402" s="1"/>
      <c r="FA402" s="1"/>
      <c r="FB402" s="1"/>
      <c r="FC402" s="1"/>
      <c r="FD402" s="1"/>
      <c r="FE402" s="1"/>
      <c r="FF402" s="1"/>
      <c r="FG402" s="1"/>
      <c r="FH402" s="1"/>
      <c r="FI402" s="1"/>
      <c r="FJ402" s="1"/>
      <c r="FK402" s="1"/>
      <c r="FL402" s="1"/>
      <c r="FM402" s="1"/>
      <c r="FN402" s="1"/>
      <c r="FO402" s="1"/>
      <c r="FP402" s="1"/>
      <c r="FQ402" s="1"/>
      <c r="FR402" s="1"/>
      <c r="FS402" s="1"/>
      <c r="FT402" s="1"/>
      <c r="FU402" s="1"/>
      <c r="FV402" s="1"/>
      <c r="FW402" s="1"/>
      <c r="FX402" s="1"/>
      <c r="FY402" s="1"/>
      <c r="FZ402" s="1"/>
      <c r="GA402" s="1"/>
      <c r="GB402" s="1"/>
      <c r="GC402" s="1"/>
      <c r="GD402" s="1"/>
      <c r="GE402" s="1"/>
      <c r="GF402" s="1"/>
      <c r="GG402" s="1"/>
      <c r="GH402" s="1"/>
      <c r="GI402" s="1"/>
      <c r="GJ402" s="1"/>
      <c r="GK402" s="1"/>
      <c r="GL402" s="1"/>
      <c r="GM402" s="1"/>
      <c r="GN402" s="1"/>
      <c r="GO402" s="1"/>
      <c r="GP402" s="1"/>
      <c r="GQ402" s="1"/>
      <c r="GR402" s="1"/>
      <c r="GS402" s="1"/>
      <c r="GT402" s="1"/>
      <c r="GU402" s="1"/>
      <c r="GV402" s="1"/>
      <c r="GW402" s="1"/>
      <c r="GX402" s="1"/>
      <c r="GY402" s="1"/>
      <c r="GZ402" s="1"/>
      <c r="HA402" s="1"/>
      <c r="HB402" s="1"/>
      <c r="HC402" s="1"/>
      <c r="HD402" s="1"/>
      <c r="HE402" s="1"/>
      <c r="HF402" s="1"/>
      <c r="HG402" s="1"/>
      <c r="HH402" s="1"/>
      <c r="HI402" s="1"/>
      <c r="HJ402" s="1"/>
      <c r="HK402" s="1"/>
      <c r="HL402" s="1"/>
      <c r="HM402" s="1"/>
      <c r="HN402" s="1"/>
      <c r="HO402" s="1"/>
      <c r="HP402" s="1"/>
      <c r="HQ402" s="1"/>
      <c r="HR402" s="1"/>
      <c r="HS402" s="1"/>
      <c r="HT402" s="1"/>
      <c r="HU402" s="1"/>
      <c r="HV402" s="1"/>
      <c r="HW402" s="1"/>
      <c r="HX402" s="1"/>
      <c r="HY402" s="1"/>
      <c r="HZ402" s="1"/>
      <c r="IA402" s="1"/>
      <c r="IB402" s="1"/>
      <c r="IC402" s="1"/>
      <c r="ID402" s="1"/>
      <c r="IE402" s="1"/>
      <c r="IF402" s="1"/>
      <c r="IG402" s="1"/>
      <c r="IH402" s="1"/>
      <c r="II402" s="1"/>
      <c r="IJ402" s="1"/>
      <c r="IK402" s="1"/>
      <c r="IL402" s="1"/>
      <c r="IM402" s="1"/>
      <c r="IN402" s="1"/>
      <c r="IO402" s="1"/>
      <c r="IP402" s="1"/>
      <c r="IQ402" s="1"/>
      <c r="IR402" s="1"/>
      <c r="IS402" s="1"/>
      <c r="IT402" s="1"/>
      <c r="IU402" s="1"/>
      <c r="IV402" s="1"/>
      <c r="IW402" s="1"/>
    </row>
    <row r="403" customFormat="false" ht="11.25" hidden="false" customHeight="false" outlineLevel="0" collapsed="false">
      <c r="A403" s="1"/>
      <c r="B403" s="1"/>
      <c r="D403" s="1"/>
      <c r="E403" s="1"/>
      <c r="F403" s="1"/>
      <c r="H403" s="1"/>
      <c r="I403" s="1"/>
      <c r="J403" s="1"/>
      <c r="K403" s="1"/>
      <c r="M403" s="1"/>
      <c r="O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  <c r="FA403" s="1"/>
      <c r="FB403" s="1"/>
      <c r="FC403" s="1"/>
      <c r="FD403" s="1"/>
      <c r="FE403" s="1"/>
      <c r="FF403" s="1"/>
      <c r="FG403" s="1"/>
      <c r="FH403" s="1"/>
      <c r="FI403" s="1"/>
      <c r="FJ403" s="1"/>
      <c r="FK403" s="1"/>
      <c r="FL403" s="1"/>
      <c r="FM403" s="1"/>
      <c r="FN403" s="1"/>
      <c r="FO403" s="1"/>
      <c r="FP403" s="1"/>
      <c r="FQ403" s="1"/>
      <c r="FR403" s="1"/>
      <c r="FS403" s="1"/>
      <c r="FT403" s="1"/>
      <c r="FU403" s="1"/>
      <c r="FV403" s="1"/>
      <c r="FW403" s="1"/>
      <c r="FX403" s="1"/>
      <c r="FY403" s="1"/>
      <c r="FZ403" s="1"/>
      <c r="GA403" s="1"/>
      <c r="GB403" s="1"/>
      <c r="GC403" s="1"/>
      <c r="GD403" s="1"/>
      <c r="GE403" s="1"/>
      <c r="GF403" s="1"/>
      <c r="GG403" s="1"/>
      <c r="GH403" s="1"/>
      <c r="GI403" s="1"/>
      <c r="GJ403" s="1"/>
      <c r="GK403" s="1"/>
      <c r="GL403" s="1"/>
      <c r="GM403" s="1"/>
      <c r="GN403" s="1"/>
      <c r="GO403" s="1"/>
      <c r="GP403" s="1"/>
      <c r="GQ403" s="1"/>
      <c r="GR403" s="1"/>
      <c r="GS403" s="1"/>
      <c r="GT403" s="1"/>
      <c r="GU403" s="1"/>
      <c r="GV403" s="1"/>
      <c r="GW403" s="1"/>
      <c r="GX403" s="1"/>
      <c r="GY403" s="1"/>
      <c r="GZ403" s="1"/>
      <c r="HA403" s="1"/>
      <c r="HB403" s="1"/>
      <c r="HC403" s="1"/>
      <c r="HD403" s="1"/>
      <c r="HE403" s="1"/>
      <c r="HF403" s="1"/>
      <c r="HG403" s="1"/>
      <c r="HH403" s="1"/>
      <c r="HI403" s="1"/>
      <c r="HJ403" s="1"/>
      <c r="HK403" s="1"/>
      <c r="HL403" s="1"/>
      <c r="HM403" s="1"/>
      <c r="HN403" s="1"/>
      <c r="HO403" s="1"/>
      <c r="HP403" s="1"/>
      <c r="HQ403" s="1"/>
      <c r="HR403" s="1"/>
      <c r="HS403" s="1"/>
      <c r="HT403" s="1"/>
      <c r="HU403" s="1"/>
      <c r="HV403" s="1"/>
      <c r="HW403" s="1"/>
      <c r="HX403" s="1"/>
      <c r="HY403" s="1"/>
      <c r="HZ403" s="1"/>
      <c r="IA403" s="1"/>
      <c r="IB403" s="1"/>
      <c r="IC403" s="1"/>
      <c r="ID403" s="1"/>
      <c r="IE403" s="1"/>
      <c r="IF403" s="1"/>
      <c r="IG403" s="1"/>
      <c r="IH403" s="1"/>
      <c r="II403" s="1"/>
      <c r="IJ403" s="1"/>
      <c r="IK403" s="1"/>
      <c r="IL403" s="1"/>
      <c r="IM403" s="1"/>
      <c r="IN403" s="1"/>
      <c r="IO403" s="1"/>
      <c r="IP403" s="1"/>
      <c r="IQ403" s="1"/>
      <c r="IR403" s="1"/>
      <c r="IS403" s="1"/>
      <c r="IT403" s="1"/>
      <c r="IU403" s="1"/>
      <c r="IV403" s="1"/>
      <c r="IW403" s="1"/>
    </row>
    <row r="404" customFormat="false" ht="11.25" hidden="false" customHeight="false" outlineLevel="0" collapsed="false">
      <c r="A404" s="1"/>
      <c r="B404" s="1"/>
      <c r="D404" s="1"/>
      <c r="E404" s="1"/>
      <c r="F404" s="1"/>
      <c r="H404" s="1"/>
      <c r="I404" s="1"/>
      <c r="J404" s="1"/>
      <c r="K404" s="1"/>
      <c r="M404" s="1"/>
      <c r="O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  <c r="DX404" s="1"/>
      <c r="DY404" s="1"/>
      <c r="DZ404" s="1"/>
      <c r="EA404" s="1"/>
      <c r="EB404" s="1"/>
      <c r="EC404" s="1"/>
      <c r="ED404" s="1"/>
      <c r="EE404" s="1"/>
      <c r="EF404" s="1"/>
      <c r="EG404" s="1"/>
      <c r="EH404" s="1"/>
      <c r="EI404" s="1"/>
      <c r="EJ404" s="1"/>
      <c r="EK404" s="1"/>
      <c r="EL404" s="1"/>
      <c r="EM404" s="1"/>
      <c r="EN404" s="1"/>
      <c r="EO404" s="1"/>
      <c r="EP404" s="1"/>
      <c r="EQ404" s="1"/>
      <c r="ER404" s="1"/>
      <c r="ES404" s="1"/>
      <c r="ET404" s="1"/>
      <c r="EU404" s="1"/>
      <c r="EV404" s="1"/>
      <c r="EW404" s="1"/>
      <c r="EX404" s="1"/>
      <c r="EY404" s="1"/>
      <c r="EZ404" s="1"/>
      <c r="FA404" s="1"/>
      <c r="FB404" s="1"/>
      <c r="FC404" s="1"/>
      <c r="FD404" s="1"/>
      <c r="FE404" s="1"/>
      <c r="FF404" s="1"/>
      <c r="FG404" s="1"/>
      <c r="FH404" s="1"/>
      <c r="FI404" s="1"/>
      <c r="FJ404" s="1"/>
      <c r="FK404" s="1"/>
      <c r="FL404" s="1"/>
      <c r="FM404" s="1"/>
      <c r="FN404" s="1"/>
      <c r="FO404" s="1"/>
      <c r="FP404" s="1"/>
      <c r="FQ404" s="1"/>
      <c r="FR404" s="1"/>
      <c r="FS404" s="1"/>
      <c r="FT404" s="1"/>
      <c r="FU404" s="1"/>
      <c r="FV404" s="1"/>
      <c r="FW404" s="1"/>
      <c r="FX404" s="1"/>
      <c r="FY404" s="1"/>
      <c r="FZ404" s="1"/>
      <c r="GA404" s="1"/>
      <c r="GB404" s="1"/>
      <c r="GC404" s="1"/>
      <c r="GD404" s="1"/>
      <c r="GE404" s="1"/>
      <c r="GF404" s="1"/>
      <c r="GG404" s="1"/>
      <c r="GH404" s="1"/>
      <c r="GI404" s="1"/>
      <c r="GJ404" s="1"/>
      <c r="GK404" s="1"/>
      <c r="GL404" s="1"/>
      <c r="GM404" s="1"/>
      <c r="GN404" s="1"/>
      <c r="GO404" s="1"/>
      <c r="GP404" s="1"/>
      <c r="GQ404" s="1"/>
      <c r="GR404" s="1"/>
      <c r="GS404" s="1"/>
      <c r="GT404" s="1"/>
      <c r="GU404" s="1"/>
      <c r="GV404" s="1"/>
      <c r="GW404" s="1"/>
      <c r="GX404" s="1"/>
      <c r="GY404" s="1"/>
      <c r="GZ404" s="1"/>
      <c r="HA404" s="1"/>
      <c r="HB404" s="1"/>
      <c r="HC404" s="1"/>
      <c r="HD404" s="1"/>
      <c r="HE404" s="1"/>
      <c r="HF404" s="1"/>
      <c r="HG404" s="1"/>
      <c r="HH404" s="1"/>
      <c r="HI404" s="1"/>
      <c r="HJ404" s="1"/>
      <c r="HK404" s="1"/>
      <c r="HL404" s="1"/>
      <c r="HM404" s="1"/>
      <c r="HN404" s="1"/>
      <c r="HO404" s="1"/>
      <c r="HP404" s="1"/>
      <c r="HQ404" s="1"/>
      <c r="HR404" s="1"/>
      <c r="HS404" s="1"/>
      <c r="HT404" s="1"/>
      <c r="HU404" s="1"/>
      <c r="HV404" s="1"/>
      <c r="HW404" s="1"/>
      <c r="HX404" s="1"/>
      <c r="HY404" s="1"/>
      <c r="HZ404" s="1"/>
      <c r="IA404" s="1"/>
      <c r="IB404" s="1"/>
      <c r="IC404" s="1"/>
      <c r="ID404" s="1"/>
      <c r="IE404" s="1"/>
      <c r="IF404" s="1"/>
      <c r="IG404" s="1"/>
      <c r="IH404" s="1"/>
      <c r="II404" s="1"/>
      <c r="IJ404" s="1"/>
      <c r="IK404" s="1"/>
      <c r="IL404" s="1"/>
      <c r="IM404" s="1"/>
      <c r="IN404" s="1"/>
      <c r="IO404" s="1"/>
      <c r="IP404" s="1"/>
      <c r="IQ404" s="1"/>
      <c r="IR404" s="1"/>
      <c r="IS404" s="1"/>
      <c r="IT404" s="1"/>
      <c r="IU404" s="1"/>
      <c r="IV404" s="1"/>
      <c r="IW404" s="1"/>
    </row>
    <row r="405" customFormat="false" ht="11.25" hidden="false" customHeight="false" outlineLevel="0" collapsed="false">
      <c r="A405" s="1"/>
      <c r="B405" s="1"/>
      <c r="D405" s="1"/>
      <c r="E405" s="1"/>
      <c r="F405" s="1"/>
      <c r="H405" s="1"/>
      <c r="I405" s="1"/>
      <c r="J405" s="1"/>
      <c r="K405" s="1"/>
      <c r="M405" s="1"/>
      <c r="O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  <c r="DL405" s="1"/>
      <c r="DM405" s="1"/>
      <c r="DN405" s="1"/>
      <c r="DO405" s="1"/>
      <c r="DP405" s="1"/>
      <c r="DQ405" s="1"/>
      <c r="DR405" s="1"/>
      <c r="DS405" s="1"/>
      <c r="DT405" s="1"/>
      <c r="DU405" s="1"/>
      <c r="DV405" s="1"/>
      <c r="DW405" s="1"/>
      <c r="DX405" s="1"/>
      <c r="DY405" s="1"/>
      <c r="DZ405" s="1"/>
      <c r="EA405" s="1"/>
      <c r="EB405" s="1"/>
      <c r="EC405" s="1"/>
      <c r="ED405" s="1"/>
      <c r="EE405" s="1"/>
      <c r="EF405" s="1"/>
      <c r="EG405" s="1"/>
      <c r="EH405" s="1"/>
      <c r="EI405" s="1"/>
      <c r="EJ405" s="1"/>
      <c r="EK405" s="1"/>
      <c r="EL405" s="1"/>
      <c r="EM405" s="1"/>
      <c r="EN405" s="1"/>
      <c r="EO405" s="1"/>
      <c r="EP405" s="1"/>
      <c r="EQ405" s="1"/>
      <c r="ER405" s="1"/>
      <c r="ES405" s="1"/>
      <c r="ET405" s="1"/>
      <c r="EU405" s="1"/>
      <c r="EV405" s="1"/>
      <c r="EW405" s="1"/>
      <c r="EX405" s="1"/>
      <c r="EY405" s="1"/>
      <c r="EZ405" s="1"/>
      <c r="FA405" s="1"/>
      <c r="FB405" s="1"/>
      <c r="FC405" s="1"/>
      <c r="FD405" s="1"/>
      <c r="FE405" s="1"/>
      <c r="FF405" s="1"/>
      <c r="FG405" s="1"/>
      <c r="FH405" s="1"/>
      <c r="FI405" s="1"/>
      <c r="FJ405" s="1"/>
      <c r="FK405" s="1"/>
      <c r="FL405" s="1"/>
      <c r="FM405" s="1"/>
      <c r="FN405" s="1"/>
      <c r="FO405" s="1"/>
      <c r="FP405" s="1"/>
      <c r="FQ405" s="1"/>
      <c r="FR405" s="1"/>
      <c r="FS405" s="1"/>
      <c r="FT405" s="1"/>
      <c r="FU405" s="1"/>
      <c r="FV405" s="1"/>
      <c r="FW405" s="1"/>
      <c r="FX405" s="1"/>
      <c r="FY405" s="1"/>
      <c r="FZ405" s="1"/>
      <c r="GA405" s="1"/>
      <c r="GB405" s="1"/>
      <c r="GC405" s="1"/>
      <c r="GD405" s="1"/>
      <c r="GE405" s="1"/>
      <c r="GF405" s="1"/>
      <c r="GG405" s="1"/>
      <c r="GH405" s="1"/>
      <c r="GI405" s="1"/>
      <c r="GJ405" s="1"/>
      <c r="GK405" s="1"/>
      <c r="GL405" s="1"/>
      <c r="GM405" s="1"/>
      <c r="GN405" s="1"/>
      <c r="GO405" s="1"/>
      <c r="GP405" s="1"/>
      <c r="GQ405" s="1"/>
      <c r="GR405" s="1"/>
      <c r="GS405" s="1"/>
      <c r="GT405" s="1"/>
      <c r="GU405" s="1"/>
      <c r="GV405" s="1"/>
      <c r="GW405" s="1"/>
      <c r="GX405" s="1"/>
      <c r="GY405" s="1"/>
      <c r="GZ405" s="1"/>
      <c r="HA405" s="1"/>
      <c r="HB405" s="1"/>
      <c r="HC405" s="1"/>
      <c r="HD405" s="1"/>
      <c r="HE405" s="1"/>
      <c r="HF405" s="1"/>
      <c r="HG405" s="1"/>
      <c r="HH405" s="1"/>
      <c r="HI405" s="1"/>
      <c r="HJ405" s="1"/>
      <c r="HK405" s="1"/>
      <c r="HL405" s="1"/>
      <c r="HM405" s="1"/>
      <c r="HN405" s="1"/>
      <c r="HO405" s="1"/>
      <c r="HP405" s="1"/>
      <c r="HQ405" s="1"/>
      <c r="HR405" s="1"/>
      <c r="HS405" s="1"/>
      <c r="HT405" s="1"/>
      <c r="HU405" s="1"/>
      <c r="HV405" s="1"/>
      <c r="HW405" s="1"/>
      <c r="HX405" s="1"/>
      <c r="HY405" s="1"/>
      <c r="HZ405" s="1"/>
      <c r="IA405" s="1"/>
      <c r="IB405" s="1"/>
      <c r="IC405" s="1"/>
      <c r="ID405" s="1"/>
      <c r="IE405" s="1"/>
      <c r="IF405" s="1"/>
      <c r="IG405" s="1"/>
      <c r="IH405" s="1"/>
      <c r="II405" s="1"/>
      <c r="IJ405" s="1"/>
      <c r="IK405" s="1"/>
      <c r="IL405" s="1"/>
      <c r="IM405" s="1"/>
      <c r="IN405" s="1"/>
      <c r="IO405" s="1"/>
      <c r="IP405" s="1"/>
      <c r="IQ405" s="1"/>
      <c r="IR405" s="1"/>
      <c r="IS405" s="1"/>
      <c r="IT405" s="1"/>
      <c r="IU405" s="1"/>
      <c r="IV405" s="1"/>
      <c r="IW405" s="1"/>
    </row>
    <row r="406" customFormat="false" ht="11.25" hidden="false" customHeight="false" outlineLevel="0" collapsed="false">
      <c r="A406" s="1"/>
      <c r="B406" s="1"/>
      <c r="D406" s="1"/>
      <c r="E406" s="1"/>
      <c r="F406" s="1"/>
      <c r="H406" s="1"/>
      <c r="I406" s="1"/>
      <c r="J406" s="1"/>
      <c r="K406" s="1"/>
      <c r="M406" s="1"/>
      <c r="O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  <c r="DX406" s="1"/>
      <c r="DY406" s="1"/>
      <c r="DZ406" s="1"/>
      <c r="EA406" s="1"/>
      <c r="EB406" s="1"/>
      <c r="EC406" s="1"/>
      <c r="ED406" s="1"/>
      <c r="EE406" s="1"/>
      <c r="EF406" s="1"/>
      <c r="EG406" s="1"/>
      <c r="EH406" s="1"/>
      <c r="EI406" s="1"/>
      <c r="EJ406" s="1"/>
      <c r="EK406" s="1"/>
      <c r="EL406" s="1"/>
      <c r="EM406" s="1"/>
      <c r="EN406" s="1"/>
      <c r="EO406" s="1"/>
      <c r="EP406" s="1"/>
      <c r="EQ406" s="1"/>
      <c r="ER406" s="1"/>
      <c r="ES406" s="1"/>
      <c r="ET406" s="1"/>
      <c r="EU406" s="1"/>
      <c r="EV406" s="1"/>
      <c r="EW406" s="1"/>
      <c r="EX406" s="1"/>
      <c r="EY406" s="1"/>
      <c r="EZ406" s="1"/>
      <c r="FA406" s="1"/>
      <c r="FB406" s="1"/>
      <c r="FC406" s="1"/>
      <c r="FD406" s="1"/>
      <c r="FE406" s="1"/>
      <c r="FF406" s="1"/>
      <c r="FG406" s="1"/>
      <c r="FH406" s="1"/>
      <c r="FI406" s="1"/>
      <c r="FJ406" s="1"/>
      <c r="FK406" s="1"/>
      <c r="FL406" s="1"/>
      <c r="FM406" s="1"/>
      <c r="FN406" s="1"/>
      <c r="FO406" s="1"/>
      <c r="FP406" s="1"/>
      <c r="FQ406" s="1"/>
      <c r="FR406" s="1"/>
      <c r="FS406" s="1"/>
      <c r="FT406" s="1"/>
      <c r="FU406" s="1"/>
      <c r="FV406" s="1"/>
      <c r="FW406" s="1"/>
      <c r="FX406" s="1"/>
      <c r="FY406" s="1"/>
      <c r="FZ406" s="1"/>
      <c r="GA406" s="1"/>
      <c r="GB406" s="1"/>
      <c r="GC406" s="1"/>
      <c r="GD406" s="1"/>
      <c r="GE406" s="1"/>
      <c r="GF406" s="1"/>
      <c r="GG406" s="1"/>
      <c r="GH406" s="1"/>
      <c r="GI406" s="1"/>
      <c r="GJ406" s="1"/>
      <c r="GK406" s="1"/>
      <c r="GL406" s="1"/>
      <c r="GM406" s="1"/>
      <c r="GN406" s="1"/>
      <c r="GO406" s="1"/>
      <c r="GP406" s="1"/>
      <c r="GQ406" s="1"/>
      <c r="GR406" s="1"/>
      <c r="GS406" s="1"/>
      <c r="GT406" s="1"/>
      <c r="GU406" s="1"/>
      <c r="GV406" s="1"/>
      <c r="GW406" s="1"/>
      <c r="GX406" s="1"/>
      <c r="GY406" s="1"/>
      <c r="GZ406" s="1"/>
      <c r="HA406" s="1"/>
      <c r="HB406" s="1"/>
      <c r="HC406" s="1"/>
      <c r="HD406" s="1"/>
      <c r="HE406" s="1"/>
      <c r="HF406" s="1"/>
      <c r="HG406" s="1"/>
      <c r="HH406" s="1"/>
      <c r="HI406" s="1"/>
      <c r="HJ406" s="1"/>
      <c r="HK406" s="1"/>
      <c r="HL406" s="1"/>
      <c r="HM406" s="1"/>
      <c r="HN406" s="1"/>
      <c r="HO406" s="1"/>
      <c r="HP406" s="1"/>
      <c r="HQ406" s="1"/>
      <c r="HR406" s="1"/>
      <c r="HS406" s="1"/>
      <c r="HT406" s="1"/>
      <c r="HU406" s="1"/>
      <c r="HV406" s="1"/>
      <c r="HW406" s="1"/>
      <c r="HX406" s="1"/>
      <c r="HY406" s="1"/>
      <c r="HZ406" s="1"/>
      <c r="IA406" s="1"/>
      <c r="IB406" s="1"/>
      <c r="IC406" s="1"/>
      <c r="ID406" s="1"/>
      <c r="IE406" s="1"/>
      <c r="IF406" s="1"/>
      <c r="IG406" s="1"/>
      <c r="IH406" s="1"/>
      <c r="II406" s="1"/>
      <c r="IJ406" s="1"/>
      <c r="IK406" s="1"/>
      <c r="IL406" s="1"/>
      <c r="IM406" s="1"/>
      <c r="IN406" s="1"/>
      <c r="IO406" s="1"/>
      <c r="IP406" s="1"/>
      <c r="IQ406" s="1"/>
      <c r="IR406" s="1"/>
      <c r="IS406" s="1"/>
      <c r="IT406" s="1"/>
      <c r="IU406" s="1"/>
      <c r="IV406" s="1"/>
      <c r="IW406" s="1"/>
    </row>
    <row r="407" customFormat="false" ht="11.25" hidden="false" customHeight="false" outlineLevel="0" collapsed="false">
      <c r="A407" s="1"/>
      <c r="B407" s="1"/>
      <c r="D407" s="1"/>
      <c r="E407" s="1"/>
      <c r="F407" s="1"/>
      <c r="H407" s="1"/>
      <c r="I407" s="1"/>
      <c r="J407" s="1"/>
      <c r="K407" s="1"/>
      <c r="M407" s="1"/>
      <c r="O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  <c r="FA407" s="1"/>
      <c r="FB407" s="1"/>
      <c r="FC407" s="1"/>
      <c r="FD407" s="1"/>
      <c r="FE407" s="1"/>
      <c r="FF407" s="1"/>
      <c r="FG407" s="1"/>
      <c r="FH407" s="1"/>
      <c r="FI407" s="1"/>
      <c r="FJ407" s="1"/>
      <c r="FK407" s="1"/>
      <c r="FL407" s="1"/>
      <c r="FM407" s="1"/>
      <c r="FN407" s="1"/>
      <c r="FO407" s="1"/>
      <c r="FP407" s="1"/>
      <c r="FQ407" s="1"/>
      <c r="FR407" s="1"/>
      <c r="FS407" s="1"/>
      <c r="FT407" s="1"/>
      <c r="FU407" s="1"/>
      <c r="FV407" s="1"/>
      <c r="FW407" s="1"/>
      <c r="FX407" s="1"/>
      <c r="FY407" s="1"/>
      <c r="FZ407" s="1"/>
      <c r="GA407" s="1"/>
      <c r="GB407" s="1"/>
      <c r="GC407" s="1"/>
      <c r="GD407" s="1"/>
      <c r="GE407" s="1"/>
      <c r="GF407" s="1"/>
      <c r="GG407" s="1"/>
      <c r="GH407" s="1"/>
      <c r="GI407" s="1"/>
      <c r="GJ407" s="1"/>
      <c r="GK407" s="1"/>
      <c r="GL407" s="1"/>
      <c r="GM407" s="1"/>
      <c r="GN407" s="1"/>
      <c r="GO407" s="1"/>
      <c r="GP407" s="1"/>
      <c r="GQ407" s="1"/>
      <c r="GR407" s="1"/>
      <c r="GS407" s="1"/>
      <c r="GT407" s="1"/>
      <c r="GU407" s="1"/>
      <c r="GV407" s="1"/>
      <c r="GW407" s="1"/>
      <c r="GX407" s="1"/>
      <c r="GY407" s="1"/>
      <c r="GZ407" s="1"/>
      <c r="HA407" s="1"/>
      <c r="HB407" s="1"/>
      <c r="HC407" s="1"/>
      <c r="HD407" s="1"/>
      <c r="HE407" s="1"/>
      <c r="HF407" s="1"/>
      <c r="HG407" s="1"/>
      <c r="HH407" s="1"/>
      <c r="HI407" s="1"/>
      <c r="HJ407" s="1"/>
      <c r="HK407" s="1"/>
      <c r="HL407" s="1"/>
      <c r="HM407" s="1"/>
      <c r="HN407" s="1"/>
      <c r="HO407" s="1"/>
      <c r="HP407" s="1"/>
      <c r="HQ407" s="1"/>
      <c r="HR407" s="1"/>
      <c r="HS407" s="1"/>
      <c r="HT407" s="1"/>
      <c r="HU407" s="1"/>
      <c r="HV407" s="1"/>
      <c r="HW407" s="1"/>
      <c r="HX407" s="1"/>
      <c r="HY407" s="1"/>
      <c r="HZ407" s="1"/>
      <c r="IA407" s="1"/>
      <c r="IB407" s="1"/>
      <c r="IC407" s="1"/>
      <c r="ID407" s="1"/>
      <c r="IE407" s="1"/>
      <c r="IF407" s="1"/>
      <c r="IG407" s="1"/>
      <c r="IH407" s="1"/>
      <c r="II407" s="1"/>
      <c r="IJ407" s="1"/>
      <c r="IK407" s="1"/>
      <c r="IL407" s="1"/>
      <c r="IM407" s="1"/>
      <c r="IN407" s="1"/>
      <c r="IO407" s="1"/>
      <c r="IP407" s="1"/>
      <c r="IQ407" s="1"/>
      <c r="IR407" s="1"/>
      <c r="IS407" s="1"/>
      <c r="IT407" s="1"/>
      <c r="IU407" s="1"/>
      <c r="IV407" s="1"/>
      <c r="IW407" s="1"/>
    </row>
    <row r="408" customFormat="false" ht="11.25" hidden="false" customHeight="false" outlineLevel="0" collapsed="false">
      <c r="A408" s="1"/>
      <c r="B408" s="1"/>
      <c r="D408" s="1"/>
      <c r="E408" s="1"/>
      <c r="F408" s="1"/>
      <c r="H408" s="1"/>
      <c r="I408" s="1"/>
      <c r="J408" s="1"/>
      <c r="K408" s="1"/>
      <c r="M408" s="1"/>
      <c r="O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1"/>
      <c r="DA408" s="1"/>
      <c r="DB408" s="1"/>
      <c r="DC408" s="1"/>
      <c r="DD408" s="1"/>
      <c r="DE408" s="1"/>
      <c r="DF408" s="1"/>
      <c r="DG408" s="1"/>
      <c r="DH408" s="1"/>
      <c r="DI408" s="1"/>
      <c r="DJ408" s="1"/>
      <c r="DK408" s="1"/>
      <c r="DL408" s="1"/>
      <c r="DM408" s="1"/>
      <c r="DN408" s="1"/>
      <c r="DO408" s="1"/>
      <c r="DP408" s="1"/>
      <c r="DQ408" s="1"/>
      <c r="DR408" s="1"/>
      <c r="DS408" s="1"/>
      <c r="DT408" s="1"/>
      <c r="DU408" s="1"/>
      <c r="DV408" s="1"/>
      <c r="DW408" s="1"/>
      <c r="DX408" s="1"/>
      <c r="DY408" s="1"/>
      <c r="DZ408" s="1"/>
      <c r="EA408" s="1"/>
      <c r="EB408" s="1"/>
      <c r="EC408" s="1"/>
      <c r="ED408" s="1"/>
      <c r="EE408" s="1"/>
      <c r="EF408" s="1"/>
      <c r="EG408" s="1"/>
      <c r="EH408" s="1"/>
      <c r="EI408" s="1"/>
      <c r="EJ408" s="1"/>
      <c r="EK408" s="1"/>
      <c r="EL408" s="1"/>
      <c r="EM408" s="1"/>
      <c r="EN408" s="1"/>
      <c r="EO408" s="1"/>
      <c r="EP408" s="1"/>
      <c r="EQ408" s="1"/>
      <c r="ER408" s="1"/>
      <c r="ES408" s="1"/>
      <c r="ET408" s="1"/>
      <c r="EU408" s="1"/>
      <c r="EV408" s="1"/>
      <c r="EW408" s="1"/>
      <c r="EX408" s="1"/>
      <c r="EY408" s="1"/>
      <c r="EZ408" s="1"/>
      <c r="FA408" s="1"/>
      <c r="FB408" s="1"/>
      <c r="FC408" s="1"/>
      <c r="FD408" s="1"/>
      <c r="FE408" s="1"/>
      <c r="FF408" s="1"/>
      <c r="FG408" s="1"/>
      <c r="FH408" s="1"/>
      <c r="FI408" s="1"/>
      <c r="FJ408" s="1"/>
      <c r="FK408" s="1"/>
      <c r="FL408" s="1"/>
      <c r="FM408" s="1"/>
      <c r="FN408" s="1"/>
      <c r="FO408" s="1"/>
      <c r="FP408" s="1"/>
      <c r="FQ408" s="1"/>
      <c r="FR408" s="1"/>
      <c r="FS408" s="1"/>
      <c r="FT408" s="1"/>
      <c r="FU408" s="1"/>
      <c r="FV408" s="1"/>
      <c r="FW408" s="1"/>
      <c r="FX408" s="1"/>
      <c r="FY408" s="1"/>
      <c r="FZ408" s="1"/>
      <c r="GA408" s="1"/>
      <c r="GB408" s="1"/>
      <c r="GC408" s="1"/>
      <c r="GD408" s="1"/>
      <c r="GE408" s="1"/>
      <c r="GF408" s="1"/>
      <c r="GG408" s="1"/>
      <c r="GH408" s="1"/>
      <c r="GI408" s="1"/>
      <c r="GJ408" s="1"/>
      <c r="GK408" s="1"/>
      <c r="GL408" s="1"/>
      <c r="GM408" s="1"/>
      <c r="GN408" s="1"/>
      <c r="GO408" s="1"/>
      <c r="GP408" s="1"/>
      <c r="GQ408" s="1"/>
      <c r="GR408" s="1"/>
      <c r="GS408" s="1"/>
      <c r="GT408" s="1"/>
      <c r="GU408" s="1"/>
      <c r="GV408" s="1"/>
      <c r="GW408" s="1"/>
      <c r="GX408" s="1"/>
      <c r="GY408" s="1"/>
      <c r="GZ408" s="1"/>
      <c r="HA408" s="1"/>
      <c r="HB408" s="1"/>
      <c r="HC408" s="1"/>
      <c r="HD408" s="1"/>
      <c r="HE408" s="1"/>
      <c r="HF408" s="1"/>
      <c r="HG408" s="1"/>
      <c r="HH408" s="1"/>
      <c r="HI408" s="1"/>
      <c r="HJ408" s="1"/>
      <c r="HK408" s="1"/>
      <c r="HL408" s="1"/>
      <c r="HM408" s="1"/>
      <c r="HN408" s="1"/>
      <c r="HO408" s="1"/>
      <c r="HP408" s="1"/>
      <c r="HQ408" s="1"/>
      <c r="HR408" s="1"/>
      <c r="HS408" s="1"/>
      <c r="HT408" s="1"/>
      <c r="HU408" s="1"/>
      <c r="HV408" s="1"/>
      <c r="HW408" s="1"/>
      <c r="HX408" s="1"/>
      <c r="HY408" s="1"/>
      <c r="HZ408" s="1"/>
      <c r="IA408" s="1"/>
      <c r="IB408" s="1"/>
      <c r="IC408" s="1"/>
      <c r="ID408" s="1"/>
      <c r="IE408" s="1"/>
      <c r="IF408" s="1"/>
      <c r="IG408" s="1"/>
      <c r="IH408" s="1"/>
      <c r="II408" s="1"/>
      <c r="IJ408" s="1"/>
      <c r="IK408" s="1"/>
      <c r="IL408" s="1"/>
      <c r="IM408" s="1"/>
      <c r="IN408" s="1"/>
      <c r="IO408" s="1"/>
      <c r="IP408" s="1"/>
      <c r="IQ408" s="1"/>
      <c r="IR408" s="1"/>
      <c r="IS408" s="1"/>
      <c r="IT408" s="1"/>
      <c r="IU408" s="1"/>
      <c r="IV408" s="1"/>
      <c r="IW408" s="1"/>
    </row>
    <row r="409" customFormat="false" ht="11.25" hidden="false" customHeight="false" outlineLevel="0" collapsed="false">
      <c r="A409" s="1"/>
      <c r="B409" s="1"/>
      <c r="D409" s="1"/>
      <c r="E409" s="1"/>
      <c r="F409" s="1"/>
      <c r="H409" s="1"/>
      <c r="I409" s="1"/>
      <c r="J409" s="1"/>
      <c r="K409" s="1"/>
      <c r="M409" s="1"/>
      <c r="O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1"/>
      <c r="DA409" s="1"/>
      <c r="DB409" s="1"/>
      <c r="DC409" s="1"/>
      <c r="DD409" s="1"/>
      <c r="DE409" s="1"/>
      <c r="DF409" s="1"/>
      <c r="DG409" s="1"/>
      <c r="DH409" s="1"/>
      <c r="DI409" s="1"/>
      <c r="DJ409" s="1"/>
      <c r="DK409" s="1"/>
      <c r="DL409" s="1"/>
      <c r="DM409" s="1"/>
      <c r="DN409" s="1"/>
      <c r="DO409" s="1"/>
      <c r="DP409" s="1"/>
      <c r="DQ409" s="1"/>
      <c r="DR409" s="1"/>
      <c r="DS409" s="1"/>
      <c r="DT409" s="1"/>
      <c r="DU409" s="1"/>
      <c r="DV409" s="1"/>
      <c r="DW409" s="1"/>
      <c r="DX409" s="1"/>
      <c r="DY409" s="1"/>
      <c r="DZ409" s="1"/>
      <c r="EA409" s="1"/>
      <c r="EB409" s="1"/>
      <c r="EC409" s="1"/>
      <c r="ED409" s="1"/>
      <c r="EE409" s="1"/>
      <c r="EF409" s="1"/>
      <c r="EG409" s="1"/>
      <c r="EH409" s="1"/>
      <c r="EI409" s="1"/>
      <c r="EJ409" s="1"/>
      <c r="EK409" s="1"/>
      <c r="EL409" s="1"/>
      <c r="EM409" s="1"/>
      <c r="EN409" s="1"/>
      <c r="EO409" s="1"/>
      <c r="EP409" s="1"/>
      <c r="EQ409" s="1"/>
      <c r="ER409" s="1"/>
      <c r="ES409" s="1"/>
      <c r="ET409" s="1"/>
      <c r="EU409" s="1"/>
      <c r="EV409" s="1"/>
      <c r="EW409" s="1"/>
      <c r="EX409" s="1"/>
      <c r="EY409" s="1"/>
      <c r="EZ409" s="1"/>
      <c r="FA409" s="1"/>
      <c r="FB409" s="1"/>
      <c r="FC409" s="1"/>
      <c r="FD409" s="1"/>
      <c r="FE409" s="1"/>
      <c r="FF409" s="1"/>
      <c r="FG409" s="1"/>
      <c r="FH409" s="1"/>
      <c r="FI409" s="1"/>
      <c r="FJ409" s="1"/>
      <c r="FK409" s="1"/>
      <c r="FL409" s="1"/>
      <c r="FM409" s="1"/>
      <c r="FN409" s="1"/>
      <c r="FO409" s="1"/>
      <c r="FP409" s="1"/>
      <c r="FQ409" s="1"/>
      <c r="FR409" s="1"/>
      <c r="FS409" s="1"/>
      <c r="FT409" s="1"/>
      <c r="FU409" s="1"/>
      <c r="FV409" s="1"/>
      <c r="FW409" s="1"/>
      <c r="FX409" s="1"/>
      <c r="FY409" s="1"/>
      <c r="FZ409" s="1"/>
      <c r="GA409" s="1"/>
      <c r="GB409" s="1"/>
      <c r="GC409" s="1"/>
      <c r="GD409" s="1"/>
      <c r="GE409" s="1"/>
      <c r="GF409" s="1"/>
      <c r="GG409" s="1"/>
      <c r="GH409" s="1"/>
      <c r="GI409" s="1"/>
      <c r="GJ409" s="1"/>
      <c r="GK409" s="1"/>
      <c r="GL409" s="1"/>
      <c r="GM409" s="1"/>
      <c r="GN409" s="1"/>
      <c r="GO409" s="1"/>
      <c r="GP409" s="1"/>
      <c r="GQ409" s="1"/>
      <c r="GR409" s="1"/>
      <c r="GS409" s="1"/>
      <c r="GT409" s="1"/>
      <c r="GU409" s="1"/>
      <c r="GV409" s="1"/>
      <c r="GW409" s="1"/>
      <c r="GX409" s="1"/>
      <c r="GY409" s="1"/>
      <c r="GZ409" s="1"/>
      <c r="HA409" s="1"/>
      <c r="HB409" s="1"/>
      <c r="HC409" s="1"/>
      <c r="HD409" s="1"/>
      <c r="HE409" s="1"/>
      <c r="HF409" s="1"/>
      <c r="HG409" s="1"/>
      <c r="HH409" s="1"/>
      <c r="HI409" s="1"/>
      <c r="HJ409" s="1"/>
      <c r="HK409" s="1"/>
      <c r="HL409" s="1"/>
      <c r="HM409" s="1"/>
      <c r="HN409" s="1"/>
      <c r="HO409" s="1"/>
      <c r="HP409" s="1"/>
      <c r="HQ409" s="1"/>
      <c r="HR409" s="1"/>
      <c r="HS409" s="1"/>
      <c r="HT409" s="1"/>
      <c r="HU409" s="1"/>
      <c r="HV409" s="1"/>
      <c r="HW409" s="1"/>
      <c r="HX409" s="1"/>
      <c r="HY409" s="1"/>
      <c r="HZ409" s="1"/>
      <c r="IA409" s="1"/>
      <c r="IB409" s="1"/>
      <c r="IC409" s="1"/>
      <c r="ID409" s="1"/>
      <c r="IE409" s="1"/>
      <c r="IF409" s="1"/>
      <c r="IG409" s="1"/>
      <c r="IH409" s="1"/>
      <c r="II409" s="1"/>
      <c r="IJ409" s="1"/>
      <c r="IK409" s="1"/>
      <c r="IL409" s="1"/>
      <c r="IM409" s="1"/>
      <c r="IN409" s="1"/>
      <c r="IO409" s="1"/>
      <c r="IP409" s="1"/>
      <c r="IQ409" s="1"/>
      <c r="IR409" s="1"/>
      <c r="IS409" s="1"/>
      <c r="IT409" s="1"/>
      <c r="IU409" s="1"/>
      <c r="IV409" s="1"/>
      <c r="IW409" s="1"/>
    </row>
    <row r="410" customFormat="false" ht="11.25" hidden="false" customHeight="false" outlineLevel="0" collapsed="false">
      <c r="A410" s="1"/>
      <c r="B410" s="1"/>
      <c r="D410" s="1"/>
      <c r="E410" s="1"/>
      <c r="F410" s="1"/>
      <c r="H410" s="1"/>
      <c r="I410" s="1"/>
      <c r="J410" s="1"/>
      <c r="K410" s="1"/>
      <c r="M410" s="1"/>
      <c r="O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  <c r="CY410" s="1"/>
      <c r="CZ410" s="1"/>
      <c r="DA410" s="1"/>
      <c r="DB410" s="1"/>
      <c r="DC410" s="1"/>
      <c r="DD410" s="1"/>
      <c r="DE410" s="1"/>
      <c r="DF410" s="1"/>
      <c r="DG410" s="1"/>
      <c r="DH410" s="1"/>
      <c r="DI410" s="1"/>
      <c r="DJ410" s="1"/>
      <c r="DK410" s="1"/>
      <c r="DL410" s="1"/>
      <c r="DM410" s="1"/>
      <c r="DN410" s="1"/>
      <c r="DO410" s="1"/>
      <c r="DP410" s="1"/>
      <c r="DQ410" s="1"/>
      <c r="DR410" s="1"/>
      <c r="DS410" s="1"/>
      <c r="DT410" s="1"/>
      <c r="DU410" s="1"/>
      <c r="DV410" s="1"/>
      <c r="DW410" s="1"/>
      <c r="DX410" s="1"/>
      <c r="DY410" s="1"/>
      <c r="DZ410" s="1"/>
      <c r="EA410" s="1"/>
      <c r="EB410" s="1"/>
      <c r="EC410" s="1"/>
      <c r="ED410" s="1"/>
      <c r="EE410" s="1"/>
      <c r="EF410" s="1"/>
      <c r="EG410" s="1"/>
      <c r="EH410" s="1"/>
      <c r="EI410" s="1"/>
      <c r="EJ410" s="1"/>
      <c r="EK410" s="1"/>
      <c r="EL410" s="1"/>
      <c r="EM410" s="1"/>
      <c r="EN410" s="1"/>
      <c r="EO410" s="1"/>
      <c r="EP410" s="1"/>
      <c r="EQ410" s="1"/>
      <c r="ER410" s="1"/>
      <c r="ES410" s="1"/>
      <c r="ET410" s="1"/>
      <c r="EU410" s="1"/>
      <c r="EV410" s="1"/>
      <c r="EW410" s="1"/>
      <c r="EX410" s="1"/>
      <c r="EY410" s="1"/>
      <c r="EZ410" s="1"/>
      <c r="FA410" s="1"/>
      <c r="FB410" s="1"/>
      <c r="FC410" s="1"/>
      <c r="FD410" s="1"/>
      <c r="FE410" s="1"/>
      <c r="FF410" s="1"/>
      <c r="FG410" s="1"/>
      <c r="FH410" s="1"/>
      <c r="FI410" s="1"/>
      <c r="FJ410" s="1"/>
      <c r="FK410" s="1"/>
      <c r="FL410" s="1"/>
      <c r="FM410" s="1"/>
      <c r="FN410" s="1"/>
      <c r="FO410" s="1"/>
      <c r="FP410" s="1"/>
      <c r="FQ410" s="1"/>
      <c r="FR410" s="1"/>
      <c r="FS410" s="1"/>
      <c r="FT410" s="1"/>
      <c r="FU410" s="1"/>
      <c r="FV410" s="1"/>
      <c r="FW410" s="1"/>
      <c r="FX410" s="1"/>
      <c r="FY410" s="1"/>
      <c r="FZ410" s="1"/>
      <c r="GA410" s="1"/>
      <c r="GB410" s="1"/>
      <c r="GC410" s="1"/>
      <c r="GD410" s="1"/>
      <c r="GE410" s="1"/>
      <c r="GF410" s="1"/>
      <c r="GG410" s="1"/>
      <c r="GH410" s="1"/>
      <c r="GI410" s="1"/>
      <c r="GJ410" s="1"/>
      <c r="GK410" s="1"/>
      <c r="GL410" s="1"/>
      <c r="GM410" s="1"/>
      <c r="GN410" s="1"/>
      <c r="GO410" s="1"/>
      <c r="GP410" s="1"/>
      <c r="GQ410" s="1"/>
      <c r="GR410" s="1"/>
      <c r="GS410" s="1"/>
      <c r="GT410" s="1"/>
      <c r="GU410" s="1"/>
      <c r="GV410" s="1"/>
      <c r="GW410" s="1"/>
      <c r="GX410" s="1"/>
      <c r="GY410" s="1"/>
      <c r="GZ410" s="1"/>
      <c r="HA410" s="1"/>
      <c r="HB410" s="1"/>
      <c r="HC410" s="1"/>
      <c r="HD410" s="1"/>
      <c r="HE410" s="1"/>
      <c r="HF410" s="1"/>
      <c r="HG410" s="1"/>
      <c r="HH410" s="1"/>
      <c r="HI410" s="1"/>
      <c r="HJ410" s="1"/>
      <c r="HK410" s="1"/>
      <c r="HL410" s="1"/>
      <c r="HM410" s="1"/>
      <c r="HN410" s="1"/>
      <c r="HO410" s="1"/>
      <c r="HP410" s="1"/>
      <c r="HQ410" s="1"/>
      <c r="HR410" s="1"/>
      <c r="HS410" s="1"/>
      <c r="HT410" s="1"/>
      <c r="HU410" s="1"/>
      <c r="HV410" s="1"/>
      <c r="HW410" s="1"/>
      <c r="HX410" s="1"/>
      <c r="HY410" s="1"/>
      <c r="HZ410" s="1"/>
      <c r="IA410" s="1"/>
      <c r="IB410" s="1"/>
      <c r="IC410" s="1"/>
      <c r="ID410" s="1"/>
      <c r="IE410" s="1"/>
      <c r="IF410" s="1"/>
      <c r="IG410" s="1"/>
      <c r="IH410" s="1"/>
      <c r="II410" s="1"/>
      <c r="IJ410" s="1"/>
      <c r="IK410" s="1"/>
      <c r="IL410" s="1"/>
      <c r="IM410" s="1"/>
      <c r="IN410" s="1"/>
      <c r="IO410" s="1"/>
      <c r="IP410" s="1"/>
      <c r="IQ410" s="1"/>
      <c r="IR410" s="1"/>
      <c r="IS410" s="1"/>
      <c r="IT410" s="1"/>
      <c r="IU410" s="1"/>
      <c r="IV410" s="1"/>
      <c r="IW410" s="1"/>
    </row>
    <row r="411" customFormat="false" ht="11.25" hidden="false" customHeight="false" outlineLevel="0" collapsed="false">
      <c r="A411" s="1"/>
      <c r="B411" s="1"/>
      <c r="D411" s="1"/>
      <c r="E411" s="1"/>
      <c r="F411" s="1"/>
      <c r="H411" s="1"/>
      <c r="I411" s="1"/>
      <c r="J411" s="1"/>
      <c r="K411" s="1"/>
      <c r="M411" s="1"/>
      <c r="O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  <c r="DI411" s="1"/>
      <c r="DJ411" s="1"/>
      <c r="DK411" s="1"/>
      <c r="DL411" s="1"/>
      <c r="DM411" s="1"/>
      <c r="DN411" s="1"/>
      <c r="DO411" s="1"/>
      <c r="DP411" s="1"/>
      <c r="DQ411" s="1"/>
      <c r="DR411" s="1"/>
      <c r="DS411" s="1"/>
      <c r="DT411" s="1"/>
      <c r="DU411" s="1"/>
      <c r="DV411" s="1"/>
      <c r="DW411" s="1"/>
      <c r="DX411" s="1"/>
      <c r="DY411" s="1"/>
      <c r="DZ411" s="1"/>
      <c r="EA411" s="1"/>
      <c r="EB411" s="1"/>
      <c r="EC411" s="1"/>
      <c r="ED411" s="1"/>
      <c r="EE411" s="1"/>
      <c r="EF411" s="1"/>
      <c r="EG411" s="1"/>
      <c r="EH411" s="1"/>
      <c r="EI411" s="1"/>
      <c r="EJ411" s="1"/>
      <c r="EK411" s="1"/>
      <c r="EL411" s="1"/>
      <c r="EM411" s="1"/>
      <c r="EN411" s="1"/>
      <c r="EO411" s="1"/>
      <c r="EP411" s="1"/>
      <c r="EQ411" s="1"/>
      <c r="ER411" s="1"/>
      <c r="ES411" s="1"/>
      <c r="ET411" s="1"/>
      <c r="EU411" s="1"/>
      <c r="EV411" s="1"/>
      <c r="EW411" s="1"/>
      <c r="EX411" s="1"/>
      <c r="EY411" s="1"/>
      <c r="EZ411" s="1"/>
      <c r="FA411" s="1"/>
      <c r="FB411" s="1"/>
      <c r="FC411" s="1"/>
      <c r="FD411" s="1"/>
      <c r="FE411" s="1"/>
      <c r="FF411" s="1"/>
      <c r="FG411" s="1"/>
      <c r="FH411" s="1"/>
      <c r="FI411" s="1"/>
      <c r="FJ411" s="1"/>
      <c r="FK411" s="1"/>
      <c r="FL411" s="1"/>
      <c r="FM411" s="1"/>
      <c r="FN411" s="1"/>
      <c r="FO411" s="1"/>
      <c r="FP411" s="1"/>
      <c r="FQ411" s="1"/>
      <c r="FR411" s="1"/>
      <c r="FS411" s="1"/>
      <c r="FT411" s="1"/>
      <c r="FU411" s="1"/>
      <c r="FV411" s="1"/>
      <c r="FW411" s="1"/>
      <c r="FX411" s="1"/>
      <c r="FY411" s="1"/>
      <c r="FZ411" s="1"/>
      <c r="GA411" s="1"/>
      <c r="GB411" s="1"/>
      <c r="GC411" s="1"/>
      <c r="GD411" s="1"/>
      <c r="GE411" s="1"/>
      <c r="GF411" s="1"/>
      <c r="GG411" s="1"/>
      <c r="GH411" s="1"/>
      <c r="GI411" s="1"/>
      <c r="GJ411" s="1"/>
      <c r="GK411" s="1"/>
      <c r="GL411" s="1"/>
      <c r="GM411" s="1"/>
      <c r="GN411" s="1"/>
      <c r="GO411" s="1"/>
      <c r="GP411" s="1"/>
      <c r="GQ411" s="1"/>
      <c r="GR411" s="1"/>
      <c r="GS411" s="1"/>
      <c r="GT411" s="1"/>
      <c r="GU411" s="1"/>
      <c r="GV411" s="1"/>
      <c r="GW411" s="1"/>
      <c r="GX411" s="1"/>
      <c r="GY411" s="1"/>
      <c r="GZ411" s="1"/>
      <c r="HA411" s="1"/>
      <c r="HB411" s="1"/>
      <c r="HC411" s="1"/>
      <c r="HD411" s="1"/>
      <c r="HE411" s="1"/>
      <c r="HF411" s="1"/>
      <c r="HG411" s="1"/>
      <c r="HH411" s="1"/>
      <c r="HI411" s="1"/>
      <c r="HJ411" s="1"/>
      <c r="HK411" s="1"/>
      <c r="HL411" s="1"/>
      <c r="HM411" s="1"/>
      <c r="HN411" s="1"/>
      <c r="HO411" s="1"/>
      <c r="HP411" s="1"/>
      <c r="HQ411" s="1"/>
      <c r="HR411" s="1"/>
      <c r="HS411" s="1"/>
      <c r="HT411" s="1"/>
      <c r="HU411" s="1"/>
      <c r="HV411" s="1"/>
      <c r="HW411" s="1"/>
      <c r="HX411" s="1"/>
      <c r="HY411" s="1"/>
      <c r="HZ411" s="1"/>
      <c r="IA411" s="1"/>
      <c r="IB411" s="1"/>
      <c r="IC411" s="1"/>
      <c r="ID411" s="1"/>
      <c r="IE411" s="1"/>
      <c r="IF411" s="1"/>
      <c r="IG411" s="1"/>
      <c r="IH411" s="1"/>
      <c r="II411" s="1"/>
      <c r="IJ411" s="1"/>
      <c r="IK411" s="1"/>
      <c r="IL411" s="1"/>
      <c r="IM411" s="1"/>
      <c r="IN411" s="1"/>
      <c r="IO411" s="1"/>
      <c r="IP411" s="1"/>
      <c r="IQ411" s="1"/>
      <c r="IR411" s="1"/>
      <c r="IS411" s="1"/>
      <c r="IT411" s="1"/>
      <c r="IU411" s="1"/>
      <c r="IV411" s="1"/>
      <c r="IW411" s="1"/>
    </row>
    <row r="412" customFormat="false" ht="11.25" hidden="false" customHeight="false" outlineLevel="0" collapsed="false">
      <c r="A412" s="1"/>
      <c r="B412" s="1"/>
      <c r="D412" s="1"/>
      <c r="E412" s="1"/>
      <c r="F412" s="1"/>
      <c r="H412" s="1"/>
      <c r="I412" s="1"/>
      <c r="J412" s="1"/>
      <c r="K412" s="1"/>
      <c r="M412" s="1"/>
      <c r="O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  <c r="DL412" s="1"/>
      <c r="DM412" s="1"/>
      <c r="DN412" s="1"/>
      <c r="DO412" s="1"/>
      <c r="DP412" s="1"/>
      <c r="DQ412" s="1"/>
      <c r="DR412" s="1"/>
      <c r="DS412" s="1"/>
      <c r="DT412" s="1"/>
      <c r="DU412" s="1"/>
      <c r="DV412" s="1"/>
      <c r="DW412" s="1"/>
      <c r="DX412" s="1"/>
      <c r="DY412" s="1"/>
      <c r="DZ412" s="1"/>
      <c r="EA412" s="1"/>
      <c r="EB412" s="1"/>
      <c r="EC412" s="1"/>
      <c r="ED412" s="1"/>
      <c r="EE412" s="1"/>
      <c r="EF412" s="1"/>
      <c r="EG412" s="1"/>
      <c r="EH412" s="1"/>
      <c r="EI412" s="1"/>
      <c r="EJ412" s="1"/>
      <c r="EK412" s="1"/>
      <c r="EL412" s="1"/>
      <c r="EM412" s="1"/>
      <c r="EN412" s="1"/>
      <c r="EO412" s="1"/>
      <c r="EP412" s="1"/>
      <c r="EQ412" s="1"/>
      <c r="ER412" s="1"/>
      <c r="ES412" s="1"/>
      <c r="ET412" s="1"/>
      <c r="EU412" s="1"/>
      <c r="EV412" s="1"/>
      <c r="EW412" s="1"/>
      <c r="EX412" s="1"/>
      <c r="EY412" s="1"/>
      <c r="EZ412" s="1"/>
      <c r="FA412" s="1"/>
      <c r="FB412" s="1"/>
      <c r="FC412" s="1"/>
      <c r="FD412" s="1"/>
      <c r="FE412" s="1"/>
      <c r="FF412" s="1"/>
      <c r="FG412" s="1"/>
      <c r="FH412" s="1"/>
      <c r="FI412" s="1"/>
      <c r="FJ412" s="1"/>
      <c r="FK412" s="1"/>
      <c r="FL412" s="1"/>
      <c r="FM412" s="1"/>
      <c r="FN412" s="1"/>
      <c r="FO412" s="1"/>
      <c r="FP412" s="1"/>
      <c r="FQ412" s="1"/>
      <c r="FR412" s="1"/>
      <c r="FS412" s="1"/>
      <c r="FT412" s="1"/>
      <c r="FU412" s="1"/>
      <c r="FV412" s="1"/>
      <c r="FW412" s="1"/>
      <c r="FX412" s="1"/>
      <c r="FY412" s="1"/>
      <c r="FZ412" s="1"/>
      <c r="GA412" s="1"/>
      <c r="GB412" s="1"/>
      <c r="GC412" s="1"/>
      <c r="GD412" s="1"/>
      <c r="GE412" s="1"/>
      <c r="GF412" s="1"/>
      <c r="GG412" s="1"/>
      <c r="GH412" s="1"/>
      <c r="GI412" s="1"/>
      <c r="GJ412" s="1"/>
      <c r="GK412" s="1"/>
      <c r="GL412" s="1"/>
      <c r="GM412" s="1"/>
      <c r="GN412" s="1"/>
      <c r="GO412" s="1"/>
      <c r="GP412" s="1"/>
      <c r="GQ412" s="1"/>
      <c r="GR412" s="1"/>
      <c r="GS412" s="1"/>
      <c r="GT412" s="1"/>
      <c r="GU412" s="1"/>
      <c r="GV412" s="1"/>
      <c r="GW412" s="1"/>
      <c r="GX412" s="1"/>
      <c r="GY412" s="1"/>
      <c r="GZ412" s="1"/>
      <c r="HA412" s="1"/>
      <c r="HB412" s="1"/>
      <c r="HC412" s="1"/>
      <c r="HD412" s="1"/>
      <c r="HE412" s="1"/>
      <c r="HF412" s="1"/>
      <c r="HG412" s="1"/>
      <c r="HH412" s="1"/>
      <c r="HI412" s="1"/>
      <c r="HJ412" s="1"/>
      <c r="HK412" s="1"/>
      <c r="HL412" s="1"/>
      <c r="HM412" s="1"/>
      <c r="HN412" s="1"/>
      <c r="HO412" s="1"/>
      <c r="HP412" s="1"/>
      <c r="HQ412" s="1"/>
      <c r="HR412" s="1"/>
      <c r="HS412" s="1"/>
      <c r="HT412" s="1"/>
      <c r="HU412" s="1"/>
      <c r="HV412" s="1"/>
      <c r="HW412" s="1"/>
      <c r="HX412" s="1"/>
      <c r="HY412" s="1"/>
      <c r="HZ412" s="1"/>
      <c r="IA412" s="1"/>
      <c r="IB412" s="1"/>
      <c r="IC412" s="1"/>
      <c r="ID412" s="1"/>
      <c r="IE412" s="1"/>
      <c r="IF412" s="1"/>
      <c r="IG412" s="1"/>
      <c r="IH412" s="1"/>
      <c r="II412" s="1"/>
      <c r="IJ412" s="1"/>
      <c r="IK412" s="1"/>
      <c r="IL412" s="1"/>
      <c r="IM412" s="1"/>
      <c r="IN412" s="1"/>
      <c r="IO412" s="1"/>
      <c r="IP412" s="1"/>
      <c r="IQ412" s="1"/>
      <c r="IR412" s="1"/>
      <c r="IS412" s="1"/>
      <c r="IT412" s="1"/>
      <c r="IU412" s="1"/>
      <c r="IV412" s="1"/>
      <c r="IW412" s="1"/>
    </row>
    <row r="413" customFormat="false" ht="11.25" hidden="false" customHeight="false" outlineLevel="0" collapsed="false">
      <c r="A413" s="1"/>
      <c r="B413" s="1"/>
      <c r="D413" s="1"/>
      <c r="E413" s="1"/>
      <c r="F413" s="1"/>
      <c r="H413" s="1"/>
      <c r="I413" s="1"/>
      <c r="J413" s="1"/>
      <c r="K413" s="1"/>
      <c r="M413" s="1"/>
      <c r="O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  <c r="DI413" s="1"/>
      <c r="DJ413" s="1"/>
      <c r="DK413" s="1"/>
      <c r="DL413" s="1"/>
      <c r="DM413" s="1"/>
      <c r="DN413" s="1"/>
      <c r="DO413" s="1"/>
      <c r="DP413" s="1"/>
      <c r="DQ413" s="1"/>
      <c r="DR413" s="1"/>
      <c r="DS413" s="1"/>
      <c r="DT413" s="1"/>
      <c r="DU413" s="1"/>
      <c r="DV413" s="1"/>
      <c r="DW413" s="1"/>
      <c r="DX413" s="1"/>
      <c r="DY413" s="1"/>
      <c r="DZ413" s="1"/>
      <c r="EA413" s="1"/>
      <c r="EB413" s="1"/>
      <c r="EC413" s="1"/>
      <c r="ED413" s="1"/>
      <c r="EE413" s="1"/>
      <c r="EF413" s="1"/>
      <c r="EG413" s="1"/>
      <c r="EH413" s="1"/>
      <c r="EI413" s="1"/>
      <c r="EJ413" s="1"/>
      <c r="EK413" s="1"/>
      <c r="EL413" s="1"/>
      <c r="EM413" s="1"/>
      <c r="EN413" s="1"/>
      <c r="EO413" s="1"/>
      <c r="EP413" s="1"/>
      <c r="EQ413" s="1"/>
      <c r="ER413" s="1"/>
      <c r="ES413" s="1"/>
      <c r="ET413" s="1"/>
      <c r="EU413" s="1"/>
      <c r="EV413" s="1"/>
      <c r="EW413" s="1"/>
      <c r="EX413" s="1"/>
      <c r="EY413" s="1"/>
      <c r="EZ413" s="1"/>
      <c r="FA413" s="1"/>
      <c r="FB413" s="1"/>
      <c r="FC413" s="1"/>
      <c r="FD413" s="1"/>
      <c r="FE413" s="1"/>
      <c r="FF413" s="1"/>
      <c r="FG413" s="1"/>
      <c r="FH413" s="1"/>
      <c r="FI413" s="1"/>
      <c r="FJ413" s="1"/>
      <c r="FK413" s="1"/>
      <c r="FL413" s="1"/>
      <c r="FM413" s="1"/>
      <c r="FN413" s="1"/>
      <c r="FO413" s="1"/>
      <c r="FP413" s="1"/>
      <c r="FQ413" s="1"/>
      <c r="FR413" s="1"/>
      <c r="FS413" s="1"/>
      <c r="FT413" s="1"/>
      <c r="FU413" s="1"/>
      <c r="FV413" s="1"/>
      <c r="FW413" s="1"/>
      <c r="FX413" s="1"/>
      <c r="FY413" s="1"/>
      <c r="FZ413" s="1"/>
      <c r="GA413" s="1"/>
      <c r="GB413" s="1"/>
      <c r="GC413" s="1"/>
      <c r="GD413" s="1"/>
      <c r="GE413" s="1"/>
      <c r="GF413" s="1"/>
      <c r="GG413" s="1"/>
      <c r="GH413" s="1"/>
      <c r="GI413" s="1"/>
      <c r="GJ413" s="1"/>
      <c r="GK413" s="1"/>
      <c r="GL413" s="1"/>
      <c r="GM413" s="1"/>
      <c r="GN413" s="1"/>
      <c r="GO413" s="1"/>
      <c r="GP413" s="1"/>
      <c r="GQ413" s="1"/>
      <c r="GR413" s="1"/>
      <c r="GS413" s="1"/>
      <c r="GT413" s="1"/>
      <c r="GU413" s="1"/>
      <c r="GV413" s="1"/>
      <c r="GW413" s="1"/>
      <c r="GX413" s="1"/>
      <c r="GY413" s="1"/>
      <c r="GZ413" s="1"/>
      <c r="HA413" s="1"/>
      <c r="HB413" s="1"/>
      <c r="HC413" s="1"/>
      <c r="HD413" s="1"/>
      <c r="HE413" s="1"/>
      <c r="HF413" s="1"/>
      <c r="HG413" s="1"/>
      <c r="HH413" s="1"/>
      <c r="HI413" s="1"/>
      <c r="HJ413" s="1"/>
      <c r="HK413" s="1"/>
      <c r="HL413" s="1"/>
      <c r="HM413" s="1"/>
      <c r="HN413" s="1"/>
      <c r="HO413" s="1"/>
      <c r="HP413" s="1"/>
      <c r="HQ413" s="1"/>
      <c r="HR413" s="1"/>
      <c r="HS413" s="1"/>
      <c r="HT413" s="1"/>
      <c r="HU413" s="1"/>
      <c r="HV413" s="1"/>
      <c r="HW413" s="1"/>
      <c r="HX413" s="1"/>
      <c r="HY413" s="1"/>
      <c r="HZ413" s="1"/>
      <c r="IA413" s="1"/>
      <c r="IB413" s="1"/>
      <c r="IC413" s="1"/>
      <c r="ID413" s="1"/>
      <c r="IE413" s="1"/>
      <c r="IF413" s="1"/>
      <c r="IG413" s="1"/>
      <c r="IH413" s="1"/>
      <c r="II413" s="1"/>
      <c r="IJ413" s="1"/>
      <c r="IK413" s="1"/>
      <c r="IL413" s="1"/>
      <c r="IM413" s="1"/>
      <c r="IN413" s="1"/>
      <c r="IO413" s="1"/>
      <c r="IP413" s="1"/>
      <c r="IQ413" s="1"/>
      <c r="IR413" s="1"/>
      <c r="IS413" s="1"/>
      <c r="IT413" s="1"/>
      <c r="IU413" s="1"/>
      <c r="IV413" s="1"/>
      <c r="IW413" s="1"/>
    </row>
    <row r="414" customFormat="false" ht="11.25" hidden="false" customHeight="false" outlineLevel="0" collapsed="false">
      <c r="A414" s="1"/>
      <c r="B414" s="1"/>
      <c r="D414" s="1"/>
      <c r="E414" s="1"/>
      <c r="F414" s="1"/>
      <c r="H414" s="1"/>
      <c r="I414" s="1"/>
      <c r="J414" s="1"/>
      <c r="K414" s="1"/>
      <c r="M414" s="1"/>
      <c r="O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  <c r="CY414" s="1"/>
      <c r="CZ414" s="1"/>
      <c r="DA414" s="1"/>
      <c r="DB414" s="1"/>
      <c r="DC414" s="1"/>
      <c r="DD414" s="1"/>
      <c r="DE414" s="1"/>
      <c r="DF414" s="1"/>
      <c r="DG414" s="1"/>
      <c r="DH414" s="1"/>
      <c r="DI414" s="1"/>
      <c r="DJ414" s="1"/>
      <c r="DK414" s="1"/>
      <c r="DL414" s="1"/>
      <c r="DM414" s="1"/>
      <c r="DN414" s="1"/>
      <c r="DO414" s="1"/>
      <c r="DP414" s="1"/>
      <c r="DQ414" s="1"/>
      <c r="DR414" s="1"/>
      <c r="DS414" s="1"/>
      <c r="DT414" s="1"/>
      <c r="DU414" s="1"/>
      <c r="DV414" s="1"/>
      <c r="DW414" s="1"/>
      <c r="DX414" s="1"/>
      <c r="DY414" s="1"/>
      <c r="DZ414" s="1"/>
      <c r="EA414" s="1"/>
      <c r="EB414" s="1"/>
      <c r="EC414" s="1"/>
      <c r="ED414" s="1"/>
      <c r="EE414" s="1"/>
      <c r="EF414" s="1"/>
      <c r="EG414" s="1"/>
      <c r="EH414" s="1"/>
      <c r="EI414" s="1"/>
      <c r="EJ414" s="1"/>
      <c r="EK414" s="1"/>
      <c r="EL414" s="1"/>
      <c r="EM414" s="1"/>
      <c r="EN414" s="1"/>
      <c r="EO414" s="1"/>
      <c r="EP414" s="1"/>
      <c r="EQ414" s="1"/>
      <c r="ER414" s="1"/>
      <c r="ES414" s="1"/>
      <c r="ET414" s="1"/>
      <c r="EU414" s="1"/>
      <c r="EV414" s="1"/>
      <c r="EW414" s="1"/>
      <c r="EX414" s="1"/>
      <c r="EY414" s="1"/>
      <c r="EZ414" s="1"/>
      <c r="FA414" s="1"/>
      <c r="FB414" s="1"/>
      <c r="FC414" s="1"/>
      <c r="FD414" s="1"/>
      <c r="FE414" s="1"/>
      <c r="FF414" s="1"/>
      <c r="FG414" s="1"/>
      <c r="FH414" s="1"/>
      <c r="FI414" s="1"/>
      <c r="FJ414" s="1"/>
      <c r="FK414" s="1"/>
      <c r="FL414" s="1"/>
      <c r="FM414" s="1"/>
      <c r="FN414" s="1"/>
      <c r="FO414" s="1"/>
      <c r="FP414" s="1"/>
      <c r="FQ414" s="1"/>
      <c r="FR414" s="1"/>
      <c r="FS414" s="1"/>
      <c r="FT414" s="1"/>
      <c r="FU414" s="1"/>
      <c r="FV414" s="1"/>
      <c r="FW414" s="1"/>
      <c r="FX414" s="1"/>
      <c r="FY414" s="1"/>
      <c r="FZ414" s="1"/>
      <c r="GA414" s="1"/>
      <c r="GB414" s="1"/>
      <c r="GC414" s="1"/>
      <c r="GD414" s="1"/>
      <c r="GE414" s="1"/>
      <c r="GF414" s="1"/>
      <c r="GG414" s="1"/>
      <c r="GH414" s="1"/>
      <c r="GI414" s="1"/>
      <c r="GJ414" s="1"/>
      <c r="GK414" s="1"/>
      <c r="GL414" s="1"/>
      <c r="GM414" s="1"/>
      <c r="GN414" s="1"/>
      <c r="GO414" s="1"/>
      <c r="GP414" s="1"/>
      <c r="GQ414" s="1"/>
      <c r="GR414" s="1"/>
      <c r="GS414" s="1"/>
      <c r="GT414" s="1"/>
      <c r="GU414" s="1"/>
      <c r="GV414" s="1"/>
      <c r="GW414" s="1"/>
      <c r="GX414" s="1"/>
      <c r="GY414" s="1"/>
      <c r="GZ414" s="1"/>
      <c r="HA414" s="1"/>
      <c r="HB414" s="1"/>
      <c r="HC414" s="1"/>
      <c r="HD414" s="1"/>
      <c r="HE414" s="1"/>
      <c r="HF414" s="1"/>
      <c r="HG414" s="1"/>
      <c r="HH414" s="1"/>
      <c r="HI414" s="1"/>
      <c r="HJ414" s="1"/>
      <c r="HK414" s="1"/>
      <c r="HL414" s="1"/>
      <c r="HM414" s="1"/>
      <c r="HN414" s="1"/>
      <c r="HO414" s="1"/>
      <c r="HP414" s="1"/>
      <c r="HQ414" s="1"/>
      <c r="HR414" s="1"/>
      <c r="HS414" s="1"/>
      <c r="HT414" s="1"/>
      <c r="HU414" s="1"/>
      <c r="HV414" s="1"/>
      <c r="HW414" s="1"/>
      <c r="HX414" s="1"/>
      <c r="HY414" s="1"/>
      <c r="HZ414" s="1"/>
      <c r="IA414" s="1"/>
      <c r="IB414" s="1"/>
      <c r="IC414" s="1"/>
      <c r="ID414" s="1"/>
      <c r="IE414" s="1"/>
      <c r="IF414" s="1"/>
      <c r="IG414" s="1"/>
      <c r="IH414" s="1"/>
      <c r="II414" s="1"/>
      <c r="IJ414" s="1"/>
      <c r="IK414" s="1"/>
      <c r="IL414" s="1"/>
      <c r="IM414" s="1"/>
      <c r="IN414" s="1"/>
      <c r="IO414" s="1"/>
      <c r="IP414" s="1"/>
      <c r="IQ414" s="1"/>
      <c r="IR414" s="1"/>
      <c r="IS414" s="1"/>
      <c r="IT414" s="1"/>
      <c r="IU414" s="1"/>
      <c r="IV414" s="1"/>
      <c r="IW414" s="1"/>
    </row>
    <row r="415" customFormat="false" ht="11.25" hidden="false" customHeight="false" outlineLevel="0" collapsed="false">
      <c r="A415" s="1"/>
      <c r="B415" s="1"/>
      <c r="D415" s="1"/>
      <c r="E415" s="1"/>
      <c r="F415" s="1"/>
      <c r="H415" s="1"/>
      <c r="I415" s="1"/>
      <c r="J415" s="1"/>
      <c r="K415" s="1"/>
      <c r="M415" s="1"/>
      <c r="O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  <c r="CY415" s="1"/>
      <c r="CZ415" s="1"/>
      <c r="DA415" s="1"/>
      <c r="DB415" s="1"/>
      <c r="DC415" s="1"/>
      <c r="DD415" s="1"/>
      <c r="DE415" s="1"/>
      <c r="DF415" s="1"/>
      <c r="DG415" s="1"/>
      <c r="DH415" s="1"/>
      <c r="DI415" s="1"/>
      <c r="DJ415" s="1"/>
      <c r="DK415" s="1"/>
      <c r="DL415" s="1"/>
      <c r="DM415" s="1"/>
      <c r="DN415" s="1"/>
      <c r="DO415" s="1"/>
      <c r="DP415" s="1"/>
      <c r="DQ415" s="1"/>
      <c r="DR415" s="1"/>
      <c r="DS415" s="1"/>
      <c r="DT415" s="1"/>
      <c r="DU415" s="1"/>
      <c r="DV415" s="1"/>
      <c r="DW415" s="1"/>
      <c r="DX415" s="1"/>
      <c r="DY415" s="1"/>
      <c r="DZ415" s="1"/>
      <c r="EA415" s="1"/>
      <c r="EB415" s="1"/>
      <c r="EC415" s="1"/>
      <c r="ED415" s="1"/>
      <c r="EE415" s="1"/>
      <c r="EF415" s="1"/>
      <c r="EG415" s="1"/>
      <c r="EH415" s="1"/>
      <c r="EI415" s="1"/>
      <c r="EJ415" s="1"/>
      <c r="EK415" s="1"/>
      <c r="EL415" s="1"/>
      <c r="EM415" s="1"/>
      <c r="EN415" s="1"/>
      <c r="EO415" s="1"/>
      <c r="EP415" s="1"/>
      <c r="EQ415" s="1"/>
      <c r="ER415" s="1"/>
      <c r="ES415" s="1"/>
      <c r="ET415" s="1"/>
      <c r="EU415" s="1"/>
      <c r="EV415" s="1"/>
      <c r="EW415" s="1"/>
      <c r="EX415" s="1"/>
      <c r="EY415" s="1"/>
      <c r="EZ415" s="1"/>
      <c r="FA415" s="1"/>
      <c r="FB415" s="1"/>
      <c r="FC415" s="1"/>
      <c r="FD415" s="1"/>
      <c r="FE415" s="1"/>
      <c r="FF415" s="1"/>
      <c r="FG415" s="1"/>
      <c r="FH415" s="1"/>
      <c r="FI415" s="1"/>
      <c r="FJ415" s="1"/>
      <c r="FK415" s="1"/>
      <c r="FL415" s="1"/>
      <c r="FM415" s="1"/>
      <c r="FN415" s="1"/>
      <c r="FO415" s="1"/>
      <c r="FP415" s="1"/>
      <c r="FQ415" s="1"/>
      <c r="FR415" s="1"/>
      <c r="FS415" s="1"/>
      <c r="FT415" s="1"/>
      <c r="FU415" s="1"/>
      <c r="FV415" s="1"/>
      <c r="FW415" s="1"/>
      <c r="FX415" s="1"/>
      <c r="FY415" s="1"/>
      <c r="FZ415" s="1"/>
      <c r="GA415" s="1"/>
      <c r="GB415" s="1"/>
      <c r="GC415" s="1"/>
      <c r="GD415" s="1"/>
      <c r="GE415" s="1"/>
      <c r="GF415" s="1"/>
      <c r="GG415" s="1"/>
      <c r="GH415" s="1"/>
      <c r="GI415" s="1"/>
      <c r="GJ415" s="1"/>
      <c r="GK415" s="1"/>
      <c r="GL415" s="1"/>
      <c r="GM415" s="1"/>
      <c r="GN415" s="1"/>
      <c r="GO415" s="1"/>
      <c r="GP415" s="1"/>
      <c r="GQ415" s="1"/>
      <c r="GR415" s="1"/>
      <c r="GS415" s="1"/>
      <c r="GT415" s="1"/>
      <c r="GU415" s="1"/>
      <c r="GV415" s="1"/>
      <c r="GW415" s="1"/>
      <c r="GX415" s="1"/>
      <c r="GY415" s="1"/>
      <c r="GZ415" s="1"/>
      <c r="HA415" s="1"/>
      <c r="HB415" s="1"/>
      <c r="HC415" s="1"/>
      <c r="HD415" s="1"/>
      <c r="HE415" s="1"/>
      <c r="HF415" s="1"/>
      <c r="HG415" s="1"/>
      <c r="HH415" s="1"/>
      <c r="HI415" s="1"/>
      <c r="HJ415" s="1"/>
      <c r="HK415" s="1"/>
      <c r="HL415" s="1"/>
      <c r="HM415" s="1"/>
      <c r="HN415" s="1"/>
      <c r="HO415" s="1"/>
      <c r="HP415" s="1"/>
      <c r="HQ415" s="1"/>
      <c r="HR415" s="1"/>
      <c r="HS415" s="1"/>
      <c r="HT415" s="1"/>
      <c r="HU415" s="1"/>
      <c r="HV415" s="1"/>
      <c r="HW415" s="1"/>
      <c r="HX415" s="1"/>
      <c r="HY415" s="1"/>
      <c r="HZ415" s="1"/>
      <c r="IA415" s="1"/>
      <c r="IB415" s="1"/>
      <c r="IC415" s="1"/>
      <c r="ID415" s="1"/>
      <c r="IE415" s="1"/>
      <c r="IF415" s="1"/>
      <c r="IG415" s="1"/>
      <c r="IH415" s="1"/>
      <c r="II415" s="1"/>
      <c r="IJ415" s="1"/>
      <c r="IK415" s="1"/>
      <c r="IL415" s="1"/>
      <c r="IM415" s="1"/>
      <c r="IN415" s="1"/>
      <c r="IO415" s="1"/>
      <c r="IP415" s="1"/>
      <c r="IQ415" s="1"/>
      <c r="IR415" s="1"/>
      <c r="IS415" s="1"/>
      <c r="IT415" s="1"/>
      <c r="IU415" s="1"/>
      <c r="IV415" s="1"/>
      <c r="IW415" s="1"/>
    </row>
    <row r="416" customFormat="false" ht="11.25" hidden="false" customHeight="false" outlineLevel="0" collapsed="false">
      <c r="A416" s="1"/>
      <c r="B416" s="1"/>
      <c r="D416" s="1"/>
      <c r="E416" s="1"/>
      <c r="F416" s="1"/>
      <c r="H416" s="1"/>
      <c r="I416" s="1"/>
      <c r="J416" s="1"/>
      <c r="K416" s="1"/>
      <c r="M416" s="1"/>
      <c r="O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  <c r="DL416" s="1"/>
      <c r="DM416" s="1"/>
      <c r="DN416" s="1"/>
      <c r="DO416" s="1"/>
      <c r="DP416" s="1"/>
      <c r="DQ416" s="1"/>
      <c r="DR416" s="1"/>
      <c r="DS416" s="1"/>
      <c r="DT416" s="1"/>
      <c r="DU416" s="1"/>
      <c r="DV416" s="1"/>
      <c r="DW416" s="1"/>
      <c r="DX416" s="1"/>
      <c r="DY416" s="1"/>
      <c r="DZ416" s="1"/>
      <c r="EA416" s="1"/>
      <c r="EB416" s="1"/>
      <c r="EC416" s="1"/>
      <c r="ED416" s="1"/>
      <c r="EE416" s="1"/>
      <c r="EF416" s="1"/>
      <c r="EG416" s="1"/>
      <c r="EH416" s="1"/>
      <c r="EI416" s="1"/>
      <c r="EJ416" s="1"/>
      <c r="EK416" s="1"/>
      <c r="EL416" s="1"/>
      <c r="EM416" s="1"/>
      <c r="EN416" s="1"/>
      <c r="EO416" s="1"/>
      <c r="EP416" s="1"/>
      <c r="EQ416" s="1"/>
      <c r="ER416" s="1"/>
      <c r="ES416" s="1"/>
      <c r="ET416" s="1"/>
      <c r="EU416" s="1"/>
      <c r="EV416" s="1"/>
      <c r="EW416" s="1"/>
      <c r="EX416" s="1"/>
      <c r="EY416" s="1"/>
      <c r="EZ416" s="1"/>
      <c r="FA416" s="1"/>
      <c r="FB416" s="1"/>
      <c r="FC416" s="1"/>
      <c r="FD416" s="1"/>
      <c r="FE416" s="1"/>
      <c r="FF416" s="1"/>
      <c r="FG416" s="1"/>
      <c r="FH416" s="1"/>
      <c r="FI416" s="1"/>
      <c r="FJ416" s="1"/>
      <c r="FK416" s="1"/>
      <c r="FL416" s="1"/>
      <c r="FM416" s="1"/>
      <c r="FN416" s="1"/>
      <c r="FO416" s="1"/>
      <c r="FP416" s="1"/>
      <c r="FQ416" s="1"/>
      <c r="FR416" s="1"/>
      <c r="FS416" s="1"/>
      <c r="FT416" s="1"/>
      <c r="FU416" s="1"/>
      <c r="FV416" s="1"/>
      <c r="FW416" s="1"/>
      <c r="FX416" s="1"/>
      <c r="FY416" s="1"/>
      <c r="FZ416" s="1"/>
      <c r="GA416" s="1"/>
      <c r="GB416" s="1"/>
      <c r="GC416" s="1"/>
      <c r="GD416" s="1"/>
      <c r="GE416" s="1"/>
      <c r="GF416" s="1"/>
      <c r="GG416" s="1"/>
      <c r="GH416" s="1"/>
      <c r="GI416" s="1"/>
      <c r="GJ416" s="1"/>
      <c r="GK416" s="1"/>
      <c r="GL416" s="1"/>
      <c r="GM416" s="1"/>
      <c r="GN416" s="1"/>
      <c r="GO416" s="1"/>
      <c r="GP416" s="1"/>
      <c r="GQ416" s="1"/>
      <c r="GR416" s="1"/>
      <c r="GS416" s="1"/>
      <c r="GT416" s="1"/>
      <c r="GU416" s="1"/>
      <c r="GV416" s="1"/>
      <c r="GW416" s="1"/>
      <c r="GX416" s="1"/>
      <c r="GY416" s="1"/>
      <c r="GZ416" s="1"/>
      <c r="HA416" s="1"/>
      <c r="HB416" s="1"/>
      <c r="HC416" s="1"/>
      <c r="HD416" s="1"/>
      <c r="HE416" s="1"/>
      <c r="HF416" s="1"/>
      <c r="HG416" s="1"/>
      <c r="HH416" s="1"/>
      <c r="HI416" s="1"/>
      <c r="HJ416" s="1"/>
      <c r="HK416" s="1"/>
      <c r="HL416" s="1"/>
      <c r="HM416" s="1"/>
      <c r="HN416" s="1"/>
      <c r="HO416" s="1"/>
      <c r="HP416" s="1"/>
      <c r="HQ416" s="1"/>
      <c r="HR416" s="1"/>
      <c r="HS416" s="1"/>
      <c r="HT416" s="1"/>
      <c r="HU416" s="1"/>
      <c r="HV416" s="1"/>
      <c r="HW416" s="1"/>
      <c r="HX416" s="1"/>
      <c r="HY416" s="1"/>
      <c r="HZ416" s="1"/>
      <c r="IA416" s="1"/>
      <c r="IB416" s="1"/>
      <c r="IC416" s="1"/>
      <c r="ID416" s="1"/>
      <c r="IE416" s="1"/>
      <c r="IF416" s="1"/>
      <c r="IG416" s="1"/>
      <c r="IH416" s="1"/>
      <c r="II416" s="1"/>
      <c r="IJ416" s="1"/>
      <c r="IK416" s="1"/>
      <c r="IL416" s="1"/>
      <c r="IM416" s="1"/>
      <c r="IN416" s="1"/>
      <c r="IO416" s="1"/>
      <c r="IP416" s="1"/>
      <c r="IQ416" s="1"/>
      <c r="IR416" s="1"/>
      <c r="IS416" s="1"/>
      <c r="IT416" s="1"/>
      <c r="IU416" s="1"/>
      <c r="IV416" s="1"/>
      <c r="IW416" s="1"/>
    </row>
    <row r="417" customFormat="false" ht="11.25" hidden="false" customHeight="false" outlineLevel="0" collapsed="false">
      <c r="A417" s="1"/>
      <c r="B417" s="1"/>
      <c r="D417" s="1"/>
      <c r="E417" s="1"/>
      <c r="F417" s="1"/>
      <c r="H417" s="1"/>
      <c r="I417" s="1"/>
      <c r="J417" s="1"/>
      <c r="K417" s="1"/>
      <c r="M417" s="1"/>
      <c r="O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  <c r="DX417" s="1"/>
      <c r="DY417" s="1"/>
      <c r="DZ417" s="1"/>
      <c r="EA417" s="1"/>
      <c r="EB417" s="1"/>
      <c r="EC417" s="1"/>
      <c r="ED417" s="1"/>
      <c r="EE417" s="1"/>
      <c r="EF417" s="1"/>
      <c r="EG417" s="1"/>
      <c r="EH417" s="1"/>
      <c r="EI417" s="1"/>
      <c r="EJ417" s="1"/>
      <c r="EK417" s="1"/>
      <c r="EL417" s="1"/>
      <c r="EM417" s="1"/>
      <c r="EN417" s="1"/>
      <c r="EO417" s="1"/>
      <c r="EP417" s="1"/>
      <c r="EQ417" s="1"/>
      <c r="ER417" s="1"/>
      <c r="ES417" s="1"/>
      <c r="ET417" s="1"/>
      <c r="EU417" s="1"/>
      <c r="EV417" s="1"/>
      <c r="EW417" s="1"/>
      <c r="EX417" s="1"/>
      <c r="EY417" s="1"/>
      <c r="EZ417" s="1"/>
      <c r="FA417" s="1"/>
      <c r="FB417" s="1"/>
      <c r="FC417" s="1"/>
      <c r="FD417" s="1"/>
      <c r="FE417" s="1"/>
      <c r="FF417" s="1"/>
      <c r="FG417" s="1"/>
      <c r="FH417" s="1"/>
      <c r="FI417" s="1"/>
      <c r="FJ417" s="1"/>
      <c r="FK417" s="1"/>
      <c r="FL417" s="1"/>
      <c r="FM417" s="1"/>
      <c r="FN417" s="1"/>
      <c r="FO417" s="1"/>
      <c r="FP417" s="1"/>
      <c r="FQ417" s="1"/>
      <c r="FR417" s="1"/>
      <c r="FS417" s="1"/>
      <c r="FT417" s="1"/>
      <c r="FU417" s="1"/>
      <c r="FV417" s="1"/>
      <c r="FW417" s="1"/>
      <c r="FX417" s="1"/>
      <c r="FY417" s="1"/>
      <c r="FZ417" s="1"/>
      <c r="GA417" s="1"/>
      <c r="GB417" s="1"/>
      <c r="GC417" s="1"/>
      <c r="GD417" s="1"/>
      <c r="GE417" s="1"/>
      <c r="GF417" s="1"/>
      <c r="GG417" s="1"/>
      <c r="GH417" s="1"/>
      <c r="GI417" s="1"/>
      <c r="GJ417" s="1"/>
      <c r="GK417" s="1"/>
      <c r="GL417" s="1"/>
      <c r="GM417" s="1"/>
      <c r="GN417" s="1"/>
      <c r="GO417" s="1"/>
      <c r="GP417" s="1"/>
      <c r="GQ417" s="1"/>
      <c r="GR417" s="1"/>
      <c r="GS417" s="1"/>
      <c r="GT417" s="1"/>
      <c r="GU417" s="1"/>
      <c r="GV417" s="1"/>
      <c r="GW417" s="1"/>
      <c r="GX417" s="1"/>
      <c r="GY417" s="1"/>
      <c r="GZ417" s="1"/>
      <c r="HA417" s="1"/>
      <c r="HB417" s="1"/>
      <c r="HC417" s="1"/>
      <c r="HD417" s="1"/>
      <c r="HE417" s="1"/>
      <c r="HF417" s="1"/>
      <c r="HG417" s="1"/>
      <c r="HH417" s="1"/>
      <c r="HI417" s="1"/>
      <c r="HJ417" s="1"/>
      <c r="HK417" s="1"/>
      <c r="HL417" s="1"/>
      <c r="HM417" s="1"/>
      <c r="HN417" s="1"/>
      <c r="HO417" s="1"/>
      <c r="HP417" s="1"/>
      <c r="HQ417" s="1"/>
      <c r="HR417" s="1"/>
      <c r="HS417" s="1"/>
      <c r="HT417" s="1"/>
      <c r="HU417" s="1"/>
      <c r="HV417" s="1"/>
      <c r="HW417" s="1"/>
      <c r="HX417" s="1"/>
      <c r="HY417" s="1"/>
      <c r="HZ417" s="1"/>
      <c r="IA417" s="1"/>
      <c r="IB417" s="1"/>
      <c r="IC417" s="1"/>
      <c r="ID417" s="1"/>
      <c r="IE417" s="1"/>
      <c r="IF417" s="1"/>
      <c r="IG417" s="1"/>
      <c r="IH417" s="1"/>
      <c r="II417" s="1"/>
      <c r="IJ417" s="1"/>
      <c r="IK417" s="1"/>
      <c r="IL417" s="1"/>
      <c r="IM417" s="1"/>
      <c r="IN417" s="1"/>
      <c r="IO417" s="1"/>
      <c r="IP417" s="1"/>
      <c r="IQ417" s="1"/>
      <c r="IR417" s="1"/>
      <c r="IS417" s="1"/>
      <c r="IT417" s="1"/>
      <c r="IU417" s="1"/>
      <c r="IV417" s="1"/>
      <c r="IW417" s="1"/>
    </row>
    <row r="418" customFormat="false" ht="11.25" hidden="false" customHeight="false" outlineLevel="0" collapsed="false">
      <c r="A418" s="1"/>
      <c r="B418" s="1"/>
      <c r="D418" s="1"/>
      <c r="E418" s="1"/>
      <c r="F418" s="1"/>
      <c r="H418" s="1"/>
      <c r="I418" s="1"/>
      <c r="J418" s="1"/>
      <c r="K418" s="1"/>
      <c r="M418" s="1"/>
      <c r="O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  <c r="DX418" s="1"/>
      <c r="DY418" s="1"/>
      <c r="DZ418" s="1"/>
      <c r="EA418" s="1"/>
      <c r="EB418" s="1"/>
      <c r="EC418" s="1"/>
      <c r="ED418" s="1"/>
      <c r="EE418" s="1"/>
      <c r="EF418" s="1"/>
      <c r="EG418" s="1"/>
      <c r="EH418" s="1"/>
      <c r="EI418" s="1"/>
      <c r="EJ418" s="1"/>
      <c r="EK418" s="1"/>
      <c r="EL418" s="1"/>
      <c r="EM418" s="1"/>
      <c r="EN418" s="1"/>
      <c r="EO418" s="1"/>
      <c r="EP418" s="1"/>
      <c r="EQ418" s="1"/>
      <c r="ER418" s="1"/>
      <c r="ES418" s="1"/>
      <c r="ET418" s="1"/>
      <c r="EU418" s="1"/>
      <c r="EV418" s="1"/>
      <c r="EW418" s="1"/>
      <c r="EX418" s="1"/>
      <c r="EY418" s="1"/>
      <c r="EZ418" s="1"/>
      <c r="FA418" s="1"/>
      <c r="FB418" s="1"/>
      <c r="FC418" s="1"/>
      <c r="FD418" s="1"/>
      <c r="FE418" s="1"/>
      <c r="FF418" s="1"/>
      <c r="FG418" s="1"/>
      <c r="FH418" s="1"/>
      <c r="FI418" s="1"/>
      <c r="FJ418" s="1"/>
      <c r="FK418" s="1"/>
      <c r="FL418" s="1"/>
      <c r="FM418" s="1"/>
      <c r="FN418" s="1"/>
      <c r="FO418" s="1"/>
      <c r="FP418" s="1"/>
      <c r="FQ418" s="1"/>
      <c r="FR418" s="1"/>
      <c r="FS418" s="1"/>
      <c r="FT418" s="1"/>
      <c r="FU418" s="1"/>
      <c r="FV418" s="1"/>
      <c r="FW418" s="1"/>
      <c r="FX418" s="1"/>
      <c r="FY418" s="1"/>
      <c r="FZ418" s="1"/>
      <c r="GA418" s="1"/>
      <c r="GB418" s="1"/>
      <c r="GC418" s="1"/>
      <c r="GD418" s="1"/>
      <c r="GE418" s="1"/>
      <c r="GF418" s="1"/>
      <c r="GG418" s="1"/>
      <c r="GH418" s="1"/>
      <c r="GI418" s="1"/>
      <c r="GJ418" s="1"/>
      <c r="GK418" s="1"/>
      <c r="GL418" s="1"/>
      <c r="GM418" s="1"/>
      <c r="GN418" s="1"/>
      <c r="GO418" s="1"/>
      <c r="GP418" s="1"/>
      <c r="GQ418" s="1"/>
      <c r="GR418" s="1"/>
      <c r="GS418" s="1"/>
      <c r="GT418" s="1"/>
      <c r="GU418" s="1"/>
      <c r="GV418" s="1"/>
      <c r="GW418" s="1"/>
      <c r="GX418" s="1"/>
      <c r="GY418" s="1"/>
      <c r="GZ418" s="1"/>
      <c r="HA418" s="1"/>
      <c r="HB418" s="1"/>
      <c r="HC418" s="1"/>
      <c r="HD418" s="1"/>
      <c r="HE418" s="1"/>
      <c r="HF418" s="1"/>
      <c r="HG418" s="1"/>
      <c r="HH418" s="1"/>
      <c r="HI418" s="1"/>
      <c r="HJ418" s="1"/>
      <c r="HK418" s="1"/>
      <c r="HL418" s="1"/>
      <c r="HM418" s="1"/>
      <c r="HN418" s="1"/>
      <c r="HO418" s="1"/>
      <c r="HP418" s="1"/>
      <c r="HQ418" s="1"/>
      <c r="HR418" s="1"/>
      <c r="HS418" s="1"/>
      <c r="HT418" s="1"/>
      <c r="HU418" s="1"/>
      <c r="HV418" s="1"/>
      <c r="HW418" s="1"/>
      <c r="HX418" s="1"/>
      <c r="HY418" s="1"/>
      <c r="HZ418" s="1"/>
      <c r="IA418" s="1"/>
      <c r="IB418" s="1"/>
      <c r="IC418" s="1"/>
      <c r="ID418" s="1"/>
      <c r="IE418" s="1"/>
      <c r="IF418" s="1"/>
      <c r="IG418" s="1"/>
      <c r="IH418" s="1"/>
      <c r="II418" s="1"/>
      <c r="IJ418" s="1"/>
      <c r="IK418" s="1"/>
      <c r="IL418" s="1"/>
      <c r="IM418" s="1"/>
      <c r="IN418" s="1"/>
      <c r="IO418" s="1"/>
      <c r="IP418" s="1"/>
      <c r="IQ418" s="1"/>
      <c r="IR418" s="1"/>
      <c r="IS418" s="1"/>
      <c r="IT418" s="1"/>
      <c r="IU418" s="1"/>
      <c r="IV418" s="1"/>
      <c r="IW418" s="1"/>
    </row>
    <row r="419" customFormat="false" ht="11.25" hidden="false" customHeight="false" outlineLevel="0" collapsed="false">
      <c r="A419" s="1"/>
      <c r="B419" s="1"/>
      <c r="D419" s="1"/>
      <c r="E419" s="1"/>
      <c r="F419" s="1"/>
      <c r="H419" s="1"/>
      <c r="I419" s="1"/>
      <c r="J419" s="1"/>
      <c r="K419" s="1"/>
      <c r="M419" s="1"/>
      <c r="O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1"/>
      <c r="EN419" s="1"/>
      <c r="EO419" s="1"/>
      <c r="EP419" s="1"/>
      <c r="EQ419" s="1"/>
      <c r="ER419" s="1"/>
      <c r="ES419" s="1"/>
      <c r="ET419" s="1"/>
      <c r="EU419" s="1"/>
      <c r="EV419" s="1"/>
      <c r="EW419" s="1"/>
      <c r="EX419" s="1"/>
      <c r="EY419" s="1"/>
      <c r="EZ419" s="1"/>
      <c r="FA419" s="1"/>
      <c r="FB419" s="1"/>
      <c r="FC419" s="1"/>
      <c r="FD419" s="1"/>
      <c r="FE419" s="1"/>
      <c r="FF419" s="1"/>
      <c r="FG419" s="1"/>
      <c r="FH419" s="1"/>
      <c r="FI419" s="1"/>
      <c r="FJ419" s="1"/>
      <c r="FK419" s="1"/>
      <c r="FL419" s="1"/>
      <c r="FM419" s="1"/>
      <c r="FN419" s="1"/>
      <c r="FO419" s="1"/>
      <c r="FP419" s="1"/>
      <c r="FQ419" s="1"/>
      <c r="FR419" s="1"/>
      <c r="FS419" s="1"/>
      <c r="FT419" s="1"/>
      <c r="FU419" s="1"/>
      <c r="FV419" s="1"/>
      <c r="FW419" s="1"/>
      <c r="FX419" s="1"/>
      <c r="FY419" s="1"/>
      <c r="FZ419" s="1"/>
      <c r="GA419" s="1"/>
      <c r="GB419" s="1"/>
      <c r="GC419" s="1"/>
      <c r="GD419" s="1"/>
      <c r="GE419" s="1"/>
      <c r="GF419" s="1"/>
      <c r="GG419" s="1"/>
      <c r="GH419" s="1"/>
      <c r="GI419" s="1"/>
      <c r="GJ419" s="1"/>
      <c r="GK419" s="1"/>
      <c r="GL419" s="1"/>
      <c r="GM419" s="1"/>
      <c r="GN419" s="1"/>
      <c r="GO419" s="1"/>
      <c r="GP419" s="1"/>
      <c r="GQ419" s="1"/>
      <c r="GR419" s="1"/>
      <c r="GS419" s="1"/>
      <c r="GT419" s="1"/>
      <c r="GU419" s="1"/>
      <c r="GV419" s="1"/>
      <c r="GW419" s="1"/>
      <c r="GX419" s="1"/>
      <c r="GY419" s="1"/>
      <c r="GZ419" s="1"/>
      <c r="HA419" s="1"/>
      <c r="HB419" s="1"/>
      <c r="HC419" s="1"/>
      <c r="HD419" s="1"/>
      <c r="HE419" s="1"/>
      <c r="HF419" s="1"/>
      <c r="HG419" s="1"/>
      <c r="HH419" s="1"/>
      <c r="HI419" s="1"/>
      <c r="HJ419" s="1"/>
      <c r="HK419" s="1"/>
      <c r="HL419" s="1"/>
      <c r="HM419" s="1"/>
      <c r="HN419" s="1"/>
      <c r="HO419" s="1"/>
      <c r="HP419" s="1"/>
      <c r="HQ419" s="1"/>
      <c r="HR419" s="1"/>
      <c r="HS419" s="1"/>
      <c r="HT419" s="1"/>
      <c r="HU419" s="1"/>
      <c r="HV419" s="1"/>
      <c r="HW419" s="1"/>
      <c r="HX419" s="1"/>
      <c r="HY419" s="1"/>
      <c r="HZ419" s="1"/>
      <c r="IA419" s="1"/>
      <c r="IB419" s="1"/>
      <c r="IC419" s="1"/>
      <c r="ID419" s="1"/>
      <c r="IE419" s="1"/>
      <c r="IF419" s="1"/>
      <c r="IG419" s="1"/>
      <c r="IH419" s="1"/>
      <c r="II419" s="1"/>
      <c r="IJ419" s="1"/>
      <c r="IK419" s="1"/>
      <c r="IL419" s="1"/>
      <c r="IM419" s="1"/>
      <c r="IN419" s="1"/>
      <c r="IO419" s="1"/>
      <c r="IP419" s="1"/>
      <c r="IQ419" s="1"/>
      <c r="IR419" s="1"/>
      <c r="IS419" s="1"/>
      <c r="IT419" s="1"/>
      <c r="IU419" s="1"/>
      <c r="IV419" s="1"/>
      <c r="IW419" s="1"/>
    </row>
    <row r="420" customFormat="false" ht="11.25" hidden="false" customHeight="false" outlineLevel="0" collapsed="false">
      <c r="A420" s="1"/>
      <c r="B420" s="1"/>
      <c r="D420" s="1"/>
      <c r="E420" s="1"/>
      <c r="F420" s="1"/>
      <c r="H420" s="1"/>
      <c r="I420" s="1"/>
      <c r="J420" s="1"/>
      <c r="K420" s="1"/>
      <c r="M420" s="1"/>
      <c r="O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1"/>
      <c r="EN420" s="1"/>
      <c r="EO420" s="1"/>
      <c r="EP420" s="1"/>
      <c r="EQ420" s="1"/>
      <c r="ER420" s="1"/>
      <c r="ES420" s="1"/>
      <c r="ET420" s="1"/>
      <c r="EU420" s="1"/>
      <c r="EV420" s="1"/>
      <c r="EW420" s="1"/>
      <c r="EX420" s="1"/>
      <c r="EY420" s="1"/>
      <c r="EZ420" s="1"/>
      <c r="FA420" s="1"/>
      <c r="FB420" s="1"/>
      <c r="FC420" s="1"/>
      <c r="FD420" s="1"/>
      <c r="FE420" s="1"/>
      <c r="FF420" s="1"/>
      <c r="FG420" s="1"/>
      <c r="FH420" s="1"/>
      <c r="FI420" s="1"/>
      <c r="FJ420" s="1"/>
      <c r="FK420" s="1"/>
      <c r="FL420" s="1"/>
      <c r="FM420" s="1"/>
      <c r="FN420" s="1"/>
      <c r="FO420" s="1"/>
      <c r="FP420" s="1"/>
      <c r="FQ420" s="1"/>
      <c r="FR420" s="1"/>
      <c r="FS420" s="1"/>
      <c r="FT420" s="1"/>
      <c r="FU420" s="1"/>
      <c r="FV420" s="1"/>
      <c r="FW420" s="1"/>
      <c r="FX420" s="1"/>
      <c r="FY420" s="1"/>
      <c r="FZ420" s="1"/>
      <c r="GA420" s="1"/>
      <c r="GB420" s="1"/>
      <c r="GC420" s="1"/>
      <c r="GD420" s="1"/>
      <c r="GE420" s="1"/>
      <c r="GF420" s="1"/>
      <c r="GG420" s="1"/>
      <c r="GH420" s="1"/>
      <c r="GI420" s="1"/>
      <c r="GJ420" s="1"/>
      <c r="GK420" s="1"/>
      <c r="GL420" s="1"/>
      <c r="GM420" s="1"/>
      <c r="GN420" s="1"/>
      <c r="GO420" s="1"/>
      <c r="GP420" s="1"/>
      <c r="GQ420" s="1"/>
      <c r="GR420" s="1"/>
      <c r="GS420" s="1"/>
      <c r="GT420" s="1"/>
      <c r="GU420" s="1"/>
      <c r="GV420" s="1"/>
      <c r="GW420" s="1"/>
      <c r="GX420" s="1"/>
      <c r="GY420" s="1"/>
      <c r="GZ420" s="1"/>
      <c r="HA420" s="1"/>
      <c r="HB420" s="1"/>
      <c r="HC420" s="1"/>
      <c r="HD420" s="1"/>
      <c r="HE420" s="1"/>
      <c r="HF420" s="1"/>
      <c r="HG420" s="1"/>
      <c r="HH420" s="1"/>
      <c r="HI420" s="1"/>
      <c r="HJ420" s="1"/>
      <c r="HK420" s="1"/>
      <c r="HL420" s="1"/>
      <c r="HM420" s="1"/>
      <c r="HN420" s="1"/>
      <c r="HO420" s="1"/>
      <c r="HP420" s="1"/>
      <c r="HQ420" s="1"/>
      <c r="HR420" s="1"/>
      <c r="HS420" s="1"/>
      <c r="HT420" s="1"/>
      <c r="HU420" s="1"/>
      <c r="HV420" s="1"/>
      <c r="HW420" s="1"/>
      <c r="HX420" s="1"/>
      <c r="HY420" s="1"/>
      <c r="HZ420" s="1"/>
      <c r="IA420" s="1"/>
      <c r="IB420" s="1"/>
      <c r="IC420" s="1"/>
      <c r="ID420" s="1"/>
      <c r="IE420" s="1"/>
      <c r="IF420" s="1"/>
      <c r="IG420" s="1"/>
      <c r="IH420" s="1"/>
      <c r="II420" s="1"/>
      <c r="IJ420" s="1"/>
      <c r="IK420" s="1"/>
      <c r="IL420" s="1"/>
      <c r="IM420" s="1"/>
      <c r="IN420" s="1"/>
      <c r="IO420" s="1"/>
      <c r="IP420" s="1"/>
      <c r="IQ420" s="1"/>
      <c r="IR420" s="1"/>
      <c r="IS420" s="1"/>
      <c r="IT420" s="1"/>
      <c r="IU420" s="1"/>
      <c r="IV420" s="1"/>
      <c r="IW420" s="1"/>
    </row>
    <row r="421" customFormat="false" ht="11.25" hidden="false" customHeight="false" outlineLevel="0" collapsed="false">
      <c r="A421" s="1"/>
      <c r="B421" s="1"/>
      <c r="D421" s="1"/>
      <c r="E421" s="1"/>
      <c r="F421" s="1"/>
      <c r="H421" s="1"/>
      <c r="I421" s="1"/>
      <c r="J421" s="1"/>
      <c r="K421" s="1"/>
      <c r="M421" s="1"/>
      <c r="O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  <c r="DX421" s="1"/>
      <c r="DY421" s="1"/>
      <c r="DZ421" s="1"/>
      <c r="EA421" s="1"/>
      <c r="EB421" s="1"/>
      <c r="EC421" s="1"/>
      <c r="ED421" s="1"/>
      <c r="EE421" s="1"/>
      <c r="EF421" s="1"/>
      <c r="EG421" s="1"/>
      <c r="EH421" s="1"/>
      <c r="EI421" s="1"/>
      <c r="EJ421" s="1"/>
      <c r="EK421" s="1"/>
      <c r="EL421" s="1"/>
      <c r="EM421" s="1"/>
      <c r="EN421" s="1"/>
      <c r="EO421" s="1"/>
      <c r="EP421" s="1"/>
      <c r="EQ421" s="1"/>
      <c r="ER421" s="1"/>
      <c r="ES421" s="1"/>
      <c r="ET421" s="1"/>
      <c r="EU421" s="1"/>
      <c r="EV421" s="1"/>
      <c r="EW421" s="1"/>
      <c r="EX421" s="1"/>
      <c r="EY421" s="1"/>
      <c r="EZ421" s="1"/>
      <c r="FA421" s="1"/>
      <c r="FB421" s="1"/>
      <c r="FC421" s="1"/>
      <c r="FD421" s="1"/>
      <c r="FE421" s="1"/>
      <c r="FF421" s="1"/>
      <c r="FG421" s="1"/>
      <c r="FH421" s="1"/>
      <c r="FI421" s="1"/>
      <c r="FJ421" s="1"/>
      <c r="FK421" s="1"/>
      <c r="FL421" s="1"/>
      <c r="FM421" s="1"/>
      <c r="FN421" s="1"/>
      <c r="FO421" s="1"/>
      <c r="FP421" s="1"/>
      <c r="FQ421" s="1"/>
      <c r="FR421" s="1"/>
      <c r="FS421" s="1"/>
      <c r="FT421" s="1"/>
      <c r="FU421" s="1"/>
      <c r="FV421" s="1"/>
      <c r="FW421" s="1"/>
      <c r="FX421" s="1"/>
      <c r="FY421" s="1"/>
      <c r="FZ421" s="1"/>
      <c r="GA421" s="1"/>
      <c r="GB421" s="1"/>
      <c r="GC421" s="1"/>
      <c r="GD421" s="1"/>
      <c r="GE421" s="1"/>
      <c r="GF421" s="1"/>
      <c r="GG421" s="1"/>
      <c r="GH421" s="1"/>
      <c r="GI421" s="1"/>
      <c r="GJ421" s="1"/>
      <c r="GK421" s="1"/>
      <c r="GL421" s="1"/>
      <c r="GM421" s="1"/>
      <c r="GN421" s="1"/>
      <c r="GO421" s="1"/>
      <c r="GP421" s="1"/>
      <c r="GQ421" s="1"/>
      <c r="GR421" s="1"/>
      <c r="GS421" s="1"/>
      <c r="GT421" s="1"/>
      <c r="GU421" s="1"/>
      <c r="GV421" s="1"/>
      <c r="GW421" s="1"/>
      <c r="GX421" s="1"/>
      <c r="GY421" s="1"/>
      <c r="GZ421" s="1"/>
      <c r="HA421" s="1"/>
      <c r="HB421" s="1"/>
      <c r="HC421" s="1"/>
      <c r="HD421" s="1"/>
      <c r="HE421" s="1"/>
      <c r="HF421" s="1"/>
      <c r="HG421" s="1"/>
      <c r="HH421" s="1"/>
      <c r="HI421" s="1"/>
      <c r="HJ421" s="1"/>
      <c r="HK421" s="1"/>
      <c r="HL421" s="1"/>
      <c r="HM421" s="1"/>
      <c r="HN421" s="1"/>
      <c r="HO421" s="1"/>
      <c r="HP421" s="1"/>
      <c r="HQ421" s="1"/>
      <c r="HR421" s="1"/>
      <c r="HS421" s="1"/>
      <c r="HT421" s="1"/>
      <c r="HU421" s="1"/>
      <c r="HV421" s="1"/>
      <c r="HW421" s="1"/>
      <c r="HX421" s="1"/>
      <c r="HY421" s="1"/>
      <c r="HZ421" s="1"/>
      <c r="IA421" s="1"/>
      <c r="IB421" s="1"/>
      <c r="IC421" s="1"/>
      <c r="ID421" s="1"/>
      <c r="IE421" s="1"/>
      <c r="IF421" s="1"/>
      <c r="IG421" s="1"/>
      <c r="IH421" s="1"/>
      <c r="II421" s="1"/>
      <c r="IJ421" s="1"/>
      <c r="IK421" s="1"/>
      <c r="IL421" s="1"/>
      <c r="IM421" s="1"/>
      <c r="IN421" s="1"/>
      <c r="IO421" s="1"/>
      <c r="IP421" s="1"/>
      <c r="IQ421" s="1"/>
      <c r="IR421" s="1"/>
      <c r="IS421" s="1"/>
      <c r="IT421" s="1"/>
      <c r="IU421" s="1"/>
      <c r="IV421" s="1"/>
      <c r="IW421" s="1"/>
    </row>
    <row r="422" customFormat="false" ht="11.25" hidden="false" customHeight="false" outlineLevel="0" collapsed="false">
      <c r="A422" s="1"/>
      <c r="B422" s="1"/>
      <c r="D422" s="1"/>
      <c r="E422" s="1"/>
      <c r="F422" s="1"/>
      <c r="H422" s="1"/>
      <c r="I422" s="1"/>
      <c r="J422" s="1"/>
      <c r="K422" s="1"/>
      <c r="M422" s="1"/>
      <c r="O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1"/>
      <c r="EH422" s="1"/>
      <c r="EI422" s="1"/>
      <c r="EJ422" s="1"/>
      <c r="EK422" s="1"/>
      <c r="EL422" s="1"/>
      <c r="EM422" s="1"/>
      <c r="EN422" s="1"/>
      <c r="EO422" s="1"/>
      <c r="EP422" s="1"/>
      <c r="EQ422" s="1"/>
      <c r="ER422" s="1"/>
      <c r="ES422" s="1"/>
      <c r="ET422" s="1"/>
      <c r="EU422" s="1"/>
      <c r="EV422" s="1"/>
      <c r="EW422" s="1"/>
      <c r="EX422" s="1"/>
      <c r="EY422" s="1"/>
      <c r="EZ422" s="1"/>
      <c r="FA422" s="1"/>
      <c r="FB422" s="1"/>
      <c r="FC422" s="1"/>
      <c r="FD422" s="1"/>
      <c r="FE422" s="1"/>
      <c r="FF422" s="1"/>
      <c r="FG422" s="1"/>
      <c r="FH422" s="1"/>
      <c r="FI422" s="1"/>
      <c r="FJ422" s="1"/>
      <c r="FK422" s="1"/>
      <c r="FL422" s="1"/>
      <c r="FM422" s="1"/>
      <c r="FN422" s="1"/>
      <c r="FO422" s="1"/>
      <c r="FP422" s="1"/>
      <c r="FQ422" s="1"/>
      <c r="FR422" s="1"/>
      <c r="FS422" s="1"/>
      <c r="FT422" s="1"/>
      <c r="FU422" s="1"/>
      <c r="FV422" s="1"/>
      <c r="FW422" s="1"/>
      <c r="FX422" s="1"/>
      <c r="FY422" s="1"/>
      <c r="FZ422" s="1"/>
      <c r="GA422" s="1"/>
      <c r="GB422" s="1"/>
      <c r="GC422" s="1"/>
      <c r="GD422" s="1"/>
      <c r="GE422" s="1"/>
      <c r="GF422" s="1"/>
      <c r="GG422" s="1"/>
      <c r="GH422" s="1"/>
      <c r="GI422" s="1"/>
      <c r="GJ422" s="1"/>
      <c r="GK422" s="1"/>
      <c r="GL422" s="1"/>
      <c r="GM422" s="1"/>
      <c r="GN422" s="1"/>
      <c r="GO422" s="1"/>
      <c r="GP422" s="1"/>
      <c r="GQ422" s="1"/>
      <c r="GR422" s="1"/>
      <c r="GS422" s="1"/>
      <c r="GT422" s="1"/>
      <c r="GU422" s="1"/>
      <c r="GV422" s="1"/>
      <c r="GW422" s="1"/>
      <c r="GX422" s="1"/>
      <c r="GY422" s="1"/>
      <c r="GZ422" s="1"/>
      <c r="HA422" s="1"/>
      <c r="HB422" s="1"/>
      <c r="HC422" s="1"/>
      <c r="HD422" s="1"/>
      <c r="HE422" s="1"/>
      <c r="HF422" s="1"/>
      <c r="HG422" s="1"/>
      <c r="HH422" s="1"/>
      <c r="HI422" s="1"/>
      <c r="HJ422" s="1"/>
      <c r="HK422" s="1"/>
      <c r="HL422" s="1"/>
      <c r="HM422" s="1"/>
      <c r="HN422" s="1"/>
      <c r="HO422" s="1"/>
      <c r="HP422" s="1"/>
      <c r="HQ422" s="1"/>
      <c r="HR422" s="1"/>
      <c r="HS422" s="1"/>
      <c r="HT422" s="1"/>
      <c r="HU422" s="1"/>
      <c r="HV422" s="1"/>
      <c r="HW422" s="1"/>
      <c r="HX422" s="1"/>
      <c r="HY422" s="1"/>
      <c r="HZ422" s="1"/>
      <c r="IA422" s="1"/>
      <c r="IB422" s="1"/>
      <c r="IC422" s="1"/>
      <c r="ID422" s="1"/>
      <c r="IE422" s="1"/>
      <c r="IF422" s="1"/>
      <c r="IG422" s="1"/>
      <c r="IH422" s="1"/>
      <c r="II422" s="1"/>
      <c r="IJ422" s="1"/>
      <c r="IK422" s="1"/>
      <c r="IL422" s="1"/>
      <c r="IM422" s="1"/>
      <c r="IN422" s="1"/>
      <c r="IO422" s="1"/>
      <c r="IP422" s="1"/>
      <c r="IQ422" s="1"/>
      <c r="IR422" s="1"/>
      <c r="IS422" s="1"/>
      <c r="IT422" s="1"/>
      <c r="IU422" s="1"/>
      <c r="IV422" s="1"/>
      <c r="IW422" s="1"/>
    </row>
    <row r="423" customFormat="false" ht="11.25" hidden="false" customHeight="false" outlineLevel="0" collapsed="false">
      <c r="A423" s="1"/>
      <c r="B423" s="1"/>
      <c r="D423" s="1"/>
      <c r="E423" s="1"/>
      <c r="F423" s="1"/>
      <c r="H423" s="1"/>
      <c r="I423" s="1"/>
      <c r="J423" s="1"/>
      <c r="K423" s="1"/>
      <c r="M423" s="1"/>
      <c r="O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"/>
      <c r="EB423" s="1"/>
      <c r="EC423" s="1"/>
      <c r="ED423" s="1"/>
      <c r="EE423" s="1"/>
      <c r="EF423" s="1"/>
      <c r="EG423" s="1"/>
      <c r="EH423" s="1"/>
      <c r="EI423" s="1"/>
      <c r="EJ423" s="1"/>
      <c r="EK423" s="1"/>
      <c r="EL423" s="1"/>
      <c r="EM423" s="1"/>
      <c r="EN423" s="1"/>
      <c r="EO423" s="1"/>
      <c r="EP423" s="1"/>
      <c r="EQ423" s="1"/>
      <c r="ER423" s="1"/>
      <c r="ES423" s="1"/>
      <c r="ET423" s="1"/>
      <c r="EU423" s="1"/>
      <c r="EV423" s="1"/>
      <c r="EW423" s="1"/>
      <c r="EX423" s="1"/>
      <c r="EY423" s="1"/>
      <c r="EZ423" s="1"/>
      <c r="FA423" s="1"/>
      <c r="FB423" s="1"/>
      <c r="FC423" s="1"/>
      <c r="FD423" s="1"/>
      <c r="FE423" s="1"/>
      <c r="FF423" s="1"/>
      <c r="FG423" s="1"/>
      <c r="FH423" s="1"/>
      <c r="FI423" s="1"/>
      <c r="FJ423" s="1"/>
      <c r="FK423" s="1"/>
      <c r="FL423" s="1"/>
      <c r="FM423" s="1"/>
      <c r="FN423" s="1"/>
      <c r="FO423" s="1"/>
      <c r="FP423" s="1"/>
      <c r="FQ423" s="1"/>
      <c r="FR423" s="1"/>
      <c r="FS423" s="1"/>
      <c r="FT423" s="1"/>
      <c r="FU423" s="1"/>
      <c r="FV423" s="1"/>
      <c r="FW423" s="1"/>
      <c r="FX423" s="1"/>
      <c r="FY423" s="1"/>
      <c r="FZ423" s="1"/>
      <c r="GA423" s="1"/>
      <c r="GB423" s="1"/>
      <c r="GC423" s="1"/>
      <c r="GD423" s="1"/>
      <c r="GE423" s="1"/>
      <c r="GF423" s="1"/>
      <c r="GG423" s="1"/>
      <c r="GH423" s="1"/>
      <c r="GI423" s="1"/>
      <c r="GJ423" s="1"/>
      <c r="GK423" s="1"/>
      <c r="GL423" s="1"/>
      <c r="GM423" s="1"/>
      <c r="GN423" s="1"/>
      <c r="GO423" s="1"/>
      <c r="GP423" s="1"/>
      <c r="GQ423" s="1"/>
      <c r="GR423" s="1"/>
      <c r="GS423" s="1"/>
      <c r="GT423" s="1"/>
      <c r="GU423" s="1"/>
      <c r="GV423" s="1"/>
      <c r="GW423" s="1"/>
      <c r="GX423" s="1"/>
      <c r="GY423" s="1"/>
      <c r="GZ423" s="1"/>
      <c r="HA423" s="1"/>
      <c r="HB423" s="1"/>
      <c r="HC423" s="1"/>
      <c r="HD423" s="1"/>
      <c r="HE423" s="1"/>
      <c r="HF423" s="1"/>
      <c r="HG423" s="1"/>
      <c r="HH423" s="1"/>
      <c r="HI423" s="1"/>
      <c r="HJ423" s="1"/>
      <c r="HK423" s="1"/>
      <c r="HL423" s="1"/>
      <c r="HM423" s="1"/>
      <c r="HN423" s="1"/>
      <c r="HO423" s="1"/>
      <c r="HP423" s="1"/>
      <c r="HQ423" s="1"/>
      <c r="HR423" s="1"/>
      <c r="HS423" s="1"/>
      <c r="HT423" s="1"/>
      <c r="HU423" s="1"/>
      <c r="HV423" s="1"/>
      <c r="HW423" s="1"/>
      <c r="HX423" s="1"/>
      <c r="HY423" s="1"/>
      <c r="HZ423" s="1"/>
      <c r="IA423" s="1"/>
      <c r="IB423" s="1"/>
      <c r="IC423" s="1"/>
      <c r="ID423" s="1"/>
      <c r="IE423" s="1"/>
      <c r="IF423" s="1"/>
      <c r="IG423" s="1"/>
      <c r="IH423" s="1"/>
      <c r="II423" s="1"/>
      <c r="IJ423" s="1"/>
      <c r="IK423" s="1"/>
      <c r="IL423" s="1"/>
      <c r="IM423" s="1"/>
      <c r="IN423" s="1"/>
      <c r="IO423" s="1"/>
      <c r="IP423" s="1"/>
      <c r="IQ423" s="1"/>
      <c r="IR423" s="1"/>
      <c r="IS423" s="1"/>
      <c r="IT423" s="1"/>
      <c r="IU423" s="1"/>
      <c r="IV423" s="1"/>
      <c r="IW423" s="1"/>
    </row>
    <row r="424" customFormat="false" ht="11.25" hidden="false" customHeight="false" outlineLevel="0" collapsed="false">
      <c r="A424" s="1"/>
      <c r="B424" s="1"/>
      <c r="D424" s="1"/>
      <c r="E424" s="1"/>
      <c r="F424" s="1"/>
      <c r="H424" s="1"/>
      <c r="I424" s="1"/>
      <c r="J424" s="1"/>
      <c r="K424" s="1"/>
      <c r="M424" s="1"/>
      <c r="O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  <c r="FA424" s="1"/>
      <c r="FB424" s="1"/>
      <c r="FC424" s="1"/>
      <c r="FD424" s="1"/>
      <c r="FE424" s="1"/>
      <c r="FF424" s="1"/>
      <c r="FG424" s="1"/>
      <c r="FH424" s="1"/>
      <c r="FI424" s="1"/>
      <c r="FJ424" s="1"/>
      <c r="FK424" s="1"/>
      <c r="FL424" s="1"/>
      <c r="FM424" s="1"/>
      <c r="FN424" s="1"/>
      <c r="FO424" s="1"/>
      <c r="FP424" s="1"/>
      <c r="FQ424" s="1"/>
      <c r="FR424" s="1"/>
      <c r="FS424" s="1"/>
      <c r="FT424" s="1"/>
      <c r="FU424" s="1"/>
      <c r="FV424" s="1"/>
      <c r="FW424" s="1"/>
      <c r="FX424" s="1"/>
      <c r="FY424" s="1"/>
      <c r="FZ424" s="1"/>
      <c r="GA424" s="1"/>
      <c r="GB424" s="1"/>
      <c r="GC424" s="1"/>
      <c r="GD424" s="1"/>
      <c r="GE424" s="1"/>
      <c r="GF424" s="1"/>
      <c r="GG424" s="1"/>
      <c r="GH424" s="1"/>
      <c r="GI424" s="1"/>
      <c r="GJ424" s="1"/>
      <c r="GK424" s="1"/>
      <c r="GL424" s="1"/>
      <c r="GM424" s="1"/>
      <c r="GN424" s="1"/>
      <c r="GO424" s="1"/>
      <c r="GP424" s="1"/>
      <c r="GQ424" s="1"/>
      <c r="GR424" s="1"/>
      <c r="GS424" s="1"/>
      <c r="GT424" s="1"/>
      <c r="GU424" s="1"/>
      <c r="GV424" s="1"/>
      <c r="GW424" s="1"/>
      <c r="GX424" s="1"/>
      <c r="GY424" s="1"/>
      <c r="GZ424" s="1"/>
      <c r="HA424" s="1"/>
      <c r="HB424" s="1"/>
      <c r="HC424" s="1"/>
      <c r="HD424" s="1"/>
      <c r="HE424" s="1"/>
      <c r="HF424" s="1"/>
      <c r="HG424" s="1"/>
      <c r="HH424" s="1"/>
      <c r="HI424" s="1"/>
      <c r="HJ424" s="1"/>
      <c r="HK424" s="1"/>
      <c r="HL424" s="1"/>
      <c r="HM424" s="1"/>
      <c r="HN424" s="1"/>
      <c r="HO424" s="1"/>
      <c r="HP424" s="1"/>
      <c r="HQ424" s="1"/>
      <c r="HR424" s="1"/>
      <c r="HS424" s="1"/>
      <c r="HT424" s="1"/>
      <c r="HU424" s="1"/>
      <c r="HV424" s="1"/>
      <c r="HW424" s="1"/>
      <c r="HX424" s="1"/>
      <c r="HY424" s="1"/>
      <c r="HZ424" s="1"/>
      <c r="IA424" s="1"/>
      <c r="IB424" s="1"/>
      <c r="IC424" s="1"/>
      <c r="ID424" s="1"/>
      <c r="IE424" s="1"/>
      <c r="IF424" s="1"/>
      <c r="IG424" s="1"/>
      <c r="IH424" s="1"/>
      <c r="II424" s="1"/>
      <c r="IJ424" s="1"/>
      <c r="IK424" s="1"/>
      <c r="IL424" s="1"/>
      <c r="IM424" s="1"/>
      <c r="IN424" s="1"/>
      <c r="IO424" s="1"/>
      <c r="IP424" s="1"/>
      <c r="IQ424" s="1"/>
      <c r="IR424" s="1"/>
      <c r="IS424" s="1"/>
      <c r="IT424" s="1"/>
      <c r="IU424" s="1"/>
      <c r="IV424" s="1"/>
      <c r="IW424" s="1"/>
    </row>
    <row r="425" customFormat="false" ht="11.25" hidden="false" customHeight="false" outlineLevel="0" collapsed="false">
      <c r="A425" s="1"/>
      <c r="B425" s="1"/>
      <c r="D425" s="1"/>
      <c r="E425" s="1"/>
      <c r="F425" s="1"/>
      <c r="H425" s="1"/>
      <c r="I425" s="1"/>
      <c r="J425" s="1"/>
      <c r="K425" s="1"/>
      <c r="M425" s="1"/>
      <c r="O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1"/>
      <c r="EA425" s="1"/>
      <c r="EB425" s="1"/>
      <c r="EC425" s="1"/>
      <c r="ED425" s="1"/>
      <c r="EE425" s="1"/>
      <c r="EF425" s="1"/>
      <c r="EG425" s="1"/>
      <c r="EH425" s="1"/>
      <c r="EI425" s="1"/>
      <c r="EJ425" s="1"/>
      <c r="EK425" s="1"/>
      <c r="EL425" s="1"/>
      <c r="EM425" s="1"/>
      <c r="EN425" s="1"/>
      <c r="EO425" s="1"/>
      <c r="EP425" s="1"/>
      <c r="EQ425" s="1"/>
      <c r="ER425" s="1"/>
      <c r="ES425" s="1"/>
      <c r="ET425" s="1"/>
      <c r="EU425" s="1"/>
      <c r="EV425" s="1"/>
      <c r="EW425" s="1"/>
      <c r="EX425" s="1"/>
      <c r="EY425" s="1"/>
      <c r="EZ425" s="1"/>
      <c r="FA425" s="1"/>
      <c r="FB425" s="1"/>
      <c r="FC425" s="1"/>
      <c r="FD425" s="1"/>
      <c r="FE425" s="1"/>
      <c r="FF425" s="1"/>
      <c r="FG425" s="1"/>
      <c r="FH425" s="1"/>
      <c r="FI425" s="1"/>
      <c r="FJ425" s="1"/>
      <c r="FK425" s="1"/>
      <c r="FL425" s="1"/>
      <c r="FM425" s="1"/>
      <c r="FN425" s="1"/>
      <c r="FO425" s="1"/>
      <c r="FP425" s="1"/>
      <c r="FQ425" s="1"/>
      <c r="FR425" s="1"/>
      <c r="FS425" s="1"/>
      <c r="FT425" s="1"/>
      <c r="FU425" s="1"/>
      <c r="FV425" s="1"/>
      <c r="FW425" s="1"/>
      <c r="FX425" s="1"/>
      <c r="FY425" s="1"/>
      <c r="FZ425" s="1"/>
      <c r="GA425" s="1"/>
      <c r="GB425" s="1"/>
      <c r="GC425" s="1"/>
      <c r="GD425" s="1"/>
      <c r="GE425" s="1"/>
      <c r="GF425" s="1"/>
      <c r="GG425" s="1"/>
      <c r="GH425" s="1"/>
      <c r="GI425" s="1"/>
      <c r="GJ425" s="1"/>
      <c r="GK425" s="1"/>
      <c r="GL425" s="1"/>
      <c r="GM425" s="1"/>
      <c r="GN425" s="1"/>
      <c r="GO425" s="1"/>
      <c r="GP425" s="1"/>
      <c r="GQ425" s="1"/>
      <c r="GR425" s="1"/>
      <c r="GS425" s="1"/>
      <c r="GT425" s="1"/>
      <c r="GU425" s="1"/>
      <c r="GV425" s="1"/>
      <c r="GW425" s="1"/>
      <c r="GX425" s="1"/>
      <c r="GY425" s="1"/>
      <c r="GZ425" s="1"/>
      <c r="HA425" s="1"/>
      <c r="HB425" s="1"/>
      <c r="HC425" s="1"/>
      <c r="HD425" s="1"/>
      <c r="HE425" s="1"/>
      <c r="HF425" s="1"/>
      <c r="HG425" s="1"/>
      <c r="HH425" s="1"/>
      <c r="HI425" s="1"/>
      <c r="HJ425" s="1"/>
      <c r="HK425" s="1"/>
      <c r="HL425" s="1"/>
      <c r="HM425" s="1"/>
      <c r="HN425" s="1"/>
      <c r="HO425" s="1"/>
      <c r="HP425" s="1"/>
      <c r="HQ425" s="1"/>
      <c r="HR425" s="1"/>
      <c r="HS425" s="1"/>
      <c r="HT425" s="1"/>
      <c r="HU425" s="1"/>
      <c r="HV425" s="1"/>
      <c r="HW425" s="1"/>
      <c r="HX425" s="1"/>
      <c r="HY425" s="1"/>
      <c r="HZ425" s="1"/>
      <c r="IA425" s="1"/>
      <c r="IB425" s="1"/>
      <c r="IC425" s="1"/>
      <c r="ID425" s="1"/>
      <c r="IE425" s="1"/>
      <c r="IF425" s="1"/>
      <c r="IG425" s="1"/>
      <c r="IH425" s="1"/>
      <c r="II425" s="1"/>
      <c r="IJ425" s="1"/>
      <c r="IK425" s="1"/>
      <c r="IL425" s="1"/>
      <c r="IM425" s="1"/>
      <c r="IN425" s="1"/>
      <c r="IO425" s="1"/>
      <c r="IP425" s="1"/>
      <c r="IQ425" s="1"/>
      <c r="IR425" s="1"/>
      <c r="IS425" s="1"/>
      <c r="IT425" s="1"/>
      <c r="IU425" s="1"/>
      <c r="IV425" s="1"/>
      <c r="IW425" s="1"/>
    </row>
    <row r="426" customFormat="false" ht="11.25" hidden="false" customHeight="false" outlineLevel="0" collapsed="false">
      <c r="A426" s="1"/>
      <c r="B426" s="1"/>
      <c r="D426" s="1"/>
      <c r="E426" s="1"/>
      <c r="F426" s="1"/>
      <c r="H426" s="1"/>
      <c r="I426" s="1"/>
      <c r="J426" s="1"/>
      <c r="K426" s="1"/>
      <c r="M426" s="1"/>
      <c r="O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1"/>
      <c r="EA426" s="1"/>
      <c r="EB426" s="1"/>
      <c r="EC426" s="1"/>
      <c r="ED426" s="1"/>
      <c r="EE426" s="1"/>
      <c r="EF426" s="1"/>
      <c r="EG426" s="1"/>
      <c r="EH426" s="1"/>
      <c r="EI426" s="1"/>
      <c r="EJ426" s="1"/>
      <c r="EK426" s="1"/>
      <c r="EL426" s="1"/>
      <c r="EM426" s="1"/>
      <c r="EN426" s="1"/>
      <c r="EO426" s="1"/>
      <c r="EP426" s="1"/>
      <c r="EQ426" s="1"/>
      <c r="ER426" s="1"/>
      <c r="ES426" s="1"/>
      <c r="ET426" s="1"/>
      <c r="EU426" s="1"/>
      <c r="EV426" s="1"/>
      <c r="EW426" s="1"/>
      <c r="EX426" s="1"/>
      <c r="EY426" s="1"/>
      <c r="EZ426" s="1"/>
      <c r="FA426" s="1"/>
      <c r="FB426" s="1"/>
      <c r="FC426" s="1"/>
      <c r="FD426" s="1"/>
      <c r="FE426" s="1"/>
      <c r="FF426" s="1"/>
      <c r="FG426" s="1"/>
      <c r="FH426" s="1"/>
      <c r="FI426" s="1"/>
      <c r="FJ426" s="1"/>
      <c r="FK426" s="1"/>
      <c r="FL426" s="1"/>
      <c r="FM426" s="1"/>
      <c r="FN426" s="1"/>
      <c r="FO426" s="1"/>
      <c r="FP426" s="1"/>
      <c r="FQ426" s="1"/>
      <c r="FR426" s="1"/>
      <c r="FS426" s="1"/>
      <c r="FT426" s="1"/>
      <c r="FU426" s="1"/>
      <c r="FV426" s="1"/>
      <c r="FW426" s="1"/>
      <c r="FX426" s="1"/>
      <c r="FY426" s="1"/>
      <c r="FZ426" s="1"/>
      <c r="GA426" s="1"/>
      <c r="GB426" s="1"/>
      <c r="GC426" s="1"/>
      <c r="GD426" s="1"/>
      <c r="GE426" s="1"/>
      <c r="GF426" s="1"/>
      <c r="GG426" s="1"/>
      <c r="GH426" s="1"/>
      <c r="GI426" s="1"/>
      <c r="GJ426" s="1"/>
      <c r="GK426" s="1"/>
      <c r="GL426" s="1"/>
      <c r="GM426" s="1"/>
      <c r="GN426" s="1"/>
      <c r="GO426" s="1"/>
      <c r="GP426" s="1"/>
      <c r="GQ426" s="1"/>
      <c r="GR426" s="1"/>
      <c r="GS426" s="1"/>
      <c r="GT426" s="1"/>
      <c r="GU426" s="1"/>
      <c r="GV426" s="1"/>
      <c r="GW426" s="1"/>
      <c r="GX426" s="1"/>
      <c r="GY426" s="1"/>
      <c r="GZ426" s="1"/>
      <c r="HA426" s="1"/>
      <c r="HB426" s="1"/>
      <c r="HC426" s="1"/>
      <c r="HD426" s="1"/>
      <c r="HE426" s="1"/>
      <c r="HF426" s="1"/>
      <c r="HG426" s="1"/>
      <c r="HH426" s="1"/>
      <c r="HI426" s="1"/>
      <c r="HJ426" s="1"/>
      <c r="HK426" s="1"/>
      <c r="HL426" s="1"/>
      <c r="HM426" s="1"/>
      <c r="HN426" s="1"/>
      <c r="HO426" s="1"/>
      <c r="HP426" s="1"/>
      <c r="HQ426" s="1"/>
      <c r="HR426" s="1"/>
      <c r="HS426" s="1"/>
      <c r="HT426" s="1"/>
      <c r="HU426" s="1"/>
      <c r="HV426" s="1"/>
      <c r="HW426" s="1"/>
      <c r="HX426" s="1"/>
      <c r="HY426" s="1"/>
      <c r="HZ426" s="1"/>
      <c r="IA426" s="1"/>
      <c r="IB426" s="1"/>
      <c r="IC426" s="1"/>
      <c r="ID426" s="1"/>
      <c r="IE426" s="1"/>
      <c r="IF426" s="1"/>
      <c r="IG426" s="1"/>
      <c r="IH426" s="1"/>
      <c r="II426" s="1"/>
      <c r="IJ426" s="1"/>
      <c r="IK426" s="1"/>
      <c r="IL426" s="1"/>
      <c r="IM426" s="1"/>
      <c r="IN426" s="1"/>
      <c r="IO426" s="1"/>
      <c r="IP426" s="1"/>
      <c r="IQ426" s="1"/>
      <c r="IR426" s="1"/>
      <c r="IS426" s="1"/>
      <c r="IT426" s="1"/>
      <c r="IU426" s="1"/>
      <c r="IV426" s="1"/>
      <c r="IW426" s="1"/>
    </row>
    <row r="427" customFormat="false" ht="11.25" hidden="false" customHeight="false" outlineLevel="0" collapsed="false">
      <c r="A427" s="1"/>
      <c r="B427" s="1"/>
      <c r="D427" s="1"/>
      <c r="E427" s="1"/>
      <c r="F427" s="1"/>
      <c r="H427" s="1"/>
      <c r="I427" s="1"/>
      <c r="J427" s="1"/>
      <c r="K427" s="1"/>
      <c r="M427" s="1"/>
      <c r="O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  <c r="DX427" s="1"/>
      <c r="DY427" s="1"/>
      <c r="DZ427" s="1"/>
      <c r="EA427" s="1"/>
      <c r="EB427" s="1"/>
      <c r="EC427" s="1"/>
      <c r="ED427" s="1"/>
      <c r="EE427" s="1"/>
      <c r="EF427" s="1"/>
      <c r="EG427" s="1"/>
      <c r="EH427" s="1"/>
      <c r="EI427" s="1"/>
      <c r="EJ427" s="1"/>
      <c r="EK427" s="1"/>
      <c r="EL427" s="1"/>
      <c r="EM427" s="1"/>
      <c r="EN427" s="1"/>
      <c r="EO427" s="1"/>
      <c r="EP427" s="1"/>
      <c r="EQ427" s="1"/>
      <c r="ER427" s="1"/>
      <c r="ES427" s="1"/>
      <c r="ET427" s="1"/>
      <c r="EU427" s="1"/>
      <c r="EV427" s="1"/>
      <c r="EW427" s="1"/>
      <c r="EX427" s="1"/>
      <c r="EY427" s="1"/>
      <c r="EZ427" s="1"/>
      <c r="FA427" s="1"/>
      <c r="FB427" s="1"/>
      <c r="FC427" s="1"/>
      <c r="FD427" s="1"/>
      <c r="FE427" s="1"/>
      <c r="FF427" s="1"/>
      <c r="FG427" s="1"/>
      <c r="FH427" s="1"/>
      <c r="FI427" s="1"/>
      <c r="FJ427" s="1"/>
      <c r="FK427" s="1"/>
      <c r="FL427" s="1"/>
      <c r="FM427" s="1"/>
      <c r="FN427" s="1"/>
      <c r="FO427" s="1"/>
      <c r="FP427" s="1"/>
      <c r="FQ427" s="1"/>
      <c r="FR427" s="1"/>
      <c r="FS427" s="1"/>
      <c r="FT427" s="1"/>
      <c r="FU427" s="1"/>
      <c r="FV427" s="1"/>
      <c r="FW427" s="1"/>
      <c r="FX427" s="1"/>
      <c r="FY427" s="1"/>
      <c r="FZ427" s="1"/>
      <c r="GA427" s="1"/>
      <c r="GB427" s="1"/>
      <c r="GC427" s="1"/>
      <c r="GD427" s="1"/>
      <c r="GE427" s="1"/>
      <c r="GF427" s="1"/>
      <c r="GG427" s="1"/>
      <c r="GH427" s="1"/>
      <c r="GI427" s="1"/>
      <c r="GJ427" s="1"/>
      <c r="GK427" s="1"/>
      <c r="GL427" s="1"/>
      <c r="GM427" s="1"/>
      <c r="GN427" s="1"/>
      <c r="GO427" s="1"/>
      <c r="GP427" s="1"/>
      <c r="GQ427" s="1"/>
      <c r="GR427" s="1"/>
      <c r="GS427" s="1"/>
      <c r="GT427" s="1"/>
      <c r="GU427" s="1"/>
      <c r="GV427" s="1"/>
      <c r="GW427" s="1"/>
      <c r="GX427" s="1"/>
      <c r="GY427" s="1"/>
      <c r="GZ427" s="1"/>
      <c r="HA427" s="1"/>
      <c r="HB427" s="1"/>
      <c r="HC427" s="1"/>
      <c r="HD427" s="1"/>
      <c r="HE427" s="1"/>
      <c r="HF427" s="1"/>
      <c r="HG427" s="1"/>
      <c r="HH427" s="1"/>
      <c r="HI427" s="1"/>
      <c r="HJ427" s="1"/>
      <c r="HK427" s="1"/>
      <c r="HL427" s="1"/>
      <c r="HM427" s="1"/>
      <c r="HN427" s="1"/>
      <c r="HO427" s="1"/>
      <c r="HP427" s="1"/>
      <c r="HQ427" s="1"/>
      <c r="HR427" s="1"/>
      <c r="HS427" s="1"/>
      <c r="HT427" s="1"/>
      <c r="HU427" s="1"/>
      <c r="HV427" s="1"/>
      <c r="HW427" s="1"/>
      <c r="HX427" s="1"/>
      <c r="HY427" s="1"/>
      <c r="HZ427" s="1"/>
      <c r="IA427" s="1"/>
      <c r="IB427" s="1"/>
      <c r="IC427" s="1"/>
      <c r="ID427" s="1"/>
      <c r="IE427" s="1"/>
      <c r="IF427" s="1"/>
      <c r="IG427" s="1"/>
      <c r="IH427" s="1"/>
      <c r="II427" s="1"/>
      <c r="IJ427" s="1"/>
      <c r="IK427" s="1"/>
      <c r="IL427" s="1"/>
      <c r="IM427" s="1"/>
      <c r="IN427" s="1"/>
      <c r="IO427" s="1"/>
      <c r="IP427" s="1"/>
      <c r="IQ427" s="1"/>
      <c r="IR427" s="1"/>
      <c r="IS427" s="1"/>
      <c r="IT427" s="1"/>
      <c r="IU427" s="1"/>
      <c r="IV427" s="1"/>
      <c r="IW427" s="1"/>
    </row>
    <row r="428" customFormat="false" ht="11.25" hidden="false" customHeight="false" outlineLevel="0" collapsed="false">
      <c r="A428" s="1"/>
      <c r="B428" s="1"/>
      <c r="D428" s="1"/>
      <c r="E428" s="1"/>
      <c r="F428" s="1"/>
      <c r="H428" s="1"/>
      <c r="I428" s="1"/>
      <c r="J428" s="1"/>
      <c r="K428" s="1"/>
      <c r="M428" s="1"/>
      <c r="O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  <c r="DX428" s="1"/>
      <c r="DY428" s="1"/>
      <c r="DZ428" s="1"/>
      <c r="EA428" s="1"/>
      <c r="EB428" s="1"/>
      <c r="EC428" s="1"/>
      <c r="ED428" s="1"/>
      <c r="EE428" s="1"/>
      <c r="EF428" s="1"/>
      <c r="EG428" s="1"/>
      <c r="EH428" s="1"/>
      <c r="EI428" s="1"/>
      <c r="EJ428" s="1"/>
      <c r="EK428" s="1"/>
      <c r="EL428" s="1"/>
      <c r="EM428" s="1"/>
      <c r="EN428" s="1"/>
      <c r="EO428" s="1"/>
      <c r="EP428" s="1"/>
      <c r="EQ428" s="1"/>
      <c r="ER428" s="1"/>
      <c r="ES428" s="1"/>
      <c r="ET428" s="1"/>
      <c r="EU428" s="1"/>
      <c r="EV428" s="1"/>
      <c r="EW428" s="1"/>
      <c r="EX428" s="1"/>
      <c r="EY428" s="1"/>
      <c r="EZ428" s="1"/>
      <c r="FA428" s="1"/>
      <c r="FB428" s="1"/>
      <c r="FC428" s="1"/>
      <c r="FD428" s="1"/>
      <c r="FE428" s="1"/>
      <c r="FF428" s="1"/>
      <c r="FG428" s="1"/>
      <c r="FH428" s="1"/>
      <c r="FI428" s="1"/>
      <c r="FJ428" s="1"/>
      <c r="FK428" s="1"/>
      <c r="FL428" s="1"/>
      <c r="FM428" s="1"/>
      <c r="FN428" s="1"/>
      <c r="FO428" s="1"/>
      <c r="FP428" s="1"/>
      <c r="FQ428" s="1"/>
      <c r="FR428" s="1"/>
      <c r="FS428" s="1"/>
      <c r="FT428" s="1"/>
      <c r="FU428" s="1"/>
      <c r="FV428" s="1"/>
      <c r="FW428" s="1"/>
      <c r="FX428" s="1"/>
      <c r="FY428" s="1"/>
      <c r="FZ428" s="1"/>
      <c r="GA428" s="1"/>
      <c r="GB428" s="1"/>
      <c r="GC428" s="1"/>
      <c r="GD428" s="1"/>
      <c r="GE428" s="1"/>
      <c r="GF428" s="1"/>
      <c r="GG428" s="1"/>
      <c r="GH428" s="1"/>
      <c r="GI428" s="1"/>
      <c r="GJ428" s="1"/>
      <c r="GK428" s="1"/>
      <c r="GL428" s="1"/>
      <c r="GM428" s="1"/>
      <c r="GN428" s="1"/>
      <c r="GO428" s="1"/>
      <c r="GP428" s="1"/>
      <c r="GQ428" s="1"/>
      <c r="GR428" s="1"/>
      <c r="GS428" s="1"/>
      <c r="GT428" s="1"/>
      <c r="GU428" s="1"/>
      <c r="GV428" s="1"/>
      <c r="GW428" s="1"/>
      <c r="GX428" s="1"/>
      <c r="GY428" s="1"/>
      <c r="GZ428" s="1"/>
      <c r="HA428" s="1"/>
      <c r="HB428" s="1"/>
      <c r="HC428" s="1"/>
      <c r="HD428" s="1"/>
      <c r="HE428" s="1"/>
      <c r="HF428" s="1"/>
      <c r="HG428" s="1"/>
      <c r="HH428" s="1"/>
      <c r="HI428" s="1"/>
      <c r="HJ428" s="1"/>
      <c r="HK428" s="1"/>
      <c r="HL428" s="1"/>
      <c r="HM428" s="1"/>
      <c r="HN428" s="1"/>
      <c r="HO428" s="1"/>
      <c r="HP428" s="1"/>
      <c r="HQ428" s="1"/>
      <c r="HR428" s="1"/>
      <c r="HS428" s="1"/>
      <c r="HT428" s="1"/>
      <c r="HU428" s="1"/>
      <c r="HV428" s="1"/>
      <c r="HW428" s="1"/>
      <c r="HX428" s="1"/>
      <c r="HY428" s="1"/>
      <c r="HZ428" s="1"/>
      <c r="IA428" s="1"/>
      <c r="IB428" s="1"/>
      <c r="IC428" s="1"/>
      <c r="ID428" s="1"/>
      <c r="IE428" s="1"/>
      <c r="IF428" s="1"/>
      <c r="IG428" s="1"/>
      <c r="IH428" s="1"/>
      <c r="II428" s="1"/>
      <c r="IJ428" s="1"/>
      <c r="IK428" s="1"/>
      <c r="IL428" s="1"/>
      <c r="IM428" s="1"/>
      <c r="IN428" s="1"/>
      <c r="IO428" s="1"/>
      <c r="IP428" s="1"/>
      <c r="IQ428" s="1"/>
      <c r="IR428" s="1"/>
      <c r="IS428" s="1"/>
      <c r="IT428" s="1"/>
      <c r="IU428" s="1"/>
      <c r="IV428" s="1"/>
      <c r="IW428" s="1"/>
    </row>
    <row r="429" customFormat="false" ht="11.25" hidden="false" customHeight="false" outlineLevel="0" collapsed="false">
      <c r="A429" s="1"/>
      <c r="B429" s="1"/>
      <c r="D429" s="1"/>
      <c r="E429" s="1"/>
      <c r="F429" s="1"/>
      <c r="H429" s="1"/>
      <c r="I429" s="1"/>
      <c r="J429" s="1"/>
      <c r="K429" s="1"/>
      <c r="M429" s="1"/>
      <c r="O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  <c r="DI429" s="1"/>
      <c r="DJ429" s="1"/>
      <c r="DK429" s="1"/>
      <c r="DL429" s="1"/>
      <c r="DM429" s="1"/>
      <c r="DN429" s="1"/>
      <c r="DO429" s="1"/>
      <c r="DP429" s="1"/>
      <c r="DQ429" s="1"/>
      <c r="DR429" s="1"/>
      <c r="DS429" s="1"/>
      <c r="DT429" s="1"/>
      <c r="DU429" s="1"/>
      <c r="DV429" s="1"/>
      <c r="DW429" s="1"/>
      <c r="DX429" s="1"/>
      <c r="DY429" s="1"/>
      <c r="DZ429" s="1"/>
      <c r="EA429" s="1"/>
      <c r="EB429" s="1"/>
      <c r="EC429" s="1"/>
      <c r="ED429" s="1"/>
      <c r="EE429" s="1"/>
      <c r="EF429" s="1"/>
      <c r="EG429" s="1"/>
      <c r="EH429" s="1"/>
      <c r="EI429" s="1"/>
      <c r="EJ429" s="1"/>
      <c r="EK429" s="1"/>
      <c r="EL429" s="1"/>
      <c r="EM429" s="1"/>
      <c r="EN429" s="1"/>
      <c r="EO429" s="1"/>
      <c r="EP429" s="1"/>
      <c r="EQ429" s="1"/>
      <c r="ER429" s="1"/>
      <c r="ES429" s="1"/>
      <c r="ET429" s="1"/>
      <c r="EU429" s="1"/>
      <c r="EV429" s="1"/>
      <c r="EW429" s="1"/>
      <c r="EX429" s="1"/>
      <c r="EY429" s="1"/>
      <c r="EZ429" s="1"/>
      <c r="FA429" s="1"/>
      <c r="FB429" s="1"/>
      <c r="FC429" s="1"/>
      <c r="FD429" s="1"/>
      <c r="FE429" s="1"/>
      <c r="FF429" s="1"/>
      <c r="FG429" s="1"/>
      <c r="FH429" s="1"/>
      <c r="FI429" s="1"/>
      <c r="FJ429" s="1"/>
      <c r="FK429" s="1"/>
      <c r="FL429" s="1"/>
      <c r="FM429" s="1"/>
      <c r="FN429" s="1"/>
      <c r="FO429" s="1"/>
      <c r="FP429" s="1"/>
      <c r="FQ429" s="1"/>
      <c r="FR429" s="1"/>
      <c r="FS429" s="1"/>
      <c r="FT429" s="1"/>
      <c r="FU429" s="1"/>
      <c r="FV429" s="1"/>
      <c r="FW429" s="1"/>
      <c r="FX429" s="1"/>
      <c r="FY429" s="1"/>
      <c r="FZ429" s="1"/>
      <c r="GA429" s="1"/>
      <c r="GB429" s="1"/>
      <c r="GC429" s="1"/>
      <c r="GD429" s="1"/>
      <c r="GE429" s="1"/>
      <c r="GF429" s="1"/>
      <c r="GG429" s="1"/>
      <c r="GH429" s="1"/>
      <c r="GI429" s="1"/>
      <c r="GJ429" s="1"/>
      <c r="GK429" s="1"/>
      <c r="GL429" s="1"/>
      <c r="GM429" s="1"/>
      <c r="GN429" s="1"/>
      <c r="GO429" s="1"/>
      <c r="GP429" s="1"/>
      <c r="GQ429" s="1"/>
      <c r="GR429" s="1"/>
      <c r="GS429" s="1"/>
      <c r="GT429" s="1"/>
      <c r="GU429" s="1"/>
      <c r="GV429" s="1"/>
      <c r="GW429" s="1"/>
      <c r="GX429" s="1"/>
      <c r="GY429" s="1"/>
      <c r="GZ429" s="1"/>
      <c r="HA429" s="1"/>
      <c r="HB429" s="1"/>
      <c r="HC429" s="1"/>
      <c r="HD429" s="1"/>
      <c r="HE429" s="1"/>
      <c r="HF429" s="1"/>
      <c r="HG429" s="1"/>
      <c r="HH429" s="1"/>
      <c r="HI429" s="1"/>
      <c r="HJ429" s="1"/>
      <c r="HK429" s="1"/>
      <c r="HL429" s="1"/>
      <c r="HM429" s="1"/>
      <c r="HN429" s="1"/>
      <c r="HO429" s="1"/>
      <c r="HP429" s="1"/>
      <c r="HQ429" s="1"/>
      <c r="HR429" s="1"/>
      <c r="HS429" s="1"/>
      <c r="HT429" s="1"/>
      <c r="HU429" s="1"/>
      <c r="HV429" s="1"/>
      <c r="HW429" s="1"/>
      <c r="HX429" s="1"/>
      <c r="HY429" s="1"/>
      <c r="HZ429" s="1"/>
      <c r="IA429" s="1"/>
      <c r="IB429" s="1"/>
      <c r="IC429" s="1"/>
      <c r="ID429" s="1"/>
      <c r="IE429" s="1"/>
      <c r="IF429" s="1"/>
      <c r="IG429" s="1"/>
      <c r="IH429" s="1"/>
      <c r="II429" s="1"/>
      <c r="IJ429" s="1"/>
      <c r="IK429" s="1"/>
      <c r="IL429" s="1"/>
      <c r="IM429" s="1"/>
      <c r="IN429" s="1"/>
      <c r="IO429" s="1"/>
      <c r="IP429" s="1"/>
      <c r="IQ429" s="1"/>
      <c r="IR429" s="1"/>
      <c r="IS429" s="1"/>
      <c r="IT429" s="1"/>
      <c r="IU429" s="1"/>
      <c r="IV429" s="1"/>
      <c r="IW429" s="1"/>
    </row>
  </sheetData>
  <printOptions headings="false" gridLines="false" gridLinesSet="true" horizontalCentered="true" verticalCentered="true"/>
  <pageMargins left="0.220138888888889" right="0.190277777777778" top="0.540277777777778" bottom="0.54027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9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3" topLeftCell="B106" activePane="bottomRight" state="frozen"/>
      <selection pane="topLeft" activeCell="A1" activeCellId="0" sqref="A1"/>
      <selection pane="topRight" activeCell="B1" activeCellId="0" sqref="B1"/>
      <selection pane="bottomLeft" activeCell="A106" activeCellId="0" sqref="A106"/>
      <selection pane="bottomRight" activeCell="B117" activeCellId="0" sqref="B117"/>
    </sheetView>
  </sheetViews>
  <sheetFormatPr defaultColWidth="8.70703125" defaultRowHeight="11.25" customHeight="true" zeroHeight="false" outlineLevelRow="0" outlineLevelCol="0"/>
  <cols>
    <col collapsed="false" customWidth="false" hidden="false" outlineLevel="0" max="1" min="1" style="204" width="8.7"/>
    <col collapsed="false" customWidth="false" hidden="false" outlineLevel="0" max="5" min="2" style="129" width="8.7"/>
    <col collapsed="false" customWidth="true" hidden="false" outlineLevel="0" max="6" min="6" style="129" width="16.84"/>
    <col collapsed="false" customWidth="true" hidden="false" outlineLevel="0" max="7" min="7" style="129" width="13.28"/>
    <col collapsed="false" customWidth="false" hidden="false" outlineLevel="0" max="10" min="8" style="129" width="8.7"/>
    <col collapsed="false" customWidth="false" hidden="false" outlineLevel="0" max="11" min="11" style="205" width="8.7"/>
    <col collapsed="false" customWidth="false" hidden="false" outlineLevel="0" max="12" min="12" style="129" width="8.7"/>
    <col collapsed="false" customWidth="true" hidden="false" outlineLevel="0" max="14" min="13" style="129" width="13.28"/>
    <col collapsed="false" customWidth="false" hidden="false" outlineLevel="0" max="17" min="15" style="129" width="8.7"/>
    <col collapsed="false" customWidth="true" hidden="false" outlineLevel="0" max="20" min="18" style="129" width="14.28"/>
    <col collapsed="false" customWidth="true" hidden="false" outlineLevel="0" max="21" min="21" style="129" width="6.13"/>
    <col collapsed="false" customWidth="false" hidden="false" outlineLevel="0" max="25" min="22" style="129" width="8.7"/>
    <col collapsed="false" customWidth="true" hidden="false" outlineLevel="0" max="26" min="26" style="129" width="8.85"/>
    <col collapsed="false" customWidth="false" hidden="false" outlineLevel="0" max="28" min="27" style="129" width="8.7"/>
    <col collapsed="false" customWidth="true" hidden="false" outlineLevel="0" max="43" min="29" style="129" width="8.85"/>
    <col collapsed="false" customWidth="false" hidden="false" outlineLevel="0" max="55" min="44" style="129" width="8.7"/>
    <col collapsed="false" customWidth="false" hidden="false" outlineLevel="0" max="257" min="56" style="206" width="8.7"/>
  </cols>
  <sheetData>
    <row r="1" customFormat="false" ht="11.25" hidden="false" customHeight="false" outlineLevel="0" collapsed="false">
      <c r="B1" s="129" t="n">
        <v>2</v>
      </c>
      <c r="C1" s="129" t="n">
        <v>3</v>
      </c>
      <c r="D1" s="129" t="n">
        <v>4</v>
      </c>
      <c r="E1" s="129" t="n">
        <v>5</v>
      </c>
      <c r="F1" s="129" t="n">
        <v>6</v>
      </c>
      <c r="G1" s="129" t="n">
        <v>7</v>
      </c>
      <c r="H1" s="129" t="n">
        <v>8</v>
      </c>
      <c r="I1" s="129" t="n">
        <v>9</v>
      </c>
      <c r="J1" s="129" t="n">
        <v>10</v>
      </c>
      <c r="K1" s="129" t="n">
        <v>11</v>
      </c>
      <c r="L1" s="129" t="n">
        <v>12</v>
      </c>
      <c r="M1" s="129" t="n">
        <v>13</v>
      </c>
      <c r="N1" s="129" t="n">
        <v>14</v>
      </c>
      <c r="O1" s="129" t="n">
        <v>15</v>
      </c>
      <c r="P1" s="129" t="n">
        <v>16</v>
      </c>
      <c r="Q1" s="129" t="n">
        <v>17</v>
      </c>
      <c r="R1" s="129" t="n">
        <v>18</v>
      </c>
      <c r="S1" s="129" t="n">
        <v>19</v>
      </c>
      <c r="T1" s="129" t="n">
        <v>20</v>
      </c>
      <c r="U1" s="129" t="n">
        <v>21</v>
      </c>
      <c r="V1" s="129" t="n">
        <v>22</v>
      </c>
      <c r="W1" s="129" t="n">
        <v>23</v>
      </c>
      <c r="X1" s="129" t="n">
        <v>24</v>
      </c>
      <c r="Y1" s="129" t="n">
        <v>25</v>
      </c>
      <c r="Z1" s="129" t="n">
        <v>26</v>
      </c>
      <c r="AA1" s="129" t="n">
        <v>27</v>
      </c>
      <c r="AB1" s="129" t="n">
        <v>28</v>
      </c>
      <c r="AC1" s="129" t="n">
        <v>29</v>
      </c>
      <c r="AD1" s="129" t="n">
        <v>30</v>
      </c>
      <c r="AE1" s="129" t="n">
        <v>31</v>
      </c>
      <c r="AF1" s="129" t="n">
        <v>32</v>
      </c>
      <c r="AG1" s="129" t="n">
        <v>33</v>
      </c>
      <c r="AH1" s="129" t="n">
        <v>34</v>
      </c>
      <c r="AI1" s="129" t="n">
        <v>35</v>
      </c>
      <c r="AJ1" s="129" t="n">
        <v>36</v>
      </c>
      <c r="AK1" s="129" t="n">
        <v>37</v>
      </c>
      <c r="AL1" s="129" t="n">
        <v>38</v>
      </c>
      <c r="AM1" s="129" t="n">
        <v>39</v>
      </c>
      <c r="AN1" s="129" t="n">
        <v>40</v>
      </c>
      <c r="AO1" s="129" t="n">
        <v>41</v>
      </c>
      <c r="AP1" s="129" t="n">
        <v>42</v>
      </c>
      <c r="AQ1" s="129" t="n">
        <v>43</v>
      </c>
      <c r="AR1" s="129" t="n">
        <v>44</v>
      </c>
      <c r="AS1" s="129" t="n">
        <v>45</v>
      </c>
      <c r="AT1" s="129" t="n">
        <v>46</v>
      </c>
      <c r="AU1" s="129" t="n">
        <v>47</v>
      </c>
      <c r="AV1" s="129" t="n">
        <v>48</v>
      </c>
      <c r="AW1" s="129" t="n">
        <v>49</v>
      </c>
      <c r="AX1" s="129" t="n">
        <v>50</v>
      </c>
      <c r="AY1" s="129" t="n">
        <v>51</v>
      </c>
      <c r="AZ1" s="129" t="n">
        <v>52</v>
      </c>
      <c r="BA1" s="129" t="n">
        <v>53</v>
      </c>
      <c r="BB1" s="129" t="n">
        <v>54</v>
      </c>
      <c r="BC1" s="129" t="n">
        <v>55</v>
      </c>
      <c r="BD1" s="129" t="n">
        <v>56</v>
      </c>
      <c r="BE1" s="129" t="n">
        <v>57</v>
      </c>
      <c r="BF1" s="129" t="n">
        <v>58</v>
      </c>
      <c r="BG1" s="129" t="n">
        <v>59</v>
      </c>
      <c r="BH1" s="129" t="n">
        <v>60</v>
      </c>
      <c r="BI1" s="129" t="n">
        <v>61</v>
      </c>
      <c r="BJ1" s="129" t="n">
        <v>62</v>
      </c>
    </row>
    <row r="2" customFormat="false" ht="12.75" hidden="false" customHeight="false" outlineLevel="0" collapsed="false">
      <c r="A2" s="207" t="n">
        <v>1000</v>
      </c>
      <c r="B2" s="208" t="s">
        <v>284</v>
      </c>
      <c r="C2" s="208"/>
      <c r="D2" s="208"/>
      <c r="E2" s="208"/>
      <c r="F2" s="208"/>
      <c r="G2" s="208"/>
      <c r="H2" s="209" t="n">
        <v>1000</v>
      </c>
      <c r="I2" s="210" t="s">
        <v>285</v>
      </c>
      <c r="J2" s="210"/>
      <c r="K2" s="211"/>
      <c r="L2" s="210"/>
      <c r="M2" s="210"/>
      <c r="N2" s="210"/>
      <c r="O2" s="212"/>
      <c r="P2" s="212" t="s">
        <v>286</v>
      </c>
      <c r="Q2" s="212"/>
      <c r="R2" s="213" t="s">
        <v>247</v>
      </c>
      <c r="S2" s="213"/>
      <c r="T2" s="213"/>
      <c r="U2" s="208" t="s">
        <v>30</v>
      </c>
      <c r="V2" s="208"/>
      <c r="W2" s="208"/>
      <c r="X2" s="208"/>
      <c r="Y2" s="214" t="s">
        <v>287</v>
      </c>
      <c r="Z2" s="214"/>
      <c r="AA2" s="215" t="s">
        <v>288</v>
      </c>
      <c r="AB2" s="215"/>
      <c r="AC2" s="215"/>
      <c r="AD2" s="216"/>
      <c r="AE2" s="216"/>
      <c r="AF2" s="216"/>
      <c r="AG2" s="216"/>
      <c r="AH2" s="216"/>
      <c r="AI2" s="216"/>
      <c r="AJ2" s="216"/>
      <c r="AK2" s="216"/>
      <c r="AL2" s="216"/>
      <c r="AM2" s="216"/>
      <c r="AN2" s="216"/>
      <c r="AO2" s="217"/>
      <c r="AP2" s="218"/>
      <c r="AQ2" s="218"/>
      <c r="AR2" s="149" t="s">
        <v>270</v>
      </c>
      <c r="AS2" s="149"/>
      <c r="AT2" s="208" t="s">
        <v>289</v>
      </c>
      <c r="AU2" s="208"/>
      <c r="AV2" s="208"/>
      <c r="AW2" s="219" t="s">
        <v>126</v>
      </c>
      <c r="AX2" s="219"/>
      <c r="AY2" s="220"/>
      <c r="AZ2" s="220"/>
      <c r="BA2" s="221"/>
      <c r="BB2" s="221"/>
      <c r="BC2" s="221"/>
      <c r="BD2" s="222"/>
      <c r="BE2" s="223"/>
      <c r="BF2" s="224" t="s">
        <v>285</v>
      </c>
      <c r="BG2" s="225" t="s">
        <v>40</v>
      </c>
      <c r="BH2" s="226"/>
      <c r="BI2" s="226"/>
      <c r="BJ2" s="226"/>
      <c r="BK2" s="227"/>
      <c r="BL2" s="227"/>
      <c r="BM2" s="227"/>
      <c r="BN2" s="227"/>
      <c r="BO2" s="227"/>
      <c r="BP2" s="227"/>
      <c r="BQ2" s="227"/>
      <c r="BR2" s="227"/>
      <c r="BS2" s="227"/>
      <c r="BT2" s="227"/>
      <c r="BU2" s="227"/>
      <c r="BV2" s="227"/>
      <c r="BW2" s="227"/>
      <c r="BX2" s="227"/>
      <c r="BY2" s="227"/>
      <c r="BZ2" s="227"/>
      <c r="CA2" s="227"/>
      <c r="CB2" s="227"/>
      <c r="CC2" s="227"/>
      <c r="CD2" s="227"/>
      <c r="CE2" s="227"/>
      <c r="CF2" s="227"/>
      <c r="CG2" s="227"/>
      <c r="CH2" s="227"/>
      <c r="CI2" s="227"/>
      <c r="CJ2" s="227"/>
      <c r="CK2" s="227"/>
      <c r="CL2" s="227"/>
      <c r="CM2" s="227"/>
      <c r="CN2" s="227"/>
      <c r="CO2" s="227"/>
      <c r="CP2" s="227"/>
      <c r="CQ2" s="227"/>
      <c r="CR2" s="227"/>
      <c r="CS2" s="227"/>
      <c r="CT2" s="227"/>
      <c r="CU2" s="227"/>
      <c r="CV2" s="227"/>
      <c r="CW2" s="227"/>
      <c r="CX2" s="227"/>
      <c r="CY2" s="227"/>
      <c r="CZ2" s="227"/>
      <c r="DA2" s="227"/>
      <c r="DB2" s="227"/>
      <c r="DC2" s="227"/>
      <c r="DD2" s="227"/>
      <c r="DE2" s="227"/>
      <c r="DF2" s="227"/>
      <c r="DG2" s="227"/>
      <c r="DH2" s="227"/>
      <c r="DI2" s="227"/>
      <c r="DJ2" s="227"/>
      <c r="DK2" s="227"/>
      <c r="DL2" s="227"/>
      <c r="DM2" s="227"/>
      <c r="DN2" s="227"/>
      <c r="DO2" s="227"/>
      <c r="DP2" s="227"/>
      <c r="DQ2" s="227"/>
      <c r="DR2" s="227"/>
      <c r="DS2" s="227"/>
      <c r="DT2" s="227"/>
      <c r="DU2" s="227"/>
      <c r="DV2" s="227"/>
      <c r="DW2" s="227"/>
      <c r="DX2" s="227"/>
      <c r="DY2" s="227"/>
      <c r="DZ2" s="227"/>
      <c r="EA2" s="227"/>
      <c r="EB2" s="227"/>
      <c r="EC2" s="227"/>
      <c r="ED2" s="227"/>
      <c r="EE2" s="227"/>
      <c r="EF2" s="227"/>
      <c r="EG2" s="227"/>
      <c r="EH2" s="227"/>
      <c r="EI2" s="227"/>
      <c r="EJ2" s="227"/>
      <c r="EK2" s="227"/>
      <c r="EL2" s="227"/>
      <c r="EM2" s="227"/>
      <c r="EN2" s="227"/>
      <c r="EO2" s="227"/>
      <c r="EP2" s="227"/>
      <c r="EQ2" s="227"/>
      <c r="ER2" s="227"/>
      <c r="ES2" s="227"/>
      <c r="ET2" s="227"/>
      <c r="EU2" s="227"/>
      <c r="EV2" s="227"/>
      <c r="EW2" s="227"/>
      <c r="EX2" s="227"/>
      <c r="EY2" s="227"/>
      <c r="EZ2" s="227"/>
      <c r="FA2" s="227"/>
      <c r="FB2" s="227"/>
      <c r="FC2" s="227"/>
      <c r="FD2" s="227"/>
      <c r="FE2" s="227"/>
      <c r="FF2" s="227"/>
      <c r="FG2" s="227"/>
      <c r="FH2" s="227"/>
      <c r="FI2" s="227"/>
      <c r="FJ2" s="227"/>
      <c r="FK2" s="227"/>
      <c r="FL2" s="227"/>
      <c r="FM2" s="227"/>
      <c r="FN2" s="227"/>
      <c r="FO2" s="227"/>
      <c r="FP2" s="227"/>
      <c r="FQ2" s="227"/>
      <c r="FR2" s="227"/>
      <c r="FS2" s="227"/>
      <c r="FT2" s="227"/>
      <c r="FU2" s="227"/>
      <c r="FV2" s="227"/>
      <c r="FW2" s="227"/>
      <c r="FX2" s="227"/>
      <c r="FY2" s="227"/>
      <c r="FZ2" s="227"/>
      <c r="GA2" s="227"/>
      <c r="GB2" s="227"/>
      <c r="GC2" s="227"/>
      <c r="GD2" s="227"/>
      <c r="GE2" s="227"/>
      <c r="GF2" s="227"/>
      <c r="GG2" s="227"/>
      <c r="GH2" s="227"/>
      <c r="GI2" s="227"/>
      <c r="GJ2" s="227"/>
      <c r="GK2" s="227"/>
      <c r="GL2" s="227"/>
      <c r="GM2" s="227"/>
      <c r="GN2" s="227"/>
      <c r="GO2" s="227"/>
      <c r="GP2" s="227"/>
      <c r="GQ2" s="227"/>
      <c r="GR2" s="227"/>
      <c r="GS2" s="227"/>
      <c r="GT2" s="227"/>
      <c r="GU2" s="227"/>
      <c r="GV2" s="227"/>
      <c r="GW2" s="227"/>
      <c r="GX2" s="227"/>
      <c r="GY2" s="227"/>
      <c r="GZ2" s="227"/>
      <c r="HA2" s="227"/>
      <c r="HB2" s="227"/>
      <c r="HC2" s="227"/>
      <c r="HD2" s="227"/>
      <c r="HE2" s="227"/>
      <c r="HF2" s="227"/>
      <c r="HG2" s="227"/>
      <c r="HH2" s="227"/>
      <c r="HI2" s="227"/>
      <c r="HJ2" s="227"/>
      <c r="HK2" s="227"/>
      <c r="HL2" s="227"/>
      <c r="HM2" s="227"/>
      <c r="HN2" s="227"/>
      <c r="HO2" s="227"/>
      <c r="HP2" s="227"/>
      <c r="HQ2" s="227"/>
      <c r="HR2" s="227"/>
      <c r="HS2" s="227"/>
      <c r="HT2" s="227"/>
      <c r="HU2" s="227"/>
      <c r="HV2" s="227"/>
      <c r="HW2" s="227"/>
      <c r="HX2" s="227"/>
      <c r="HY2" s="227"/>
      <c r="HZ2" s="227"/>
      <c r="IA2" s="227"/>
      <c r="IB2" s="227"/>
      <c r="IC2" s="227"/>
      <c r="ID2" s="227"/>
      <c r="IE2" s="227"/>
      <c r="IF2" s="227"/>
      <c r="IG2" s="227"/>
      <c r="IH2" s="227"/>
      <c r="II2" s="227"/>
      <c r="IJ2" s="227"/>
      <c r="IK2" s="227"/>
      <c r="IL2" s="227"/>
      <c r="IM2" s="227"/>
      <c r="IN2" s="227"/>
      <c r="IO2" s="227"/>
      <c r="IP2" s="227"/>
      <c r="IQ2" s="227"/>
      <c r="IR2" s="227"/>
      <c r="IS2" s="227"/>
      <c r="IT2" s="227"/>
      <c r="IU2" s="227"/>
      <c r="IV2" s="227"/>
      <c r="IW2" s="227"/>
    </row>
    <row r="3" customFormat="false" ht="56.25" hidden="false" customHeight="false" outlineLevel="0" collapsed="false">
      <c r="A3" s="228" t="s">
        <v>290</v>
      </c>
      <c r="B3" s="229" t="s">
        <v>232</v>
      </c>
      <c r="C3" s="229" t="s">
        <v>233</v>
      </c>
      <c r="D3" s="229" t="s">
        <v>234</v>
      </c>
      <c r="E3" s="229" t="s">
        <v>235</v>
      </c>
      <c r="F3" s="229" t="s">
        <v>236</v>
      </c>
      <c r="G3" s="229" t="s">
        <v>237</v>
      </c>
      <c r="H3" s="165" t="s">
        <v>239</v>
      </c>
      <c r="I3" s="165" t="s">
        <v>40</v>
      </c>
      <c r="J3" s="165" t="s">
        <v>248</v>
      </c>
      <c r="K3" s="230" t="s">
        <v>240</v>
      </c>
      <c r="L3" s="165" t="s">
        <v>291</v>
      </c>
      <c r="M3" s="165" t="s">
        <v>241</v>
      </c>
      <c r="N3" s="165" t="s">
        <v>292</v>
      </c>
      <c r="O3" s="231" t="s">
        <v>10</v>
      </c>
      <c r="P3" s="231" t="s">
        <v>40</v>
      </c>
      <c r="Q3" s="231" t="s">
        <v>105</v>
      </c>
      <c r="R3" s="232" t="s">
        <v>52</v>
      </c>
      <c r="S3" s="232" t="s">
        <v>248</v>
      </c>
      <c r="T3" s="232" t="s">
        <v>249</v>
      </c>
      <c r="U3" s="229" t="s">
        <v>250</v>
      </c>
      <c r="V3" s="229" t="s">
        <v>226</v>
      </c>
      <c r="W3" s="229" t="s">
        <v>251</v>
      </c>
      <c r="X3" s="229" t="s">
        <v>105</v>
      </c>
      <c r="Y3" s="233" t="s">
        <v>10</v>
      </c>
      <c r="Z3" s="233" t="s">
        <v>16</v>
      </c>
      <c r="AA3" s="234" t="s">
        <v>252</v>
      </c>
      <c r="AB3" s="234" t="s">
        <v>253</v>
      </c>
      <c r="AC3" s="234" t="s">
        <v>254</v>
      </c>
      <c r="AD3" s="235" t="s">
        <v>187</v>
      </c>
      <c r="AE3" s="235" t="s">
        <v>256</v>
      </c>
      <c r="AF3" s="235" t="s">
        <v>257</v>
      </c>
      <c r="AG3" s="235" t="s">
        <v>258</v>
      </c>
      <c r="AH3" s="235" t="s">
        <v>260</v>
      </c>
      <c r="AI3" s="235" t="s">
        <v>261</v>
      </c>
      <c r="AJ3" s="235" t="s">
        <v>259</v>
      </c>
      <c r="AK3" s="235" t="s">
        <v>264</v>
      </c>
      <c r="AL3" s="235" t="s">
        <v>265</v>
      </c>
      <c r="AM3" s="235" t="s">
        <v>266</v>
      </c>
      <c r="AN3" s="235" t="s">
        <v>267</v>
      </c>
      <c r="AO3" s="235" t="s">
        <v>263</v>
      </c>
      <c r="AP3" s="234" t="s">
        <v>268</v>
      </c>
      <c r="AQ3" s="234" t="s">
        <v>269</v>
      </c>
      <c r="AR3" s="169" t="s">
        <v>271</v>
      </c>
      <c r="AS3" s="169" t="s">
        <v>281</v>
      </c>
      <c r="AT3" s="229" t="s">
        <v>272</v>
      </c>
      <c r="AU3" s="229" t="s">
        <v>293</v>
      </c>
      <c r="AV3" s="229" t="s">
        <v>274</v>
      </c>
      <c r="AW3" s="236" t="s">
        <v>127</v>
      </c>
      <c r="AX3" s="236" t="s">
        <v>294</v>
      </c>
      <c r="AY3" s="237" t="s">
        <v>280</v>
      </c>
      <c r="AZ3" s="237" t="s">
        <v>283</v>
      </c>
      <c r="BA3" s="238" t="s">
        <v>295</v>
      </c>
      <c r="BB3" s="238" t="s">
        <v>278</v>
      </c>
      <c r="BC3" s="238" t="s">
        <v>279</v>
      </c>
      <c r="BD3" s="239" t="s">
        <v>275</v>
      </c>
      <c r="BE3" s="240" t="s">
        <v>262</v>
      </c>
      <c r="BF3" s="224" t="s">
        <v>292</v>
      </c>
      <c r="BG3" s="241" t="s">
        <v>296</v>
      </c>
      <c r="BH3" s="242" t="s">
        <v>256</v>
      </c>
      <c r="BI3" s="242" t="s">
        <v>258</v>
      </c>
      <c r="BJ3" s="242" t="s">
        <v>257</v>
      </c>
      <c r="BK3" s="243"/>
      <c r="BL3" s="243"/>
      <c r="BM3" s="243"/>
      <c r="BN3" s="243"/>
      <c r="BO3" s="243"/>
      <c r="BP3" s="243"/>
      <c r="BQ3" s="243"/>
      <c r="BR3" s="243"/>
      <c r="BS3" s="243"/>
      <c r="BT3" s="243"/>
      <c r="BU3" s="243"/>
      <c r="BV3" s="243"/>
      <c r="BW3" s="243"/>
      <c r="BX3" s="243"/>
      <c r="BY3" s="243"/>
      <c r="BZ3" s="243"/>
      <c r="CA3" s="243"/>
      <c r="CB3" s="243"/>
      <c r="CC3" s="243"/>
      <c r="CD3" s="243"/>
      <c r="CE3" s="243"/>
      <c r="CF3" s="243"/>
      <c r="CG3" s="243"/>
      <c r="CH3" s="243"/>
      <c r="CI3" s="243"/>
      <c r="CJ3" s="243"/>
      <c r="CK3" s="243"/>
      <c r="CL3" s="243"/>
      <c r="CM3" s="243"/>
      <c r="CN3" s="243"/>
      <c r="CO3" s="243"/>
      <c r="CP3" s="243"/>
      <c r="CQ3" s="243"/>
      <c r="CR3" s="243"/>
      <c r="CS3" s="243"/>
      <c r="CT3" s="243"/>
      <c r="CU3" s="243"/>
      <c r="CV3" s="243"/>
      <c r="CW3" s="243"/>
      <c r="CX3" s="243"/>
      <c r="CY3" s="243"/>
      <c r="CZ3" s="243"/>
      <c r="DA3" s="243"/>
      <c r="DB3" s="243"/>
      <c r="DC3" s="243"/>
      <c r="DD3" s="243"/>
      <c r="DE3" s="243"/>
      <c r="DF3" s="243"/>
      <c r="DG3" s="243"/>
      <c r="DH3" s="243"/>
      <c r="DI3" s="243"/>
      <c r="DJ3" s="243"/>
      <c r="DK3" s="243"/>
      <c r="DL3" s="243"/>
      <c r="DM3" s="243"/>
      <c r="DN3" s="243"/>
      <c r="DO3" s="243"/>
      <c r="DP3" s="243"/>
      <c r="DQ3" s="243"/>
      <c r="DR3" s="243"/>
      <c r="DS3" s="243"/>
      <c r="DT3" s="243"/>
      <c r="DU3" s="243"/>
      <c r="DV3" s="243"/>
      <c r="DW3" s="243"/>
      <c r="DX3" s="243"/>
      <c r="DY3" s="243"/>
      <c r="DZ3" s="243"/>
      <c r="EA3" s="243"/>
      <c r="EB3" s="243"/>
      <c r="EC3" s="243"/>
      <c r="ED3" s="243"/>
      <c r="EE3" s="243"/>
      <c r="EF3" s="243"/>
      <c r="EG3" s="243"/>
      <c r="EH3" s="243"/>
      <c r="EI3" s="243"/>
      <c r="EJ3" s="243"/>
      <c r="EK3" s="243"/>
      <c r="EL3" s="243"/>
      <c r="EM3" s="243"/>
      <c r="EN3" s="243"/>
      <c r="EO3" s="243"/>
      <c r="EP3" s="243"/>
      <c r="EQ3" s="243"/>
      <c r="ER3" s="243"/>
      <c r="ES3" s="243"/>
      <c r="ET3" s="243"/>
      <c r="EU3" s="243"/>
      <c r="EV3" s="243"/>
      <c r="EW3" s="243"/>
      <c r="EX3" s="243"/>
      <c r="EY3" s="243"/>
      <c r="EZ3" s="243"/>
      <c r="FA3" s="243"/>
      <c r="FB3" s="243"/>
      <c r="FC3" s="243"/>
      <c r="FD3" s="243"/>
      <c r="FE3" s="243"/>
      <c r="FF3" s="243"/>
      <c r="FG3" s="243"/>
      <c r="FH3" s="243"/>
      <c r="FI3" s="243"/>
      <c r="FJ3" s="243"/>
      <c r="FK3" s="243"/>
      <c r="FL3" s="243"/>
      <c r="FM3" s="243"/>
      <c r="FN3" s="243"/>
      <c r="FO3" s="243"/>
      <c r="FP3" s="243"/>
      <c r="FQ3" s="243"/>
      <c r="FR3" s="243"/>
      <c r="FS3" s="243"/>
      <c r="FT3" s="243"/>
      <c r="FU3" s="243"/>
      <c r="FV3" s="243"/>
      <c r="FW3" s="243"/>
      <c r="FX3" s="243"/>
      <c r="FY3" s="243"/>
      <c r="FZ3" s="243"/>
      <c r="GA3" s="243"/>
      <c r="GB3" s="243"/>
      <c r="GC3" s="243"/>
      <c r="GD3" s="243"/>
      <c r="GE3" s="243"/>
      <c r="GF3" s="243"/>
      <c r="GG3" s="243"/>
      <c r="GH3" s="243"/>
      <c r="GI3" s="243"/>
      <c r="GJ3" s="243"/>
      <c r="GK3" s="243"/>
      <c r="GL3" s="243"/>
      <c r="GM3" s="243"/>
      <c r="GN3" s="243"/>
      <c r="GO3" s="243"/>
      <c r="GP3" s="243"/>
      <c r="GQ3" s="243"/>
      <c r="GR3" s="243"/>
      <c r="GS3" s="243"/>
      <c r="GT3" s="243"/>
      <c r="GU3" s="243"/>
      <c r="GV3" s="243"/>
      <c r="GW3" s="243"/>
      <c r="GX3" s="243"/>
      <c r="GY3" s="243"/>
      <c r="GZ3" s="243"/>
      <c r="HA3" s="243"/>
      <c r="HB3" s="243"/>
      <c r="HC3" s="243"/>
      <c r="HD3" s="243"/>
      <c r="HE3" s="243"/>
      <c r="HF3" s="243"/>
      <c r="HG3" s="243"/>
      <c r="HH3" s="243"/>
      <c r="HI3" s="243"/>
      <c r="HJ3" s="243"/>
      <c r="HK3" s="243"/>
      <c r="HL3" s="243"/>
      <c r="HM3" s="243"/>
      <c r="HN3" s="243"/>
      <c r="HO3" s="243"/>
      <c r="HP3" s="243"/>
      <c r="HQ3" s="243"/>
      <c r="HR3" s="243"/>
      <c r="HS3" s="243"/>
      <c r="HT3" s="243"/>
      <c r="HU3" s="243"/>
      <c r="HV3" s="243"/>
      <c r="HW3" s="243"/>
      <c r="HX3" s="243"/>
      <c r="HY3" s="243"/>
      <c r="HZ3" s="243"/>
      <c r="IA3" s="243"/>
      <c r="IB3" s="243"/>
      <c r="IC3" s="243"/>
      <c r="ID3" s="243"/>
      <c r="IE3" s="243"/>
      <c r="IF3" s="243"/>
      <c r="IG3" s="243"/>
      <c r="IH3" s="243"/>
      <c r="II3" s="243"/>
      <c r="IJ3" s="243"/>
      <c r="IK3" s="243"/>
      <c r="IL3" s="243"/>
      <c r="IM3" s="243"/>
      <c r="IN3" s="243"/>
      <c r="IO3" s="243"/>
      <c r="IP3" s="243"/>
      <c r="IQ3" s="243"/>
      <c r="IR3" s="243"/>
      <c r="IS3" s="243"/>
      <c r="IT3" s="243"/>
      <c r="IU3" s="243"/>
      <c r="IV3" s="243"/>
      <c r="IW3" s="243"/>
    </row>
    <row r="4" customFormat="false" ht="11.25" hidden="false" customHeight="false" outlineLevel="0" collapsed="false">
      <c r="A4" s="204" t="n">
        <v>36465</v>
      </c>
      <c r="B4" s="129" t="n">
        <v>498778</v>
      </c>
      <c r="C4" s="129" t="n">
        <v>975318</v>
      </c>
      <c r="D4" s="129" t="n">
        <v>731547</v>
      </c>
      <c r="E4" s="129" t="n">
        <v>77000</v>
      </c>
      <c r="F4" s="129" t="n">
        <v>288506</v>
      </c>
      <c r="G4" s="129" t="n">
        <v>330944</v>
      </c>
      <c r="H4" s="129" t="n">
        <v>1582000</v>
      </c>
      <c r="I4" s="129" t="n">
        <v>187000</v>
      </c>
      <c r="J4" s="129" t="n">
        <v>311000</v>
      </c>
      <c r="K4" s="205" t="n">
        <v>498000</v>
      </c>
      <c r="L4" s="129" t="n">
        <v>121000</v>
      </c>
      <c r="M4" s="129" t="n">
        <v>130000</v>
      </c>
      <c r="N4" s="129" t="n">
        <v>22000</v>
      </c>
      <c r="O4" s="244" t="n">
        <v>991252</v>
      </c>
      <c r="P4" s="244" t="n">
        <v>184000</v>
      </c>
      <c r="Q4" s="244" t="n">
        <v>2902093</v>
      </c>
      <c r="R4" s="244" t="n">
        <v>-125560</v>
      </c>
      <c r="S4" s="244" t="n">
        <v>-355071</v>
      </c>
      <c r="T4" s="244" t="n">
        <v>-480631</v>
      </c>
      <c r="U4" s="129" t="n">
        <v>651130</v>
      </c>
      <c r="V4" s="129" t="n">
        <v>1956311</v>
      </c>
      <c r="W4" s="129" t="n">
        <v>0</v>
      </c>
      <c r="X4" s="129" t="n">
        <v>3185693</v>
      </c>
      <c r="Y4" s="129" t="n">
        <v>991252</v>
      </c>
      <c r="Z4" s="129" t="n">
        <v>56303</v>
      </c>
      <c r="AA4" s="244" t="n">
        <v>125931</v>
      </c>
      <c r="AB4" s="244" t="n">
        <v>535416</v>
      </c>
      <c r="AC4" s="244" t="n">
        <v>661347</v>
      </c>
      <c r="AD4" s="244" t="n">
        <v>99858</v>
      </c>
      <c r="AE4" s="244" t="n">
        <v>2391</v>
      </c>
      <c r="AF4" s="244" t="n">
        <v>58997</v>
      </c>
      <c r="AG4" s="244" t="n">
        <v>5050</v>
      </c>
      <c r="AH4" s="244" t="n">
        <v>106075</v>
      </c>
      <c r="AI4" s="244" t="n">
        <v>5963</v>
      </c>
      <c r="AJ4" s="244" t="n">
        <v>89497</v>
      </c>
      <c r="AK4" s="244" t="n">
        <v>80525</v>
      </c>
      <c r="AL4" s="244" t="n">
        <v>51993</v>
      </c>
      <c r="AM4" s="244" t="n">
        <v>8582</v>
      </c>
      <c r="AN4" s="244" t="n">
        <v>15157</v>
      </c>
      <c r="AO4" s="244" t="n">
        <v>49064</v>
      </c>
      <c r="AP4" s="244" t="n">
        <v>6448000</v>
      </c>
      <c r="AQ4" s="244" t="n">
        <v>0</v>
      </c>
      <c r="AR4" s="129" t="n">
        <v>896202</v>
      </c>
      <c r="AS4" s="129" t="n">
        <v>2376200</v>
      </c>
      <c r="AU4" s="129" t="n">
        <v>8081</v>
      </c>
      <c r="AW4" s="129" t="n">
        <v>337438</v>
      </c>
      <c r="AX4" s="129" t="n">
        <v>283200</v>
      </c>
      <c r="AY4" s="129" t="n">
        <v>62006</v>
      </c>
      <c r="AZ4" s="129" t="n">
        <v>1654100</v>
      </c>
      <c r="BA4" s="129" t="n">
        <v>312748</v>
      </c>
      <c r="BB4" s="129" t="n">
        <v>-476952</v>
      </c>
      <c r="BC4" s="129" t="s">
        <v>216</v>
      </c>
      <c r="BD4" s="129" t="n">
        <v>-357665</v>
      </c>
      <c r="BE4" s="244" t="n">
        <v>31248</v>
      </c>
      <c r="BF4" s="206" t="n">
        <f aca="false">VLOOKUP($A4,[8]Data!$A$1:$P$15000,3,0)*$H$2</f>
        <v>111000</v>
      </c>
      <c r="BG4" s="206" t="n">
        <f aca="false">VLOOKUP($A4,[1]Data!$A$1:$AH$15000,34,0)</f>
        <v>644979</v>
      </c>
    </row>
    <row r="5" customFormat="false" ht="11.25" hidden="false" customHeight="false" outlineLevel="0" collapsed="false">
      <c r="A5" s="204" t="n">
        <v>36466</v>
      </c>
      <c r="B5" s="129" t="n">
        <v>506696</v>
      </c>
      <c r="C5" s="129" t="n">
        <v>906276</v>
      </c>
      <c r="D5" s="129" t="n">
        <v>737655</v>
      </c>
      <c r="E5" s="129" t="n">
        <v>96000</v>
      </c>
      <c r="F5" s="129" t="n">
        <v>244717</v>
      </c>
      <c r="G5" s="129" t="n">
        <v>330944</v>
      </c>
      <c r="H5" s="129" t="n">
        <v>1706000</v>
      </c>
      <c r="I5" s="129" t="n">
        <v>194000</v>
      </c>
      <c r="J5" s="129" t="n">
        <v>326000</v>
      </c>
      <c r="K5" s="205" t="n">
        <v>520000</v>
      </c>
      <c r="L5" s="129" t="n">
        <v>116000</v>
      </c>
      <c r="M5" s="129" t="n">
        <v>134000</v>
      </c>
      <c r="N5" s="129" t="n">
        <v>22000</v>
      </c>
      <c r="O5" s="244" t="n">
        <v>935463</v>
      </c>
      <c r="P5" s="244" t="n">
        <v>184000</v>
      </c>
      <c r="Q5" s="244" t="n">
        <v>2822288</v>
      </c>
      <c r="R5" s="244" t="n">
        <v>-141712</v>
      </c>
      <c r="S5" s="244" t="n">
        <v>-296633</v>
      </c>
      <c r="T5" s="244" t="n">
        <v>-438345</v>
      </c>
      <c r="U5" s="129" t="n">
        <v>643432</v>
      </c>
      <c r="V5" s="129" t="n">
        <v>2004154</v>
      </c>
      <c r="W5" s="129" t="n">
        <v>0</v>
      </c>
      <c r="X5" s="129" t="n">
        <v>3318582</v>
      </c>
      <c r="Y5" s="129" t="n">
        <v>935463</v>
      </c>
      <c r="Z5" s="129" t="n">
        <v>57519</v>
      </c>
      <c r="AA5" s="244" t="n">
        <v>139839</v>
      </c>
      <c r="AB5" s="244" t="n">
        <v>504937</v>
      </c>
      <c r="AC5" s="244" t="n">
        <v>644776</v>
      </c>
      <c r="AD5" s="244" t="n">
        <v>118000</v>
      </c>
      <c r="AE5" s="244" t="n">
        <v>0</v>
      </c>
      <c r="AF5" s="244" t="n">
        <v>88496</v>
      </c>
      <c r="AG5" s="244" t="n">
        <v>6852</v>
      </c>
      <c r="AH5" s="244" t="n">
        <v>69132</v>
      </c>
      <c r="AI5" s="244" t="n">
        <v>9395</v>
      </c>
      <c r="AJ5" s="244" t="n">
        <v>90943</v>
      </c>
      <c r="AK5" s="244" t="n">
        <v>94270</v>
      </c>
      <c r="AL5" s="244" t="n">
        <v>47543</v>
      </c>
      <c r="AM5" s="244" t="n">
        <v>8574</v>
      </c>
      <c r="AN5" s="244" t="n">
        <v>16552</v>
      </c>
      <c r="AO5" s="244" t="n">
        <v>46911</v>
      </c>
      <c r="AP5" s="244" t="n">
        <v>6488000</v>
      </c>
      <c r="AQ5" s="244" t="n">
        <v>0</v>
      </c>
      <c r="AR5" s="129" t="n">
        <v>953251</v>
      </c>
      <c r="AS5" s="129" t="n">
        <v>2487700</v>
      </c>
      <c r="AU5" s="129" t="n">
        <v>14858</v>
      </c>
      <c r="AW5" s="129" t="n">
        <v>330719</v>
      </c>
      <c r="AX5" s="129" t="n">
        <v>328600</v>
      </c>
      <c r="AY5" s="129" t="n">
        <v>80964</v>
      </c>
      <c r="AZ5" s="129" t="n">
        <v>1755200</v>
      </c>
      <c r="BA5" s="129" t="n">
        <v>328592</v>
      </c>
      <c r="BB5" s="129" t="n">
        <v>-467214</v>
      </c>
      <c r="BC5" s="129" t="s">
        <v>216</v>
      </c>
      <c r="BD5" s="129" t="n">
        <v>-363451</v>
      </c>
      <c r="BE5" s="244" t="n">
        <v>14500</v>
      </c>
      <c r="BF5" s="206" t="n">
        <f aca="false">VLOOKUP($A5,[8]Data!$A$1:$P$15000,3,0)*$H$2</f>
        <v>134000</v>
      </c>
      <c r="BG5" s="206" t="n">
        <f aca="false">VLOOKUP($A5,[1]Data!$A$1:$AH$15000,34,0)</f>
        <v>701607</v>
      </c>
    </row>
    <row r="6" customFormat="false" ht="11.25" hidden="false" customHeight="false" outlineLevel="0" collapsed="false">
      <c r="A6" s="204" t="n">
        <v>36467</v>
      </c>
      <c r="B6" s="129" t="n">
        <v>500245</v>
      </c>
      <c r="C6" s="129" t="n">
        <v>984643</v>
      </c>
      <c r="D6" s="129" t="n">
        <v>736931</v>
      </c>
      <c r="E6" s="129" t="n">
        <v>88000</v>
      </c>
      <c r="F6" s="129" t="n">
        <v>355556</v>
      </c>
      <c r="G6" s="129" t="n">
        <v>342686</v>
      </c>
      <c r="H6" s="129" t="n">
        <v>1722000</v>
      </c>
      <c r="I6" s="129" t="n">
        <v>199000</v>
      </c>
      <c r="J6" s="129" t="n">
        <v>332000</v>
      </c>
      <c r="K6" s="205" t="n">
        <v>531000</v>
      </c>
      <c r="L6" s="129" t="n">
        <v>98000</v>
      </c>
      <c r="M6" s="129" t="n">
        <v>136000</v>
      </c>
      <c r="N6" s="129" t="n">
        <v>53000</v>
      </c>
      <c r="O6" s="244" t="n">
        <v>920188</v>
      </c>
      <c r="P6" s="244" t="n">
        <v>160000</v>
      </c>
      <c r="Q6" s="244" t="n">
        <v>3008061</v>
      </c>
      <c r="R6" s="244" t="n">
        <v>-148739</v>
      </c>
      <c r="S6" s="244" t="n">
        <v>-305002</v>
      </c>
      <c r="T6" s="244" t="n">
        <v>-453741</v>
      </c>
      <c r="U6" s="129" t="n">
        <v>651020</v>
      </c>
      <c r="V6" s="129" t="n">
        <v>1968669</v>
      </c>
      <c r="W6" s="129" t="n">
        <v>0</v>
      </c>
      <c r="X6" s="129" t="n">
        <v>3329034</v>
      </c>
      <c r="Y6" s="129" t="n">
        <v>920188</v>
      </c>
      <c r="Z6" s="129" t="n">
        <v>57755</v>
      </c>
      <c r="AA6" s="244" t="n">
        <v>132834</v>
      </c>
      <c r="AB6" s="244" t="n">
        <v>439815</v>
      </c>
      <c r="AC6" s="244" t="n">
        <v>572649</v>
      </c>
      <c r="AD6" s="244" t="n">
        <v>105573</v>
      </c>
      <c r="AE6" s="244" t="n">
        <v>0</v>
      </c>
      <c r="AF6" s="244" t="n">
        <v>88496</v>
      </c>
      <c r="AG6" s="244" t="n">
        <v>6791</v>
      </c>
      <c r="AH6" s="244" t="n">
        <v>55341</v>
      </c>
      <c r="AI6" s="244" t="n">
        <v>5372</v>
      </c>
      <c r="AJ6" s="244" t="n">
        <v>92214</v>
      </c>
      <c r="AK6" s="244" t="n">
        <v>83579</v>
      </c>
      <c r="AL6" s="244" t="n">
        <v>58995</v>
      </c>
      <c r="AM6" s="244" t="n">
        <v>9588</v>
      </c>
      <c r="AN6" s="244" t="n">
        <v>14956</v>
      </c>
      <c r="AO6" s="244" t="n">
        <v>46272</v>
      </c>
      <c r="AP6" s="244" t="n">
        <v>6506000</v>
      </c>
      <c r="AQ6" s="244" t="n">
        <v>62000</v>
      </c>
      <c r="AR6" s="129" t="n">
        <v>923662</v>
      </c>
      <c r="AS6" s="129" t="n">
        <v>2536000</v>
      </c>
      <c r="AU6" s="129" t="n">
        <v>-44444</v>
      </c>
      <c r="AW6" s="129" t="n">
        <v>336312</v>
      </c>
      <c r="AX6" s="129" t="n">
        <v>309400</v>
      </c>
      <c r="AY6" s="129" t="n">
        <v>63532</v>
      </c>
      <c r="AZ6" s="129" t="n">
        <v>1762100</v>
      </c>
      <c r="BA6" s="129" t="n">
        <v>276462</v>
      </c>
      <c r="BB6" s="129" t="n">
        <v>-470080</v>
      </c>
      <c r="BC6" s="129" t="s">
        <v>216</v>
      </c>
      <c r="BD6" s="129" t="n">
        <v>-377969</v>
      </c>
      <c r="BE6" s="244" t="n">
        <v>6460</v>
      </c>
      <c r="BF6" s="206" t="n">
        <f aca="false">VLOOKUP($A6,[8]Data!$A$1:$P$15000,3,0)*$H$2</f>
        <v>154000</v>
      </c>
      <c r="BG6" s="206" t="n">
        <f aca="false">VLOOKUP($A6,[1]Data!$A$1:$AH$15000,34,0)</f>
        <v>663485</v>
      </c>
    </row>
    <row r="7" customFormat="false" ht="11.25" hidden="false" customHeight="false" outlineLevel="0" collapsed="false">
      <c r="A7" s="204" t="n">
        <v>36468</v>
      </c>
      <c r="B7" s="129" t="n">
        <v>432752</v>
      </c>
      <c r="C7" s="129" t="n">
        <v>1036478</v>
      </c>
      <c r="D7" s="129" t="n">
        <v>722373</v>
      </c>
      <c r="E7" s="129" t="n">
        <v>121000</v>
      </c>
      <c r="F7" s="129" t="n">
        <v>355556</v>
      </c>
      <c r="G7" s="129" t="n">
        <v>342686</v>
      </c>
      <c r="H7" s="129" t="n">
        <v>1744000</v>
      </c>
      <c r="I7" s="129" t="n">
        <v>201000</v>
      </c>
      <c r="J7" s="129" t="n">
        <v>342000</v>
      </c>
      <c r="K7" s="205" t="n">
        <v>543000</v>
      </c>
      <c r="L7" s="129" t="n">
        <v>87000</v>
      </c>
      <c r="M7" s="129" t="n">
        <v>146000</v>
      </c>
      <c r="N7" s="129" t="n">
        <v>22000</v>
      </c>
      <c r="O7" s="244" t="n">
        <v>979158</v>
      </c>
      <c r="P7" s="244" t="n">
        <v>160000</v>
      </c>
      <c r="Q7" s="244" t="n">
        <v>3010845</v>
      </c>
      <c r="R7" s="244" t="n">
        <v>-158976</v>
      </c>
      <c r="S7" s="244" t="n">
        <v>-292013</v>
      </c>
      <c r="T7" s="244" t="n">
        <v>-450989</v>
      </c>
      <c r="U7" s="129" t="n">
        <v>650992</v>
      </c>
      <c r="V7" s="129" t="n">
        <v>1923246</v>
      </c>
      <c r="W7" s="129" t="n">
        <v>0</v>
      </c>
      <c r="X7" s="129" t="n">
        <v>3237805</v>
      </c>
      <c r="Y7" s="129" t="n">
        <v>979158</v>
      </c>
      <c r="Z7" s="129" t="n">
        <v>58035</v>
      </c>
      <c r="AA7" s="244" t="n">
        <v>138271</v>
      </c>
      <c r="AB7" s="244" t="n">
        <v>441339</v>
      </c>
      <c r="AC7" s="244" t="n">
        <v>579610</v>
      </c>
      <c r="AD7" s="244" t="n">
        <v>109656</v>
      </c>
      <c r="AE7" s="244" t="n">
        <v>0</v>
      </c>
      <c r="AF7" s="244" t="n">
        <v>88496</v>
      </c>
      <c r="AG7" s="244" t="n">
        <v>6854</v>
      </c>
      <c r="AH7" s="244" t="n">
        <v>66530</v>
      </c>
      <c r="AI7" s="244" t="n">
        <v>5468</v>
      </c>
      <c r="AJ7" s="244" t="n">
        <v>101828</v>
      </c>
      <c r="AK7" s="244" t="n">
        <v>111181</v>
      </c>
      <c r="AL7" s="244" t="n">
        <v>46848</v>
      </c>
      <c r="AM7" s="244" t="n">
        <v>13868</v>
      </c>
      <c r="AN7" s="244" t="n">
        <v>19874</v>
      </c>
      <c r="AO7" s="244" t="n">
        <v>52533</v>
      </c>
      <c r="AP7" s="244" t="n">
        <v>6454000</v>
      </c>
      <c r="AQ7" s="244" t="n">
        <v>61000</v>
      </c>
      <c r="AR7" s="129" t="n">
        <v>980009</v>
      </c>
      <c r="AS7" s="129" t="n">
        <v>2488600</v>
      </c>
      <c r="AU7" s="129" t="n">
        <v>-22035</v>
      </c>
      <c r="AW7" s="129" t="n">
        <v>329724</v>
      </c>
      <c r="AX7" s="129" t="n">
        <v>294000</v>
      </c>
      <c r="AY7" s="129" t="n">
        <v>52008</v>
      </c>
      <c r="AZ7" s="129" t="n">
        <v>1744500</v>
      </c>
      <c r="BA7" s="129" t="n">
        <v>287562</v>
      </c>
      <c r="BB7" s="129" t="n">
        <v>-486182</v>
      </c>
      <c r="BC7" s="129" t="s">
        <v>216</v>
      </c>
      <c r="BD7" s="129" t="n">
        <v>-371893</v>
      </c>
      <c r="BE7" s="244" t="n">
        <v>0</v>
      </c>
      <c r="BF7" s="206" t="n">
        <f aca="false">VLOOKUP($A7,[8]Data!$A$1:$P$15000,3,0)*$H$2</f>
        <v>157000</v>
      </c>
      <c r="BG7" s="206" t="n">
        <f aca="false">VLOOKUP($A7,[1]Data!$A$1:$AH$15000,34,0)</f>
        <v>642369</v>
      </c>
    </row>
    <row r="8" customFormat="false" ht="11.25" hidden="false" customHeight="false" outlineLevel="0" collapsed="false">
      <c r="A8" s="204" t="n">
        <v>36469</v>
      </c>
      <c r="B8" s="129" t="n">
        <v>464000</v>
      </c>
      <c r="C8" s="129" t="n">
        <v>1004000</v>
      </c>
      <c r="D8" s="129" t="n">
        <v>728000</v>
      </c>
      <c r="E8" s="129" t="n">
        <v>115000</v>
      </c>
      <c r="F8" s="129" t="n">
        <v>334000</v>
      </c>
      <c r="G8" s="129" t="n">
        <v>252000</v>
      </c>
      <c r="H8" s="129" t="n">
        <v>1700000</v>
      </c>
      <c r="I8" s="129" t="n">
        <v>199000</v>
      </c>
      <c r="J8" s="129" t="n">
        <v>333000</v>
      </c>
      <c r="K8" s="205" t="n">
        <v>532000</v>
      </c>
      <c r="L8" s="129" t="n">
        <v>96000</v>
      </c>
      <c r="M8" s="129" t="n">
        <v>142000</v>
      </c>
      <c r="N8" s="129" t="n">
        <v>27000</v>
      </c>
      <c r="O8" s="244"/>
      <c r="P8" s="244"/>
      <c r="Q8" s="244"/>
      <c r="R8" s="244"/>
      <c r="S8" s="244"/>
      <c r="T8" s="244"/>
      <c r="V8" s="129" t="n">
        <v>1890602</v>
      </c>
      <c r="AA8" s="244"/>
      <c r="AB8" s="244"/>
      <c r="AH8" s="244" t="n">
        <v>102430</v>
      </c>
      <c r="AI8" s="244" t="n">
        <v>9805</v>
      </c>
      <c r="AJ8" s="244" t="n">
        <v>85031</v>
      </c>
      <c r="AK8" s="244" t="n">
        <v>126366</v>
      </c>
      <c r="AL8" s="244" t="n">
        <v>53276</v>
      </c>
      <c r="AM8" s="244" t="n">
        <v>14671</v>
      </c>
      <c r="AN8" s="244" t="n">
        <v>18583</v>
      </c>
      <c r="AO8" s="244" t="n">
        <v>47130</v>
      </c>
      <c r="AR8" s="129" t="n">
        <v>959930</v>
      </c>
      <c r="AS8" s="129" t="n">
        <v>2478700</v>
      </c>
      <c r="AU8" s="129" t="n">
        <v>-1195</v>
      </c>
      <c r="AW8" s="129" t="n">
        <v>319758</v>
      </c>
      <c r="AX8" s="129" t="n">
        <v>309000</v>
      </c>
      <c r="AY8" s="129" t="n">
        <v>4275</v>
      </c>
      <c r="AZ8" s="129" t="n">
        <v>1746300</v>
      </c>
      <c r="BA8" s="129" t="n">
        <v>330529</v>
      </c>
      <c r="BB8" s="129" t="n">
        <v>-482152</v>
      </c>
      <c r="BC8" s="129" t="s">
        <v>216</v>
      </c>
      <c r="BD8" s="129" t="n">
        <v>-376360</v>
      </c>
      <c r="BE8" s="244" t="n">
        <v>0</v>
      </c>
      <c r="BF8" s="206" t="n">
        <f aca="false">VLOOKUP($A8,[8]Data!$A$1:$P$15000,3,0)*$H$2</f>
        <v>142000</v>
      </c>
      <c r="BG8" s="206" t="n">
        <f aca="false">VLOOKUP($A8,[1]Data!$A$1:$AH$15000,34,0)</f>
        <v>688501</v>
      </c>
    </row>
    <row r="9" customFormat="false" ht="11.25" hidden="false" customHeight="false" outlineLevel="0" collapsed="false">
      <c r="A9" s="204" t="n">
        <v>36470</v>
      </c>
      <c r="B9" s="129" t="n">
        <v>538000</v>
      </c>
      <c r="C9" s="129" t="n">
        <v>975000</v>
      </c>
      <c r="D9" s="129" t="n">
        <v>714000</v>
      </c>
      <c r="E9" s="129" t="n">
        <v>127000</v>
      </c>
      <c r="F9" s="129" t="n">
        <v>298000</v>
      </c>
      <c r="G9" s="129" t="n">
        <v>253000</v>
      </c>
      <c r="H9" s="129" t="n">
        <v>1615000</v>
      </c>
      <c r="I9" s="129" t="n">
        <v>194000</v>
      </c>
      <c r="J9" s="129" t="n">
        <v>217000</v>
      </c>
      <c r="K9" s="205" t="n">
        <v>411000</v>
      </c>
      <c r="L9" s="129" t="n">
        <v>31000</v>
      </c>
      <c r="M9" s="129" t="n">
        <v>143000</v>
      </c>
      <c r="N9" s="129" t="n">
        <v>22000</v>
      </c>
      <c r="O9" s="244"/>
      <c r="P9" s="244"/>
      <c r="Q9" s="244"/>
      <c r="R9" s="244"/>
      <c r="S9" s="244"/>
      <c r="T9" s="244"/>
      <c r="V9" s="129" t="n">
        <v>1808554</v>
      </c>
      <c r="AA9" s="244"/>
      <c r="AB9" s="244"/>
      <c r="AH9" s="244" t="n">
        <v>46935</v>
      </c>
      <c r="AI9" s="244" t="n">
        <v>8370</v>
      </c>
      <c r="AJ9" s="244" t="n">
        <v>68834</v>
      </c>
      <c r="AK9" s="244" t="n">
        <v>68305</v>
      </c>
      <c r="AL9" s="244" t="n">
        <v>40733</v>
      </c>
      <c r="AM9" s="244" t="n">
        <v>8931</v>
      </c>
      <c r="AN9" s="244" t="n">
        <v>15772</v>
      </c>
      <c r="AO9" s="244" t="n">
        <v>37807</v>
      </c>
      <c r="AR9" s="129" t="n">
        <v>1028834</v>
      </c>
      <c r="AS9" s="129" t="n">
        <v>2451700</v>
      </c>
      <c r="AU9" s="129" t="n">
        <v>217572</v>
      </c>
      <c r="AW9" s="129" t="n">
        <v>312508</v>
      </c>
      <c r="AX9" s="129" t="n">
        <v>284700</v>
      </c>
      <c r="AY9" s="129" t="n">
        <v>-81025</v>
      </c>
      <c r="AZ9" s="129" t="n">
        <v>1743700</v>
      </c>
      <c r="BA9" s="129" t="n">
        <v>518133</v>
      </c>
      <c r="BB9" s="129" t="n">
        <v>-428162</v>
      </c>
      <c r="BC9" s="129" t="s">
        <v>216</v>
      </c>
      <c r="BD9" s="129" t="n">
        <v>-303316</v>
      </c>
      <c r="BE9" s="244" t="n">
        <v>35852</v>
      </c>
      <c r="BF9" s="206" t="n">
        <f aca="false">VLOOKUP($A9,[8]Data!$A$1:$P$15000,3,0)*$H$2</f>
        <v>149000</v>
      </c>
      <c r="BG9" s="206" t="n">
        <f aca="false">VLOOKUP($A9,[1]Data!$A$1:$AH$15000,34,0)</f>
        <v>704606</v>
      </c>
    </row>
    <row r="10" customFormat="false" ht="11.25" hidden="false" customHeight="false" outlineLevel="0" collapsed="false">
      <c r="A10" s="204" t="n">
        <v>36471</v>
      </c>
      <c r="B10" s="129" t="n">
        <v>545000</v>
      </c>
      <c r="C10" s="129" t="n">
        <v>999000</v>
      </c>
      <c r="D10" s="129" t="n">
        <v>735000</v>
      </c>
      <c r="E10" s="129" t="n">
        <v>136000</v>
      </c>
      <c r="F10" s="129" t="n">
        <v>331000</v>
      </c>
      <c r="G10" s="129" t="n">
        <v>251000</v>
      </c>
      <c r="H10" s="129" t="n">
        <v>1688000</v>
      </c>
      <c r="I10" s="129" t="n">
        <v>179000</v>
      </c>
      <c r="J10" s="129" t="n">
        <v>240000</v>
      </c>
      <c r="K10" s="205" t="n">
        <v>419000</v>
      </c>
      <c r="L10" s="129" t="n">
        <v>29000</v>
      </c>
      <c r="M10" s="129" t="n">
        <v>138000</v>
      </c>
      <c r="N10" s="129" t="n">
        <v>22000</v>
      </c>
      <c r="O10" s="244"/>
      <c r="P10" s="244"/>
      <c r="Q10" s="244"/>
      <c r="R10" s="244"/>
      <c r="S10" s="244"/>
      <c r="T10" s="244"/>
      <c r="V10" s="129" t="n">
        <v>1850614</v>
      </c>
      <c r="AA10" s="244"/>
      <c r="AB10" s="244"/>
      <c r="AH10" s="244" t="n">
        <v>44755</v>
      </c>
      <c r="AI10" s="244" t="n">
        <v>8299</v>
      </c>
      <c r="AJ10" s="244" t="n">
        <v>69404</v>
      </c>
      <c r="AK10" s="244" t="n">
        <v>67254</v>
      </c>
      <c r="AL10" s="244" t="n">
        <v>39865</v>
      </c>
      <c r="AM10" s="244" t="n">
        <v>9138</v>
      </c>
      <c r="AN10" s="244" t="n">
        <v>15652</v>
      </c>
      <c r="AO10" s="244" t="n">
        <v>36956</v>
      </c>
      <c r="AR10" s="129" t="n">
        <v>1060158</v>
      </c>
      <c r="AS10" s="129" t="n">
        <v>2368300</v>
      </c>
      <c r="AU10" s="129" t="n">
        <v>215427</v>
      </c>
      <c r="AW10" s="129" t="n">
        <v>310947</v>
      </c>
      <c r="AX10" s="129" t="n">
        <v>285700</v>
      </c>
      <c r="AY10" s="129" t="n">
        <v>-57067</v>
      </c>
      <c r="AZ10" s="129" t="n">
        <v>1658000</v>
      </c>
      <c r="BA10" s="129" t="n">
        <v>559248</v>
      </c>
      <c r="BB10" s="129" t="n">
        <v>-390192</v>
      </c>
      <c r="BC10" s="129" t="s">
        <v>216</v>
      </c>
      <c r="BD10" s="129" t="n">
        <v>-290826</v>
      </c>
      <c r="BE10" s="244" t="n">
        <v>34488</v>
      </c>
      <c r="BF10" s="206" t="n">
        <f aca="false">VLOOKUP($A10,[8]Data!$A$1:$P$15000,3,0)*$H$2</f>
        <v>158000</v>
      </c>
      <c r="BG10" s="206" t="n">
        <f aca="false">VLOOKUP($A10,[1]Data!$A$1:$AH$15000,34,0)</f>
        <v>714319</v>
      </c>
    </row>
    <row r="11" customFormat="false" ht="11.25" hidden="false" customHeight="false" outlineLevel="0" collapsed="false">
      <c r="A11" s="204" t="n">
        <v>36472</v>
      </c>
      <c r="B11" s="129" t="n">
        <v>545000</v>
      </c>
      <c r="C11" s="129" t="n">
        <v>1000000</v>
      </c>
      <c r="D11" s="129" t="n">
        <v>722000</v>
      </c>
      <c r="E11" s="129" t="n">
        <v>141000</v>
      </c>
      <c r="F11" s="129" t="n">
        <v>315000</v>
      </c>
      <c r="G11" s="129" t="n">
        <v>246000</v>
      </c>
      <c r="H11" s="129" t="n">
        <v>1769000</v>
      </c>
      <c r="I11" s="129" t="n">
        <v>189000</v>
      </c>
      <c r="J11" s="129" t="n">
        <v>272000</v>
      </c>
      <c r="K11" s="205" t="n">
        <v>461000</v>
      </c>
      <c r="L11" s="129" t="n">
        <v>49000</v>
      </c>
      <c r="M11" s="129" t="n">
        <v>146000</v>
      </c>
      <c r="N11" s="129" t="n">
        <v>22000</v>
      </c>
      <c r="O11" s="244"/>
      <c r="P11" s="244"/>
      <c r="Q11" s="244"/>
      <c r="R11" s="244"/>
      <c r="S11" s="244"/>
      <c r="T11" s="244"/>
      <c r="V11" s="129" t="n">
        <v>1937165</v>
      </c>
      <c r="AA11" s="244"/>
      <c r="AB11" s="244"/>
      <c r="AH11" s="244" t="n">
        <v>44387</v>
      </c>
      <c r="AI11" s="244" t="n">
        <v>8195</v>
      </c>
      <c r="AJ11" s="244" t="n">
        <v>69469</v>
      </c>
      <c r="AK11" s="244" t="n">
        <v>67377</v>
      </c>
      <c r="AL11" s="244" t="n">
        <v>42077</v>
      </c>
      <c r="AM11" s="244" t="n">
        <v>8986</v>
      </c>
      <c r="AN11" s="244" t="n">
        <v>15847</v>
      </c>
      <c r="AO11" s="244" t="n">
        <v>40674</v>
      </c>
      <c r="AR11" s="129" t="n">
        <v>1035146</v>
      </c>
      <c r="AS11" s="129" t="n">
        <v>2437200</v>
      </c>
      <c r="AU11" s="129" t="n">
        <v>144271</v>
      </c>
      <c r="AW11" s="129" t="n">
        <v>311415</v>
      </c>
      <c r="AX11" s="129" t="n">
        <v>285400</v>
      </c>
      <c r="AY11" s="129" t="n">
        <v>-2942</v>
      </c>
      <c r="AZ11" s="129" t="n">
        <v>1735000</v>
      </c>
      <c r="BA11" s="129" t="n">
        <v>556279</v>
      </c>
      <c r="BB11" s="129" t="n">
        <v>-411558</v>
      </c>
      <c r="BC11" s="129" t="s">
        <v>216</v>
      </c>
      <c r="BD11" s="129" t="n">
        <v>-288997</v>
      </c>
      <c r="BE11" s="244" t="n">
        <v>34103</v>
      </c>
      <c r="BF11" s="206" t="n">
        <f aca="false">VLOOKUP($A11,[8]Data!$A$1:$P$15000,3,0)*$H$2</f>
        <v>163000</v>
      </c>
      <c r="BG11" s="206" t="n">
        <f aca="false">VLOOKUP($A11,[1]Data!$A$1:$AH$15000,34,0)</f>
        <v>694697</v>
      </c>
    </row>
    <row r="12" customFormat="false" ht="11.25" hidden="false" customHeight="false" outlineLevel="0" collapsed="false">
      <c r="A12" s="204" t="n">
        <v>36473</v>
      </c>
      <c r="B12" s="129" t="n">
        <v>541000</v>
      </c>
      <c r="C12" s="129" t="n">
        <v>976000</v>
      </c>
      <c r="D12" s="129" t="n">
        <v>734000</v>
      </c>
      <c r="E12" s="129" t="n">
        <v>132000</v>
      </c>
      <c r="F12" s="129" t="n">
        <v>281000</v>
      </c>
      <c r="G12" s="129" t="n">
        <v>251000</v>
      </c>
      <c r="H12" s="129" t="n">
        <v>1744000</v>
      </c>
      <c r="I12" s="129" t="n">
        <v>194000</v>
      </c>
      <c r="J12" s="129" t="n">
        <v>307000</v>
      </c>
      <c r="K12" s="205" t="n">
        <v>501000</v>
      </c>
      <c r="L12" s="129" t="n">
        <v>92000</v>
      </c>
      <c r="M12" s="129" t="n">
        <v>142000</v>
      </c>
      <c r="N12" s="129" t="n">
        <v>27000</v>
      </c>
      <c r="O12" s="244"/>
      <c r="P12" s="244"/>
      <c r="Q12" s="244"/>
      <c r="R12" s="244"/>
      <c r="S12" s="244"/>
      <c r="T12" s="244"/>
      <c r="V12" s="129" t="n">
        <v>1973425</v>
      </c>
      <c r="AA12" s="244"/>
      <c r="AB12" s="244"/>
      <c r="AH12" s="244" t="n">
        <v>65932</v>
      </c>
      <c r="AI12" s="244" t="n">
        <v>5156</v>
      </c>
      <c r="AJ12" s="244" t="n">
        <v>99161</v>
      </c>
      <c r="AK12" s="244" t="n">
        <v>73379</v>
      </c>
      <c r="AL12" s="244" t="n">
        <v>47427</v>
      </c>
      <c r="AM12" s="244" t="n">
        <v>9344</v>
      </c>
      <c r="AN12" s="244" t="n">
        <v>13893</v>
      </c>
      <c r="AO12" s="244" t="n">
        <v>49252</v>
      </c>
      <c r="AR12" s="129" t="n">
        <v>993766</v>
      </c>
      <c r="AS12" s="129" t="n">
        <v>2435600</v>
      </c>
      <c r="AU12" s="129" t="n">
        <v>3929</v>
      </c>
      <c r="AW12" s="129" t="n">
        <v>315002</v>
      </c>
      <c r="AX12" s="129" t="n">
        <v>251100</v>
      </c>
      <c r="AY12" s="129" t="n">
        <v>-59205</v>
      </c>
      <c r="AZ12" s="129" t="n">
        <v>1756900</v>
      </c>
      <c r="BA12" s="129" t="n">
        <v>482431</v>
      </c>
      <c r="BB12" s="129" t="n">
        <v>-261598</v>
      </c>
      <c r="BC12" s="129" t="n">
        <v>36463</v>
      </c>
      <c r="BD12" s="129" t="n">
        <v>-141503</v>
      </c>
      <c r="BE12" s="244" t="n">
        <v>35847</v>
      </c>
      <c r="BF12" s="206" t="n">
        <f aca="false">VLOOKUP($A12,[8]Data!$A$1:$P$15000,3,0)*$H$2</f>
        <v>160000</v>
      </c>
      <c r="BG12" s="206" t="n">
        <f aca="false">VLOOKUP($A12,[1]Data!$A$1:$AH$15000,34,0)</f>
        <v>680412</v>
      </c>
    </row>
    <row r="13" customFormat="false" ht="11.25" hidden="false" customHeight="false" outlineLevel="0" collapsed="false">
      <c r="A13" s="204" t="n">
        <v>36474</v>
      </c>
      <c r="B13" s="129" t="n">
        <v>539000</v>
      </c>
      <c r="C13" s="129" t="n">
        <v>910000</v>
      </c>
      <c r="D13" s="129" t="n">
        <v>759000</v>
      </c>
      <c r="E13" s="129" t="n">
        <v>73000</v>
      </c>
      <c r="F13" s="129" t="n">
        <v>349000</v>
      </c>
      <c r="G13" s="129" t="n">
        <v>256000</v>
      </c>
      <c r="H13" s="129" t="n">
        <v>1783000</v>
      </c>
      <c r="I13" s="129" t="n">
        <v>0</v>
      </c>
      <c r="J13" s="129" t="n">
        <v>324000</v>
      </c>
      <c r="K13" s="205" t="n">
        <v>324000</v>
      </c>
      <c r="L13" s="129" t="n">
        <v>85000</v>
      </c>
      <c r="M13" s="129" t="n">
        <v>140000</v>
      </c>
      <c r="N13" s="129" t="n">
        <v>100000</v>
      </c>
      <c r="O13" s="244"/>
      <c r="P13" s="244"/>
      <c r="Q13" s="244"/>
      <c r="R13" s="244"/>
      <c r="S13" s="244"/>
      <c r="T13" s="244"/>
      <c r="V13" s="129" t="n">
        <v>2000749</v>
      </c>
      <c r="AA13" s="244"/>
      <c r="AB13" s="244"/>
      <c r="AH13" s="244" t="n">
        <v>60815</v>
      </c>
      <c r="AI13" s="244" t="n">
        <v>5125</v>
      </c>
      <c r="AJ13" s="244" t="n">
        <v>78959</v>
      </c>
      <c r="AK13" s="244" t="n">
        <v>89705</v>
      </c>
      <c r="AL13" s="244" t="n">
        <v>58023</v>
      </c>
      <c r="AM13" s="244" t="n">
        <v>9352</v>
      </c>
      <c r="AN13" s="244" t="n">
        <v>14159</v>
      </c>
      <c r="AO13" s="244" t="n">
        <v>46988</v>
      </c>
      <c r="AR13" s="129" t="n">
        <v>950510</v>
      </c>
      <c r="AS13" s="129" t="n">
        <v>2446500</v>
      </c>
      <c r="AU13" s="129" t="n">
        <v>41282</v>
      </c>
      <c r="AW13" s="129" t="n">
        <v>322147</v>
      </c>
      <c r="AX13" s="129" t="n">
        <v>249500</v>
      </c>
      <c r="AY13" s="129" t="n">
        <v>73599</v>
      </c>
      <c r="AZ13" s="129" t="n">
        <v>1788700</v>
      </c>
      <c r="BA13" s="129" t="n">
        <v>465363</v>
      </c>
      <c r="BB13" s="129" t="n">
        <v>-283124</v>
      </c>
      <c r="BC13" s="129" t="n">
        <v>18827</v>
      </c>
      <c r="BD13" s="129" t="n">
        <v>-163575</v>
      </c>
      <c r="BE13" s="244" t="n">
        <v>36932</v>
      </c>
      <c r="BF13" s="206" t="n">
        <f aca="false">VLOOKUP($A13,[8]Data!$A$1:$P$15000,3,0)*$H$2</f>
        <v>174000</v>
      </c>
      <c r="BG13" s="206" t="n">
        <f aca="false">VLOOKUP($A13,[1]Data!$A$1:$AH$15000,34,0)</f>
        <v>605137</v>
      </c>
    </row>
    <row r="14" customFormat="false" ht="11.25" hidden="false" customHeight="false" outlineLevel="0" collapsed="false">
      <c r="A14" s="204" t="n">
        <v>36475</v>
      </c>
      <c r="B14" s="129" t="n">
        <v>535000</v>
      </c>
      <c r="C14" s="129" t="n">
        <v>902000</v>
      </c>
      <c r="D14" s="129" t="n">
        <v>747000</v>
      </c>
      <c r="E14" s="129" t="n">
        <v>74000</v>
      </c>
      <c r="F14" s="129" t="n">
        <v>390000</v>
      </c>
      <c r="G14" s="129" t="n">
        <v>254000</v>
      </c>
      <c r="H14" s="129" t="n">
        <v>1807000</v>
      </c>
      <c r="I14" s="129" t="n">
        <v>0</v>
      </c>
      <c r="J14" s="129" t="n">
        <v>308000</v>
      </c>
      <c r="K14" s="205" t="n">
        <v>308000</v>
      </c>
      <c r="L14" s="129" t="n">
        <v>78000</v>
      </c>
      <c r="M14" s="129" t="n">
        <v>138000</v>
      </c>
      <c r="N14" s="129" t="n">
        <v>91000</v>
      </c>
      <c r="O14" s="244"/>
      <c r="P14" s="244"/>
      <c r="Q14" s="244"/>
      <c r="R14" s="244"/>
      <c r="S14" s="244"/>
      <c r="T14" s="244"/>
      <c r="V14" s="129" t="n">
        <v>2007466</v>
      </c>
      <c r="AA14" s="244"/>
      <c r="AB14" s="244"/>
      <c r="AH14" s="244" t="n">
        <v>41948</v>
      </c>
      <c r="AI14" s="244" t="n">
        <v>4828</v>
      </c>
      <c r="AJ14" s="244" t="n">
        <v>99086</v>
      </c>
      <c r="AK14" s="244" t="n">
        <v>81626</v>
      </c>
      <c r="AL14" s="244" t="n">
        <v>62861</v>
      </c>
      <c r="AM14" s="244" t="n">
        <v>8937</v>
      </c>
      <c r="AN14" s="244" t="n">
        <v>13321</v>
      </c>
      <c r="AO14" s="244" t="n">
        <v>17747</v>
      </c>
      <c r="AR14" s="129" t="n">
        <v>916164</v>
      </c>
      <c r="AS14" s="129" t="n">
        <v>2446500</v>
      </c>
      <c r="AU14" s="129" t="n">
        <v>42963</v>
      </c>
      <c r="AW14" s="129" t="n">
        <v>322255</v>
      </c>
      <c r="AX14" s="129" t="n">
        <v>255100</v>
      </c>
      <c r="AY14" s="129" t="n">
        <v>85840</v>
      </c>
      <c r="AZ14" s="129" t="n">
        <v>1788700</v>
      </c>
      <c r="BA14" s="129" t="n">
        <v>470842</v>
      </c>
      <c r="BB14" s="129" t="n">
        <v>-322900</v>
      </c>
      <c r="BC14" s="129" t="n">
        <v>-51725</v>
      </c>
      <c r="BD14" s="129" t="n">
        <v>-116636</v>
      </c>
      <c r="BE14" s="244" t="n">
        <v>42660</v>
      </c>
      <c r="BF14" s="206" t="n">
        <f aca="false">VLOOKUP($A14,[8]Data!$A$1:$P$15000,3,0)*$H$2</f>
        <v>164000</v>
      </c>
      <c r="BG14" s="206" t="n">
        <f aca="false">VLOOKUP($A14,[1]Data!$A$1:$AH$15000,34,0)</f>
        <v>636847</v>
      </c>
    </row>
    <row r="15" customFormat="false" ht="11.25" hidden="false" customHeight="false" outlineLevel="0" collapsed="false">
      <c r="A15" s="204" t="n">
        <v>36476</v>
      </c>
      <c r="B15" s="129" t="n">
        <v>543000</v>
      </c>
      <c r="C15" s="129" t="n">
        <v>890000</v>
      </c>
      <c r="D15" s="129" t="n">
        <v>752000</v>
      </c>
      <c r="E15" s="129" t="n">
        <v>131000</v>
      </c>
      <c r="F15" s="129" t="n">
        <v>434000</v>
      </c>
      <c r="G15" s="129" t="n">
        <v>253000</v>
      </c>
      <c r="H15" s="129" t="n">
        <v>1804000</v>
      </c>
      <c r="I15" s="129" t="n">
        <v>1000</v>
      </c>
      <c r="J15" s="129" t="n">
        <v>349000</v>
      </c>
      <c r="K15" s="205" t="n">
        <v>350000</v>
      </c>
      <c r="L15" s="129" t="n">
        <v>81000</v>
      </c>
      <c r="M15" s="129" t="n">
        <v>144000</v>
      </c>
      <c r="N15" s="129" t="n">
        <v>33000</v>
      </c>
      <c r="O15" s="244"/>
      <c r="P15" s="244"/>
      <c r="Q15" s="244"/>
      <c r="R15" s="244"/>
      <c r="S15" s="244"/>
      <c r="T15" s="244"/>
      <c r="V15" s="129" t="n">
        <v>1984210</v>
      </c>
      <c r="AA15" s="244"/>
      <c r="AB15" s="244"/>
      <c r="AH15" s="244" t="n">
        <v>45381</v>
      </c>
      <c r="AI15" s="244" t="n">
        <v>5177</v>
      </c>
      <c r="AJ15" s="244" t="n">
        <v>88427</v>
      </c>
      <c r="AK15" s="244" t="n">
        <v>87279</v>
      </c>
      <c r="AL15" s="244" t="n">
        <v>66406</v>
      </c>
      <c r="AM15" s="244" t="n">
        <v>9343</v>
      </c>
      <c r="AN15" s="244" t="n">
        <v>14167</v>
      </c>
      <c r="AO15" s="244" t="n">
        <v>12057</v>
      </c>
      <c r="AR15" s="129" t="n">
        <v>927095</v>
      </c>
      <c r="AS15" s="129" t="n">
        <v>2289500</v>
      </c>
      <c r="AU15" s="129" t="n">
        <v>-38647</v>
      </c>
      <c r="AW15" s="129" t="n">
        <v>256710</v>
      </c>
      <c r="AX15" s="129" t="n">
        <v>128700</v>
      </c>
      <c r="AY15" s="129" t="n">
        <v>55845</v>
      </c>
      <c r="AZ15" s="129" t="n">
        <v>1817200</v>
      </c>
      <c r="BA15" s="129" t="n">
        <v>493844</v>
      </c>
      <c r="BB15" s="129" t="n">
        <v>-177947</v>
      </c>
      <c r="BC15" s="129" t="n">
        <v>109291</v>
      </c>
      <c r="BD15" s="129" t="n">
        <v>-42072</v>
      </c>
      <c r="BE15" s="244" t="n">
        <v>41804</v>
      </c>
      <c r="BF15" s="206" t="n">
        <f aca="false">VLOOKUP($A15,[8]Data!$A$1:$P$15000,3,0)*$H$2</f>
        <v>164000</v>
      </c>
      <c r="BG15" s="206" t="n">
        <f aca="false">VLOOKUP($A15,[1]Data!$A$1:$AH$15000,34,0)</f>
        <v>639230</v>
      </c>
    </row>
    <row r="16" customFormat="false" ht="11.25" hidden="false" customHeight="false" outlineLevel="0" collapsed="false">
      <c r="A16" s="204" t="n">
        <v>36477</v>
      </c>
      <c r="B16" s="129" t="n">
        <v>484000</v>
      </c>
      <c r="C16" s="129" t="n">
        <v>709000</v>
      </c>
      <c r="D16" s="129" t="n">
        <v>720000</v>
      </c>
      <c r="E16" s="129" t="n">
        <v>112000</v>
      </c>
      <c r="F16" s="129" t="n">
        <v>280000</v>
      </c>
      <c r="G16" s="129" t="n">
        <v>258000</v>
      </c>
      <c r="H16" s="129" t="n">
        <v>1654000</v>
      </c>
      <c r="I16" s="129" t="n">
        <v>87000</v>
      </c>
      <c r="J16" s="129" t="n">
        <v>282000</v>
      </c>
      <c r="K16" s="205" t="n">
        <v>369000</v>
      </c>
      <c r="L16" s="129" t="n">
        <v>112000</v>
      </c>
      <c r="M16" s="129" t="n">
        <v>144000</v>
      </c>
      <c r="N16" s="129" t="n">
        <v>25000</v>
      </c>
      <c r="O16" s="244"/>
      <c r="P16" s="244"/>
      <c r="Q16" s="244"/>
      <c r="R16" s="244"/>
      <c r="S16" s="244"/>
      <c r="T16" s="244"/>
      <c r="V16" s="129" t="n">
        <v>1822418</v>
      </c>
      <c r="AA16" s="244"/>
      <c r="AB16" s="244"/>
      <c r="AH16" s="244" t="n">
        <v>49536</v>
      </c>
      <c r="AI16" s="244" t="n">
        <v>5648</v>
      </c>
      <c r="AJ16" s="244" t="n">
        <v>78767</v>
      </c>
      <c r="AK16" s="244" t="n">
        <v>77476</v>
      </c>
      <c r="AL16" s="244" t="n">
        <v>38837</v>
      </c>
      <c r="AM16" s="244" t="n">
        <v>9024</v>
      </c>
      <c r="AN16" s="244" t="n">
        <v>14651</v>
      </c>
      <c r="AO16" s="244" t="n">
        <v>21052</v>
      </c>
      <c r="AR16" s="129" t="n">
        <v>871660</v>
      </c>
      <c r="AS16" s="129" t="n">
        <v>1940900</v>
      </c>
      <c r="AU16" s="129" t="n">
        <v>-9764</v>
      </c>
      <c r="AW16" s="129" t="n">
        <v>239908</v>
      </c>
      <c r="AX16" s="129" t="n">
        <v>-8200</v>
      </c>
      <c r="AY16" s="129" t="n">
        <v>-79139</v>
      </c>
      <c r="AZ16" s="129" t="n">
        <v>1637200</v>
      </c>
      <c r="BA16" s="129" t="n">
        <v>499186</v>
      </c>
      <c r="BB16" s="129" t="n">
        <v>-349155</v>
      </c>
      <c r="BC16" s="129" t="n">
        <v>-22959</v>
      </c>
      <c r="BD16" s="129" t="n">
        <v>2418</v>
      </c>
      <c r="BE16" s="244" t="n">
        <v>51576</v>
      </c>
      <c r="BF16" s="206" t="n">
        <f aca="false">VLOOKUP($A16,[8]Data!$A$1:$P$15000,3,0)*$H$2</f>
        <v>137000</v>
      </c>
      <c r="BG16" s="206" t="n">
        <f aca="false">VLOOKUP($A16,[1]Data!$A$1:$AH$15000,34,0)</f>
        <v>737887</v>
      </c>
    </row>
    <row r="17" customFormat="false" ht="11.25" hidden="false" customHeight="false" outlineLevel="0" collapsed="false">
      <c r="A17" s="204" t="n">
        <v>36478</v>
      </c>
      <c r="B17" s="129" t="n">
        <v>464000</v>
      </c>
      <c r="C17" s="129" t="n">
        <v>718000</v>
      </c>
      <c r="D17" s="129" t="n">
        <v>703000</v>
      </c>
      <c r="E17" s="129" t="n">
        <v>111000</v>
      </c>
      <c r="F17" s="129" t="n">
        <v>255000</v>
      </c>
      <c r="G17" s="129" t="n">
        <v>300000</v>
      </c>
      <c r="H17" s="129" t="n">
        <v>1710000</v>
      </c>
      <c r="I17" s="129" t="n">
        <v>92000</v>
      </c>
      <c r="J17" s="129" t="n">
        <v>273000</v>
      </c>
      <c r="K17" s="205" t="n">
        <v>365000</v>
      </c>
      <c r="L17" s="129" t="n">
        <v>118000</v>
      </c>
      <c r="M17" s="129" t="n">
        <v>142000</v>
      </c>
      <c r="N17" s="129" t="n">
        <v>22000</v>
      </c>
      <c r="O17" s="244"/>
      <c r="P17" s="244"/>
      <c r="Q17" s="244"/>
      <c r="R17" s="244"/>
      <c r="S17" s="244"/>
      <c r="T17" s="244"/>
      <c r="V17" s="129" t="n">
        <v>1789845</v>
      </c>
      <c r="AA17" s="244"/>
      <c r="AB17" s="244"/>
      <c r="AH17" s="244" t="n">
        <v>52309</v>
      </c>
      <c r="AI17" s="244" t="n">
        <v>6135</v>
      </c>
      <c r="AJ17" s="244" t="n">
        <v>79374</v>
      </c>
      <c r="AK17" s="244" t="n">
        <v>79635</v>
      </c>
      <c r="AL17" s="244" t="n">
        <v>43341</v>
      </c>
      <c r="AM17" s="244" t="n">
        <v>9137</v>
      </c>
      <c r="AN17" s="244" t="n">
        <v>15132</v>
      </c>
      <c r="AO17" s="244" t="n">
        <v>21687</v>
      </c>
      <c r="AR17" s="129" t="n">
        <v>911195</v>
      </c>
      <c r="AS17" s="129" t="n">
        <v>1907100</v>
      </c>
      <c r="AU17" s="129" t="n">
        <v>34421</v>
      </c>
      <c r="AW17" s="129" t="n">
        <v>220092</v>
      </c>
      <c r="AX17" s="129" t="n">
        <v>-41400</v>
      </c>
      <c r="AY17" s="129" t="n">
        <v>-98996</v>
      </c>
      <c r="AZ17" s="129" t="n">
        <v>1662700</v>
      </c>
      <c r="BA17" s="129" t="n">
        <v>548328</v>
      </c>
      <c r="BB17" s="129" t="n">
        <v>-361092</v>
      </c>
      <c r="BC17" s="129" t="n">
        <v>-46291</v>
      </c>
      <c r="BD17" s="129" t="n">
        <v>14733</v>
      </c>
      <c r="BE17" s="244" t="n">
        <v>52285</v>
      </c>
      <c r="BF17" s="206" t="n">
        <f aca="false">VLOOKUP($A17,[8]Data!$A$1:$P$15000,3,0)*$H$2</f>
        <v>133000</v>
      </c>
      <c r="BG17" s="206" t="n">
        <f aca="false">VLOOKUP($A17,[1]Data!$A$1:$AH$15000,34,0)</f>
        <v>736657</v>
      </c>
    </row>
    <row r="18" customFormat="false" ht="11.25" hidden="false" customHeight="false" outlineLevel="0" collapsed="false">
      <c r="A18" s="204" t="n">
        <v>36479</v>
      </c>
      <c r="B18" s="129" t="n">
        <v>518000</v>
      </c>
      <c r="C18" s="129" t="n">
        <v>829000</v>
      </c>
      <c r="D18" s="129" t="n">
        <v>771000</v>
      </c>
      <c r="E18" s="129" t="n">
        <v>131000</v>
      </c>
      <c r="F18" s="129" t="n">
        <v>379000</v>
      </c>
      <c r="G18" s="129" t="n">
        <v>255000</v>
      </c>
      <c r="H18" s="129" t="n">
        <v>1751000</v>
      </c>
      <c r="I18" s="129" t="n">
        <v>103000</v>
      </c>
      <c r="J18" s="129" t="n">
        <v>244000</v>
      </c>
      <c r="K18" s="205" t="n">
        <v>347000</v>
      </c>
      <c r="L18" s="129" t="n">
        <v>115000</v>
      </c>
      <c r="M18" s="129" t="n">
        <v>139000</v>
      </c>
      <c r="N18" s="129" t="n">
        <v>22000</v>
      </c>
      <c r="O18" s="244"/>
      <c r="P18" s="244"/>
      <c r="Q18" s="244"/>
      <c r="R18" s="244"/>
      <c r="S18" s="244"/>
      <c r="T18" s="244"/>
      <c r="V18" s="129" t="n">
        <v>1860311</v>
      </c>
      <c r="AA18" s="244"/>
      <c r="AB18" s="244"/>
      <c r="AH18" s="244" t="n">
        <v>47952</v>
      </c>
      <c r="AI18" s="244" t="n">
        <v>5175</v>
      </c>
      <c r="AJ18" s="244" t="n">
        <v>79374</v>
      </c>
      <c r="AK18" s="244" t="n">
        <v>74321</v>
      </c>
      <c r="AL18" s="244" t="n">
        <v>39816</v>
      </c>
      <c r="AM18" s="244" t="n">
        <v>8552</v>
      </c>
      <c r="AN18" s="244" t="n">
        <v>14028</v>
      </c>
      <c r="AO18" s="244" t="n">
        <v>38699</v>
      </c>
      <c r="AR18" s="129" t="n">
        <v>915460</v>
      </c>
      <c r="AS18" s="129" t="n">
        <v>2080400</v>
      </c>
      <c r="AU18" s="129" t="n">
        <v>-37342</v>
      </c>
      <c r="AW18" s="129" t="n">
        <v>230732</v>
      </c>
      <c r="AX18" s="129" t="n">
        <v>-26400</v>
      </c>
      <c r="AY18" s="129" t="n">
        <v>-53957</v>
      </c>
      <c r="AZ18" s="129" t="n">
        <v>1777900</v>
      </c>
      <c r="BA18" s="129" t="n">
        <v>500840</v>
      </c>
      <c r="BB18" s="129" t="n">
        <v>-361627</v>
      </c>
      <c r="BC18" s="129" t="n">
        <v>-57897</v>
      </c>
      <c r="BD18" s="129" t="n">
        <v>24500</v>
      </c>
      <c r="BE18" s="244" t="n">
        <v>48098</v>
      </c>
      <c r="BF18" s="206" t="n">
        <f aca="false">VLOOKUP($A18,[8]Data!$A$1:$P$15000,3,0)*$H$2</f>
        <v>153000</v>
      </c>
      <c r="BG18" s="206" t="n">
        <f aca="false">VLOOKUP($A18,[1]Data!$A$1:$AH$15000,34,0)</f>
        <v>686200</v>
      </c>
    </row>
    <row r="19" customFormat="false" ht="11.25" hidden="false" customHeight="false" outlineLevel="0" collapsed="false">
      <c r="A19" s="204" t="n">
        <v>36480</v>
      </c>
      <c r="B19" s="129" t="n">
        <v>485000</v>
      </c>
      <c r="C19" s="129" t="n">
        <v>872000</v>
      </c>
      <c r="D19" s="129" t="n">
        <v>741000</v>
      </c>
      <c r="E19" s="129" t="n">
        <v>123000</v>
      </c>
      <c r="F19" s="129" t="n">
        <v>439000</v>
      </c>
      <c r="G19" s="129" t="n">
        <v>261000</v>
      </c>
      <c r="H19" s="129" t="n">
        <v>1824000</v>
      </c>
      <c r="I19" s="129" t="n">
        <v>132000</v>
      </c>
      <c r="J19" s="129" t="n">
        <v>339000</v>
      </c>
      <c r="K19" s="205" t="n">
        <v>471000</v>
      </c>
      <c r="L19" s="129" t="n">
        <v>132000</v>
      </c>
      <c r="M19" s="129" t="n">
        <v>136000</v>
      </c>
      <c r="N19" s="129" t="n">
        <v>27000</v>
      </c>
      <c r="O19" s="244"/>
      <c r="P19" s="244"/>
      <c r="Q19" s="244"/>
      <c r="R19" s="244"/>
      <c r="S19" s="244"/>
      <c r="T19" s="244"/>
      <c r="V19" s="129" t="n">
        <v>1946121</v>
      </c>
      <c r="AA19" s="244"/>
      <c r="AB19" s="244"/>
      <c r="AH19" s="244" t="n">
        <v>40121</v>
      </c>
      <c r="AI19" s="244" t="n">
        <v>11344</v>
      </c>
      <c r="AJ19" s="244" t="n">
        <v>79087</v>
      </c>
      <c r="AK19" s="244" t="n">
        <v>90384</v>
      </c>
      <c r="AL19" s="244" t="n">
        <v>49576</v>
      </c>
      <c r="AM19" s="244" t="n">
        <v>9164</v>
      </c>
      <c r="AN19" s="244" t="n">
        <v>18253</v>
      </c>
      <c r="AO19" s="244" t="n">
        <v>53101</v>
      </c>
      <c r="AR19" s="129" t="n">
        <v>1014179</v>
      </c>
      <c r="AS19" s="129" t="n">
        <v>2326800</v>
      </c>
      <c r="AU19" s="129" t="n">
        <v>-180723</v>
      </c>
      <c r="AW19" s="129" t="n">
        <v>244828</v>
      </c>
      <c r="AX19" s="129" t="n">
        <v>147600</v>
      </c>
      <c r="AY19" s="129" t="n">
        <v>144430</v>
      </c>
      <c r="AZ19" s="129" t="n">
        <v>1796400</v>
      </c>
      <c r="BA19" s="129" t="n">
        <v>540110</v>
      </c>
      <c r="BB19" s="129" t="n">
        <v>-180682</v>
      </c>
      <c r="BC19" s="129" t="n">
        <v>-35676</v>
      </c>
      <c r="BD19" s="129" t="n">
        <v>106456</v>
      </c>
      <c r="BE19" s="244" t="n">
        <v>49632</v>
      </c>
      <c r="BF19" s="206" t="n">
        <f aca="false">VLOOKUP($A19,[8]Data!$A$1:$P$15000,3,0)*$H$2</f>
        <v>150000</v>
      </c>
      <c r="BG19" s="206" t="n">
        <f aca="false">VLOOKUP($A19,[1]Data!$A$1:$AH$15000,34,0)</f>
        <v>637152</v>
      </c>
    </row>
    <row r="20" customFormat="false" ht="11.25" hidden="false" customHeight="false" outlineLevel="0" collapsed="false">
      <c r="A20" s="204" t="n">
        <v>36481</v>
      </c>
      <c r="B20" s="129" t="n">
        <v>517000</v>
      </c>
      <c r="C20" s="129" t="n">
        <v>874000</v>
      </c>
      <c r="D20" s="129" t="n">
        <v>688000</v>
      </c>
      <c r="E20" s="129" t="n">
        <v>122000</v>
      </c>
      <c r="F20" s="129" t="n">
        <v>427000</v>
      </c>
      <c r="G20" s="129" t="n">
        <v>254000</v>
      </c>
      <c r="H20" s="129" t="n">
        <v>1807000</v>
      </c>
      <c r="I20" s="129" t="n">
        <v>200000</v>
      </c>
      <c r="J20" s="129" t="n">
        <v>352000</v>
      </c>
      <c r="K20" s="205" t="n">
        <v>552000</v>
      </c>
      <c r="L20" s="129" t="n">
        <v>122000</v>
      </c>
      <c r="M20" s="129" t="n">
        <v>127000</v>
      </c>
      <c r="N20" s="129" t="n">
        <v>22000</v>
      </c>
      <c r="O20" s="244"/>
      <c r="P20" s="244"/>
      <c r="Q20" s="244"/>
      <c r="R20" s="244"/>
      <c r="S20" s="244"/>
      <c r="T20" s="244"/>
      <c r="V20" s="129" t="n">
        <v>1947638</v>
      </c>
      <c r="AA20" s="244"/>
      <c r="AB20" s="244"/>
      <c r="AH20" s="244" t="n">
        <v>32416</v>
      </c>
      <c r="AI20" s="244" t="n">
        <v>11134</v>
      </c>
      <c r="AJ20" s="244" t="n">
        <v>79177</v>
      </c>
      <c r="AK20" s="244" t="n">
        <v>79446</v>
      </c>
      <c r="AL20" s="244" t="n">
        <v>52331</v>
      </c>
      <c r="AM20" s="244" t="n">
        <v>9358</v>
      </c>
      <c r="AN20" s="244" t="n">
        <v>22369</v>
      </c>
      <c r="AO20" s="244" t="n">
        <v>36985</v>
      </c>
      <c r="AR20" s="129" t="n">
        <v>1025070</v>
      </c>
      <c r="AS20" s="129" t="n">
        <v>2326000</v>
      </c>
      <c r="AU20" s="129" t="n">
        <v>-88399</v>
      </c>
      <c r="AW20" s="129" t="n">
        <v>244590</v>
      </c>
      <c r="AX20" s="129" t="n">
        <v>114300</v>
      </c>
      <c r="AY20" s="129" t="n">
        <v>94851</v>
      </c>
      <c r="AZ20" s="129" t="n">
        <v>1808100</v>
      </c>
      <c r="BA20" s="129" t="n">
        <v>533900</v>
      </c>
      <c r="BB20" s="129" t="n">
        <v>-328772</v>
      </c>
      <c r="BC20" s="129" t="n">
        <v>-107092</v>
      </c>
      <c r="BD20" s="129" t="n">
        <v>15886</v>
      </c>
      <c r="BE20" s="244" t="n">
        <v>44662</v>
      </c>
      <c r="BF20" s="206" t="n">
        <f aca="false">VLOOKUP($A20,[8]Data!$A$1:$P$15000,3,0)*$H$2</f>
        <v>144000</v>
      </c>
      <c r="BG20" s="206" t="n">
        <f aca="false">VLOOKUP($A20,[1]Data!$A$1:$AH$15000,34,0)</f>
        <v>678866</v>
      </c>
    </row>
    <row r="21" customFormat="false" ht="11.25" hidden="false" customHeight="false" outlineLevel="0" collapsed="false">
      <c r="A21" s="204" t="n">
        <v>36482</v>
      </c>
      <c r="B21" s="129" t="n">
        <v>528000</v>
      </c>
      <c r="C21" s="129" t="n">
        <v>920000</v>
      </c>
      <c r="D21" s="129" t="n">
        <v>704000</v>
      </c>
      <c r="E21" s="129" t="n">
        <v>126000</v>
      </c>
      <c r="F21" s="129" t="n">
        <v>408000</v>
      </c>
      <c r="G21" s="129" t="n">
        <v>263000</v>
      </c>
      <c r="H21" s="129" t="n">
        <v>1856000</v>
      </c>
      <c r="I21" s="129" t="n">
        <v>195000</v>
      </c>
      <c r="J21" s="129" t="n">
        <v>341000</v>
      </c>
      <c r="K21" s="205" t="n">
        <v>536000</v>
      </c>
      <c r="L21" s="129" t="n">
        <v>123000</v>
      </c>
      <c r="M21" s="129" t="n">
        <v>127000</v>
      </c>
      <c r="N21" s="129" t="n">
        <v>27000</v>
      </c>
      <c r="O21" s="244"/>
      <c r="P21" s="244"/>
      <c r="Q21" s="244"/>
      <c r="R21" s="244"/>
      <c r="S21" s="244"/>
      <c r="T21" s="244"/>
      <c r="V21" s="129" t="n">
        <v>1955335</v>
      </c>
      <c r="AA21" s="244"/>
      <c r="AB21" s="244"/>
      <c r="AH21" s="244" t="n">
        <v>18975</v>
      </c>
      <c r="AI21" s="244" t="n">
        <v>9421</v>
      </c>
      <c r="AJ21" s="244" t="n">
        <v>77075</v>
      </c>
      <c r="AK21" s="244" t="n">
        <v>81999</v>
      </c>
      <c r="AL21" s="244" t="n">
        <v>43474</v>
      </c>
      <c r="AM21" s="244" t="n">
        <v>9949</v>
      </c>
      <c r="AN21" s="244" t="n">
        <v>22029</v>
      </c>
      <c r="AO21" s="244" t="n">
        <v>30604</v>
      </c>
      <c r="AR21" s="129" t="n">
        <v>1048132</v>
      </c>
      <c r="AS21" s="129" t="n">
        <v>2365600</v>
      </c>
      <c r="AU21" s="129" t="n">
        <v>-88948</v>
      </c>
      <c r="AW21" s="129" t="n">
        <v>288853</v>
      </c>
      <c r="AX21" s="129" t="n">
        <v>145800</v>
      </c>
      <c r="AY21" s="129" t="n">
        <v>74707</v>
      </c>
      <c r="AZ21" s="129" t="n">
        <v>1800900</v>
      </c>
      <c r="BA21" s="129" t="n">
        <v>543778</v>
      </c>
      <c r="BB21" s="129" t="n">
        <v>-352904</v>
      </c>
      <c r="BC21" s="129" t="n">
        <v>-99246</v>
      </c>
      <c r="BD21" s="129" t="n">
        <v>-43849</v>
      </c>
      <c r="BE21" s="244" t="n">
        <v>49224</v>
      </c>
      <c r="BF21" s="206" t="n">
        <f aca="false">VLOOKUP($A21,[8]Data!$A$1:$P$15000,3,0)*$H$2</f>
        <v>153000</v>
      </c>
      <c r="BG21" s="206" t="n">
        <f aca="false">VLOOKUP($A21,[1]Data!$A$1:$AH$15000,34,0)</f>
        <v>697142</v>
      </c>
    </row>
    <row r="22" customFormat="false" ht="11.25" hidden="false" customHeight="false" outlineLevel="0" collapsed="false">
      <c r="A22" s="204" t="n">
        <v>36483</v>
      </c>
      <c r="B22" s="129" t="n">
        <v>525000</v>
      </c>
      <c r="C22" s="129" t="n">
        <v>923000</v>
      </c>
      <c r="D22" s="129" t="n">
        <v>705000</v>
      </c>
      <c r="E22" s="129" t="n">
        <v>136000</v>
      </c>
      <c r="F22" s="129" t="n">
        <v>341000</v>
      </c>
      <c r="G22" s="129" t="n">
        <v>274000</v>
      </c>
      <c r="H22" s="129" t="n">
        <v>1872000</v>
      </c>
      <c r="I22" s="129" t="n">
        <v>201000</v>
      </c>
      <c r="J22" s="129" t="n">
        <v>352000</v>
      </c>
      <c r="K22" s="205" t="n">
        <v>553000</v>
      </c>
      <c r="L22" s="129" t="n">
        <v>138000</v>
      </c>
      <c r="M22" s="129" t="n">
        <v>143000</v>
      </c>
      <c r="N22" s="129" t="n">
        <v>22000</v>
      </c>
      <c r="O22" s="244"/>
      <c r="P22" s="244"/>
      <c r="Q22" s="244"/>
      <c r="R22" s="244"/>
      <c r="S22" s="244"/>
      <c r="T22" s="244"/>
      <c r="V22" s="129" t="n">
        <v>1954999</v>
      </c>
      <c r="AA22" s="244"/>
      <c r="AB22" s="244"/>
      <c r="AH22" s="244" t="n">
        <v>27221</v>
      </c>
      <c r="AI22" s="244" t="n">
        <v>10855</v>
      </c>
      <c r="AJ22" s="244" t="n">
        <v>87643</v>
      </c>
      <c r="AK22" s="244" t="n">
        <v>86288</v>
      </c>
      <c r="AL22" s="244" t="n">
        <v>45068</v>
      </c>
      <c r="AM22" s="244" t="n">
        <v>9365</v>
      </c>
      <c r="AN22" s="244" t="n">
        <v>18172</v>
      </c>
      <c r="AO22" s="244" t="n">
        <v>34434</v>
      </c>
      <c r="AR22" s="129" t="n">
        <v>1009488</v>
      </c>
      <c r="AS22" s="129" t="n">
        <v>2381100</v>
      </c>
      <c r="AU22" s="129" t="n">
        <v>-70966</v>
      </c>
      <c r="AW22" s="129" t="n">
        <v>299616</v>
      </c>
      <c r="AX22" s="129" t="n">
        <v>208400</v>
      </c>
      <c r="AY22" s="129" t="n">
        <v>67937</v>
      </c>
      <c r="AZ22" s="129" t="n">
        <v>1786500</v>
      </c>
      <c r="BA22" s="129" t="n">
        <v>533744</v>
      </c>
      <c r="BB22" s="129" t="n">
        <v>-292376</v>
      </c>
      <c r="BC22" s="129" t="n">
        <v>-23908</v>
      </c>
      <c r="BD22" s="129" t="n">
        <v>-11017</v>
      </c>
      <c r="BE22" s="244" t="n">
        <v>44563</v>
      </c>
      <c r="BF22" s="206" t="n">
        <f aca="false">VLOOKUP($A22,[8]Data!$A$1:$P$15000,3,0)*$H$2</f>
        <v>158000</v>
      </c>
      <c r="BG22" s="206" t="n">
        <f aca="false">VLOOKUP($A22,[1]Data!$A$1:$AH$15000,34,0)</f>
        <v>604041</v>
      </c>
    </row>
    <row r="23" customFormat="false" ht="11.25" hidden="false" customHeight="false" outlineLevel="0" collapsed="false">
      <c r="A23" s="204" t="n">
        <v>36484</v>
      </c>
      <c r="B23" s="129" t="n">
        <v>491000</v>
      </c>
      <c r="C23" s="129" t="n">
        <v>994000</v>
      </c>
      <c r="D23" s="129" t="n">
        <v>716000</v>
      </c>
      <c r="E23" s="129" t="n">
        <v>132000</v>
      </c>
      <c r="F23" s="129" t="n">
        <v>320000</v>
      </c>
      <c r="G23" s="129" t="n">
        <v>274000</v>
      </c>
      <c r="H23" s="129" t="n">
        <v>1748000</v>
      </c>
      <c r="I23" s="129" t="n">
        <v>200000</v>
      </c>
      <c r="J23" s="129" t="n">
        <v>374000</v>
      </c>
      <c r="K23" s="205" t="n">
        <v>574000</v>
      </c>
      <c r="L23" s="129" t="n">
        <v>174000</v>
      </c>
      <c r="M23" s="129" t="n">
        <v>144000</v>
      </c>
      <c r="N23" s="129" t="n">
        <v>19000</v>
      </c>
      <c r="O23" s="244"/>
      <c r="P23" s="244"/>
      <c r="Q23" s="244"/>
      <c r="R23" s="244"/>
      <c r="S23" s="244"/>
      <c r="T23" s="244"/>
      <c r="V23" s="129" t="n">
        <v>1952472</v>
      </c>
      <c r="AA23" s="244"/>
      <c r="AB23" s="244"/>
      <c r="AH23" s="244" t="n">
        <v>46720</v>
      </c>
      <c r="AI23" s="244" t="n">
        <v>10849</v>
      </c>
      <c r="AJ23" s="244" t="n">
        <v>108328</v>
      </c>
      <c r="AK23" s="244" t="n">
        <v>106490</v>
      </c>
      <c r="AL23" s="244" t="n">
        <v>59342</v>
      </c>
      <c r="AM23" s="244" t="n">
        <v>9522</v>
      </c>
      <c r="AN23" s="244" t="n">
        <v>17864</v>
      </c>
      <c r="AO23" s="244" t="n">
        <v>7727</v>
      </c>
      <c r="AR23" s="129" t="n">
        <v>989845</v>
      </c>
      <c r="AS23" s="129" t="n">
        <v>2421800</v>
      </c>
      <c r="AU23" s="129" t="n">
        <v>1670</v>
      </c>
      <c r="AW23" s="129" t="n">
        <v>286870</v>
      </c>
      <c r="AX23" s="129" t="n">
        <v>216600</v>
      </c>
      <c r="AY23" s="129" t="n">
        <v>36611</v>
      </c>
      <c r="AZ23" s="129" t="n">
        <v>1752800</v>
      </c>
      <c r="BA23" s="129" t="n">
        <v>486040</v>
      </c>
      <c r="BB23" s="129" t="n">
        <v>-375559</v>
      </c>
      <c r="BC23" s="129" t="n">
        <v>-4674</v>
      </c>
      <c r="BD23" s="129" t="n">
        <v>-119002</v>
      </c>
      <c r="BE23" s="244" t="n">
        <v>44452</v>
      </c>
      <c r="BF23" s="206" t="n">
        <f aca="false">VLOOKUP($A23,[8]Data!$A$1:$P$15000,3,0)*$H$2</f>
        <v>151000</v>
      </c>
      <c r="BG23" s="206" t="n">
        <f aca="false">VLOOKUP($A23,[1]Data!$A$1:$AH$15000,34,0)</f>
        <v>594993</v>
      </c>
    </row>
    <row r="24" customFormat="false" ht="11.25" hidden="false" customHeight="false" outlineLevel="0" collapsed="false">
      <c r="A24" s="204" t="n">
        <v>36485</v>
      </c>
      <c r="B24" s="129" t="n">
        <v>500000</v>
      </c>
      <c r="C24" s="129" t="n">
        <v>972000</v>
      </c>
      <c r="D24" s="129" t="n">
        <v>719000</v>
      </c>
      <c r="E24" s="129" t="n">
        <v>131000</v>
      </c>
      <c r="F24" s="129" t="n">
        <v>319000</v>
      </c>
      <c r="G24" s="129" t="n">
        <v>274000</v>
      </c>
      <c r="H24" s="129" t="n">
        <v>1791000</v>
      </c>
      <c r="I24" s="129" t="n">
        <v>195000</v>
      </c>
      <c r="J24" s="129" t="n">
        <v>341000</v>
      </c>
      <c r="K24" s="205" t="n">
        <v>536000</v>
      </c>
      <c r="L24" s="129" t="n">
        <v>167000</v>
      </c>
      <c r="M24" s="129" t="n">
        <v>138000</v>
      </c>
      <c r="N24" s="129" t="n">
        <v>22000</v>
      </c>
      <c r="O24" s="244"/>
      <c r="P24" s="244"/>
      <c r="Q24" s="244"/>
      <c r="R24" s="244"/>
      <c r="S24" s="244"/>
      <c r="T24" s="244"/>
      <c r="V24" s="129" t="n">
        <v>1949388</v>
      </c>
      <c r="AA24" s="244"/>
      <c r="AB24" s="244"/>
      <c r="AH24" s="244" t="n">
        <v>45647</v>
      </c>
      <c r="AI24" s="244" t="n">
        <v>10855</v>
      </c>
      <c r="AJ24" s="244" t="n">
        <v>111011</v>
      </c>
      <c r="AK24" s="244" t="n">
        <v>104863</v>
      </c>
      <c r="AL24" s="244" t="n">
        <v>59533</v>
      </c>
      <c r="AM24" s="244" t="n">
        <v>9915</v>
      </c>
      <c r="AN24" s="244" t="n">
        <v>17398</v>
      </c>
      <c r="AO24" s="244" t="n">
        <v>15934</v>
      </c>
      <c r="AR24" s="129" t="n">
        <v>962290</v>
      </c>
      <c r="AS24" s="129" t="n">
        <v>2445300</v>
      </c>
      <c r="AU24" s="129" t="n">
        <v>-54228</v>
      </c>
      <c r="AW24" s="129" t="n">
        <v>296638</v>
      </c>
      <c r="AX24" s="129" t="n">
        <v>228300</v>
      </c>
      <c r="AY24" s="129" t="n">
        <v>21381</v>
      </c>
      <c r="AZ24" s="129" t="n">
        <v>1777100</v>
      </c>
      <c r="BA24" s="129" t="n">
        <v>411112</v>
      </c>
      <c r="BB24" s="129" t="n">
        <v>-437449</v>
      </c>
      <c r="BC24" s="129" t="n">
        <v>-66088</v>
      </c>
      <c r="BD24" s="129" t="n">
        <v>-169032</v>
      </c>
      <c r="BE24" s="244" t="n">
        <v>44563</v>
      </c>
      <c r="BF24" s="206" t="n">
        <f aca="false">VLOOKUP($A24,[8]Data!$A$1:$P$15000,3,0)*$H$2</f>
        <v>153000</v>
      </c>
      <c r="BG24" s="206" t="n">
        <f aca="false">VLOOKUP($A24,[1]Data!$A$1:$AH$15000,34,0)</f>
        <v>615922</v>
      </c>
    </row>
    <row r="25" customFormat="false" ht="11.25" hidden="false" customHeight="false" outlineLevel="0" collapsed="false">
      <c r="A25" s="204" t="n">
        <v>36486</v>
      </c>
      <c r="B25" s="129" t="n">
        <v>487000</v>
      </c>
      <c r="C25" s="129" t="n">
        <v>964000</v>
      </c>
      <c r="D25" s="129" t="n">
        <v>723000</v>
      </c>
      <c r="E25" s="129" t="n">
        <v>103000</v>
      </c>
      <c r="F25" s="129" t="n">
        <v>301000</v>
      </c>
      <c r="G25" s="129" t="n">
        <v>266000</v>
      </c>
      <c r="H25" s="129" t="n">
        <v>1793000</v>
      </c>
      <c r="I25" s="129" t="n">
        <v>199000</v>
      </c>
      <c r="J25" s="129" t="n">
        <v>342000</v>
      </c>
      <c r="K25" s="205" t="n">
        <v>541000</v>
      </c>
      <c r="L25" s="129" t="n">
        <v>149000</v>
      </c>
      <c r="M25" s="129" t="n">
        <v>132000</v>
      </c>
      <c r="N25" s="129" t="n">
        <v>22000</v>
      </c>
      <c r="O25" s="244"/>
      <c r="P25" s="244"/>
      <c r="Q25" s="244"/>
      <c r="R25" s="244"/>
      <c r="S25" s="244"/>
      <c r="T25" s="244"/>
      <c r="V25" s="129" t="n">
        <v>1966120</v>
      </c>
      <c r="AA25" s="244"/>
      <c r="AB25" s="244"/>
      <c r="AH25" s="244" t="n">
        <v>64704</v>
      </c>
      <c r="AI25" s="244" t="n">
        <v>10811</v>
      </c>
      <c r="AJ25" s="244" t="n">
        <v>127167</v>
      </c>
      <c r="AK25" s="244" t="n">
        <v>122504</v>
      </c>
      <c r="AL25" s="244" t="n">
        <v>66719</v>
      </c>
      <c r="AM25" s="244" t="n">
        <v>10724</v>
      </c>
      <c r="AN25" s="244" t="n">
        <v>16967</v>
      </c>
      <c r="AO25" s="244" t="n">
        <v>54442</v>
      </c>
      <c r="AR25" s="129" t="n">
        <v>932482</v>
      </c>
      <c r="AS25" s="129" t="n">
        <v>2451100</v>
      </c>
      <c r="AU25" s="129" t="n">
        <v>-158486</v>
      </c>
      <c r="AW25" s="129" t="n">
        <v>296639</v>
      </c>
      <c r="AX25" s="129" t="n">
        <v>227300</v>
      </c>
      <c r="AY25" s="129" t="n">
        <v>51754</v>
      </c>
      <c r="AZ25" s="129" t="n">
        <v>1770100</v>
      </c>
      <c r="BA25" s="129" t="n">
        <v>375876</v>
      </c>
      <c r="BB25" s="129" t="n">
        <v>-450273</v>
      </c>
      <c r="BC25" s="129" t="n">
        <v>-104380</v>
      </c>
      <c r="BD25" s="129" t="n">
        <v>-167586</v>
      </c>
      <c r="BE25" s="244" t="n">
        <v>44180</v>
      </c>
      <c r="BF25" s="206" t="n">
        <f aca="false">VLOOKUP($A25,[8]Data!$A$1:$P$15000,3,0)*$H$2</f>
        <v>148000</v>
      </c>
      <c r="BG25" s="206" t="n">
        <f aca="false">VLOOKUP($A25,[1]Data!$A$1:$AH$15000,34,0)</f>
        <v>590808</v>
      </c>
    </row>
    <row r="26" customFormat="false" ht="11.25" hidden="false" customHeight="false" outlineLevel="0" collapsed="false">
      <c r="A26" s="204" t="n">
        <v>36487</v>
      </c>
      <c r="B26" s="129" t="n">
        <v>521000</v>
      </c>
      <c r="C26" s="129" t="n">
        <v>989000</v>
      </c>
      <c r="D26" s="129" t="n">
        <v>730000</v>
      </c>
      <c r="E26" s="129" t="n">
        <v>149000</v>
      </c>
      <c r="F26" s="129" t="n">
        <v>311000</v>
      </c>
      <c r="G26" s="129" t="n">
        <v>361000</v>
      </c>
      <c r="H26" s="129" t="n">
        <v>1797000</v>
      </c>
      <c r="I26" s="129" t="n">
        <v>188000</v>
      </c>
      <c r="J26" s="129" t="n">
        <v>475000</v>
      </c>
      <c r="K26" s="205" t="n">
        <v>663000</v>
      </c>
      <c r="L26" s="129" t="n">
        <v>135000</v>
      </c>
      <c r="M26" s="129" t="n">
        <v>145000</v>
      </c>
      <c r="N26" s="129" t="n">
        <v>22000</v>
      </c>
      <c r="O26" s="244"/>
      <c r="P26" s="244"/>
      <c r="Q26" s="244"/>
      <c r="R26" s="244"/>
      <c r="S26" s="244"/>
      <c r="T26" s="244"/>
      <c r="V26" s="129" t="n">
        <v>2021079</v>
      </c>
      <c r="AA26" s="244"/>
      <c r="AB26" s="244"/>
      <c r="AH26" s="244" t="n">
        <v>76708</v>
      </c>
      <c r="AI26" s="244" t="n">
        <v>10855</v>
      </c>
      <c r="AJ26" s="244" t="n">
        <v>141885</v>
      </c>
      <c r="AK26" s="244" t="n">
        <v>172831</v>
      </c>
      <c r="AL26" s="244" t="n">
        <v>89600</v>
      </c>
      <c r="AM26" s="244" t="n">
        <v>15674</v>
      </c>
      <c r="AN26" s="244" t="n">
        <v>19821</v>
      </c>
      <c r="AO26" s="244" t="n">
        <v>70730</v>
      </c>
      <c r="AR26" s="129" t="n">
        <v>1005104</v>
      </c>
      <c r="AS26" s="129" t="n">
        <v>2475600</v>
      </c>
      <c r="AU26" s="129" t="n">
        <v>-68534</v>
      </c>
      <c r="AW26" s="129" t="n">
        <v>314246</v>
      </c>
      <c r="AX26" s="129" t="n">
        <v>272000</v>
      </c>
      <c r="AY26" s="129" t="n">
        <v>164868</v>
      </c>
      <c r="AZ26" s="129" t="n">
        <v>1760900</v>
      </c>
      <c r="BA26" s="129" t="n">
        <v>477078</v>
      </c>
      <c r="BB26" s="129" t="n">
        <v>-375113</v>
      </c>
      <c r="BC26" s="129" t="n">
        <v>-57557</v>
      </c>
      <c r="BD26" s="129" t="n">
        <v>-138716</v>
      </c>
      <c r="BE26" s="244" t="n">
        <v>46452</v>
      </c>
      <c r="BF26" s="206" t="n">
        <f aca="false">VLOOKUP($A26,[8]Data!$A$1:$P$15000,3,0)*$H$2</f>
        <v>131000</v>
      </c>
      <c r="BG26" s="206" t="n">
        <f aca="false">VLOOKUP($A26,[1]Data!$A$1:$AH$15000,34,0)</f>
        <v>578796</v>
      </c>
    </row>
    <row r="27" customFormat="false" ht="11.25" hidden="false" customHeight="false" outlineLevel="0" collapsed="false">
      <c r="A27" s="204" t="n">
        <v>36488</v>
      </c>
      <c r="B27" s="129" t="n">
        <v>468000</v>
      </c>
      <c r="C27" s="129" t="n">
        <v>1063000</v>
      </c>
      <c r="D27" s="129" t="n">
        <v>719000</v>
      </c>
      <c r="E27" s="129" t="n">
        <v>78000</v>
      </c>
      <c r="F27" s="129" t="n">
        <v>232000</v>
      </c>
      <c r="G27" s="129" t="n">
        <v>262000</v>
      </c>
      <c r="H27" s="129" t="n">
        <v>1789000</v>
      </c>
      <c r="I27" s="129" t="n">
        <v>188000</v>
      </c>
      <c r="J27" s="129" t="n">
        <v>476000</v>
      </c>
      <c r="K27" s="205" t="n">
        <v>664000</v>
      </c>
      <c r="L27" s="129" t="n">
        <v>146000</v>
      </c>
      <c r="M27" s="129" t="n">
        <v>145000</v>
      </c>
      <c r="N27" s="129" t="n">
        <v>45000</v>
      </c>
      <c r="O27" s="244"/>
      <c r="P27" s="244"/>
      <c r="Q27" s="244"/>
      <c r="R27" s="244"/>
      <c r="S27" s="244"/>
      <c r="T27" s="244"/>
      <c r="V27" s="129" t="n">
        <v>2085029</v>
      </c>
      <c r="AA27" s="244"/>
      <c r="AB27" s="244"/>
      <c r="AH27" s="244" t="n">
        <v>100672</v>
      </c>
      <c r="AI27" s="244" t="n">
        <v>10855</v>
      </c>
      <c r="AJ27" s="244" t="n">
        <v>179867</v>
      </c>
      <c r="AK27" s="244" t="n">
        <v>166977</v>
      </c>
      <c r="AL27" s="244" t="n">
        <v>98337</v>
      </c>
      <c r="AM27" s="244" t="n">
        <v>18679</v>
      </c>
      <c r="AN27" s="244" t="n">
        <v>20615</v>
      </c>
      <c r="AO27" s="244" t="n">
        <v>67259</v>
      </c>
      <c r="AR27" s="129" t="n">
        <v>953064</v>
      </c>
      <c r="AS27" s="129" t="n">
        <v>2511900</v>
      </c>
      <c r="AU27" s="129" t="n">
        <v>-21900</v>
      </c>
      <c r="AW27" s="129" t="n">
        <v>317722</v>
      </c>
      <c r="AX27" s="129" t="n">
        <v>293400</v>
      </c>
      <c r="AY27" s="129" t="n">
        <v>141586</v>
      </c>
      <c r="AZ27" s="129" t="n">
        <v>1762500</v>
      </c>
      <c r="BA27" s="129" t="n">
        <v>469634</v>
      </c>
      <c r="BB27" s="129" t="n">
        <v>-357948</v>
      </c>
      <c r="BC27" s="129" t="n">
        <v>-45647</v>
      </c>
      <c r="BD27" s="129" t="n">
        <v>-161420</v>
      </c>
      <c r="BE27" s="244" t="n">
        <v>48130</v>
      </c>
      <c r="BF27" s="206" t="n">
        <f aca="false">VLOOKUP($A27,[8]Data!$A$1:$P$15000,3,0)*$H$2</f>
        <v>134000</v>
      </c>
      <c r="BG27" s="206" t="n">
        <f aca="false">VLOOKUP($A27,[1]Data!$A$1:$AH$15000,34,0)</f>
        <v>671163</v>
      </c>
    </row>
    <row r="28" customFormat="false" ht="11.25" hidden="false" customHeight="false" outlineLevel="0" collapsed="false">
      <c r="A28" s="204" t="n">
        <v>36489</v>
      </c>
      <c r="B28" s="129" t="n">
        <v>534000</v>
      </c>
      <c r="C28" s="129" t="n">
        <v>1015000</v>
      </c>
      <c r="D28" s="129" t="n">
        <v>713000</v>
      </c>
      <c r="E28" s="129" t="n">
        <v>84000</v>
      </c>
      <c r="F28" s="129" t="n">
        <v>263000</v>
      </c>
      <c r="G28" s="129" t="n">
        <v>259000</v>
      </c>
      <c r="H28" s="129" t="s">
        <v>216</v>
      </c>
      <c r="I28" s="129" t="s">
        <v>216</v>
      </c>
      <c r="J28" s="129" t="s">
        <v>216</v>
      </c>
      <c r="K28" s="129" t="s">
        <v>216</v>
      </c>
      <c r="L28" s="129" t="s">
        <v>216</v>
      </c>
      <c r="M28" s="129" t="s">
        <v>216</v>
      </c>
      <c r="N28" s="129" t="s">
        <v>216</v>
      </c>
      <c r="O28" s="244"/>
      <c r="P28" s="244"/>
      <c r="Q28" s="244"/>
      <c r="R28" s="244"/>
      <c r="S28" s="244"/>
      <c r="T28" s="244"/>
      <c r="V28" s="129" t="n">
        <v>1940998</v>
      </c>
      <c r="AA28" s="244"/>
      <c r="AB28" s="244"/>
      <c r="AH28" s="244" t="n">
        <v>17882</v>
      </c>
      <c r="AI28" s="244" t="n">
        <v>12271</v>
      </c>
      <c r="AJ28" s="244" t="n">
        <v>142325</v>
      </c>
      <c r="AK28" s="244" t="n">
        <v>92092</v>
      </c>
      <c r="AL28" s="244" t="n">
        <v>77249</v>
      </c>
      <c r="AM28" s="244" t="n">
        <v>10855</v>
      </c>
      <c r="AN28" s="244" t="n">
        <v>22603</v>
      </c>
      <c r="AO28" s="244" t="n">
        <v>9020</v>
      </c>
      <c r="AR28" s="129" t="n">
        <v>893401</v>
      </c>
      <c r="AS28" s="129" t="n">
        <v>2468200</v>
      </c>
      <c r="AU28" s="129" t="n">
        <v>83771</v>
      </c>
      <c r="AW28" s="129" t="n">
        <v>332860</v>
      </c>
      <c r="AX28" s="129" t="n">
        <v>282000</v>
      </c>
      <c r="AY28" s="129" t="n">
        <v>30236</v>
      </c>
      <c r="AZ28" s="129" t="n">
        <v>1744700</v>
      </c>
      <c r="BA28" s="129" t="n">
        <v>405812</v>
      </c>
      <c r="BB28" s="129" t="n">
        <v>-357325</v>
      </c>
      <c r="BC28" s="129" t="n">
        <v>-62137</v>
      </c>
      <c r="BD28" s="129" t="n">
        <v>-223557</v>
      </c>
      <c r="BE28" s="244" t="n">
        <v>49252</v>
      </c>
      <c r="BF28" s="206" t="e">
        <f aca="false">VLOOKUP($A28,[8]Data!$A$1:$P$15000,3,0)*$H$2</f>
        <v>#VALUE!</v>
      </c>
      <c r="BG28" s="206" t="n">
        <f aca="false">VLOOKUP($A28,[1]Data!$A$1:$AH$15000,34,0)</f>
        <v>678180</v>
      </c>
    </row>
    <row r="29" customFormat="false" ht="11.25" hidden="false" customHeight="false" outlineLevel="0" collapsed="false">
      <c r="A29" s="204" t="n">
        <v>36490</v>
      </c>
      <c r="B29" s="129" t="n">
        <v>537000</v>
      </c>
      <c r="C29" s="129" t="n">
        <v>1012000</v>
      </c>
      <c r="D29" s="129" t="n">
        <v>711000</v>
      </c>
      <c r="E29" s="129" t="n">
        <v>79000</v>
      </c>
      <c r="F29" s="129" t="n">
        <v>273000</v>
      </c>
      <c r="G29" s="129" t="n">
        <v>236000</v>
      </c>
      <c r="H29" s="129" t="n">
        <v>1764000</v>
      </c>
      <c r="I29" s="129" t="n">
        <v>209000</v>
      </c>
      <c r="J29" s="129" t="n">
        <v>316000</v>
      </c>
      <c r="K29" s="205" t="n">
        <v>525000</v>
      </c>
      <c r="L29" s="129" t="n">
        <v>115000</v>
      </c>
      <c r="M29" s="129" t="n">
        <v>136000</v>
      </c>
      <c r="N29" s="129" t="n">
        <v>22000</v>
      </c>
      <c r="O29" s="244"/>
      <c r="P29" s="244"/>
      <c r="Q29" s="244"/>
      <c r="R29" s="244"/>
      <c r="S29" s="244"/>
      <c r="T29" s="244"/>
      <c r="V29" s="129" t="n">
        <v>1936986</v>
      </c>
      <c r="AA29" s="244"/>
      <c r="AB29" s="244"/>
      <c r="AH29" s="244" t="n">
        <v>27911</v>
      </c>
      <c r="AI29" s="244" t="n">
        <v>12271</v>
      </c>
      <c r="AJ29" s="244" t="n">
        <v>142450</v>
      </c>
      <c r="AK29" s="244" t="n">
        <v>83597</v>
      </c>
      <c r="AL29" s="244" t="n">
        <v>67467</v>
      </c>
      <c r="AM29" s="244" t="n">
        <v>10560</v>
      </c>
      <c r="AN29" s="244" t="n">
        <v>11935</v>
      </c>
      <c r="AO29" s="244" t="n">
        <v>9282</v>
      </c>
      <c r="AR29" s="129" t="n">
        <v>861665</v>
      </c>
      <c r="AS29" s="129" t="n">
        <v>2446500</v>
      </c>
      <c r="AU29" s="129" t="n">
        <v>51795</v>
      </c>
      <c r="AW29" s="129" t="n">
        <v>335202</v>
      </c>
      <c r="AX29" s="129" t="n">
        <v>260000</v>
      </c>
      <c r="AY29" s="129" t="n">
        <v>11140</v>
      </c>
      <c r="AZ29" s="129" t="n">
        <v>1740500</v>
      </c>
      <c r="BA29" s="129" t="n">
        <v>331080</v>
      </c>
      <c r="BB29" s="129" t="n">
        <v>-398355</v>
      </c>
      <c r="BC29" s="129" t="n">
        <v>-113384</v>
      </c>
      <c r="BD29" s="129" t="n">
        <v>-219452</v>
      </c>
      <c r="BE29" s="244" t="n">
        <v>49353</v>
      </c>
      <c r="BF29" s="206" t="n">
        <f aca="false">VLOOKUP($A29,[8]Data!$A$1:$P$15000,3,0)*$H$2</f>
        <v>101000</v>
      </c>
      <c r="BG29" s="206" t="n">
        <f aca="false">VLOOKUP($A29,[1]Data!$A$1:$AH$15000,34,0)</f>
        <v>683662</v>
      </c>
    </row>
    <row r="30" customFormat="false" ht="11.25" hidden="false" customHeight="false" outlineLevel="0" collapsed="false">
      <c r="A30" s="204" t="n">
        <v>36491</v>
      </c>
      <c r="B30" s="129" t="n">
        <v>540000</v>
      </c>
      <c r="C30" s="129" t="n">
        <v>993000</v>
      </c>
      <c r="D30" s="129" t="n">
        <v>700000</v>
      </c>
      <c r="E30" s="129" t="n">
        <v>78000</v>
      </c>
      <c r="F30" s="129" t="n">
        <v>274000</v>
      </c>
      <c r="G30" s="129" t="n">
        <v>268000</v>
      </c>
      <c r="H30" s="129" t="n">
        <v>1721000</v>
      </c>
      <c r="I30" s="129" t="n">
        <v>201000</v>
      </c>
      <c r="J30" s="129" t="n">
        <v>309000</v>
      </c>
      <c r="K30" s="205" t="n">
        <v>510000</v>
      </c>
      <c r="L30" s="129" t="n">
        <v>116000</v>
      </c>
      <c r="M30" s="129" t="n">
        <v>134000</v>
      </c>
      <c r="N30" s="129" t="n">
        <v>18000</v>
      </c>
      <c r="O30" s="244"/>
      <c r="P30" s="244"/>
      <c r="Q30" s="244"/>
      <c r="R30" s="244"/>
      <c r="S30" s="244"/>
      <c r="T30" s="244"/>
      <c r="V30" s="129" t="n">
        <v>1936748</v>
      </c>
      <c r="AA30" s="244"/>
      <c r="AB30" s="244"/>
      <c r="AH30" s="244" t="n">
        <v>27897</v>
      </c>
      <c r="AI30" s="244" t="n">
        <v>12271</v>
      </c>
      <c r="AJ30" s="244" t="n">
        <v>133387</v>
      </c>
      <c r="AK30" s="244" t="n">
        <v>88354</v>
      </c>
      <c r="AL30" s="244" t="n">
        <v>64949</v>
      </c>
      <c r="AM30" s="244" t="n">
        <v>10386</v>
      </c>
      <c r="AN30" s="244" t="n">
        <v>12112</v>
      </c>
      <c r="AO30" s="244" t="n">
        <v>9355</v>
      </c>
      <c r="AR30" s="129" t="n">
        <v>893091</v>
      </c>
      <c r="AS30" s="129" t="n">
        <v>2419200</v>
      </c>
      <c r="AU30" s="129" t="n">
        <v>1000</v>
      </c>
      <c r="AW30" s="129" t="n">
        <v>330742</v>
      </c>
      <c r="AX30" s="129" t="n">
        <v>256000</v>
      </c>
      <c r="AY30" s="129" t="n">
        <v>-1970</v>
      </c>
      <c r="AZ30" s="129" t="n">
        <v>1708400</v>
      </c>
      <c r="BA30" s="129" t="n">
        <v>389805</v>
      </c>
      <c r="BB30" s="129" t="n">
        <v>-368486</v>
      </c>
      <c r="BC30" s="129" t="n">
        <v>-74373</v>
      </c>
      <c r="BD30" s="129" t="n">
        <v>-186939</v>
      </c>
      <c r="BE30" s="244" t="n">
        <v>49587</v>
      </c>
      <c r="BF30" s="206" t="n">
        <f aca="false">VLOOKUP($A30,[8]Data!$A$1:$P$15000,3,0)*$H$2</f>
        <v>96000</v>
      </c>
      <c r="BG30" s="206" t="n">
        <f aca="false">VLOOKUP($A30,[1]Data!$A$1:$AH$15000,34,0)</f>
        <v>683123</v>
      </c>
    </row>
    <row r="31" customFormat="false" ht="11.25" hidden="false" customHeight="false" outlineLevel="0" collapsed="false">
      <c r="A31" s="204" t="n">
        <v>36492</v>
      </c>
      <c r="B31" s="129" t="n">
        <v>531000</v>
      </c>
      <c r="C31" s="129" t="n">
        <v>972000</v>
      </c>
      <c r="D31" s="129" t="n">
        <v>703000</v>
      </c>
      <c r="E31" s="129" t="n">
        <v>74000</v>
      </c>
      <c r="F31" s="129" t="n">
        <v>287000</v>
      </c>
      <c r="G31" s="129" t="n">
        <v>269000</v>
      </c>
      <c r="H31" s="129" t="n">
        <v>1729000</v>
      </c>
      <c r="I31" s="129" t="n">
        <v>201000</v>
      </c>
      <c r="J31" s="129" t="n">
        <v>316000</v>
      </c>
      <c r="K31" s="205" t="n">
        <v>517000</v>
      </c>
      <c r="L31" s="129" t="n">
        <v>119000</v>
      </c>
      <c r="M31" s="129" t="n">
        <v>135000</v>
      </c>
      <c r="N31" s="129" t="n">
        <v>22000</v>
      </c>
      <c r="O31" s="244"/>
      <c r="P31" s="244"/>
      <c r="Q31" s="244"/>
      <c r="R31" s="244"/>
      <c r="S31" s="244"/>
      <c r="T31" s="244"/>
      <c r="V31" s="129" t="n">
        <v>1951366</v>
      </c>
      <c r="AA31" s="244"/>
      <c r="AB31" s="244"/>
      <c r="AH31" s="244" t="n">
        <v>27670</v>
      </c>
      <c r="AI31" s="244" t="n">
        <v>12271</v>
      </c>
      <c r="AJ31" s="244" t="n">
        <v>133407</v>
      </c>
      <c r="AK31" s="244" t="n">
        <v>88827</v>
      </c>
      <c r="AL31" s="244" t="n">
        <v>62962</v>
      </c>
      <c r="AM31" s="244" t="n">
        <v>10085</v>
      </c>
      <c r="AN31" s="244" t="n">
        <v>12028</v>
      </c>
      <c r="AO31" s="244" t="n">
        <v>9263</v>
      </c>
      <c r="AR31" s="129" t="n">
        <v>930090</v>
      </c>
      <c r="AS31" s="129" t="n">
        <v>2450700</v>
      </c>
      <c r="AU31" s="129" t="n">
        <v>84664</v>
      </c>
      <c r="AW31" s="129" t="n">
        <v>336095</v>
      </c>
      <c r="AX31" s="129" t="n">
        <v>260700</v>
      </c>
      <c r="AY31" s="129" t="n">
        <v>-4362</v>
      </c>
      <c r="AZ31" s="129" t="n">
        <v>1720600</v>
      </c>
      <c r="BA31" s="129" t="n">
        <v>474424</v>
      </c>
      <c r="BB31" s="129" t="n">
        <v>-360216</v>
      </c>
      <c r="BC31" s="129" t="n">
        <v>-66849</v>
      </c>
      <c r="BD31" s="129" t="n">
        <v>-176982</v>
      </c>
      <c r="BE31" s="244" t="n">
        <v>49646</v>
      </c>
      <c r="BF31" s="206" t="n">
        <f aca="false">VLOOKUP($A31,[8]Data!$A$1:$P$15000,3,0)*$H$2</f>
        <v>96000</v>
      </c>
      <c r="BG31" s="206" t="n">
        <f aca="false">VLOOKUP($A31,[1]Data!$A$1:$AH$15000,34,0)</f>
        <v>682036</v>
      </c>
    </row>
    <row r="32" customFormat="false" ht="11.25" hidden="false" customHeight="false" outlineLevel="0" collapsed="false">
      <c r="A32" s="204" t="n">
        <v>36493</v>
      </c>
      <c r="B32" s="129" t="n">
        <v>539000</v>
      </c>
      <c r="C32" s="129" t="n">
        <v>968000</v>
      </c>
      <c r="D32" s="129" t="n">
        <v>704000</v>
      </c>
      <c r="E32" s="129" t="n">
        <v>81000</v>
      </c>
      <c r="F32" s="129" t="n">
        <v>296000</v>
      </c>
      <c r="G32" s="129" t="n">
        <v>269000</v>
      </c>
      <c r="H32" s="129" t="n">
        <v>1757000</v>
      </c>
      <c r="I32" s="129" t="n">
        <v>200000</v>
      </c>
      <c r="J32" s="129" t="n">
        <v>336000</v>
      </c>
      <c r="K32" s="205" t="n">
        <v>536000</v>
      </c>
      <c r="L32" s="129" t="n">
        <v>118000</v>
      </c>
      <c r="M32" s="129" t="n">
        <v>138000</v>
      </c>
      <c r="N32" s="129" t="n">
        <v>22000</v>
      </c>
      <c r="O32" s="244"/>
      <c r="P32" s="244"/>
      <c r="Q32" s="244"/>
      <c r="R32" s="244"/>
      <c r="S32" s="244"/>
      <c r="T32" s="244"/>
      <c r="V32" s="129" t="n">
        <v>1925892</v>
      </c>
      <c r="AA32" s="244"/>
      <c r="AB32" s="244"/>
      <c r="AH32" s="244" t="n">
        <v>27667</v>
      </c>
      <c r="AI32" s="244" t="n">
        <v>12271</v>
      </c>
      <c r="AJ32" s="244" t="n">
        <v>132464</v>
      </c>
      <c r="AK32" s="244" t="n">
        <v>90409</v>
      </c>
      <c r="AL32" s="244" t="n">
        <v>62803</v>
      </c>
      <c r="AM32" s="244" t="n">
        <v>9733</v>
      </c>
      <c r="AN32" s="244" t="n">
        <v>12053</v>
      </c>
      <c r="AO32" s="244" t="n">
        <v>46779</v>
      </c>
      <c r="AR32" s="129" t="n">
        <v>959994</v>
      </c>
      <c r="AS32" s="129" t="n">
        <v>2461100</v>
      </c>
      <c r="AU32" s="129" t="n">
        <v>30168</v>
      </c>
      <c r="AW32" s="129" t="n">
        <v>342780</v>
      </c>
      <c r="AX32" s="129" t="n">
        <v>281200</v>
      </c>
      <c r="AY32" s="129" t="n">
        <v>-3344</v>
      </c>
      <c r="AZ32" s="129" t="n">
        <v>1724300</v>
      </c>
      <c r="BA32" s="129" t="n">
        <v>464002</v>
      </c>
      <c r="BB32" s="129" t="n">
        <v>-376245</v>
      </c>
      <c r="BC32" s="129" t="n">
        <v>-68643</v>
      </c>
      <c r="BD32" s="129" t="n">
        <v>-199468</v>
      </c>
      <c r="BE32" s="244" t="n">
        <v>49620</v>
      </c>
      <c r="BF32" s="206" t="n">
        <f aca="false">VLOOKUP($A32,[8]Data!$A$1:$P$15000,3,0)*$H$2</f>
        <v>103000</v>
      </c>
      <c r="BG32" s="206" t="n">
        <f aca="false">VLOOKUP($A32,[1]Data!$A$1:$AH$15000,34,0)</f>
        <v>673089</v>
      </c>
    </row>
    <row r="33" customFormat="false" ht="11.25" hidden="false" customHeight="false" outlineLevel="0" collapsed="false">
      <c r="A33" s="204" t="n">
        <v>36494</v>
      </c>
      <c r="B33" s="129" t="n">
        <v>469000</v>
      </c>
      <c r="C33" s="129" t="n">
        <v>910000</v>
      </c>
      <c r="D33" s="129" t="n">
        <v>742000</v>
      </c>
      <c r="E33" s="129" t="n">
        <v>119000</v>
      </c>
      <c r="F33" s="129" t="n">
        <v>251000</v>
      </c>
      <c r="G33" s="129" t="n">
        <v>266000</v>
      </c>
      <c r="H33" s="129" t="n">
        <v>1773000</v>
      </c>
      <c r="I33" s="129" t="n">
        <v>188000</v>
      </c>
      <c r="J33" s="129" t="n">
        <v>398000</v>
      </c>
      <c r="K33" s="205" t="n">
        <v>586000</v>
      </c>
      <c r="L33" s="129" t="n">
        <v>152000</v>
      </c>
      <c r="M33" s="129" t="n">
        <v>143000</v>
      </c>
      <c r="N33" s="129" t="n">
        <v>32000</v>
      </c>
      <c r="O33" s="244"/>
      <c r="P33" s="244"/>
      <c r="Q33" s="244"/>
      <c r="R33" s="244"/>
      <c r="S33" s="244"/>
      <c r="T33" s="244"/>
      <c r="V33" s="129" t="n">
        <v>1899358</v>
      </c>
      <c r="AA33" s="244"/>
      <c r="AB33" s="244"/>
      <c r="AH33" s="244" t="n">
        <v>46105</v>
      </c>
      <c r="AI33" s="244" t="n">
        <v>10855</v>
      </c>
      <c r="AJ33" s="244" t="n">
        <v>135461</v>
      </c>
      <c r="AK33" s="244" t="n">
        <v>98817</v>
      </c>
      <c r="AL33" s="244" t="n">
        <v>60479</v>
      </c>
      <c r="AM33" s="244" t="n">
        <v>9982</v>
      </c>
      <c r="AN33" s="244" t="n">
        <v>12412</v>
      </c>
      <c r="AO33" s="244" t="n">
        <v>86165</v>
      </c>
      <c r="AR33" s="129" t="n">
        <v>979523</v>
      </c>
      <c r="AS33" s="129" t="n">
        <v>2497900</v>
      </c>
      <c r="AU33" s="129" t="n">
        <v>-40250</v>
      </c>
      <c r="AW33" s="129" t="n">
        <v>323953</v>
      </c>
      <c r="AX33" s="129" t="n">
        <v>286200</v>
      </c>
      <c r="AY33" s="129" t="n">
        <v>98678</v>
      </c>
      <c r="AZ33" s="129" t="n">
        <v>1799100</v>
      </c>
      <c r="BA33" s="129" t="n">
        <v>453708</v>
      </c>
      <c r="BB33" s="129" t="n">
        <v>-356353</v>
      </c>
      <c r="BC33" s="129" t="n">
        <v>-39404</v>
      </c>
      <c r="BD33" s="129" t="n">
        <v>-185593</v>
      </c>
      <c r="BE33" s="244" t="n">
        <v>45437</v>
      </c>
      <c r="BF33" s="206" t="n">
        <f aca="false">VLOOKUP($A33,[8]Data!$A$1:$P$15000,3,0)*$H$2</f>
        <v>151000</v>
      </c>
      <c r="BG33" s="206" t="n">
        <f aca="false">VLOOKUP($A33,[1]Data!$A$1:$AH$15000,34,0)</f>
        <v>652171</v>
      </c>
    </row>
    <row r="34" customFormat="false" ht="11.25" hidden="false" customHeight="false" outlineLevel="0" collapsed="false">
      <c r="A34" s="204" t="n">
        <v>36495</v>
      </c>
      <c r="B34" s="129" t="n">
        <v>447000</v>
      </c>
      <c r="C34" s="129" t="n">
        <v>973000</v>
      </c>
      <c r="D34" s="129" t="n">
        <v>666000</v>
      </c>
      <c r="E34" s="129" t="n">
        <v>115000</v>
      </c>
      <c r="F34" s="129" t="n">
        <v>171000</v>
      </c>
      <c r="G34" s="129" t="n">
        <v>265000</v>
      </c>
      <c r="H34" s="129" t="n">
        <v>1742000</v>
      </c>
      <c r="I34" s="129" t="n">
        <v>249000</v>
      </c>
      <c r="J34" s="129" t="n">
        <v>474000</v>
      </c>
      <c r="K34" s="205" t="n">
        <v>723000</v>
      </c>
      <c r="L34" s="129" t="n">
        <v>226000</v>
      </c>
      <c r="M34" s="129" t="n">
        <v>139000</v>
      </c>
      <c r="N34" s="129" t="n">
        <v>30000</v>
      </c>
      <c r="O34" s="244"/>
      <c r="P34" s="244"/>
      <c r="Q34" s="244"/>
      <c r="R34" s="244"/>
      <c r="S34" s="244"/>
      <c r="T34" s="244"/>
      <c r="V34" s="129" t="n">
        <v>2021956</v>
      </c>
      <c r="AA34" s="244"/>
      <c r="AB34" s="244"/>
      <c r="AH34" s="244" t="n">
        <v>83891</v>
      </c>
      <c r="AI34" s="244" t="n">
        <v>11722</v>
      </c>
      <c r="AJ34" s="244" t="n">
        <v>158830</v>
      </c>
      <c r="AK34" s="244" t="n">
        <v>125737</v>
      </c>
      <c r="AL34" s="244" t="n">
        <v>64620</v>
      </c>
      <c r="AM34" s="244" t="n">
        <v>17749</v>
      </c>
      <c r="AN34" s="244" t="n">
        <v>11920</v>
      </c>
      <c r="AO34" s="244" t="n">
        <v>78108</v>
      </c>
      <c r="AR34" s="129" t="n">
        <v>1059278</v>
      </c>
      <c r="AS34" s="129" t="n">
        <v>2458800</v>
      </c>
      <c r="AU34" s="129" t="n">
        <v>-27404</v>
      </c>
      <c r="AW34" s="129" t="n">
        <v>321963</v>
      </c>
      <c r="AX34" s="129" t="n">
        <v>260800</v>
      </c>
      <c r="AY34" s="129" t="n">
        <v>124541</v>
      </c>
      <c r="AZ34" s="129" t="n">
        <v>1736200</v>
      </c>
      <c r="BA34" s="129" t="n">
        <v>488486</v>
      </c>
      <c r="BB34" s="129" t="n">
        <v>-380735</v>
      </c>
      <c r="BC34" s="129" t="n">
        <v>-67850</v>
      </c>
      <c r="BD34" s="129" t="n">
        <v>-180506</v>
      </c>
      <c r="BE34" s="244" t="n">
        <v>24166</v>
      </c>
      <c r="BF34" s="206" t="n">
        <f aca="false">VLOOKUP($A34,[8]Data!$A$1:$P$15000,3,0)*$H$2</f>
        <v>146000</v>
      </c>
      <c r="BG34" s="206" t="n">
        <f aca="false">VLOOKUP($A34,[1]Data!$A$1:$AH$15000,34,0)</f>
        <v>623279</v>
      </c>
    </row>
    <row r="35" customFormat="false" ht="11.25" hidden="false" customHeight="false" outlineLevel="0" collapsed="false">
      <c r="A35" s="204" t="n">
        <v>36496</v>
      </c>
      <c r="B35" s="129" t="n">
        <v>441000</v>
      </c>
      <c r="C35" s="129" t="n">
        <v>1029000</v>
      </c>
      <c r="D35" s="129" t="n">
        <v>683000</v>
      </c>
      <c r="E35" s="129" t="n">
        <v>96000</v>
      </c>
      <c r="F35" s="129" t="n">
        <v>119000</v>
      </c>
      <c r="G35" s="129" t="n">
        <v>262000</v>
      </c>
      <c r="H35" s="129" t="n">
        <v>1727000</v>
      </c>
      <c r="I35" s="129" t="n">
        <v>249000</v>
      </c>
      <c r="J35" s="129" t="n">
        <v>456000</v>
      </c>
      <c r="K35" s="205" t="n">
        <v>705000</v>
      </c>
      <c r="L35" s="129" t="n">
        <v>226000</v>
      </c>
      <c r="M35" s="129" t="n">
        <v>140000</v>
      </c>
      <c r="N35" s="129" t="n">
        <v>50000</v>
      </c>
      <c r="O35" s="244"/>
      <c r="P35" s="244"/>
      <c r="Q35" s="244"/>
      <c r="R35" s="244"/>
      <c r="S35" s="244"/>
      <c r="T35" s="244"/>
      <c r="V35" s="129" t="n">
        <v>1997799</v>
      </c>
      <c r="AA35" s="244"/>
      <c r="AB35" s="244"/>
      <c r="AH35" s="244" t="n">
        <v>60983</v>
      </c>
      <c r="AI35" s="244" t="n">
        <v>11711</v>
      </c>
      <c r="AJ35" s="244" t="n">
        <v>163178</v>
      </c>
      <c r="AK35" s="244" t="n">
        <v>123021</v>
      </c>
      <c r="AL35" s="244" t="n">
        <v>64350</v>
      </c>
      <c r="AM35" s="244" t="n">
        <v>19338</v>
      </c>
      <c r="AN35" s="244" t="n">
        <v>19692</v>
      </c>
      <c r="AO35" s="244" t="n">
        <v>62658</v>
      </c>
      <c r="AR35" s="129" t="n">
        <v>975187</v>
      </c>
      <c r="AS35" s="129" t="n">
        <v>2488700</v>
      </c>
      <c r="AU35" s="129" t="n">
        <v>-59414</v>
      </c>
      <c r="AW35" s="129" t="n">
        <v>229326</v>
      </c>
      <c r="AX35" s="129" t="n">
        <v>263900</v>
      </c>
      <c r="AY35" s="129" t="n">
        <v>91997</v>
      </c>
      <c r="AZ35" s="129" t="n">
        <v>1756500</v>
      </c>
      <c r="BA35" s="129" t="n">
        <v>367517</v>
      </c>
      <c r="BB35" s="129" t="n">
        <v>-467305</v>
      </c>
      <c r="BC35" s="129" t="n">
        <v>-159727</v>
      </c>
      <c r="BD35" s="129" t="n">
        <v>-269432</v>
      </c>
      <c r="BE35" s="244" t="n">
        <v>24048</v>
      </c>
      <c r="BF35" s="206" t="n">
        <f aca="false">VLOOKUP($A35,[8]Data!$A$1:$P$15000,3,0)*$H$2</f>
        <v>145000</v>
      </c>
      <c r="BG35" s="206" t="n">
        <f aca="false">VLOOKUP($A35,[1]Data!$A$1:$AH$15000,34,0)</f>
        <v>665521</v>
      </c>
    </row>
    <row r="36" customFormat="false" ht="11.25" hidden="false" customHeight="false" outlineLevel="0" collapsed="false">
      <c r="A36" s="204" t="n">
        <v>36497</v>
      </c>
      <c r="B36" s="129" t="n">
        <v>512000</v>
      </c>
      <c r="C36" s="129" t="n">
        <v>1037000</v>
      </c>
      <c r="D36" s="129" t="n">
        <v>700000</v>
      </c>
      <c r="E36" s="129" t="n">
        <v>132000</v>
      </c>
      <c r="F36" s="129" t="n">
        <v>177000</v>
      </c>
      <c r="G36" s="129" t="n">
        <v>260000</v>
      </c>
      <c r="H36" s="129" t="n">
        <v>1763000</v>
      </c>
      <c r="I36" s="129" t="n">
        <v>213000</v>
      </c>
      <c r="J36" s="129" t="n">
        <v>346000</v>
      </c>
      <c r="K36" s="205" t="n">
        <v>559000</v>
      </c>
      <c r="L36" s="129" t="n">
        <v>172000</v>
      </c>
      <c r="M36" s="129" t="n">
        <v>143000</v>
      </c>
      <c r="N36" s="129" t="n">
        <v>20000</v>
      </c>
      <c r="O36" s="244"/>
      <c r="P36" s="244"/>
      <c r="Q36" s="244"/>
      <c r="R36" s="244"/>
      <c r="S36" s="244"/>
      <c r="T36" s="244"/>
      <c r="V36" s="129" t="n">
        <v>1969579</v>
      </c>
      <c r="AA36" s="244"/>
      <c r="AB36" s="244"/>
      <c r="AH36" s="244" t="n">
        <v>42052</v>
      </c>
      <c r="AI36" s="244" t="n">
        <v>11711</v>
      </c>
      <c r="AJ36" s="244" t="n">
        <v>166780</v>
      </c>
      <c r="AK36" s="244" t="n">
        <v>146232</v>
      </c>
      <c r="AL36" s="244" t="n">
        <v>49185</v>
      </c>
      <c r="AM36" s="244" t="n">
        <v>42815</v>
      </c>
      <c r="AN36" s="244" t="n">
        <v>11932</v>
      </c>
      <c r="AO36" s="244" t="n">
        <v>48665</v>
      </c>
      <c r="AR36" s="129" t="n">
        <v>965983</v>
      </c>
      <c r="AS36" s="129" t="n">
        <v>2480300</v>
      </c>
      <c r="AU36" s="129" t="n">
        <v>-150407</v>
      </c>
      <c r="AW36" s="129" t="n">
        <v>305964</v>
      </c>
      <c r="AX36" s="129" t="n">
        <v>261300</v>
      </c>
      <c r="AY36" s="129" t="n">
        <v>126563</v>
      </c>
      <c r="AZ36" s="129" t="n">
        <v>1733100</v>
      </c>
      <c r="BA36" s="129" t="n">
        <v>321737</v>
      </c>
      <c r="BB36" s="129" t="n">
        <v>-389824</v>
      </c>
      <c r="BC36" s="129" t="n">
        <v>-104666</v>
      </c>
      <c r="BD36" s="129" t="n">
        <v>-160690</v>
      </c>
      <c r="BE36" s="244" t="n">
        <v>24048</v>
      </c>
      <c r="BF36" s="206" t="n">
        <f aca="false">VLOOKUP($A36,[8]Data!$A$1:$P$15000,3,0)*$H$2</f>
        <v>153000</v>
      </c>
      <c r="BG36" s="206" t="n">
        <f aca="false">VLOOKUP($A36,[1]Data!$A$1:$AH$15000,34,0)</f>
        <v>700528</v>
      </c>
    </row>
    <row r="37" customFormat="false" ht="11.25" hidden="false" customHeight="false" outlineLevel="0" collapsed="false">
      <c r="A37" s="204" t="n">
        <v>36498</v>
      </c>
      <c r="B37" s="129" t="n">
        <f aca="false">VLOOKUP($A37,[9]Data!$A$1:$L$15000,3,0)</f>
        <v>432000</v>
      </c>
      <c r="C37" s="129" t="n">
        <f aca="false">VLOOKUP($A37,[9]Data!$A$1:$L$15000,4,0)</f>
        <v>996000</v>
      </c>
      <c r="D37" s="129" t="n">
        <f aca="false">VLOOKUP($A37,[9]Data!$A$1:$L$15000,7,0)</f>
        <v>715000</v>
      </c>
      <c r="E37" s="129" t="n">
        <f aca="false">VLOOKUP($A37,[9]Data!$A$1:$L$15000,6,0)</f>
        <v>124000</v>
      </c>
      <c r="F37" s="129" t="n">
        <f aca="false">VLOOKUP($A37,[9]Data!$A$1:$L$15000,5,0)</f>
        <v>131000</v>
      </c>
      <c r="G37" s="129" t="n">
        <f aca="false">VLOOKUP($A37,[9]Data!$A$1:$L$15000,8,0)</f>
        <v>260000</v>
      </c>
      <c r="H37" s="129" t="n">
        <f aca="false">VLOOKUP($A37,[8]Data!$A$1:$R$15000,9,0)*$H$2</f>
        <v>1766000</v>
      </c>
      <c r="I37" s="129" t="n">
        <f aca="false">VLOOKUP($A37,[8]Data!$A$1:$R$15000,12,0)*$H$2</f>
        <v>223000</v>
      </c>
      <c r="J37" s="129" t="n">
        <f aca="false">VLOOKUP($A37,[8]Data!$A$1:$R$15000,13,0)*$H$2</f>
        <v>433000</v>
      </c>
      <c r="K37" s="205" t="n">
        <f aca="false">SUM(I37:J37)</f>
        <v>656000</v>
      </c>
      <c r="L37" s="129" t="n">
        <f aca="false">VLOOKUP($A37,[8]Data!$A$1:$R$15000,11,0)*$H$2</f>
        <v>207000</v>
      </c>
      <c r="M37" s="129" t="n">
        <f aca="false">VLOOKUP($A37,[8]Data!$A$1:$R$15000,10,0)*$H$2</f>
        <v>138000</v>
      </c>
      <c r="N37" s="129" t="n">
        <f aca="false">VLOOKUP($A37,[8]Data!$A$1:$R$15000,14,0)*$H$2</f>
        <v>20000</v>
      </c>
      <c r="O37" s="244"/>
      <c r="P37" s="244"/>
      <c r="Q37" s="244"/>
      <c r="R37" s="244"/>
      <c r="S37" s="244"/>
      <c r="T37" s="244"/>
      <c r="V37" s="129" t="n">
        <f aca="false">VLOOKUP($A37,[2]Data!$A$1:$AH$15000,6,0)</f>
        <v>2001293</v>
      </c>
      <c r="AA37" s="244"/>
      <c r="AB37" s="244"/>
      <c r="AH37" s="244" t="n">
        <f aca="false">VLOOKUP($A37,[2]Data!$A$1:$AH$15000,26,0)</f>
        <v>42052</v>
      </c>
      <c r="AI37" s="244" t="n">
        <f aca="false">VLOOKUP($A37,[2]Data!$A$1:$AH$15000,27,0)</f>
        <v>11711</v>
      </c>
      <c r="AJ37" s="244" t="n">
        <f aca="false">VLOOKUP($A37,[2]Data!$A$1:$AH$15000,25,0)</f>
        <v>148557</v>
      </c>
      <c r="AK37" s="244" t="n">
        <f aca="false">VLOOKUP($A37,[2]Data!$A$1:$AH$15000,30,0)</f>
        <v>161275</v>
      </c>
      <c r="AL37" s="244" t="n">
        <f aca="false">VLOOKUP($A37,[2]Data!$A$1:$AH$15000,31,0)</f>
        <v>78163</v>
      </c>
      <c r="AM37" s="244" t="n">
        <f aca="false">VLOOKUP($A37,[2]Data!$A$1:$AH$15000,32,0)</f>
        <v>20665</v>
      </c>
      <c r="AN37" s="244" t="n">
        <f aca="false">VLOOKUP($A37,[2]Data!$A$1:$AH$15000,33,0)</f>
        <v>16362</v>
      </c>
      <c r="AO37" s="244" t="n">
        <f aca="false">VLOOKUP($A37,[2]Data!$A$1:$AH$15000,29,0)</f>
        <v>71730</v>
      </c>
      <c r="AR37" s="129" t="n">
        <f aca="false">VLOOKUP($A37,[4]Data!$A$1:$R$15000,2,0)</f>
        <v>1042991</v>
      </c>
      <c r="AS37" s="129" t="n">
        <f aca="false">VLOOKUP($A37,[3]Data!$A$1:$K$15000,3,0)*$A$2</f>
        <v>2499500</v>
      </c>
      <c r="AU37" s="129" t="n">
        <f aca="false">VLOOKUP($A37,[4]Data!$A$1:$R$15000,13,0)-VLOOKUP($A37,[4]Data!$A$1:$R$15000,14,0)</f>
        <v>-19560</v>
      </c>
      <c r="AW37" s="129" t="n">
        <f aca="false">VLOOKUP($A37,[4]Data!$A$1:$R$15000,3,0)</f>
        <v>317865</v>
      </c>
      <c r="AX37" s="129" t="n">
        <f aca="false">VLOOKUP($A37,[3]Data!$A$1:$K$15000,10,0)*$A$2</f>
        <v>267100</v>
      </c>
      <c r="AY37" s="129" t="n">
        <f aca="false">VLOOKUP($A37,[4]Data!$A$1:$AH$15000,9,0)</f>
        <v>92193</v>
      </c>
      <c r="AZ37" s="129" t="n">
        <f aca="false">VLOOKUP($A37,[3]Data!$A$1:$K$15000,4,0)*$A$2</f>
        <v>1751500</v>
      </c>
      <c r="BA37" s="129" t="n">
        <f aca="false">VLOOKUP($A37,[4]Data!$A$1:$R$15000,5,0)</f>
        <v>441726</v>
      </c>
      <c r="BB37" s="129" t="n">
        <f aca="false">VLOOKUP($A37,[4]Data!$A$1:$R$15000,6,0)</f>
        <v>-400503</v>
      </c>
      <c r="BC37" s="129" t="n">
        <f aca="false">VLOOKUP($A37,[4]Data!$A$1:$R$15000,17,0)</f>
        <v>-152819</v>
      </c>
      <c r="BD37" s="129" t="n">
        <f aca="false">VLOOKUP($A37,[4]Data!$A$1:$R$15000,7,0)</f>
        <v>-169131</v>
      </c>
      <c r="BE37" s="244" t="n">
        <f aca="false">VLOOKUP($A37,[2]Data!$A$1:$AH$15000,28,0)</f>
        <v>24048</v>
      </c>
      <c r="BF37" s="206" t="n">
        <f aca="false">VLOOKUP($A37,[8]Data!$A$1:$P$15000,3,0)*$H$2</f>
        <v>144000</v>
      </c>
      <c r="BG37" s="206" t="n">
        <f aca="false">VLOOKUP($A37,[1]Data!$A$1:$AH$15000,34,0)</f>
        <v>668122</v>
      </c>
    </row>
    <row r="38" customFormat="false" ht="11.25" hidden="false" customHeight="false" outlineLevel="0" collapsed="false">
      <c r="A38" s="204" t="n">
        <v>36499</v>
      </c>
      <c r="B38" s="129" t="n">
        <f aca="false">VLOOKUP($A38,[9]Data!$A$1:$L$15000,3,0)</f>
        <v>413000</v>
      </c>
      <c r="C38" s="129" t="n">
        <f aca="false">VLOOKUP($A38,[9]Data!$A$1:$L$15000,4,0)</f>
        <v>1002000</v>
      </c>
      <c r="D38" s="129" t="n">
        <f aca="false">VLOOKUP($A38,[9]Data!$A$1:$L$15000,7,0)</f>
        <v>724000</v>
      </c>
      <c r="E38" s="129" t="n">
        <f aca="false">VLOOKUP($A38,[9]Data!$A$1:$L$15000,6,0)</f>
        <v>148000</v>
      </c>
      <c r="F38" s="129" t="n">
        <f aca="false">VLOOKUP($A38,[9]Data!$A$1:$L$15000,5,0)</f>
        <v>152000</v>
      </c>
      <c r="G38" s="129" t="n">
        <f aca="false">VLOOKUP($A38,[9]Data!$A$1:$L$15000,8,0)</f>
        <v>264000</v>
      </c>
      <c r="H38" s="129" t="n">
        <f aca="false">VLOOKUP($A38,[8]Data!$A$1:$R$15000,9,0)*$H$2</f>
        <v>1753000</v>
      </c>
      <c r="I38" s="129" t="n">
        <f aca="false">VLOOKUP($A38,[8]Data!$A$1:$R$15000,12,0)*$H$2</f>
        <v>222000</v>
      </c>
      <c r="J38" s="129" t="n">
        <f aca="false">VLOOKUP($A38,[8]Data!$A$1:$R$15000,13,0)*$H$2</f>
        <v>423000</v>
      </c>
      <c r="K38" s="205" t="n">
        <f aca="false">SUM(I38:J38)</f>
        <v>645000</v>
      </c>
      <c r="L38" s="129" t="n">
        <f aca="false">VLOOKUP($A38,[8]Data!$A$1:$R$15000,11,0)*$H$2</f>
        <v>229000</v>
      </c>
      <c r="M38" s="129" t="n">
        <f aca="false">VLOOKUP($A38,[8]Data!$A$1:$R$15000,10,0)*$H$2</f>
        <v>140000</v>
      </c>
      <c r="N38" s="129" t="n">
        <f aca="false">VLOOKUP($A38,[8]Data!$A$1:$R$15000,14,0)*$H$2</f>
        <v>20000</v>
      </c>
      <c r="O38" s="244"/>
      <c r="P38" s="244"/>
      <c r="Q38" s="244"/>
      <c r="R38" s="244"/>
      <c r="S38" s="244"/>
      <c r="T38" s="244"/>
      <c r="V38" s="129" t="n">
        <f aca="false">VLOOKUP($A38,[2]Data!$A$1:$AH$15000,6,0)</f>
        <v>1973376</v>
      </c>
      <c r="AA38" s="244"/>
      <c r="AB38" s="244"/>
      <c r="AH38" s="244" t="n">
        <f aca="false">VLOOKUP($A38,[2]Data!$A$1:$AH$15000,26,0)</f>
        <v>42052</v>
      </c>
      <c r="AI38" s="244" t="n">
        <f aca="false">VLOOKUP($A38,[2]Data!$A$1:$AH$15000,27,0)</f>
        <v>11711</v>
      </c>
      <c r="AJ38" s="244" t="n">
        <f aca="false">VLOOKUP($A38,[2]Data!$A$1:$AH$15000,25,0)</f>
        <v>148716</v>
      </c>
      <c r="AK38" s="244" t="n">
        <f aca="false">VLOOKUP($A38,[2]Data!$A$1:$AH$15000,30,0)</f>
        <v>138814</v>
      </c>
      <c r="AL38" s="244" t="n">
        <f aca="false">VLOOKUP($A38,[2]Data!$A$1:$AH$15000,31,0)</f>
        <v>77450</v>
      </c>
      <c r="AM38" s="244" t="n">
        <f aca="false">VLOOKUP($A38,[2]Data!$A$1:$AH$15000,32,0)</f>
        <v>20648</v>
      </c>
      <c r="AN38" s="244" t="n">
        <f aca="false">VLOOKUP($A38,[2]Data!$A$1:$AH$15000,33,0)</f>
        <v>16340</v>
      </c>
      <c r="AO38" s="244" t="n">
        <f aca="false">VLOOKUP($A38,[2]Data!$A$1:$AH$15000,29,0)</f>
        <v>64585</v>
      </c>
      <c r="AR38" s="129" t="n">
        <f aca="false">VLOOKUP($A38,[4]Data!$A$1:$R$15000,2,0)</f>
        <v>1048135</v>
      </c>
      <c r="AS38" s="129" t="n">
        <f aca="false">VLOOKUP($A38,[3]Data!$A$1:$K$15000,3,0)*$A$2</f>
        <v>2507000</v>
      </c>
      <c r="AU38" s="129" t="n">
        <f aca="false">VLOOKUP($A38,[4]Data!$A$1:$R$15000,13,0)-VLOOKUP($A38,[4]Data!$A$1:$R$15000,14,0)</f>
        <v>-11856</v>
      </c>
      <c r="AW38" s="129" t="n">
        <f aca="false">VLOOKUP($A38,[4]Data!$A$1:$R$15000,3,0)</f>
        <v>309761</v>
      </c>
      <c r="AX38" s="129" t="n">
        <f aca="false">VLOOKUP($A38,[3]Data!$A$1:$K$15000,10,0)*$A$2</f>
        <v>262500</v>
      </c>
      <c r="AY38" s="129" t="n">
        <f aca="false">VLOOKUP($A38,[4]Data!$A$1:$AH$15000,9,0)</f>
        <v>113728</v>
      </c>
      <c r="AZ38" s="129" t="n">
        <f aca="false">VLOOKUP($A38,[3]Data!$A$1:$K$15000,4,0)*$A$2</f>
        <v>1759000</v>
      </c>
      <c r="BA38" s="129" t="n">
        <f aca="false">VLOOKUP($A38,[4]Data!$A$1:$R$15000,5,0)</f>
        <v>442590</v>
      </c>
      <c r="BB38" s="129" t="n">
        <f aca="false">VLOOKUP($A38,[4]Data!$A$1:$R$15000,6,0)</f>
        <v>-412093</v>
      </c>
      <c r="BC38" s="129" t="n">
        <f aca="false">VLOOKUP($A38,[4]Data!$A$1:$R$15000,17,0)</f>
        <v>-118069</v>
      </c>
      <c r="BD38" s="129" t="n">
        <f aca="false">VLOOKUP($A38,[4]Data!$A$1:$R$15000,7,0)</f>
        <v>-181759</v>
      </c>
      <c r="BE38" s="244" t="n">
        <f aca="false">VLOOKUP($A38,[2]Data!$A$1:$AH$15000,28,0)</f>
        <v>24048</v>
      </c>
      <c r="BF38" s="206" t="n">
        <f aca="false">VLOOKUP($A38,[8]Data!$A$1:$P$15000,3,0)*$H$2</f>
        <v>150000</v>
      </c>
      <c r="BG38" s="206" t="n">
        <f aca="false">VLOOKUP($A38,[1]Data!$A$1:$AH$15000,34,0)</f>
        <v>687069</v>
      </c>
    </row>
    <row r="39" customFormat="false" ht="11.25" hidden="false" customHeight="false" outlineLevel="0" collapsed="false">
      <c r="A39" s="204" t="n">
        <v>36500</v>
      </c>
      <c r="B39" s="129" t="n">
        <f aca="false">VLOOKUP($A39,[9]Data!$A$1:$L$15000,3,0)</f>
        <v>418000</v>
      </c>
      <c r="C39" s="129" t="n">
        <f aca="false">VLOOKUP($A39,[9]Data!$A$1:$L$15000,4,0)</f>
        <v>1000000</v>
      </c>
      <c r="D39" s="129" t="n">
        <f aca="false">VLOOKUP($A39,[9]Data!$A$1:$L$15000,7,0)</f>
        <v>705000</v>
      </c>
      <c r="E39" s="129" t="n">
        <f aca="false">VLOOKUP($A39,[9]Data!$A$1:$L$15000,6,0)</f>
        <v>126000</v>
      </c>
      <c r="F39" s="129" t="n">
        <f aca="false">VLOOKUP($A39,[9]Data!$A$1:$L$15000,5,0)</f>
        <v>156000</v>
      </c>
      <c r="G39" s="129" t="n">
        <f aca="false">VLOOKUP($A39,[9]Data!$A$1:$L$15000,8,0)</f>
        <v>258000</v>
      </c>
      <c r="H39" s="129" t="n">
        <f aca="false">VLOOKUP($A39,[8]Data!$A$1:$R$15000,9,0)*$H$2</f>
        <v>1745000</v>
      </c>
      <c r="I39" s="129" t="n">
        <f aca="false">VLOOKUP($A39,[8]Data!$A$1:$R$15000,12,0)*$H$2</f>
        <v>222000</v>
      </c>
      <c r="J39" s="129" t="n">
        <f aca="false">VLOOKUP($A39,[8]Data!$A$1:$R$15000,13,0)*$H$2</f>
        <v>430000</v>
      </c>
      <c r="K39" s="205" t="n">
        <f aca="false">SUM(I39:J39)</f>
        <v>652000</v>
      </c>
      <c r="L39" s="129" t="n">
        <f aca="false">VLOOKUP($A39,[8]Data!$A$1:$R$15000,11,0)*$H$2</f>
        <v>223000</v>
      </c>
      <c r="M39" s="129" t="n">
        <f aca="false">VLOOKUP($A39,[8]Data!$A$1:$R$15000,10,0)*$H$2</f>
        <v>140000</v>
      </c>
      <c r="N39" s="129" t="n">
        <f aca="false">VLOOKUP($A39,[8]Data!$A$1:$R$15000,14,0)*$H$2</f>
        <v>20000</v>
      </c>
      <c r="O39" s="244"/>
      <c r="P39" s="244"/>
      <c r="Q39" s="244"/>
      <c r="R39" s="244"/>
      <c r="S39" s="244"/>
      <c r="T39" s="244"/>
      <c r="V39" s="129" t="n">
        <f aca="false">VLOOKUP($A39,[2]Data!$A$1:$AH$15000,6,0)</f>
        <v>1992797</v>
      </c>
      <c r="AA39" s="244"/>
      <c r="AB39" s="244"/>
      <c r="AH39" s="244" t="n">
        <f aca="false">VLOOKUP($A39,[2]Data!$A$1:$AH$15000,26,0)</f>
        <v>56548</v>
      </c>
      <c r="AI39" s="244" t="n">
        <f aca="false">VLOOKUP($A39,[2]Data!$A$1:$AH$15000,27,0)</f>
        <v>11711</v>
      </c>
      <c r="AJ39" s="244" t="n">
        <f aca="false">VLOOKUP($A39,[2]Data!$A$1:$AH$15000,25,0)</f>
        <v>166393</v>
      </c>
      <c r="AK39" s="244" t="n">
        <f aca="false">VLOOKUP($A39,[2]Data!$A$1:$AH$15000,30,0)</f>
        <v>146416</v>
      </c>
      <c r="AL39" s="244" t="n">
        <f aca="false">VLOOKUP($A39,[2]Data!$A$1:$AH$15000,31,0)</f>
        <v>76009</v>
      </c>
      <c r="AM39" s="244" t="n">
        <f aca="false">VLOOKUP($A39,[2]Data!$A$1:$AH$15000,32,0)</f>
        <v>20575</v>
      </c>
      <c r="AN39" s="244" t="n">
        <f aca="false">VLOOKUP($A39,[2]Data!$A$1:$AH$15000,33,0)</f>
        <v>16252</v>
      </c>
      <c r="AO39" s="244" t="n">
        <f aca="false">VLOOKUP($A39,[2]Data!$A$1:$AH$15000,29,0)</f>
        <v>68836</v>
      </c>
      <c r="AR39" s="129" t="n">
        <f aca="false">VLOOKUP($A39,[4]Data!$A$1:$R$15000,2,0)</f>
        <v>1004039</v>
      </c>
      <c r="AS39" s="129" t="n">
        <f aca="false">VLOOKUP($A39,[3]Data!$A$1:$K$15000,3,0)*$A$2</f>
        <v>2504700</v>
      </c>
      <c r="AU39" s="129" t="n">
        <f aca="false">VLOOKUP($A39,[4]Data!$A$1:$R$15000,13,0)-VLOOKUP($A39,[4]Data!$A$1:$R$15000,14,0)</f>
        <v>-72629</v>
      </c>
      <c r="AW39" s="129" t="n">
        <f aca="false">VLOOKUP($A39,[4]Data!$A$1:$R$15000,3,0)</f>
        <v>321548</v>
      </c>
      <c r="AX39" s="129" t="n">
        <f aca="false">VLOOKUP($A39,[3]Data!$A$1:$K$15000,10,0)*$A$2</f>
        <v>266100</v>
      </c>
      <c r="AY39" s="129" t="n">
        <f aca="false">VLOOKUP($A39,[4]Data!$A$1:$AH$15000,9,0)</f>
        <v>104683</v>
      </c>
      <c r="AZ39" s="129" t="n">
        <f aca="false">VLOOKUP($A39,[3]Data!$A$1:$K$15000,4,0)*$A$2</f>
        <v>1759600</v>
      </c>
      <c r="BA39" s="129" t="n">
        <f aca="false">VLOOKUP($A39,[4]Data!$A$1:$R$15000,5,0)</f>
        <v>393673</v>
      </c>
      <c r="BB39" s="129" t="n">
        <f aca="false">VLOOKUP($A39,[4]Data!$A$1:$R$15000,6,0)</f>
        <v>-418694</v>
      </c>
      <c r="BC39" s="129" t="n">
        <f aca="false">VLOOKUP($A39,[4]Data!$A$1:$R$15000,17,0)</f>
        <v>-111332</v>
      </c>
      <c r="BD39" s="129" t="n">
        <f aca="false">VLOOKUP($A39,[4]Data!$A$1:$R$15000,7,0)</f>
        <v>-191412</v>
      </c>
      <c r="BE39" s="244" t="n">
        <f aca="false">VLOOKUP($A39,[2]Data!$A$1:$AH$15000,28,0)</f>
        <v>24048</v>
      </c>
      <c r="BF39" s="206" t="n">
        <f aca="false">VLOOKUP($A39,[8]Data!$A$1:$P$15000,3,0)*$H$2</f>
        <v>146000</v>
      </c>
      <c r="BG39" s="206" t="n">
        <f aca="false">VLOOKUP($A39,[1]Data!$A$1:$AH$15000,34,0)</f>
        <v>694609</v>
      </c>
    </row>
    <row r="40" customFormat="false" ht="11.25" hidden="false" customHeight="false" outlineLevel="0" collapsed="false">
      <c r="A40" s="204" t="n">
        <v>36501</v>
      </c>
      <c r="B40" s="129" t="n">
        <f aca="false">VLOOKUP($A40,[9]Data!$A$1:$L$15000,3,0)</f>
        <v>357000</v>
      </c>
      <c r="C40" s="129" t="n">
        <f aca="false">VLOOKUP($A40,[9]Data!$A$1:$L$15000,4,0)</f>
        <v>937000</v>
      </c>
      <c r="D40" s="129" t="n">
        <f aca="false">VLOOKUP($A40,[9]Data!$A$1:$L$15000,7,0)</f>
        <v>722000</v>
      </c>
      <c r="E40" s="129" t="n">
        <f aca="false">VLOOKUP($A40,[9]Data!$A$1:$L$15000,6,0)</f>
        <v>151000</v>
      </c>
      <c r="F40" s="129" t="n">
        <f aca="false">VLOOKUP($A40,[9]Data!$A$1:$L$15000,5,0)</f>
        <v>161000</v>
      </c>
      <c r="G40" s="129" t="n">
        <f aca="false">VLOOKUP($A40,[9]Data!$A$1:$L$15000,8,0)</f>
        <v>266000</v>
      </c>
      <c r="H40" s="129" t="n">
        <f aca="false">VLOOKUP($A40,[8]Data!$A$1:$R$15000,9,0)*$H$2</f>
        <v>1693000</v>
      </c>
      <c r="I40" s="129" t="n">
        <f aca="false">VLOOKUP($A40,[8]Data!$A$1:$R$15000,12,0)*$H$2</f>
        <v>237000</v>
      </c>
      <c r="J40" s="129" t="n">
        <f aca="false">VLOOKUP($A40,[8]Data!$A$1:$R$15000,13,0)*$H$2</f>
        <v>399000</v>
      </c>
      <c r="K40" s="205" t="n">
        <f aca="false">SUM(I40:J40)</f>
        <v>636000</v>
      </c>
      <c r="L40" s="129" t="n">
        <f aca="false">VLOOKUP($A40,[8]Data!$A$1:$R$15000,11,0)*$H$2</f>
        <v>177000</v>
      </c>
      <c r="M40" s="129" t="n">
        <f aca="false">VLOOKUP($A40,[8]Data!$A$1:$R$15000,10,0)*$H$2</f>
        <v>138000</v>
      </c>
      <c r="N40" s="129" t="n">
        <f aca="false">VLOOKUP($A40,[8]Data!$A$1:$R$15000,14,0)*$H$2</f>
        <v>20000</v>
      </c>
      <c r="O40" s="244"/>
      <c r="P40" s="244"/>
      <c r="Q40" s="244"/>
      <c r="R40" s="244"/>
      <c r="S40" s="244"/>
      <c r="T40" s="244"/>
      <c r="V40" s="129" t="n">
        <f aca="false">VLOOKUP($A40,[2]Data!$A$1:$AH$15000,6,0)</f>
        <v>1888357</v>
      </c>
      <c r="AA40" s="244"/>
      <c r="AB40" s="244"/>
      <c r="AH40" s="244" t="n">
        <f aca="false">VLOOKUP($A40,[2]Data!$A$1:$AH$15000,26,0)</f>
        <v>46563</v>
      </c>
      <c r="AI40" s="244" t="n">
        <f aca="false">VLOOKUP($A40,[2]Data!$A$1:$AH$15000,27,0)</f>
        <v>11711</v>
      </c>
      <c r="AJ40" s="244" t="n">
        <f aca="false">VLOOKUP($A40,[2]Data!$A$1:$AH$15000,25,0)</f>
        <v>148541</v>
      </c>
      <c r="AK40" s="244" t="n">
        <f aca="false">VLOOKUP($A40,[2]Data!$A$1:$AH$15000,30,0)</f>
        <v>152123</v>
      </c>
      <c r="AL40" s="244" t="n">
        <f aca="false">VLOOKUP($A40,[2]Data!$A$1:$AH$15000,31,0)</f>
        <v>65712</v>
      </c>
      <c r="AM40" s="244" t="n">
        <f aca="false">VLOOKUP($A40,[2]Data!$A$1:$AH$15000,32,0)</f>
        <v>19457</v>
      </c>
      <c r="AN40" s="244" t="n">
        <f aca="false">VLOOKUP($A40,[2]Data!$A$1:$AH$15000,33,0)</f>
        <v>15431</v>
      </c>
      <c r="AO40" s="244" t="n">
        <f aca="false">VLOOKUP($A40,[2]Data!$A$1:$AH$15000,29,0)</f>
        <v>77380</v>
      </c>
      <c r="AR40" s="129" t="n">
        <f aca="false">VLOOKUP($A40,[4]Data!$A$1:$R$15000,2,0)</f>
        <v>927013</v>
      </c>
      <c r="AS40" s="129" t="n">
        <f aca="false">VLOOKUP($A40,[3]Data!$A$1:$K$15000,3,0)*$A$2</f>
        <v>2548400</v>
      </c>
      <c r="AU40" s="129" t="n">
        <f aca="false">VLOOKUP($A40,[4]Data!$A$1:$R$15000,13,0)-VLOOKUP($A40,[4]Data!$A$1:$R$15000,14,0)</f>
        <v>-152954</v>
      </c>
      <c r="AW40" s="129" t="n">
        <f aca="false">VLOOKUP($A40,[4]Data!$A$1:$R$15000,3,0)</f>
        <v>363820</v>
      </c>
      <c r="AX40" s="129" t="n">
        <f aca="false">VLOOKUP($A40,[3]Data!$A$1:$K$15000,10,0)*$A$2</f>
        <v>320200</v>
      </c>
      <c r="AY40" s="129" t="n">
        <f aca="false">VLOOKUP($A40,[4]Data!$A$1:$AH$15000,9,0)</f>
        <v>147525</v>
      </c>
      <c r="AZ40" s="129" t="n">
        <f aca="false">VLOOKUP($A40,[3]Data!$A$1:$K$15000,4,0)*$A$2</f>
        <v>1755200</v>
      </c>
      <c r="BA40" s="129" t="n">
        <f aca="false">VLOOKUP($A40,[4]Data!$A$1:$R$15000,5,0)</f>
        <v>269996</v>
      </c>
      <c r="BB40" s="129" t="n">
        <f aca="false">VLOOKUP($A40,[4]Data!$A$1:$R$15000,6,0)</f>
        <v>-482508</v>
      </c>
      <c r="BC40" s="129" t="n">
        <f aca="false">VLOOKUP($A40,[4]Data!$A$1:$R$15000,17,0)</f>
        <v>-78669</v>
      </c>
      <c r="BD40" s="129" t="n">
        <f aca="false">VLOOKUP($A40,[4]Data!$A$1:$R$15000,7,0)</f>
        <v>-285985</v>
      </c>
      <c r="BE40" s="244" t="n">
        <f aca="false">VLOOKUP($A40,[2]Data!$A$1:$AH$15000,28,0)</f>
        <v>24048</v>
      </c>
      <c r="BF40" s="206" t="n">
        <f aca="false">VLOOKUP($A40,[8]Data!$A$1:$P$15000,3,0)*$H$2</f>
        <v>171000</v>
      </c>
      <c r="BG40" s="206" t="n">
        <f aca="false">VLOOKUP($A40,[1]Data!$A$1:$AH$15000,34,0)</f>
        <v>667622</v>
      </c>
      <c r="BH40" s="206" t="n">
        <f aca="false">VLOOKUP($A40,[2]Data!$A$1:$BD$15000,54,0)</f>
        <v>0</v>
      </c>
      <c r="BI40" s="206" t="n">
        <f aca="false">VLOOKUP($A40,[2]Data!$A$1:$BD$15000,55,0)</f>
        <v>6372</v>
      </c>
      <c r="BJ40" s="206" t="n">
        <f aca="false">VLOOKUP($A40,[2]Data!$A$1:$BD$15000,56,0)</f>
        <v>44248</v>
      </c>
    </row>
    <row r="41" customFormat="false" ht="11.25" hidden="false" customHeight="false" outlineLevel="0" collapsed="false">
      <c r="A41" s="204" t="n">
        <v>36502</v>
      </c>
      <c r="B41" s="129" t="n">
        <f aca="false">VLOOKUP($A41,[9]Data!$A$1:$L$15000,3,0)</f>
        <v>478000</v>
      </c>
      <c r="C41" s="129" t="n">
        <f aca="false">VLOOKUP($A41,[9]Data!$A$1:$L$15000,4,0)</f>
        <v>1061000</v>
      </c>
      <c r="D41" s="129" t="n">
        <f aca="false">VLOOKUP($A41,[9]Data!$A$1:$L$15000,7,0)</f>
        <v>737000</v>
      </c>
      <c r="E41" s="129" t="n">
        <f aca="false">VLOOKUP($A41,[9]Data!$A$1:$L$15000,6,0)</f>
        <v>137000</v>
      </c>
      <c r="F41" s="129" t="n">
        <f aca="false">VLOOKUP($A41,[9]Data!$A$1:$L$15000,5,0)</f>
        <v>174000</v>
      </c>
      <c r="G41" s="129" t="n">
        <f aca="false">VLOOKUP($A41,[9]Data!$A$1:$L$15000,8,0)</f>
        <v>260000</v>
      </c>
      <c r="H41" s="129" t="n">
        <f aca="false">VLOOKUP($A41,[8]Data!$A$1:$R$15000,9,0)*$H$2</f>
        <v>1761000</v>
      </c>
      <c r="I41" s="129" t="n">
        <f aca="false">VLOOKUP($A41,[8]Data!$A$1:$R$15000,12,0)*$H$2</f>
        <v>180000</v>
      </c>
      <c r="J41" s="129" t="n">
        <f aca="false">VLOOKUP($A41,[8]Data!$A$1:$R$15000,13,0)*$H$2</f>
        <v>364000</v>
      </c>
      <c r="K41" s="205" t="n">
        <f aca="false">SUM(I41:J41)</f>
        <v>544000</v>
      </c>
      <c r="L41" s="129" t="n">
        <f aca="false">VLOOKUP($A41,[8]Data!$A$1:$R$15000,11,0)*$H$2</f>
        <v>169000</v>
      </c>
      <c r="M41" s="129" t="n">
        <f aca="false">VLOOKUP($A41,[8]Data!$A$1:$R$15000,10,0)*$H$2</f>
        <v>131000</v>
      </c>
      <c r="N41" s="129" t="n">
        <f aca="false">VLOOKUP($A41,[8]Data!$A$1:$R$15000,14,0)*$H$2</f>
        <v>40000</v>
      </c>
      <c r="O41" s="244"/>
      <c r="P41" s="244"/>
      <c r="Q41" s="244"/>
      <c r="R41" s="244"/>
      <c r="S41" s="244"/>
      <c r="T41" s="244"/>
      <c r="V41" s="129" t="n">
        <f aca="false">VLOOKUP($A41,[2]Data!$A$1:$AH$15000,6,0)</f>
        <v>1913100</v>
      </c>
      <c r="AA41" s="244"/>
      <c r="AB41" s="244"/>
      <c r="AH41" s="244" t="n">
        <f aca="false">VLOOKUP($A41,[2]Data!$A$1:$AH$15000,26,0)</f>
        <v>62476</v>
      </c>
      <c r="AI41" s="244" t="n">
        <f aca="false">VLOOKUP($A41,[2]Data!$A$1:$AH$15000,27,0)</f>
        <v>11711</v>
      </c>
      <c r="AJ41" s="244" t="n">
        <f aca="false">VLOOKUP($A41,[2]Data!$A$1:$AH$15000,25,0)</f>
        <v>168496</v>
      </c>
      <c r="AK41" s="244" t="n">
        <f aca="false">VLOOKUP($A41,[2]Data!$A$1:$AH$15000,30,0)</f>
        <v>209948</v>
      </c>
      <c r="AL41" s="244" t="n">
        <f aca="false">VLOOKUP($A41,[2]Data!$A$1:$AH$15000,31,0)</f>
        <v>122246</v>
      </c>
      <c r="AM41" s="244" t="n">
        <f aca="false">VLOOKUP($A41,[2]Data!$A$1:$AH$15000,32,0)</f>
        <v>22943</v>
      </c>
      <c r="AN41" s="244" t="n">
        <f aca="false">VLOOKUP($A41,[2]Data!$A$1:$AH$15000,33,0)</f>
        <v>18750</v>
      </c>
      <c r="AO41" s="244" t="n">
        <f aca="false">VLOOKUP($A41,[2]Data!$A$1:$AH$15000,29,0)</f>
        <v>64451</v>
      </c>
      <c r="AR41" s="129" t="n">
        <f aca="false">VLOOKUP($A41,[4]Data!$A$1:$R$15000,2,0)</f>
        <v>976796</v>
      </c>
      <c r="AS41" s="129" t="n">
        <f aca="false">VLOOKUP($A41,[3]Data!$A$1:$K$15000,3,0)*$A$2</f>
        <v>2568800</v>
      </c>
      <c r="AU41" s="129" t="n">
        <f aca="false">VLOOKUP($A41,[4]Data!$A$1:$R$15000,13,0)-VLOOKUP($A41,[4]Data!$A$1:$R$15000,14,0)</f>
        <v>-162776</v>
      </c>
      <c r="AW41" s="129" t="n">
        <f aca="false">VLOOKUP($A41,[4]Data!$A$1:$R$15000,3,0)</f>
        <v>365246</v>
      </c>
      <c r="AX41" s="129" t="n">
        <f aca="false">VLOOKUP($A41,[3]Data!$A$1:$K$15000,10,0)*$A$2</f>
        <v>347300</v>
      </c>
      <c r="AY41" s="129" t="n">
        <f aca="false">VLOOKUP($A41,[4]Data!$A$1:$AH$15000,9,0)</f>
        <v>193650</v>
      </c>
      <c r="AZ41" s="129" t="n">
        <f aca="false">VLOOKUP($A41,[3]Data!$A$1:$K$15000,4,0)*$A$2</f>
        <v>1745700</v>
      </c>
      <c r="BA41" s="129" t="n">
        <f aca="false">VLOOKUP($A41,[4]Data!$A$1:$R$15000,5,0)</f>
        <v>341308</v>
      </c>
      <c r="BB41" s="129" t="n">
        <f aca="false">VLOOKUP($A41,[4]Data!$A$1:$R$15000,6,0)</f>
        <v>-492232</v>
      </c>
      <c r="BC41" s="129" t="n">
        <f aca="false">VLOOKUP($A41,[4]Data!$A$1:$R$15000,17,0)</f>
        <v>-129279</v>
      </c>
      <c r="BD41" s="129" t="n">
        <f aca="false">VLOOKUP($A41,[4]Data!$A$1:$R$15000,7,0)</f>
        <v>-309219</v>
      </c>
      <c r="BE41" s="244" t="n">
        <f aca="false">VLOOKUP($A41,[2]Data!$A$1:$AH$15000,28,0)</f>
        <v>43286</v>
      </c>
      <c r="BF41" s="206" t="n">
        <f aca="false">VLOOKUP($A41,[8]Data!$A$1:$P$15000,3,0)*$H$2</f>
        <v>177000</v>
      </c>
      <c r="BG41" s="206" t="n">
        <f aca="false">VLOOKUP($A41,[1]Data!$A$1:$AH$15000,34,0)</f>
        <v>656088</v>
      </c>
      <c r="BH41" s="206" t="n">
        <f aca="false">VLOOKUP($A41,[2]Data!$A$1:$BD$15000,54,0)</f>
        <v>16870</v>
      </c>
      <c r="BI41" s="206" t="n">
        <f aca="false">VLOOKUP($A41,[2]Data!$A$1:$BD$15000,55,0)</f>
        <v>5397</v>
      </c>
      <c r="BJ41" s="206" t="n">
        <f aca="false">VLOOKUP($A41,[2]Data!$A$1:$BD$15000,56,0)</f>
        <v>51615</v>
      </c>
    </row>
    <row r="42" customFormat="false" ht="11.25" hidden="false" customHeight="false" outlineLevel="0" collapsed="false">
      <c r="A42" s="204" t="n">
        <v>36503</v>
      </c>
      <c r="B42" s="129" t="n">
        <f aca="false">VLOOKUP($A42,[9]Data!$A$1:$L$15000,3,0)</f>
        <v>454000</v>
      </c>
      <c r="C42" s="129" t="n">
        <f aca="false">VLOOKUP($A42,[9]Data!$A$1:$L$15000,4,0)</f>
        <v>967000</v>
      </c>
      <c r="D42" s="129" t="n">
        <f aca="false">VLOOKUP($A42,[9]Data!$A$1:$L$15000,7,0)</f>
        <v>747000</v>
      </c>
      <c r="E42" s="129" t="n">
        <f aca="false">VLOOKUP($A42,[9]Data!$A$1:$L$15000,6,0)</f>
        <v>118000</v>
      </c>
      <c r="F42" s="129" t="n">
        <f aca="false">VLOOKUP($A42,[9]Data!$A$1:$L$15000,5,0)</f>
        <v>142000</v>
      </c>
      <c r="G42" s="129" t="n">
        <f aca="false">VLOOKUP($A42,[9]Data!$A$1:$L$15000,8,0)</f>
        <v>262000</v>
      </c>
      <c r="H42" s="129" t="n">
        <f aca="false">VLOOKUP($A42,[8]Data!$A$1:$R$15000,9,0)*$H$2</f>
        <v>1695000</v>
      </c>
      <c r="I42" s="129" t="n">
        <f aca="false">VLOOKUP($A42,[8]Data!$A$1:$R$15000,12,0)*$H$2</f>
        <v>194000</v>
      </c>
      <c r="J42" s="129" t="n">
        <f aca="false">VLOOKUP($A42,[8]Data!$A$1:$R$15000,13,0)*$H$2</f>
        <v>373000</v>
      </c>
      <c r="K42" s="205" t="n">
        <f aca="false">SUM(I42:J42)</f>
        <v>567000</v>
      </c>
      <c r="L42" s="129" t="n">
        <f aca="false">VLOOKUP($A42,[8]Data!$A$1:$R$15000,11,0)*$H$2</f>
        <v>193000</v>
      </c>
      <c r="M42" s="129" t="n">
        <f aca="false">VLOOKUP($A42,[8]Data!$A$1:$R$15000,10,0)*$H$2</f>
        <v>135000</v>
      </c>
      <c r="N42" s="129" t="n">
        <f aca="false">VLOOKUP($A42,[8]Data!$A$1:$R$15000,14,0)*$H$2</f>
        <v>20000</v>
      </c>
      <c r="O42" s="244"/>
      <c r="P42" s="244"/>
      <c r="Q42" s="244"/>
      <c r="R42" s="244"/>
      <c r="S42" s="244"/>
      <c r="T42" s="244"/>
      <c r="V42" s="129" t="n">
        <f aca="false">VLOOKUP($A42,[2]Data!$A$1:$AH$15000,6,0)</f>
        <v>1958253</v>
      </c>
      <c r="AA42" s="129" t="n">
        <f aca="false">VLOOKUP($A42,[2]Data!$A$1:$BF$15000,58,0)</f>
        <v>250186</v>
      </c>
      <c r="AB42" s="129" t="n">
        <f aca="false">VLOOKUP($A42,[2]Data!$A$1:$BF$15000,57,0)</f>
        <v>809990</v>
      </c>
      <c r="AH42" s="244" t="n">
        <f aca="false">VLOOKUP($A42,[2]Data!$A$1:$AH$15000,26,0)</f>
        <v>61460</v>
      </c>
      <c r="AI42" s="244" t="n">
        <f aca="false">VLOOKUP($A42,[2]Data!$A$1:$AH$15000,27,0)</f>
        <v>11711</v>
      </c>
      <c r="AJ42" s="244" t="n">
        <f aca="false">VLOOKUP($A42,[2]Data!$A$1:$AH$15000,25,0)</f>
        <v>167715</v>
      </c>
      <c r="AK42" s="244" t="n">
        <f aca="false">VLOOKUP($A42,[2]Data!$A$1:$AH$15000,30,0)</f>
        <v>221816</v>
      </c>
      <c r="AL42" s="244" t="n">
        <f aca="false">VLOOKUP($A42,[2]Data!$A$1:$AH$15000,31,0)</f>
        <v>126822</v>
      </c>
      <c r="AM42" s="244" t="n">
        <f aca="false">VLOOKUP($A42,[2]Data!$A$1:$AH$15000,32,0)</f>
        <v>24245</v>
      </c>
      <c r="AN42" s="244" t="n">
        <f aca="false">VLOOKUP($A42,[2]Data!$A$1:$AH$15000,33,0)</f>
        <v>18961</v>
      </c>
      <c r="AO42" s="244" t="n">
        <f aca="false">VLOOKUP($A42,[2]Data!$A$1:$AH$15000,29,0)</f>
        <v>67939</v>
      </c>
      <c r="AR42" s="129" t="n">
        <f aca="false">VLOOKUP($A42,[4]Data!$A$1:$R$15000,2,0)</f>
        <v>884568</v>
      </c>
      <c r="AS42" s="129" t="n">
        <f aca="false">VLOOKUP($A42,[3]Data!$A$1:$K$15000,3,0)*$A$2</f>
        <v>2583900</v>
      </c>
      <c r="AU42" s="129" t="n">
        <f aca="false">VLOOKUP($A42,[4]Data!$A$1:$R$15000,13,0)-VLOOKUP($A42,[4]Data!$A$1:$R$15000,14,0)</f>
        <v>-41648</v>
      </c>
      <c r="AW42" s="129" t="n">
        <f aca="false">VLOOKUP($A42,[4]Data!$A$1:$R$15000,3,0)</f>
        <v>380017</v>
      </c>
      <c r="AX42" s="129" t="n">
        <f aca="false">VLOOKUP($A42,[3]Data!$A$1:$K$15000,10,0)*$A$2</f>
        <v>353900</v>
      </c>
      <c r="AY42" s="129" t="n">
        <f aca="false">VLOOKUP($A42,[4]Data!$A$1:$AH$15000,9,0)</f>
        <v>192495</v>
      </c>
      <c r="AZ42" s="129" t="n">
        <f aca="false">VLOOKUP($A42,[3]Data!$A$1:$K$15000,4,0)*$A$2</f>
        <v>1716100</v>
      </c>
      <c r="BA42" s="129" t="n">
        <f aca="false">VLOOKUP($A42,[4]Data!$A$1:$R$15000,5,0)</f>
        <v>302801</v>
      </c>
      <c r="BB42" s="129" t="n">
        <f aca="false">VLOOKUP($A42,[4]Data!$A$1:$R$15000,6,0)</f>
        <v>-479920</v>
      </c>
      <c r="BC42" s="129" t="n">
        <f aca="false">VLOOKUP($A42,[4]Data!$A$1:$R$15000,17,0)</f>
        <v>-178974</v>
      </c>
      <c r="BD42" s="129" t="n">
        <f aca="false">VLOOKUP($A42,[4]Data!$A$1:$R$15000,7,0)</f>
        <v>-357592</v>
      </c>
      <c r="BE42" s="244" t="n">
        <f aca="false">VLOOKUP($A42,[2]Data!$A$1:$AH$15000,28,0)</f>
        <v>44068</v>
      </c>
      <c r="BF42" s="206" t="n">
        <f aca="false">VLOOKUP($A42,[8]Data!$A$1:$P$15000,3,0)*$H$2</f>
        <v>120000</v>
      </c>
      <c r="BG42" s="206" t="n">
        <f aca="false">VLOOKUP($A42,[1]Data!$A$1:$AH$15000,34,0)</f>
        <v>715303</v>
      </c>
      <c r="BH42" s="206" t="n">
        <f aca="false">VLOOKUP($A42,[2]Data!$A$1:$BD$15000,54,0)</f>
        <v>17172</v>
      </c>
      <c r="BI42" s="206" t="n">
        <f aca="false">VLOOKUP($A42,[2]Data!$A$1:$BD$15000,55,0)</f>
        <v>5397</v>
      </c>
      <c r="BJ42" s="206" t="n">
        <f aca="false">VLOOKUP($A42,[2]Data!$A$1:$BD$15000,56,0)</f>
        <v>58881</v>
      </c>
    </row>
    <row r="43" customFormat="false" ht="11.25" hidden="false" customHeight="false" outlineLevel="0" collapsed="false">
      <c r="A43" s="204" t="n">
        <v>36504</v>
      </c>
      <c r="B43" s="129" t="n">
        <f aca="false">VLOOKUP($A43,[9]Data!$A$1:$L$15000,3,0)</f>
        <v>498000</v>
      </c>
      <c r="C43" s="129" t="n">
        <f aca="false">VLOOKUP($A43,[9]Data!$A$1:$L$15000,4,0)</f>
        <v>961000</v>
      </c>
      <c r="D43" s="129" t="n">
        <f aca="false">VLOOKUP($A43,[9]Data!$A$1:$L$15000,7,0)</f>
        <v>738000</v>
      </c>
      <c r="E43" s="129" t="n">
        <f aca="false">VLOOKUP($A43,[9]Data!$A$1:$L$15000,6,0)</f>
        <v>94000</v>
      </c>
      <c r="F43" s="129" t="n">
        <f aca="false">VLOOKUP($A43,[9]Data!$A$1:$L$15000,5,0)</f>
        <v>179000</v>
      </c>
      <c r="G43" s="129" t="n">
        <f aca="false">VLOOKUP($A43,[9]Data!$A$1:$L$15000,8,0)</f>
        <v>263000</v>
      </c>
      <c r="H43" s="129" t="n">
        <f aca="false">VLOOKUP($A43,[8]Data!$A$1:$R$15000,9,0)*$H$2</f>
        <v>1698000</v>
      </c>
      <c r="I43" s="129" t="n">
        <f aca="false">VLOOKUP($A43,[8]Data!$A$1:$R$15000,12,0)*$H$2</f>
        <v>190000</v>
      </c>
      <c r="J43" s="129" t="n">
        <f aca="false">VLOOKUP($A43,[8]Data!$A$1:$R$15000,13,0)*$H$2</f>
        <v>404000</v>
      </c>
      <c r="K43" s="205" t="n">
        <f aca="false">SUM(I43:J43)</f>
        <v>594000</v>
      </c>
      <c r="L43" s="129" t="n">
        <f aca="false">VLOOKUP($A43,[8]Data!$A$1:$R$15000,11,0)*$H$2</f>
        <v>186000</v>
      </c>
      <c r="M43" s="129" t="n">
        <f aca="false">VLOOKUP($A43,[8]Data!$A$1:$R$15000,10,0)*$H$2</f>
        <v>131000</v>
      </c>
      <c r="N43" s="129" t="n">
        <f aca="false">VLOOKUP($A43,[8]Data!$A$1:$R$15000,14,0)*$H$2</f>
        <v>20000</v>
      </c>
      <c r="O43" s="244"/>
      <c r="P43" s="244"/>
      <c r="Q43" s="244"/>
      <c r="R43" s="244"/>
      <c r="S43" s="244"/>
      <c r="T43" s="244"/>
      <c r="V43" s="129" t="n">
        <f aca="false">VLOOKUP($A43,[2]Data!$A$1:$AH$15000,6,0)</f>
        <v>1990009</v>
      </c>
      <c r="AA43" s="129" t="n">
        <f aca="false">VLOOKUP($A43,[2]Data!$A$1:$BF$15000,58,0)</f>
        <v>257740</v>
      </c>
      <c r="AB43" s="129" t="n">
        <f aca="false">VLOOKUP($A43,[2]Data!$A$1:$BF$15000,57,0)</f>
        <v>868890</v>
      </c>
      <c r="AH43" s="244" t="n">
        <f aca="false">VLOOKUP($A43,[2]Data!$A$1:$AH$15000,26,0)</f>
        <v>73415</v>
      </c>
      <c r="AI43" s="244" t="n">
        <f aca="false">VLOOKUP($A43,[2]Data!$A$1:$AH$15000,27,0)</f>
        <v>11711</v>
      </c>
      <c r="AJ43" s="244" t="n">
        <f aca="false">VLOOKUP($A43,[2]Data!$A$1:$AH$15000,25,0)</f>
        <v>167418</v>
      </c>
      <c r="AK43" s="244" t="n">
        <f aca="false">VLOOKUP($A43,[2]Data!$A$1:$AH$15000,30,0)</f>
        <v>251190</v>
      </c>
      <c r="AL43" s="244" t="n">
        <f aca="false">VLOOKUP($A43,[2]Data!$A$1:$AH$15000,31,0)</f>
        <v>135511</v>
      </c>
      <c r="AM43" s="244" t="n">
        <f aca="false">VLOOKUP($A43,[2]Data!$A$1:$AH$15000,32,0)</f>
        <v>25445</v>
      </c>
      <c r="AN43" s="244" t="n">
        <f aca="false">VLOOKUP($A43,[2]Data!$A$1:$AH$15000,33,0)</f>
        <v>19488</v>
      </c>
      <c r="AO43" s="244" t="n">
        <f aca="false">VLOOKUP($A43,[2]Data!$A$1:$AH$15000,29,0)</f>
        <v>58535</v>
      </c>
      <c r="AR43" s="129" t="n">
        <f aca="false">VLOOKUP($A43,[4]Data!$A$1:$R$15000,2,0)</f>
        <v>942578</v>
      </c>
      <c r="AS43" s="129" t="n">
        <f aca="false">VLOOKUP($A43,[3]Data!$A$1:$K$15000,3,0)*$A$2</f>
        <v>2556000</v>
      </c>
      <c r="AU43" s="129" t="n">
        <f aca="false">VLOOKUP($A43,[4]Data!$A$1:$R$15000,13,0)-VLOOKUP($A43,[4]Data!$A$1:$R$15000,14,0)</f>
        <v>16285</v>
      </c>
      <c r="AW43" s="129" t="n">
        <f aca="false">VLOOKUP($A43,[4]Data!$A$1:$R$15000,3,0)</f>
        <v>378134</v>
      </c>
      <c r="AX43" s="129" t="n">
        <f aca="false">VLOOKUP($A43,[3]Data!$A$1:$K$15000,10,0)*$A$2</f>
        <v>365500</v>
      </c>
      <c r="AY43" s="129" t="n">
        <f aca="false">VLOOKUP($A43,[4]Data!$A$1:$AH$15000,9,0)</f>
        <v>176214</v>
      </c>
      <c r="AZ43" s="129" t="n">
        <f aca="false">VLOOKUP($A43,[3]Data!$A$1:$K$15000,4,0)*$A$2</f>
        <v>1678600</v>
      </c>
      <c r="BA43" s="129" t="n">
        <f aca="false">VLOOKUP($A43,[4]Data!$A$1:$R$15000,5,0)</f>
        <v>377097</v>
      </c>
      <c r="BB43" s="129" t="n">
        <f aca="false">VLOOKUP($A43,[4]Data!$A$1:$R$15000,6,0)</f>
        <v>-489104</v>
      </c>
      <c r="BC43" s="129" t="n">
        <f aca="false">VLOOKUP($A43,[4]Data!$A$1:$R$15000,17,0)</f>
        <v>-174058</v>
      </c>
      <c r="BD43" s="129" t="n">
        <f aca="false">VLOOKUP($A43,[4]Data!$A$1:$R$15000,7,0)</f>
        <v>-327036</v>
      </c>
      <c r="BE43" s="244" t="n">
        <f aca="false">VLOOKUP($A43,[2]Data!$A$1:$AH$15000,28,0)</f>
        <v>24048</v>
      </c>
      <c r="BF43" s="206" t="n">
        <f aca="false">VLOOKUP($A43,[8]Data!$A$1:$P$15000,3,0)*$H$2</f>
        <v>114000</v>
      </c>
      <c r="BG43" s="206" t="n">
        <f aca="false">VLOOKUP($A43,[1]Data!$A$1:$AH$15000,34,0)</f>
        <v>702623</v>
      </c>
      <c r="BH43" s="206" t="n">
        <f aca="false">VLOOKUP($A43,[2]Data!$A$1:$BD$15000,54,0)</f>
        <v>15994</v>
      </c>
      <c r="BI43" s="206" t="n">
        <f aca="false">VLOOKUP($A43,[2]Data!$A$1:$BD$15000,55,0)</f>
        <v>6573</v>
      </c>
      <c r="BJ43" s="206" t="n">
        <f aca="false">VLOOKUP($A43,[2]Data!$A$1:$BD$15000,56,0)</f>
        <v>58880</v>
      </c>
    </row>
    <row r="44" customFormat="false" ht="11.25" hidden="false" customHeight="false" outlineLevel="0" collapsed="false">
      <c r="A44" s="204" t="n">
        <v>36505</v>
      </c>
      <c r="B44" s="129" t="n">
        <f aca="false">VLOOKUP($A44,[9]Data!$A$1:$L$15000,3,0)</f>
        <v>521324</v>
      </c>
      <c r="C44" s="129" t="n">
        <f aca="false">VLOOKUP($A44,[9]Data!$A$1:$L$15000,4,0)</f>
        <v>1000466</v>
      </c>
      <c r="D44" s="129" t="n">
        <f aca="false">VLOOKUP($A44,[9]Data!$A$1:$L$15000,7,0)</f>
        <v>761250</v>
      </c>
      <c r="E44" s="129" t="n">
        <f aca="false">VLOOKUP($A44,[9]Data!$A$1:$L$15000,6,0)</f>
        <v>114029</v>
      </c>
      <c r="F44" s="129" t="n">
        <f aca="false">VLOOKUP($A44,[9]Data!$A$1:$L$15000,5,0)</f>
        <v>222001</v>
      </c>
      <c r="G44" s="129" t="n">
        <f aca="false">VLOOKUP($A44,[9]Data!$A$1:$L$15000,8,0)</f>
        <v>336212</v>
      </c>
      <c r="H44" s="129" t="n">
        <f aca="false">VLOOKUP($A44,[8]Data!$A$1:$R$15000,9,0)*$H$2</f>
        <v>1699000</v>
      </c>
      <c r="I44" s="129" t="n">
        <f aca="false">VLOOKUP($A44,[8]Data!$A$1:$R$15000,12,0)*$H$2</f>
        <v>185000</v>
      </c>
      <c r="J44" s="129" t="n">
        <f aca="false">VLOOKUP($A44,[8]Data!$A$1:$R$15000,13,0)*$H$2</f>
        <v>396000</v>
      </c>
      <c r="K44" s="205" t="n">
        <f aca="false">SUM(I44:J44)</f>
        <v>581000</v>
      </c>
      <c r="L44" s="129" t="n">
        <f aca="false">VLOOKUP($A44,[8]Data!$A$1:$R$15000,11,0)*$H$2</f>
        <v>169000</v>
      </c>
      <c r="M44" s="129" t="n">
        <f aca="false">VLOOKUP($A44,[8]Data!$A$1:$R$15000,10,0)*$H$2</f>
        <v>132000</v>
      </c>
      <c r="N44" s="129" t="n">
        <f aca="false">VLOOKUP($A44,[8]Data!$A$1:$R$15000,14,0)*$H$2</f>
        <v>20000</v>
      </c>
      <c r="O44" s="244"/>
      <c r="P44" s="244"/>
      <c r="Q44" s="244"/>
      <c r="R44" s="244"/>
      <c r="S44" s="244"/>
      <c r="T44" s="244"/>
      <c r="V44" s="129" t="n">
        <f aca="false">VLOOKUP($A44,[2]Data!$A$1:$AH$15000,6,0)</f>
        <v>1942376</v>
      </c>
      <c r="AA44" s="129" t="n">
        <f aca="false">VLOOKUP($A44,[2]Data!$A$1:$BF$15000,58,0)</f>
        <v>232869</v>
      </c>
      <c r="AB44" s="129" t="n">
        <f aca="false">VLOOKUP($A44,[2]Data!$A$1:$BF$15000,57,0)</f>
        <v>683363</v>
      </c>
      <c r="AH44" s="244" t="n">
        <f aca="false">VLOOKUP($A44,[2]Data!$A$1:$AH$15000,26,0)</f>
        <v>45459</v>
      </c>
      <c r="AI44" s="244" t="n">
        <f aca="false">VLOOKUP($A44,[2]Data!$A$1:$AH$15000,27,0)</f>
        <v>9889</v>
      </c>
      <c r="AJ44" s="244" t="n">
        <f aca="false">VLOOKUP($A44,[2]Data!$A$1:$AH$15000,25,0)</f>
        <v>152641</v>
      </c>
      <c r="AK44" s="244" t="n">
        <f aca="false">VLOOKUP($A44,[2]Data!$A$1:$AH$15000,30,0)</f>
        <v>157221</v>
      </c>
      <c r="AL44" s="244" t="n">
        <f aca="false">VLOOKUP($A44,[2]Data!$A$1:$AH$15000,31,0)</f>
        <v>102198</v>
      </c>
      <c r="AM44" s="244" t="n">
        <f aca="false">VLOOKUP($A44,[2]Data!$A$1:$AH$15000,32,0)</f>
        <v>22675</v>
      </c>
      <c r="AN44" s="244" t="n">
        <f aca="false">VLOOKUP($A44,[2]Data!$A$1:$AH$15000,33,0)</f>
        <v>17248</v>
      </c>
      <c r="AO44" s="244" t="n">
        <f aca="false">VLOOKUP($A44,[2]Data!$A$1:$AH$15000,29,0)</f>
        <v>42809</v>
      </c>
      <c r="AR44" s="129" t="n">
        <f aca="false">VLOOKUP($A44,[4]Data!$A$1:$R$15000,2,0)</f>
        <v>919722</v>
      </c>
      <c r="AS44" s="129" t="n">
        <f aca="false">VLOOKUP($A44,[3]Data!$A$1:$K$15000,3,0)*$A$2</f>
        <v>2555500</v>
      </c>
      <c r="AU44" s="129" t="n">
        <f aca="false">VLOOKUP($A44,[4]Data!$A$1:$R$15000,13,0)-VLOOKUP($A44,[4]Data!$A$1:$R$15000,14,0)</f>
        <v>45271</v>
      </c>
      <c r="AW44" s="129" t="n">
        <f aca="false">VLOOKUP($A44,[4]Data!$A$1:$R$15000,3,0)</f>
        <v>353840</v>
      </c>
      <c r="AX44" s="129" t="n">
        <f aca="false">VLOOKUP($A44,[3]Data!$A$1:$K$15000,10,0)*$A$2</f>
        <v>346300</v>
      </c>
      <c r="AY44" s="129" t="n">
        <f aca="false">VLOOKUP($A44,[4]Data!$A$1:$AH$15000,9,0)</f>
        <v>146143</v>
      </c>
      <c r="AZ44" s="129" t="n">
        <f aca="false">VLOOKUP($A44,[3]Data!$A$1:$K$15000,4,0)*$A$2</f>
        <v>1711500</v>
      </c>
      <c r="BA44" s="129" t="n">
        <f aca="false">VLOOKUP($A44,[4]Data!$A$1:$R$15000,5,0)</f>
        <v>379483</v>
      </c>
      <c r="BB44" s="129" t="n">
        <f aca="false">VLOOKUP($A44,[4]Data!$A$1:$R$15000,6,0)</f>
        <v>-462394</v>
      </c>
      <c r="BC44" s="129" t="n">
        <f aca="false">VLOOKUP($A44,[4]Data!$A$1:$R$15000,17,0)</f>
        <v>-149880</v>
      </c>
      <c r="BD44" s="129" t="n">
        <f aca="false">VLOOKUP($A44,[4]Data!$A$1:$R$15000,7,0)</f>
        <v>-351014</v>
      </c>
      <c r="BE44" s="244" t="n">
        <f aca="false">VLOOKUP($A44,[2]Data!$A$1:$AH$15000,28,0)</f>
        <v>23278</v>
      </c>
      <c r="BF44" s="206" t="n">
        <f aca="false">VLOOKUP($A44,[8]Data!$A$1:$P$15000,3,0)*$H$2</f>
        <v>110000</v>
      </c>
      <c r="BG44" s="206" t="n">
        <f aca="false">VLOOKUP($A44,[1]Data!$A$1:$AH$15000,34,0)</f>
        <v>687086</v>
      </c>
      <c r="BH44" s="206" t="n">
        <f aca="false">VLOOKUP($A44,[2]Data!$A$1:$BD$15000,54,0)</f>
        <v>7964</v>
      </c>
      <c r="BI44" s="206" t="n">
        <f aca="false">VLOOKUP($A44,[2]Data!$A$1:$BD$15000,55,0)</f>
        <v>6574</v>
      </c>
      <c r="BJ44" s="206" t="n">
        <f aca="false">VLOOKUP($A44,[2]Data!$A$1:$BD$15000,56,0)</f>
        <v>56442</v>
      </c>
    </row>
    <row r="45" customFormat="false" ht="11.25" hidden="false" customHeight="false" outlineLevel="0" collapsed="false">
      <c r="A45" s="204" t="n">
        <v>36506</v>
      </c>
      <c r="B45" s="129" t="n">
        <f aca="false">VLOOKUP($A45,[9]Data!$A$1:$L$15000,3,0)</f>
        <v>542697</v>
      </c>
      <c r="C45" s="129" t="n">
        <f aca="false">VLOOKUP($A45,[9]Data!$A$1:$L$15000,4,0)</f>
        <v>1027476</v>
      </c>
      <c r="D45" s="129" t="n">
        <f aca="false">VLOOKUP($A45,[9]Data!$A$1:$L$15000,7,0)</f>
        <v>763500</v>
      </c>
      <c r="E45" s="129" t="n">
        <f aca="false">VLOOKUP($A45,[9]Data!$A$1:$L$15000,6,0)</f>
        <v>113846</v>
      </c>
      <c r="F45" s="129" t="n">
        <f aca="false">VLOOKUP($A45,[9]Data!$A$1:$L$15000,5,0)</f>
        <v>212460</v>
      </c>
      <c r="G45" s="129" t="n">
        <f aca="false">VLOOKUP($A45,[9]Data!$A$1:$L$15000,8,0)</f>
        <v>339523</v>
      </c>
      <c r="H45" s="129" t="n">
        <f aca="false">VLOOKUP($A45,[8]Data!$A$1:$R$15000,9,0)*$H$2</f>
        <v>1699000</v>
      </c>
      <c r="I45" s="129" t="n">
        <f aca="false">VLOOKUP($A45,[8]Data!$A$1:$R$15000,12,0)*$H$2</f>
        <v>196000</v>
      </c>
      <c r="J45" s="129" t="n">
        <f aca="false">VLOOKUP($A45,[8]Data!$A$1:$R$15000,13,0)*$H$2</f>
        <v>391000</v>
      </c>
      <c r="K45" s="205" t="n">
        <f aca="false">SUM(I45:J45)</f>
        <v>587000</v>
      </c>
      <c r="L45" s="129" t="n">
        <f aca="false">VLOOKUP($A45,[8]Data!$A$1:$R$15000,11,0)*$H$2</f>
        <v>154000</v>
      </c>
      <c r="M45" s="129" t="n">
        <f aca="false">VLOOKUP($A45,[8]Data!$A$1:$R$15000,10,0)*$H$2</f>
        <v>133000</v>
      </c>
      <c r="N45" s="129" t="n">
        <f aca="false">VLOOKUP($A45,[8]Data!$A$1:$R$15000,14,0)*$H$2</f>
        <v>20000</v>
      </c>
      <c r="O45" s="244"/>
      <c r="P45" s="244"/>
      <c r="Q45" s="244"/>
      <c r="R45" s="244"/>
      <c r="S45" s="244"/>
      <c r="T45" s="244"/>
      <c r="V45" s="129" t="n">
        <f aca="false">VLOOKUP($A45,[2]Data!$A$1:$AH$15000,6,0)</f>
        <v>1994931</v>
      </c>
      <c r="AA45" s="129" t="n">
        <f aca="false">VLOOKUP($A45,[2]Data!$A$1:$BF$15000,58,0)</f>
        <v>227156</v>
      </c>
      <c r="AB45" s="129" t="n">
        <f aca="false">VLOOKUP($A45,[2]Data!$A$1:$BF$15000,57,0)</f>
        <v>678131</v>
      </c>
      <c r="AH45" s="244" t="n">
        <f aca="false">VLOOKUP($A45,[2]Data!$A$1:$AH$15000,26,0)</f>
        <v>46963</v>
      </c>
      <c r="AI45" s="244" t="n">
        <f aca="false">VLOOKUP($A45,[2]Data!$A$1:$AH$15000,27,0)</f>
        <v>10216</v>
      </c>
      <c r="AJ45" s="244" t="n">
        <f aca="false">VLOOKUP($A45,[2]Data!$A$1:$AH$15000,25,0)</f>
        <v>148057</v>
      </c>
      <c r="AK45" s="244" t="n">
        <f aca="false">VLOOKUP($A45,[2]Data!$A$1:$AH$15000,30,0)</f>
        <v>158122</v>
      </c>
      <c r="AL45" s="244" t="n">
        <f aca="false">VLOOKUP($A45,[2]Data!$A$1:$AH$15000,31,0)</f>
        <v>97078</v>
      </c>
      <c r="AM45" s="244" t="n">
        <f aca="false">VLOOKUP($A45,[2]Data!$A$1:$AH$15000,32,0)</f>
        <v>23045</v>
      </c>
      <c r="AN45" s="244" t="n">
        <f aca="false">VLOOKUP($A45,[2]Data!$A$1:$AH$15000,33,0)</f>
        <v>17341</v>
      </c>
      <c r="AO45" s="244" t="n">
        <f aca="false">VLOOKUP($A45,[2]Data!$A$1:$AH$15000,29,0)</f>
        <v>32649</v>
      </c>
      <c r="AR45" s="129" t="n">
        <f aca="false">VLOOKUP($A45,[4]Data!$A$1:$R$15000,2,0)</f>
        <v>932313</v>
      </c>
      <c r="AS45" s="129" t="n">
        <f aca="false">VLOOKUP($A45,[3]Data!$A$1:$K$15000,3,0)*$A$2</f>
        <v>2720000</v>
      </c>
      <c r="AU45" s="129" t="n">
        <f aca="false">VLOOKUP($A45,[4]Data!$A$1:$R$15000,13,0)-VLOOKUP($A45,[4]Data!$A$1:$R$15000,14,0)</f>
        <v>20832</v>
      </c>
      <c r="AW45" s="129" t="n">
        <f aca="false">VLOOKUP($A45,[4]Data!$A$1:$R$15000,3,0)</f>
        <v>362187</v>
      </c>
      <c r="AX45" s="129" t="n">
        <f aca="false">VLOOKUP($A45,[3]Data!$A$1:$K$15000,10,0)*$A$2</f>
        <v>342500</v>
      </c>
      <c r="AY45" s="129" t="n">
        <f aca="false">VLOOKUP($A45,[4]Data!$A$1:$AH$15000,9,0)</f>
        <v>144072</v>
      </c>
      <c r="AZ45" s="129" t="n">
        <f aca="false">VLOOKUP($A45,[3]Data!$A$1:$K$15000,4,0)*$A$2</f>
        <v>1705900</v>
      </c>
      <c r="BA45" s="129" t="n">
        <f aca="false">VLOOKUP($A45,[4]Data!$A$1:$R$15000,5,0)</f>
        <v>354229</v>
      </c>
      <c r="BB45" s="129" t="n">
        <f aca="false">VLOOKUP($A45,[4]Data!$A$1:$R$15000,6,0)</f>
        <v>-473127</v>
      </c>
      <c r="BC45" s="129" t="n">
        <f aca="false">VLOOKUP($A45,[4]Data!$A$1:$R$15000,17,0)</f>
        <v>-155108</v>
      </c>
      <c r="BD45" s="129" t="n">
        <f aca="false">VLOOKUP($A45,[4]Data!$A$1:$R$15000,7,0)</f>
        <v>-355870</v>
      </c>
      <c r="BE45" s="244" t="n">
        <f aca="false">VLOOKUP($A45,[2]Data!$A$1:$AH$15000,28,0)</f>
        <v>16833</v>
      </c>
      <c r="BF45" s="206" t="n">
        <f aca="false">VLOOKUP($A45,[8]Data!$A$1:$P$15000,3,0)*$H$2</f>
        <v>110000</v>
      </c>
      <c r="BG45" s="206" t="n">
        <f aca="false">VLOOKUP($A45,[1]Data!$A$1:$AH$15000,34,0)</f>
        <v>689652</v>
      </c>
      <c r="BH45" s="206" t="n">
        <f aca="false">VLOOKUP($A45,[2]Data!$A$1:$BD$15000,54,0)</f>
        <v>7997</v>
      </c>
      <c r="BI45" s="206" t="n">
        <f aca="false">VLOOKUP($A45,[2]Data!$A$1:$BD$15000,55,0)</f>
        <v>6574</v>
      </c>
      <c r="BJ45" s="206" t="n">
        <f aca="false">VLOOKUP($A45,[2]Data!$A$1:$BD$15000,56,0)</f>
        <v>58817</v>
      </c>
    </row>
    <row r="46" customFormat="false" ht="11.25" hidden="false" customHeight="false" outlineLevel="0" collapsed="false">
      <c r="A46" s="204" t="n">
        <v>36507</v>
      </c>
      <c r="B46" s="129" t="n">
        <f aca="false">VLOOKUP($A46,[9]Data!$A$1:$L$15000,3,0)</f>
        <v>425000</v>
      </c>
      <c r="C46" s="129" t="n">
        <f aca="false">VLOOKUP($A46,[9]Data!$A$1:$L$15000,4,0)</f>
        <v>993000</v>
      </c>
      <c r="D46" s="129" t="n">
        <f aca="false">VLOOKUP($A46,[9]Data!$A$1:$L$15000,7,0)</f>
        <v>756000</v>
      </c>
      <c r="E46" s="129" t="n">
        <f aca="false">VLOOKUP($A46,[9]Data!$A$1:$L$15000,6,0)</f>
        <v>92000</v>
      </c>
      <c r="F46" s="129" t="n">
        <f aca="false">VLOOKUP($A46,[9]Data!$A$1:$L$15000,5,0)</f>
        <v>201000</v>
      </c>
      <c r="G46" s="129" t="n">
        <f aca="false">VLOOKUP($A46,[9]Data!$A$1:$L$15000,8,0)</f>
        <v>258000</v>
      </c>
      <c r="H46" s="129" t="n">
        <f aca="false">VLOOKUP($A46,[8]Data!$A$1:$R$15000,9,0)*$H$2</f>
        <v>1707000</v>
      </c>
      <c r="I46" s="129" t="n">
        <f aca="false">VLOOKUP($A46,[8]Data!$A$1:$R$15000,12,0)*$H$2</f>
        <v>196000</v>
      </c>
      <c r="J46" s="129" t="n">
        <f aca="false">VLOOKUP($A46,[8]Data!$A$1:$R$15000,13,0)*$H$2</f>
        <v>380000</v>
      </c>
      <c r="K46" s="205" t="n">
        <f aca="false">SUM(I46:J46)</f>
        <v>576000</v>
      </c>
      <c r="L46" s="129" t="n">
        <f aca="false">VLOOKUP($A46,[8]Data!$A$1:$R$15000,11,0)*$H$2</f>
        <v>156000</v>
      </c>
      <c r="M46" s="129" t="n">
        <f aca="false">VLOOKUP($A46,[8]Data!$A$1:$R$15000,10,0)*$H$2</f>
        <v>165000</v>
      </c>
      <c r="N46" s="129" t="n">
        <f aca="false">VLOOKUP($A46,[8]Data!$A$1:$R$15000,14,0)*$H$2</f>
        <v>20000</v>
      </c>
      <c r="O46" s="244"/>
      <c r="P46" s="244"/>
      <c r="Q46" s="244"/>
      <c r="R46" s="244"/>
      <c r="S46" s="244"/>
      <c r="T46" s="244"/>
      <c r="V46" s="129" t="n">
        <f aca="false">VLOOKUP($A46,[2]Data!$A$1:$AH$15000,6,0)</f>
        <v>1984957</v>
      </c>
      <c r="AA46" s="129" t="n">
        <f aca="false">VLOOKUP($A46,[2]Data!$A$1:$BF$15000,58,0)</f>
        <v>236609</v>
      </c>
      <c r="AB46" s="129" t="n">
        <f aca="false">VLOOKUP($A46,[2]Data!$A$1:$BF$15000,57,0)</f>
        <v>704385</v>
      </c>
      <c r="AH46" s="244" t="n">
        <f aca="false">VLOOKUP($A46,[2]Data!$A$1:$AH$15000,26,0)</f>
        <v>63428</v>
      </c>
      <c r="AI46" s="244" t="n">
        <f aca="false">VLOOKUP($A46,[2]Data!$A$1:$AH$15000,27,0)</f>
        <v>9734</v>
      </c>
      <c r="AJ46" s="244" t="n">
        <f aca="false">VLOOKUP($A46,[2]Data!$A$1:$AH$15000,25,0)</f>
        <v>157183</v>
      </c>
      <c r="AK46" s="244" t="n">
        <f aca="false">VLOOKUP($A46,[2]Data!$A$1:$AH$15000,30,0)</f>
        <v>160423</v>
      </c>
      <c r="AL46" s="244" t="n">
        <f aca="false">VLOOKUP($A46,[2]Data!$A$1:$AH$15000,31,0)</f>
        <v>90369</v>
      </c>
      <c r="AM46" s="244" t="n">
        <f aca="false">VLOOKUP($A46,[2]Data!$A$1:$AH$15000,32,0)</f>
        <v>22036</v>
      </c>
      <c r="AN46" s="244" t="n">
        <f aca="false">VLOOKUP($A46,[2]Data!$A$1:$AH$15000,33,0)</f>
        <v>16563</v>
      </c>
      <c r="AO46" s="244" t="n">
        <f aca="false">VLOOKUP($A46,[2]Data!$A$1:$AH$15000,29,0)</f>
        <v>60559</v>
      </c>
      <c r="AR46" s="129" t="n">
        <f aca="false">VLOOKUP($A46,[4]Data!$A$1:$R$15000,2,0)</f>
        <v>866955</v>
      </c>
      <c r="AS46" s="129" t="n">
        <f aca="false">VLOOKUP($A46,[3]Data!$A$1:$K$15000,3,0)*$A$2</f>
        <v>2548100</v>
      </c>
      <c r="AU46" s="129" t="n">
        <f aca="false">VLOOKUP($A46,[4]Data!$A$1:$R$15000,13,0)-VLOOKUP($A46,[4]Data!$A$1:$R$15000,14,0)</f>
        <v>-12113</v>
      </c>
      <c r="AW46" s="129" t="n">
        <f aca="false">VLOOKUP($A46,[4]Data!$A$1:$R$15000,3,0)</f>
        <v>354828</v>
      </c>
      <c r="AX46" s="129" t="n">
        <f aca="false">VLOOKUP($A46,[3]Data!$A$1:$K$15000,10,0)*$A$2</f>
        <v>337700</v>
      </c>
      <c r="AY46" s="129" t="n">
        <f aca="false">VLOOKUP($A46,[4]Data!$A$1:$AH$15000,9,0)</f>
        <v>170363</v>
      </c>
      <c r="AZ46" s="129" t="n">
        <f aca="false">VLOOKUP($A46,[3]Data!$A$1:$K$15000,4,0)*$A$2</f>
        <v>1711500</v>
      </c>
      <c r="BA46" s="129" t="n">
        <f aca="false">VLOOKUP($A46,[4]Data!$A$1:$R$15000,5,0)</f>
        <v>307701</v>
      </c>
      <c r="BB46" s="129" t="n">
        <f aca="false">VLOOKUP($A46,[4]Data!$A$1:$R$15000,6,0)</f>
        <v>-496516</v>
      </c>
      <c r="BC46" s="129" t="n">
        <f aca="false">VLOOKUP($A46,[4]Data!$A$1:$R$15000,17,0)</f>
        <v>-180750</v>
      </c>
      <c r="BD46" s="129" t="n">
        <f aca="false">VLOOKUP($A46,[4]Data!$A$1:$R$15000,7,0)</f>
        <v>-370964</v>
      </c>
      <c r="BE46" s="244" t="n">
        <f aca="false">VLOOKUP($A46,[2]Data!$A$1:$AH$15000,28,0)</f>
        <v>16041</v>
      </c>
      <c r="BF46" s="206" t="n">
        <f aca="false">VLOOKUP($A46,[8]Data!$A$1:$P$15000,3,0)*$H$2</f>
        <v>112000</v>
      </c>
      <c r="BG46" s="206" t="n">
        <f aca="false">VLOOKUP($A46,[1]Data!$A$1:$AH$15000,34,0)</f>
        <v>691181</v>
      </c>
      <c r="BH46" s="206" t="n">
        <f aca="false">VLOOKUP($A46,[2]Data!$A$1:$BD$15000,54,0)</f>
        <v>7950</v>
      </c>
      <c r="BI46" s="206" t="n">
        <f aca="false">VLOOKUP($A46,[2]Data!$A$1:$BD$15000,55,0)</f>
        <v>6574</v>
      </c>
      <c r="BJ46" s="206" t="n">
        <f aca="false">VLOOKUP($A46,[2]Data!$A$1:$BD$15000,56,0)</f>
        <v>58820</v>
      </c>
    </row>
    <row r="47" customFormat="false" ht="11.25" hidden="false" customHeight="false" outlineLevel="0" collapsed="false">
      <c r="A47" s="204" t="n">
        <v>36508</v>
      </c>
      <c r="B47" s="129" t="n">
        <f aca="false">VLOOKUP($A47,[9]Data!$A$1:$L$15000,3,0)</f>
        <v>410000</v>
      </c>
      <c r="C47" s="129" t="n">
        <f aca="false">VLOOKUP($A47,[9]Data!$A$1:$L$15000,4,0)</f>
        <v>924000</v>
      </c>
      <c r="D47" s="129" t="n">
        <f aca="false">VLOOKUP($A47,[9]Data!$A$1:$L$15000,7,0)</f>
        <v>746000</v>
      </c>
      <c r="E47" s="129" t="n">
        <f aca="false">VLOOKUP($A47,[9]Data!$A$1:$L$15000,6,0)</f>
        <v>58000</v>
      </c>
      <c r="F47" s="129" t="n">
        <f aca="false">VLOOKUP($A47,[9]Data!$A$1:$L$15000,5,0)</f>
        <v>144000</v>
      </c>
      <c r="G47" s="129" t="n">
        <f aca="false">VLOOKUP($A47,[9]Data!$A$1:$L$15000,8,0)</f>
        <v>266000</v>
      </c>
      <c r="H47" s="129" t="n">
        <f aca="false">VLOOKUP($A47,[8]Data!$A$1:$R$15000,9,0)*$H$2</f>
        <v>1707000</v>
      </c>
      <c r="I47" s="129" t="n">
        <f aca="false">VLOOKUP($A47,[8]Data!$A$1:$R$15000,12,0)*$H$2</f>
        <v>182000</v>
      </c>
      <c r="J47" s="129" t="n">
        <f aca="false">VLOOKUP($A47,[8]Data!$A$1:$R$15000,13,0)*$H$2</f>
        <v>364000</v>
      </c>
      <c r="K47" s="205" t="n">
        <f aca="false">SUM(I47:J47)</f>
        <v>546000</v>
      </c>
      <c r="L47" s="129" t="n">
        <f aca="false">VLOOKUP($A47,[8]Data!$A$1:$R$15000,11,0)*$H$2</f>
        <v>182000</v>
      </c>
      <c r="M47" s="129" t="n">
        <f aca="false">VLOOKUP($A47,[8]Data!$A$1:$R$15000,10,0)*$H$2</f>
        <v>160000</v>
      </c>
      <c r="N47" s="129" t="n">
        <f aca="false">VLOOKUP($A47,[8]Data!$A$1:$R$15000,14,0)*$H$2</f>
        <v>20000</v>
      </c>
      <c r="O47" s="244"/>
      <c r="P47" s="244"/>
      <c r="Q47" s="244"/>
      <c r="R47" s="244"/>
      <c r="S47" s="244"/>
      <c r="T47" s="244"/>
      <c r="V47" s="129" t="n">
        <f aca="false">VLOOKUP($A47,[2]Data!$A$1:$AH$15000,6,0)</f>
        <v>1939218</v>
      </c>
      <c r="AA47" s="129" t="n">
        <f aca="false">VLOOKUP($A47,[2]Data!$A$1:$BF$15000,58,0)</f>
        <v>234124</v>
      </c>
      <c r="AB47" s="129" t="n">
        <f aca="false">VLOOKUP($A47,[2]Data!$A$1:$BF$15000,57,0)</f>
        <v>691719</v>
      </c>
      <c r="AH47" s="244" t="n">
        <f aca="false">VLOOKUP($A47,[2]Data!$A$1:$AH$15000,26,0)</f>
        <v>56997</v>
      </c>
      <c r="AI47" s="244" t="n">
        <f aca="false">VLOOKUP($A47,[2]Data!$A$1:$AH$15000,27,0)</f>
        <v>10772</v>
      </c>
      <c r="AJ47" s="244" t="n">
        <f aca="false">VLOOKUP($A47,[2]Data!$A$1:$AH$15000,25,0)</f>
        <v>165907</v>
      </c>
      <c r="AK47" s="244" t="n">
        <f aca="false">VLOOKUP($A47,[2]Data!$A$1:$AH$15000,30,0)</f>
        <v>186765</v>
      </c>
      <c r="AL47" s="244" t="n">
        <f aca="false">VLOOKUP($A47,[2]Data!$A$1:$AH$15000,31,0)</f>
        <v>99939</v>
      </c>
      <c r="AM47" s="244" t="n">
        <f aca="false">VLOOKUP($A47,[2]Data!$A$1:$AH$15000,32,0)</f>
        <v>22337</v>
      </c>
      <c r="AN47" s="244" t="n">
        <f aca="false">VLOOKUP($A47,[2]Data!$A$1:$AH$15000,33,0)</f>
        <v>15688</v>
      </c>
      <c r="AO47" s="244" t="n">
        <f aca="false">VLOOKUP($A47,[2]Data!$A$1:$AH$15000,29,0)</f>
        <v>62829</v>
      </c>
      <c r="AR47" s="129" t="n">
        <f aca="false">VLOOKUP($A47,[4]Data!$A$1:$R$15000,2,0)</f>
        <v>898748</v>
      </c>
      <c r="AS47" s="129" t="n">
        <f aca="false">VLOOKUP($A47,[3]Data!$A$1:$K$15000,3,0)*$A$2</f>
        <v>2552800</v>
      </c>
      <c r="AU47" s="129" t="n">
        <f aca="false">VLOOKUP($A47,[4]Data!$A$1:$R$15000,13,0)-VLOOKUP($A47,[4]Data!$A$1:$R$15000,14,0)</f>
        <v>-31308</v>
      </c>
      <c r="AW47" s="129" t="n">
        <f aca="false">VLOOKUP($A47,[4]Data!$A$1:$R$15000,3,0)</f>
        <v>335516</v>
      </c>
      <c r="AX47" s="129" t="n">
        <f aca="false">VLOOKUP($A47,[3]Data!$A$1:$K$15000,10,0)*$A$2</f>
        <v>329400</v>
      </c>
      <c r="AY47" s="129" t="n">
        <f aca="false">VLOOKUP($A47,[4]Data!$A$1:$AH$15000,9,0)</f>
        <v>191006</v>
      </c>
      <c r="AZ47" s="129" t="n">
        <f aca="false">VLOOKUP($A47,[3]Data!$A$1:$K$15000,4,0)*$A$2</f>
        <v>1722300</v>
      </c>
      <c r="BA47" s="129" t="n">
        <f aca="false">VLOOKUP($A47,[4]Data!$A$1:$R$15000,5,0)</f>
        <v>322945</v>
      </c>
      <c r="BB47" s="129" t="n">
        <f aca="false">VLOOKUP($A47,[4]Data!$A$1:$R$15000,6,0)</f>
        <v>-475281</v>
      </c>
      <c r="BC47" s="129" t="n">
        <f aca="false">VLOOKUP($A47,[4]Data!$A$1:$R$15000,17,0)</f>
        <v>-199826</v>
      </c>
      <c r="BD47" s="129" t="n">
        <f aca="false">VLOOKUP($A47,[4]Data!$A$1:$R$15000,7,0)</f>
        <v>-336591</v>
      </c>
      <c r="BE47" s="244" t="n">
        <f aca="false">VLOOKUP($A47,[2]Data!$A$1:$AH$15000,28,0)</f>
        <v>15485</v>
      </c>
      <c r="BF47" s="206" t="n">
        <f aca="false">VLOOKUP($A47,[8]Data!$A$1:$P$15000,3,0)*$H$2</f>
        <v>111000</v>
      </c>
      <c r="BG47" s="206" t="n">
        <f aca="false">VLOOKUP($A47,[1]Data!$A$1:$AH$15000,34,0)</f>
        <v>686043</v>
      </c>
      <c r="BH47" s="206" t="n">
        <f aca="false">VLOOKUP($A47,[2]Data!$A$1:$BD$15000,54,0)</f>
        <v>8277</v>
      </c>
      <c r="BI47" s="206" t="n">
        <f aca="false">VLOOKUP($A47,[2]Data!$A$1:$BD$15000,55,0)</f>
        <v>5715</v>
      </c>
      <c r="BJ47" s="206" t="n">
        <f aca="false">VLOOKUP($A47,[2]Data!$A$1:$BD$15000,56,0)</f>
        <v>58821</v>
      </c>
    </row>
    <row r="48" customFormat="false" ht="11.25" hidden="false" customHeight="false" outlineLevel="0" collapsed="false">
      <c r="A48" s="204" t="n">
        <v>36509</v>
      </c>
      <c r="B48" s="129" t="n">
        <f aca="false">VLOOKUP($A48,[9]Data!$A$1:$L$15000,3,0)</f>
        <v>330000</v>
      </c>
      <c r="C48" s="129" t="n">
        <f aca="false">VLOOKUP($A48,[9]Data!$A$1:$L$15000,4,0)</f>
        <v>940000</v>
      </c>
      <c r="D48" s="129" t="n">
        <f aca="false">VLOOKUP($A48,[9]Data!$A$1:$L$15000,7,0)</f>
        <v>672000</v>
      </c>
      <c r="E48" s="129" t="n">
        <f aca="false">VLOOKUP($A48,[9]Data!$A$1:$L$15000,6,0)</f>
        <v>18000</v>
      </c>
      <c r="F48" s="129" t="n">
        <f aca="false">VLOOKUP($A48,[9]Data!$A$1:$L$15000,5,0)</f>
        <v>100000</v>
      </c>
      <c r="G48" s="129" t="n">
        <f aca="false">VLOOKUP($A48,[9]Data!$A$1:$L$15000,8,0)</f>
        <v>266000</v>
      </c>
      <c r="H48" s="129" t="n">
        <f aca="false">VLOOKUP($A48,[8]Data!$A$1:$R$15000,9,0)*$H$2</f>
        <v>1707000</v>
      </c>
      <c r="I48" s="129" t="n">
        <f aca="false">VLOOKUP($A48,[8]Data!$A$1:$R$15000,12,0)*$H$2</f>
        <v>212000</v>
      </c>
      <c r="J48" s="129" t="n">
        <f aca="false">VLOOKUP($A48,[8]Data!$A$1:$R$15000,13,0)*$H$2</f>
        <v>419000</v>
      </c>
      <c r="K48" s="205" t="n">
        <f aca="false">SUM(I48:J48)</f>
        <v>631000</v>
      </c>
      <c r="L48" s="129" t="n">
        <f aca="false">VLOOKUP($A48,[8]Data!$A$1:$R$15000,11,0)*$H$2</f>
        <v>217000</v>
      </c>
      <c r="M48" s="129" t="n">
        <f aca="false">VLOOKUP($A48,[8]Data!$A$1:$R$15000,10,0)*$H$2</f>
        <v>160000</v>
      </c>
      <c r="N48" s="129" t="n">
        <f aca="false">VLOOKUP($A48,[8]Data!$A$1:$R$15000,14,0)*$H$2</f>
        <v>111000</v>
      </c>
      <c r="O48" s="244"/>
      <c r="P48" s="244"/>
      <c r="Q48" s="244"/>
      <c r="R48" s="244"/>
      <c r="S48" s="244"/>
      <c r="T48" s="244"/>
      <c r="V48" s="129" t="n">
        <f aca="false">VLOOKUP($A48,[2]Data!$A$1:$AH$15000,6,0)</f>
        <v>1960082</v>
      </c>
      <c r="AA48" s="129" t="n">
        <f aca="false">VLOOKUP($A48,[2]Data!$A$1:$BF$15000,58,0)</f>
        <v>249449</v>
      </c>
      <c r="AB48" s="129" t="n">
        <f aca="false">VLOOKUP($A48,[2]Data!$A$1:$BF$15000,57,0)</f>
        <v>779658</v>
      </c>
      <c r="AH48" s="244" t="n">
        <f aca="false">VLOOKUP($A48,[2]Data!$A$1:$AH$15000,26,0)</f>
        <v>70005</v>
      </c>
      <c r="AI48" s="244" t="n">
        <f aca="false">VLOOKUP($A48,[2]Data!$A$1:$AH$15000,27,0)</f>
        <v>11393</v>
      </c>
      <c r="AJ48" s="244" t="n">
        <f aca="false">VLOOKUP($A48,[2]Data!$A$1:$AH$15000,25,0)</f>
        <v>168662</v>
      </c>
      <c r="AK48" s="244" t="n">
        <f aca="false">VLOOKUP($A48,[2]Data!$A$1:$AH$15000,30,0)</f>
        <v>224928</v>
      </c>
      <c r="AL48" s="244" t="n">
        <f aca="false">VLOOKUP($A48,[2]Data!$A$1:$AH$15000,31,0)</f>
        <v>131321</v>
      </c>
      <c r="AM48" s="244" t="n">
        <f aca="false">VLOOKUP($A48,[2]Data!$A$1:$AH$15000,32,0)</f>
        <v>23989</v>
      </c>
      <c r="AN48" s="244" t="n">
        <f aca="false">VLOOKUP($A48,[2]Data!$A$1:$AH$15000,33,0)</f>
        <v>18644</v>
      </c>
      <c r="AO48" s="244" t="n">
        <f aca="false">VLOOKUP($A48,[2]Data!$A$1:$AH$15000,29,0)</f>
        <v>77806</v>
      </c>
      <c r="AR48" s="129" t="n">
        <f aca="false">VLOOKUP($A48,[4]Data!$A$1:$R$15000,2,0)</f>
        <v>992339</v>
      </c>
      <c r="AS48" s="129" t="n">
        <f aca="false">VLOOKUP($A48,[3]Data!$A$1:$K$15000,3,0)*$A$2</f>
        <v>2526200</v>
      </c>
      <c r="AU48" s="129" t="n">
        <f aca="false">VLOOKUP($A48,[4]Data!$A$1:$R$15000,13,0)-VLOOKUP($A48,[4]Data!$A$1:$R$15000,14,0)</f>
        <v>-17513</v>
      </c>
      <c r="AW48" s="129" t="n">
        <f aca="false">VLOOKUP($A48,[4]Data!$A$1:$R$15000,3,0)</f>
        <v>313866</v>
      </c>
      <c r="AX48" s="129" t="n">
        <f aca="false">VLOOKUP($A48,[3]Data!$A$1:$K$15000,10,0)*$A$2</f>
        <v>338100</v>
      </c>
      <c r="AY48" s="129" t="n">
        <f aca="false">VLOOKUP($A48,[4]Data!$A$1:$AH$15000,9,0)</f>
        <v>169360</v>
      </c>
      <c r="AZ48" s="129" t="n">
        <f aca="false">VLOOKUP($A48,[3]Data!$A$1:$K$15000,4,0)*$A$2</f>
        <v>1709900</v>
      </c>
      <c r="BA48" s="129" t="n">
        <f aca="false">VLOOKUP($A48,[4]Data!$A$1:$R$15000,5,0)</f>
        <v>374154</v>
      </c>
      <c r="BB48" s="129" t="n">
        <f aca="false">VLOOKUP($A48,[4]Data!$A$1:$R$15000,6,0)</f>
        <v>-501883</v>
      </c>
      <c r="BC48" s="129" t="n">
        <f aca="false">VLOOKUP($A48,[4]Data!$A$1:$R$15000,17,0)</f>
        <v>-254516</v>
      </c>
      <c r="BD48" s="129" t="n">
        <f aca="false">VLOOKUP($A48,[4]Data!$A$1:$R$15000,7,0)</f>
        <v>-305105</v>
      </c>
      <c r="BE48" s="244" t="n">
        <f aca="false">VLOOKUP($A48,[2]Data!$A$1:$AH$15000,28,0)</f>
        <v>9358</v>
      </c>
      <c r="BF48" s="206" t="n">
        <f aca="false">VLOOKUP($A48,[8]Data!$A$1:$P$15000,3,0)*$H$2</f>
        <v>106000</v>
      </c>
      <c r="BG48" s="206" t="n">
        <f aca="false">VLOOKUP($A48,[1]Data!$A$1:$AH$15000,34,0)</f>
        <v>696052</v>
      </c>
      <c r="BH48" s="206" t="n">
        <f aca="false">VLOOKUP($A48,[2]Data!$A$1:$BD$15000,54,0)</f>
        <v>8328</v>
      </c>
      <c r="BI48" s="206" t="n">
        <f aca="false">VLOOKUP($A48,[2]Data!$A$1:$BD$15000,55,0)</f>
        <v>5397</v>
      </c>
      <c r="BJ48" s="206" t="n">
        <f aca="false">VLOOKUP($A48,[2]Data!$A$1:$BD$15000,56,0)</f>
        <v>58880</v>
      </c>
    </row>
    <row r="49" customFormat="false" ht="11.25" hidden="false" customHeight="false" outlineLevel="0" collapsed="false">
      <c r="A49" s="204" t="n">
        <v>36510</v>
      </c>
      <c r="B49" s="129" t="n">
        <f aca="false">VLOOKUP($A49,[9]Data!$A$1:$L$15000,3,0)</f>
        <v>408000</v>
      </c>
      <c r="C49" s="129" t="n">
        <f aca="false">VLOOKUP($A49,[9]Data!$A$1:$L$15000,4,0)</f>
        <v>916000</v>
      </c>
      <c r="D49" s="129" t="n">
        <f aca="false">VLOOKUP($A49,[9]Data!$A$1:$L$15000,7,0)</f>
        <v>664000</v>
      </c>
      <c r="E49" s="129" t="n">
        <f aca="false">VLOOKUP($A49,[9]Data!$A$1:$L$15000,6,0)</f>
        <v>4000</v>
      </c>
      <c r="F49" s="129" t="n">
        <f aca="false">VLOOKUP($A49,[9]Data!$A$1:$L$15000,5,0)</f>
        <v>120000</v>
      </c>
      <c r="G49" s="129" t="n">
        <f aca="false">VLOOKUP($A49,[9]Data!$A$1:$L$15000,8,0)</f>
        <v>264000</v>
      </c>
      <c r="H49" s="129" t="n">
        <f aca="false">VLOOKUP($A49,[8]Data!$A$1:$R$15000,9,0)*$H$2</f>
        <v>1733000</v>
      </c>
      <c r="I49" s="129" t="n">
        <f aca="false">VLOOKUP($A49,[8]Data!$A$1:$R$15000,12,0)*$H$2</f>
        <v>177000</v>
      </c>
      <c r="J49" s="129" t="n">
        <f aca="false">VLOOKUP($A49,[8]Data!$A$1:$R$15000,13,0)*$H$2</f>
        <v>409000</v>
      </c>
      <c r="K49" s="205" t="n">
        <f aca="false">SUM(I49:J49)</f>
        <v>586000</v>
      </c>
      <c r="L49" s="129" t="n">
        <f aca="false">VLOOKUP($A49,[8]Data!$A$1:$R$15000,11,0)*$H$2</f>
        <v>168000</v>
      </c>
      <c r="M49" s="129" t="n">
        <f aca="false">VLOOKUP($A49,[8]Data!$A$1:$R$15000,10,0)*$H$2</f>
        <v>169000</v>
      </c>
      <c r="N49" s="129" t="n">
        <f aca="false">VLOOKUP($A49,[8]Data!$A$1:$R$15000,14,0)*$H$2</f>
        <v>144000</v>
      </c>
      <c r="O49" s="244"/>
      <c r="P49" s="244"/>
      <c r="Q49" s="244"/>
      <c r="R49" s="244"/>
      <c r="S49" s="244"/>
      <c r="T49" s="244"/>
      <c r="V49" s="129" t="n">
        <f aca="false">VLOOKUP($A49,[2]Data!$A$1:$AH$15000,6,0)</f>
        <v>1991838</v>
      </c>
      <c r="AA49" s="129" t="n">
        <f aca="false">VLOOKUP($A49,[2]Data!$A$1:$BF$15000,58,0)</f>
        <v>252429</v>
      </c>
      <c r="AB49" s="129" t="n">
        <f aca="false">VLOOKUP($A49,[2]Data!$A$1:$BF$15000,57,0)</f>
        <v>744267</v>
      </c>
      <c r="AH49" s="244" t="n">
        <f aca="false">VLOOKUP($A49,[2]Data!$A$1:$AH$15000,26,0)</f>
        <v>80629</v>
      </c>
      <c r="AI49" s="244" t="n">
        <f aca="false">VLOOKUP($A49,[2]Data!$A$1:$AH$15000,27,0)</f>
        <v>11711</v>
      </c>
      <c r="AJ49" s="244" t="n">
        <f aca="false">VLOOKUP($A49,[2]Data!$A$1:$AH$15000,25,0)</f>
        <v>172751</v>
      </c>
      <c r="AK49" s="244" t="n">
        <f aca="false">VLOOKUP($A49,[2]Data!$A$1:$AH$15000,30,0)</f>
        <v>197606</v>
      </c>
      <c r="AL49" s="244" t="n">
        <f aca="false">VLOOKUP($A49,[2]Data!$A$1:$AH$15000,31,0)</f>
        <v>92681</v>
      </c>
      <c r="AM49" s="244" t="n">
        <f aca="false">VLOOKUP($A49,[2]Data!$A$1:$AH$15000,32,0)</f>
        <v>21798</v>
      </c>
      <c r="AN49" s="244" t="n">
        <f aca="false">VLOOKUP($A49,[2]Data!$A$1:$AH$15000,33,0)</f>
        <v>17633</v>
      </c>
      <c r="AO49" s="244" t="n">
        <f aca="false">VLOOKUP($A49,[2]Data!$A$1:$AH$15000,29,0)</f>
        <v>62455</v>
      </c>
      <c r="AR49" s="129" t="n">
        <f aca="false">VLOOKUP($A49,[4]Data!$A$1:$R$15000,2,0)</f>
        <v>915289</v>
      </c>
      <c r="AS49" s="129" t="n">
        <f aca="false">VLOOKUP($A49,[3]Data!$A$1:$K$15000,3,0)*$A$2</f>
        <v>2537100</v>
      </c>
      <c r="AU49" s="129" t="n">
        <f aca="false">VLOOKUP($A49,[4]Data!$A$1:$R$15000,13,0)-VLOOKUP($A49,[4]Data!$A$1:$R$15000,14,0)</f>
        <v>33902</v>
      </c>
      <c r="AW49" s="129" t="n">
        <f aca="false">VLOOKUP($A49,[4]Data!$A$1:$R$15000,3,0)</f>
        <v>321991</v>
      </c>
      <c r="AX49" s="129" t="n">
        <f aca="false">VLOOKUP($A49,[3]Data!$A$1:$K$15000,10,0)*$A$2</f>
        <v>316000</v>
      </c>
      <c r="AY49" s="129" t="n">
        <f aca="false">VLOOKUP($A49,[4]Data!$A$1:$AH$15000,9,0)</f>
        <v>217653</v>
      </c>
      <c r="AZ49" s="129" t="n">
        <f aca="false">VLOOKUP($A49,[3]Data!$A$1:$K$15000,4,0)*$A$2</f>
        <v>1735800</v>
      </c>
      <c r="BA49" s="129" t="n">
        <f aca="false">VLOOKUP($A49,[4]Data!$A$1:$R$15000,5,0)</f>
        <v>359073</v>
      </c>
      <c r="BB49" s="129" t="n">
        <f aca="false">VLOOKUP($A49,[4]Data!$A$1:$R$15000,6,0)</f>
        <v>-488779</v>
      </c>
      <c r="BC49" s="129" t="n">
        <f aca="false">VLOOKUP($A49,[4]Data!$A$1:$R$15000,17,0)</f>
        <v>-204237</v>
      </c>
      <c r="BD49" s="129" t="n">
        <f aca="false">VLOOKUP($A49,[4]Data!$A$1:$R$15000,7,0)</f>
        <v>-351558</v>
      </c>
      <c r="BE49" s="244" t="n">
        <f aca="false">VLOOKUP($A49,[2]Data!$A$1:$AH$15000,28,0)</f>
        <v>9619</v>
      </c>
      <c r="BF49" s="206" t="n">
        <f aca="false">VLOOKUP($A49,[8]Data!$A$1:$P$15000,3,0)*$H$2</f>
        <v>144000</v>
      </c>
      <c r="BG49" s="206" t="n">
        <f aca="false">VLOOKUP($A49,[1]Data!$A$1:$AH$15000,34,0)</f>
        <v>680193</v>
      </c>
      <c r="BH49" s="206" t="n">
        <f aca="false">VLOOKUP($A49,[2]Data!$A$1:$BD$15000,54,0)</f>
        <v>981</v>
      </c>
      <c r="BI49" s="206" t="n">
        <f aca="false">VLOOKUP($A49,[2]Data!$A$1:$BD$15000,55,0)</f>
        <v>5397</v>
      </c>
      <c r="BJ49" s="206" t="n">
        <f aca="false">VLOOKUP($A49,[2]Data!$A$1:$BD$15000,56,0)</f>
        <v>58874</v>
      </c>
    </row>
    <row r="50" customFormat="false" ht="11.25" hidden="false" customHeight="false" outlineLevel="0" collapsed="false">
      <c r="A50" s="204" t="n">
        <v>36511</v>
      </c>
      <c r="B50" s="129" t="n">
        <f aca="false">VLOOKUP($A50,[9]Data!$A$1:$L$15000,3,0)</f>
        <v>399000</v>
      </c>
      <c r="C50" s="129" t="n">
        <f aca="false">VLOOKUP($A50,[9]Data!$A$1:$L$15000,4,0)</f>
        <v>942000</v>
      </c>
      <c r="D50" s="129" t="n">
        <f aca="false">VLOOKUP($A50,[9]Data!$A$1:$L$15000,7,0)</f>
        <v>718000</v>
      </c>
      <c r="E50" s="129" t="n">
        <f aca="false">VLOOKUP($A50,[9]Data!$A$1:$L$15000,6,0)</f>
        <v>149000</v>
      </c>
      <c r="F50" s="129" t="n">
        <f aca="false">VLOOKUP($A50,[9]Data!$A$1:$L$15000,5,0)</f>
        <v>180000</v>
      </c>
      <c r="G50" s="129" t="n">
        <f aca="false">VLOOKUP($A50,[9]Data!$A$1:$L$15000,8,0)</f>
        <v>262000</v>
      </c>
      <c r="H50" s="129" t="n">
        <f aca="false">VLOOKUP($A50,[8]Data!$A$1:$R$15000,9,0)*$H$2</f>
        <v>1781000</v>
      </c>
      <c r="I50" s="129" t="n">
        <f aca="false">VLOOKUP($A50,[8]Data!$A$1:$R$15000,12,0)*$H$2</f>
        <v>169000</v>
      </c>
      <c r="J50" s="129" t="n">
        <f aca="false">VLOOKUP($A50,[8]Data!$A$1:$R$15000,13,0)*$H$2</f>
        <v>437000</v>
      </c>
      <c r="K50" s="205" t="n">
        <f aca="false">SUM(I50:J50)</f>
        <v>606000</v>
      </c>
      <c r="L50" s="129" t="n">
        <f aca="false">VLOOKUP($A50,[8]Data!$A$1:$R$15000,11,0)*$H$2</f>
        <v>162000</v>
      </c>
      <c r="M50" s="129" t="n">
        <f aca="false">VLOOKUP($A50,[8]Data!$A$1:$R$15000,10,0)*$H$2</f>
        <v>167000</v>
      </c>
      <c r="N50" s="129" t="n">
        <f aca="false">VLOOKUP($A50,[8]Data!$A$1:$R$15000,14,0)*$H$2</f>
        <v>25000</v>
      </c>
      <c r="O50" s="244"/>
      <c r="P50" s="244"/>
      <c r="Q50" s="244"/>
      <c r="R50" s="244"/>
      <c r="S50" s="244"/>
      <c r="T50" s="244"/>
      <c r="V50" s="129" t="n">
        <f aca="false">VLOOKUP($A50,[2]Data!$A$1:$AH$15000,6,0)</f>
        <v>2013662</v>
      </c>
      <c r="AA50" s="129" t="n">
        <f aca="false">VLOOKUP($A50,[2]Data!$A$1:$BF$15000,58,0)</f>
        <v>254529</v>
      </c>
      <c r="AB50" s="129" t="n">
        <f aca="false">VLOOKUP($A50,[2]Data!$A$1:$BF$15000,57,0)</f>
        <v>635459</v>
      </c>
      <c r="AH50" s="244" t="n">
        <f aca="false">VLOOKUP($A50,[2]Data!$A$1:$AH$15000,26,0)</f>
        <v>71044</v>
      </c>
      <c r="AI50" s="244" t="n">
        <f aca="false">VLOOKUP($A50,[2]Data!$A$1:$AH$15000,27,0)</f>
        <v>11711</v>
      </c>
      <c r="AJ50" s="244" t="n">
        <f aca="false">VLOOKUP($A50,[2]Data!$A$1:$AH$15000,25,0)</f>
        <v>179075</v>
      </c>
      <c r="AK50" s="244" t="n">
        <f aca="false">VLOOKUP($A50,[2]Data!$A$1:$AH$15000,30,0)</f>
        <v>156118</v>
      </c>
      <c r="AL50" s="244" t="n">
        <f aca="false">VLOOKUP($A50,[2]Data!$A$1:$AH$15000,31,0)</f>
        <v>48177</v>
      </c>
      <c r="AM50" s="244" t="n">
        <f aca="false">VLOOKUP($A50,[2]Data!$A$1:$AH$15000,32,0)</f>
        <v>20986</v>
      </c>
      <c r="AN50" s="244" t="n">
        <f aca="false">VLOOKUP($A50,[2]Data!$A$1:$AH$15000,33,0)</f>
        <v>10901</v>
      </c>
      <c r="AO50" s="244" t="n">
        <f aca="false">VLOOKUP($A50,[2]Data!$A$1:$AH$15000,29,0)</f>
        <v>75487</v>
      </c>
      <c r="AR50" s="129" t="n">
        <f aca="false">VLOOKUP($A50,[4]Data!$A$1:$R$15000,2,0)</f>
        <v>935244</v>
      </c>
      <c r="AS50" s="129" t="n">
        <f aca="false">VLOOKUP($A50,[3]Data!$A$1:$K$15000,3,0)*$A$2</f>
        <v>2513600</v>
      </c>
      <c r="AU50" s="129" t="n">
        <f aca="false">VLOOKUP($A50,[4]Data!$A$1:$R$15000,13,0)-VLOOKUP($A50,[4]Data!$A$1:$R$15000,14,0)</f>
        <v>44236</v>
      </c>
      <c r="AW50" s="129" t="n">
        <f aca="false">VLOOKUP($A50,[4]Data!$A$1:$R$15000,3,0)</f>
        <v>274043</v>
      </c>
      <c r="AX50" s="129" t="n">
        <f aca="false">VLOOKUP($A50,[3]Data!$A$1:$K$15000,10,0)*$A$2</f>
        <v>263000</v>
      </c>
      <c r="AY50" s="129" t="n">
        <f aca="false">VLOOKUP($A50,[4]Data!$A$1:$AH$15000,9,0)</f>
        <v>204846</v>
      </c>
      <c r="AZ50" s="129" t="n">
        <f aca="false">VLOOKUP($A50,[3]Data!$A$1:$K$15000,4,0)*$A$2</f>
        <v>1775000</v>
      </c>
      <c r="BA50" s="129" t="n">
        <f aca="false">VLOOKUP($A50,[4]Data!$A$1:$R$15000,5,0)</f>
        <v>399393</v>
      </c>
      <c r="BB50" s="129" t="n">
        <f aca="false">VLOOKUP($A50,[4]Data!$A$1:$R$15000,6,0)</f>
        <v>-477847</v>
      </c>
      <c r="BC50" s="129" t="n">
        <f aca="false">VLOOKUP($A50,[4]Data!$A$1:$R$15000,17,0)</f>
        <v>-201273</v>
      </c>
      <c r="BD50" s="129" t="n">
        <f aca="false">VLOOKUP($A50,[4]Data!$A$1:$R$15000,7,0)</f>
        <v>-276713</v>
      </c>
      <c r="BE50" s="244" t="n">
        <f aca="false">VLOOKUP($A50,[2]Data!$A$1:$AH$15000,28,0)</f>
        <v>9619</v>
      </c>
      <c r="BF50" s="206" t="n">
        <f aca="false">VLOOKUP($A50,[8]Data!$A$1:$P$15000,3,0)*$H$2</f>
        <v>183000</v>
      </c>
      <c r="BG50" s="206" t="n">
        <f aca="false">VLOOKUP($A50,[1]Data!$A$1:$AH$15000,34,0)</f>
        <v>680193</v>
      </c>
      <c r="BH50" s="206" t="n">
        <f aca="false">VLOOKUP($A50,[2]Data!$A$1:$BD$15000,54,0)</f>
        <v>981</v>
      </c>
      <c r="BI50" s="206" t="n">
        <f aca="false">VLOOKUP($A50,[2]Data!$A$1:$BD$15000,55,0)</f>
        <v>5397</v>
      </c>
      <c r="BJ50" s="206" t="n">
        <f aca="false">VLOOKUP($A50,[2]Data!$A$1:$BD$15000,56,0)</f>
        <v>23189</v>
      </c>
    </row>
    <row r="51" customFormat="false" ht="11.25" hidden="false" customHeight="false" outlineLevel="0" collapsed="false">
      <c r="A51" s="204" t="n">
        <v>36512</v>
      </c>
      <c r="B51" s="129" t="n">
        <f aca="false">VLOOKUP($A51,[9]Data!$A$1:$L$15000,3,0)</f>
        <v>487000</v>
      </c>
      <c r="C51" s="129" t="n">
        <f aca="false">VLOOKUP($A51,[9]Data!$A$1:$L$15000,4,0)</f>
        <v>883000</v>
      </c>
      <c r="D51" s="129" t="n">
        <f aca="false">VLOOKUP($A51,[9]Data!$A$1:$L$15000,7,0)</f>
        <v>710000</v>
      </c>
      <c r="E51" s="129" t="n">
        <f aca="false">VLOOKUP($A51,[9]Data!$A$1:$L$15000,6,0)</f>
        <v>184000</v>
      </c>
      <c r="F51" s="129" t="n">
        <f aca="false">VLOOKUP($A51,[9]Data!$A$1:$L$15000,5,0)</f>
        <v>206000</v>
      </c>
      <c r="G51" s="129" t="n">
        <f aca="false">VLOOKUP($A51,[9]Data!$A$1:$L$15000,8,0)</f>
        <v>261000</v>
      </c>
      <c r="H51" s="129" t="n">
        <f aca="false">VLOOKUP($A51,[8]Data!$A$1:$R$15000,9,0)*$H$2</f>
        <v>1690000</v>
      </c>
      <c r="I51" s="129" t="n">
        <f aca="false">VLOOKUP($A51,[8]Data!$A$1:$R$15000,12,0)*$H$2</f>
        <v>182000</v>
      </c>
      <c r="J51" s="129" t="n">
        <f aca="false">VLOOKUP($A51,[8]Data!$A$1:$R$15000,13,0)*$H$2</f>
        <v>342000</v>
      </c>
      <c r="K51" s="205" t="n">
        <f aca="false">SUM(I51:J51)</f>
        <v>524000</v>
      </c>
      <c r="L51" s="129" t="n">
        <f aca="false">VLOOKUP($A51,[8]Data!$A$1:$R$15000,11,0)*$H$2</f>
        <v>111000</v>
      </c>
      <c r="M51" s="129" t="n">
        <f aca="false">VLOOKUP($A51,[8]Data!$A$1:$R$15000,10,0)*$H$2</f>
        <v>165000</v>
      </c>
      <c r="N51" s="129" t="n">
        <f aca="false">VLOOKUP($A51,[8]Data!$A$1:$R$15000,14,0)*$H$2</f>
        <v>19000</v>
      </c>
      <c r="O51" s="244"/>
      <c r="P51" s="244"/>
      <c r="Q51" s="244"/>
      <c r="R51" s="244"/>
      <c r="S51" s="244"/>
      <c r="T51" s="244"/>
      <c r="V51" s="129" t="n">
        <f aca="false">VLOOKUP($A51,[2]Data!$A$1:$AH$15000,6,0)</f>
        <v>2021158</v>
      </c>
      <c r="AA51" s="129" t="n">
        <f aca="false">VLOOKUP($A51,[2]Data!$A$1:$BF$15000,58,0)</f>
        <v>228809</v>
      </c>
      <c r="AB51" s="129" t="n">
        <f aca="false">VLOOKUP($A51,[2]Data!$A$1:$BF$15000,57,0)</f>
        <v>606838</v>
      </c>
      <c r="AH51" s="244" t="n">
        <f aca="false">VLOOKUP($A51,[2]Data!$A$1:$AH$15000,26,0)</f>
        <v>71044</v>
      </c>
      <c r="AI51" s="244" t="n">
        <f aca="false">VLOOKUP($A51,[2]Data!$A$1:$AH$15000,27,0)</f>
        <v>11711</v>
      </c>
      <c r="AJ51" s="244" t="n">
        <f aca="false">VLOOKUP($A51,[2]Data!$A$1:$AH$15000,25,0)</f>
        <v>144760</v>
      </c>
      <c r="AK51" s="244" t="n">
        <f aca="false">VLOOKUP($A51,[2]Data!$A$1:$AH$15000,30,0)</f>
        <v>136476</v>
      </c>
      <c r="AL51" s="244" t="n">
        <f aca="false">VLOOKUP($A51,[2]Data!$A$1:$AH$15000,31,0)</f>
        <v>74207</v>
      </c>
      <c r="AM51" s="244" t="n">
        <f aca="false">VLOOKUP($A51,[2]Data!$A$1:$AH$15000,32,0)</f>
        <v>19919</v>
      </c>
      <c r="AN51" s="244" t="n">
        <f aca="false">VLOOKUP($A51,[2]Data!$A$1:$AH$15000,33,0)</f>
        <v>18073</v>
      </c>
      <c r="AO51" s="244" t="n">
        <f aca="false">VLOOKUP($A51,[2]Data!$A$1:$AH$15000,29,0)</f>
        <v>19801</v>
      </c>
      <c r="AR51" s="129" t="n">
        <f aca="false">VLOOKUP($A51,[4]Data!$A$1:$R$15000,2,0)</f>
        <v>935244</v>
      </c>
      <c r="AS51" s="129" t="n">
        <f aca="false">VLOOKUP($A51,[3]Data!$A$1:$K$15000,3,0)*$A$2</f>
        <v>2489800</v>
      </c>
      <c r="AU51" s="129" t="n">
        <f aca="false">VLOOKUP($A51,[4]Data!$A$1:$R$15000,13,0)-VLOOKUP($A51,[4]Data!$A$1:$R$15000,14,0)</f>
        <v>44236</v>
      </c>
      <c r="AW51" s="129" t="n">
        <f aca="false">VLOOKUP($A51,[4]Data!$A$1:$R$15000,3,0)</f>
        <v>274043</v>
      </c>
      <c r="AX51" s="129" t="n">
        <f aca="false">VLOOKUP($A51,[3]Data!$A$1:$K$15000,10,0)*$A$2</f>
        <v>279000</v>
      </c>
      <c r="AY51" s="129" t="n">
        <f aca="false">VLOOKUP($A51,[4]Data!$A$1:$AH$15000,9,0)</f>
        <v>204846</v>
      </c>
      <c r="AZ51" s="129" t="n">
        <f aca="false">VLOOKUP($A51,[3]Data!$A$1:$K$15000,4,0)*$A$2</f>
        <v>1771700</v>
      </c>
      <c r="BA51" s="129" t="n">
        <f aca="false">VLOOKUP($A51,[4]Data!$A$1:$R$15000,5,0)</f>
        <v>399393</v>
      </c>
      <c r="BB51" s="129" t="n">
        <f aca="false">VLOOKUP($A51,[4]Data!$A$1:$R$15000,6,0)</f>
        <v>-477847</v>
      </c>
      <c r="BC51" s="129" t="n">
        <f aca="false">VLOOKUP($A51,[4]Data!$A$1:$R$15000,17,0)</f>
        <v>-201273</v>
      </c>
      <c r="BD51" s="129" t="n">
        <f aca="false">VLOOKUP($A51,[4]Data!$A$1:$R$15000,7,0)</f>
        <v>-276713</v>
      </c>
      <c r="BE51" s="244" t="n">
        <f aca="false">VLOOKUP($A51,[2]Data!$A$1:$AH$15000,28,0)</f>
        <v>9619</v>
      </c>
      <c r="BF51" s="206" t="n">
        <f aca="false">VLOOKUP($A51,[8]Data!$A$1:$P$15000,3,0)*$H$2</f>
        <v>194000</v>
      </c>
      <c r="BG51" s="206" t="n">
        <f aca="false">VLOOKUP($A51,[1]Data!$A$1:$AH$15000,34,0)</f>
        <v>680193</v>
      </c>
      <c r="BH51" s="206" t="n">
        <f aca="false">VLOOKUP($A51,[2]Data!$A$1:$BD$15000,54,0)</f>
        <v>981</v>
      </c>
      <c r="BI51" s="206" t="n">
        <f aca="false">VLOOKUP($A51,[2]Data!$A$1:$BD$15000,55,0)</f>
        <v>5397</v>
      </c>
      <c r="BJ51" s="206" t="n">
        <f aca="false">VLOOKUP($A51,[2]Data!$A$1:$BD$15000,56,0)</f>
        <v>58878</v>
      </c>
    </row>
    <row r="52" customFormat="false" ht="11.25" hidden="false" customHeight="false" outlineLevel="0" collapsed="false">
      <c r="A52" s="204" t="n">
        <v>36513</v>
      </c>
      <c r="B52" s="129" t="n">
        <f aca="false">VLOOKUP($A52,[9]Data!$A$1:$L$15000,3,0)</f>
        <v>482000</v>
      </c>
      <c r="C52" s="129" t="n">
        <f aca="false">VLOOKUP($A52,[9]Data!$A$1:$L$15000,4,0)</f>
        <v>894000</v>
      </c>
      <c r="D52" s="129" t="n">
        <f aca="false">VLOOKUP($A52,[9]Data!$A$1:$L$15000,7,0)</f>
        <v>714000</v>
      </c>
      <c r="E52" s="129" t="n">
        <f aca="false">VLOOKUP($A52,[9]Data!$A$1:$L$15000,6,0)</f>
        <v>172000</v>
      </c>
      <c r="F52" s="129" t="n">
        <f aca="false">VLOOKUP($A52,[9]Data!$A$1:$L$15000,5,0)</f>
        <v>195000</v>
      </c>
      <c r="G52" s="129" t="n">
        <f aca="false">VLOOKUP($A52,[9]Data!$A$1:$L$15000,8,0)</f>
        <v>255000</v>
      </c>
      <c r="H52" s="129" t="n">
        <f aca="false">VLOOKUP($A52,[8]Data!$A$1:$R$15000,9,0)*$H$2</f>
        <v>1635000</v>
      </c>
      <c r="I52" s="129" t="n">
        <f aca="false">VLOOKUP($A52,[8]Data!$A$1:$R$15000,12,0)*$H$2</f>
        <v>182000</v>
      </c>
      <c r="J52" s="129" t="n">
        <f aca="false">VLOOKUP($A52,[8]Data!$A$1:$R$15000,13,0)*$H$2</f>
        <v>341000</v>
      </c>
      <c r="K52" s="205" t="n">
        <f aca="false">SUM(I52:J52)</f>
        <v>523000</v>
      </c>
      <c r="L52" s="129" t="n">
        <f aca="false">VLOOKUP($A52,[8]Data!$A$1:$R$15000,11,0)*$H$2</f>
        <v>95000</v>
      </c>
      <c r="M52" s="129" t="n">
        <f aca="false">VLOOKUP($A52,[8]Data!$A$1:$R$15000,10,0)*$H$2</f>
        <v>160000</v>
      </c>
      <c r="N52" s="129" t="n">
        <f aca="false">VLOOKUP($A52,[8]Data!$A$1:$R$15000,14,0)*$H$2</f>
        <v>19000</v>
      </c>
      <c r="O52" s="244"/>
      <c r="P52" s="244"/>
      <c r="Q52" s="244"/>
      <c r="R52" s="244"/>
      <c r="S52" s="244"/>
      <c r="T52" s="244"/>
      <c r="V52" s="129" t="n">
        <f aca="false">VLOOKUP($A52,[2]Data!$A$1:$AH$15000,6,0)</f>
        <v>1969120</v>
      </c>
      <c r="AA52" s="129" t="n">
        <f aca="false">VLOOKUP($A52,[2]Data!$A$1:$BF$15000,58,0)</f>
        <v>185829</v>
      </c>
      <c r="AB52" s="129" t="n">
        <f aca="false">VLOOKUP($A52,[2]Data!$A$1:$BF$15000,57,0)</f>
        <v>616014</v>
      </c>
      <c r="AH52" s="244" t="n">
        <f aca="false">VLOOKUP($A52,[2]Data!$A$1:$AH$15000,26,0)</f>
        <v>39999</v>
      </c>
      <c r="AI52" s="244" t="n">
        <f aca="false">VLOOKUP($A52,[2]Data!$A$1:$AH$15000,27,0)</f>
        <v>11711</v>
      </c>
      <c r="AJ52" s="244" t="n">
        <f aca="false">VLOOKUP($A52,[2]Data!$A$1:$AH$15000,25,0)</f>
        <v>179075</v>
      </c>
      <c r="AK52" s="244" t="n">
        <f aca="false">VLOOKUP($A52,[2]Data!$A$1:$AH$15000,30,0)</f>
        <v>166757</v>
      </c>
      <c r="AL52" s="244" t="n">
        <f aca="false">VLOOKUP($A52,[2]Data!$A$1:$AH$15000,31,0)</f>
        <v>77222</v>
      </c>
      <c r="AM52" s="244" t="n">
        <f aca="false">VLOOKUP($A52,[2]Data!$A$1:$AH$15000,32,0)</f>
        <v>21129</v>
      </c>
      <c r="AN52" s="244" t="n">
        <f aca="false">VLOOKUP($A52,[2]Data!$A$1:$AH$15000,33,0)</f>
        <v>18542</v>
      </c>
      <c r="AO52" s="244" t="n">
        <f aca="false">VLOOKUP($A52,[2]Data!$A$1:$AH$15000,29,0)</f>
        <v>19801</v>
      </c>
      <c r="AR52" s="129" t="n">
        <f aca="false">VLOOKUP($A52,[4]Data!$A$1:$R$15000,2,0)</f>
        <v>935244</v>
      </c>
      <c r="AS52" s="129" t="n">
        <f aca="false">VLOOKUP($A52,[3]Data!$A$1:$K$15000,3,0)*$A$2</f>
        <v>2504900</v>
      </c>
      <c r="AU52" s="129" t="n">
        <f aca="false">VLOOKUP($A52,[4]Data!$A$1:$R$15000,13,0)-VLOOKUP($A52,[4]Data!$A$1:$R$15000,14,0)</f>
        <v>44236</v>
      </c>
      <c r="AW52" s="129" t="n">
        <f aca="false">VLOOKUP($A52,[4]Data!$A$1:$R$15000,3,0)</f>
        <v>274043</v>
      </c>
      <c r="AX52" s="129" t="n">
        <f aca="false">VLOOKUP($A52,[3]Data!$A$1:$K$15000,10,0)*$A$2</f>
        <v>263200</v>
      </c>
      <c r="AY52" s="129" t="n">
        <f aca="false">VLOOKUP($A52,[4]Data!$A$1:$AH$15000,9,0)</f>
        <v>204846</v>
      </c>
      <c r="AZ52" s="129" t="n">
        <f aca="false">VLOOKUP($A52,[3]Data!$A$1:$K$15000,4,0)*$A$2</f>
        <v>1774100</v>
      </c>
      <c r="BA52" s="129" t="n">
        <f aca="false">VLOOKUP($A52,[4]Data!$A$1:$R$15000,5,0)</f>
        <v>399393</v>
      </c>
      <c r="BB52" s="129" t="n">
        <f aca="false">VLOOKUP($A52,[4]Data!$A$1:$R$15000,6,0)</f>
        <v>-477847</v>
      </c>
      <c r="BC52" s="129" t="n">
        <f aca="false">VLOOKUP($A52,[4]Data!$A$1:$R$15000,17,0)</f>
        <v>-201273</v>
      </c>
      <c r="BD52" s="129" t="n">
        <f aca="false">VLOOKUP($A52,[4]Data!$A$1:$R$15000,7,0)</f>
        <v>-276713</v>
      </c>
      <c r="BE52" s="244" t="n">
        <f aca="false">VLOOKUP($A52,[2]Data!$A$1:$AH$15000,28,0)</f>
        <v>9619</v>
      </c>
      <c r="BF52" s="206" t="n">
        <f aca="false">VLOOKUP($A52,[8]Data!$A$1:$P$15000,3,0)*$H$2</f>
        <v>172000</v>
      </c>
      <c r="BG52" s="206" t="n">
        <f aca="false">VLOOKUP($A52,[1]Data!$A$1:$AH$15000,34,0)</f>
        <v>680193</v>
      </c>
      <c r="BH52" s="206" t="n">
        <f aca="false">VLOOKUP($A52,[2]Data!$A$1:$BD$15000,54,0)</f>
        <v>981</v>
      </c>
      <c r="BI52" s="206" t="n">
        <f aca="false">VLOOKUP($A52,[2]Data!$A$1:$BD$15000,55,0)</f>
        <v>5397</v>
      </c>
      <c r="BJ52" s="206" t="n">
        <f aca="false">VLOOKUP($A52,[2]Data!$A$1:$BD$15000,56,0)</f>
        <v>58875</v>
      </c>
    </row>
    <row r="53" customFormat="false" ht="11.25" hidden="false" customHeight="false" outlineLevel="0" collapsed="false">
      <c r="A53" s="204" t="n">
        <v>36514</v>
      </c>
      <c r="B53" s="129" t="n">
        <f aca="false">VLOOKUP($A53,[9]Data!$A$1:$L$15000,3,0)</f>
        <v>489000</v>
      </c>
      <c r="C53" s="129" t="n">
        <f aca="false">VLOOKUP($A53,[9]Data!$A$1:$L$15000,4,0)</f>
        <v>890000</v>
      </c>
      <c r="D53" s="129" t="n">
        <f aca="false">VLOOKUP($A53,[9]Data!$A$1:$L$15000,7,0)</f>
        <v>702000</v>
      </c>
      <c r="E53" s="129" t="n">
        <f aca="false">VLOOKUP($A53,[9]Data!$A$1:$L$15000,6,0)</f>
        <v>171000</v>
      </c>
      <c r="F53" s="129" t="n">
        <f aca="false">VLOOKUP($A53,[9]Data!$A$1:$L$15000,5,0)</f>
        <v>186000</v>
      </c>
      <c r="G53" s="129" t="n">
        <f aca="false">VLOOKUP($A53,[9]Data!$A$1:$L$15000,8,0)</f>
        <v>258000</v>
      </c>
      <c r="H53" s="129" t="n">
        <f aca="false">VLOOKUP($A53,[8]Data!$A$1:$R$15000,9,0)*$H$2</f>
        <v>1748000</v>
      </c>
      <c r="I53" s="129" t="n">
        <f aca="false">VLOOKUP($A53,[8]Data!$A$1:$R$15000,12,0)*$H$2</f>
        <v>182000</v>
      </c>
      <c r="J53" s="129" t="n">
        <f aca="false">VLOOKUP($A53,[8]Data!$A$1:$R$15000,13,0)*$H$2</f>
        <v>335000</v>
      </c>
      <c r="K53" s="205" t="n">
        <f aca="false">SUM(I53:J53)</f>
        <v>517000</v>
      </c>
      <c r="L53" s="129" t="n">
        <f aca="false">VLOOKUP($A53,[8]Data!$A$1:$R$15000,11,0)*$H$2</f>
        <v>93000</v>
      </c>
      <c r="M53" s="129" t="n">
        <f aca="false">VLOOKUP($A53,[8]Data!$A$1:$R$15000,10,0)*$H$2</f>
        <v>146000</v>
      </c>
      <c r="N53" s="129" t="n">
        <f aca="false">VLOOKUP($A53,[8]Data!$A$1:$R$15000,14,0)*$H$2</f>
        <v>19000</v>
      </c>
      <c r="O53" s="244"/>
      <c r="P53" s="244"/>
      <c r="Q53" s="244"/>
      <c r="R53" s="244"/>
      <c r="S53" s="244"/>
      <c r="T53" s="244"/>
      <c r="V53" s="129" t="n">
        <f aca="false">VLOOKUP($A53,[2]Data!$A$1:$AH$15000,6,0)</f>
        <v>1986899</v>
      </c>
      <c r="AA53" s="129" t="n">
        <f aca="false">VLOOKUP($A53,[2]Data!$A$1:$BF$15000,58,0)</f>
        <v>213676</v>
      </c>
      <c r="AB53" s="129" t="n">
        <f aca="false">VLOOKUP($A53,[2]Data!$A$1:$BF$15000,57,0)</f>
        <v>665312</v>
      </c>
      <c r="AH53" s="244" t="n">
        <f aca="false">VLOOKUP($A53,[2]Data!$A$1:$AH$15000,26,0)</f>
        <v>71044</v>
      </c>
      <c r="AI53" s="244" t="n">
        <f aca="false">VLOOKUP($A53,[2]Data!$A$1:$AH$15000,27,0)</f>
        <v>11711</v>
      </c>
      <c r="AJ53" s="244" t="n">
        <f aca="false">VLOOKUP($A53,[2]Data!$A$1:$AH$15000,25,0)</f>
        <v>134806</v>
      </c>
      <c r="AK53" s="244" t="n">
        <f aca="false">VLOOKUP($A53,[2]Data!$A$1:$AH$15000,30,0)</f>
        <v>150372</v>
      </c>
      <c r="AL53" s="244" t="n">
        <f aca="false">VLOOKUP($A53,[2]Data!$A$1:$AH$15000,31,0)</f>
        <v>80616</v>
      </c>
      <c r="AM53" s="244" t="n">
        <f aca="false">VLOOKUP($A53,[2]Data!$A$1:$AH$15000,32,0)</f>
        <v>21563</v>
      </c>
      <c r="AN53" s="244" t="n">
        <f aca="false">VLOOKUP($A53,[2]Data!$A$1:$AH$15000,33,0)</f>
        <v>18767</v>
      </c>
      <c r="AO53" s="244" t="n">
        <f aca="false">VLOOKUP($A53,[2]Data!$A$1:$AH$15000,29,0)</f>
        <v>43703</v>
      </c>
      <c r="AR53" s="129" t="n">
        <f aca="false">VLOOKUP($A53,[4]Data!$A$1:$R$15000,2,0)</f>
        <v>910344</v>
      </c>
      <c r="AS53" s="129" t="n">
        <f aca="false">VLOOKUP($A53,[3]Data!$A$1:$K$15000,3,0)*$A$2</f>
        <v>2514800</v>
      </c>
      <c r="AU53" s="129" t="n">
        <f aca="false">VLOOKUP($A53,[4]Data!$A$1:$R$15000,13,0)-VLOOKUP($A53,[4]Data!$A$1:$R$15000,14,0)</f>
        <v>0</v>
      </c>
      <c r="AW53" s="129" t="n">
        <f aca="false">VLOOKUP($A53,[4]Data!$A$1:$R$15000,3,0)</f>
        <v>296425</v>
      </c>
      <c r="AX53" s="129" t="n">
        <f aca="false">VLOOKUP($A53,[3]Data!$A$1:$K$15000,10,0)*$A$2</f>
        <v>299600</v>
      </c>
      <c r="AY53" s="129" t="n">
        <f aca="false">VLOOKUP($A53,[4]Data!$A$1:$AH$15000,9,0)</f>
        <v>183299</v>
      </c>
      <c r="AZ53" s="129" t="n">
        <f aca="false">VLOOKUP($A53,[3]Data!$A$1:$K$15000,4,0)*$A$2</f>
        <v>1761200</v>
      </c>
      <c r="BA53" s="129" t="n">
        <f aca="false">VLOOKUP($A53,[4]Data!$A$1:$R$15000,5,0)</f>
        <v>333208</v>
      </c>
      <c r="BB53" s="129" t="n">
        <f aca="false">VLOOKUP($A53,[4]Data!$A$1:$R$15000,6,0)</f>
        <v>-419638</v>
      </c>
      <c r="BC53" s="129" t="n">
        <f aca="false">VLOOKUP($A53,[4]Data!$A$1:$R$15000,17,0)</f>
        <v>-175995</v>
      </c>
      <c r="BD53" s="129" t="n">
        <f aca="false">VLOOKUP($A53,[4]Data!$A$1:$R$15000,7,0)</f>
        <v>-268354</v>
      </c>
      <c r="BE53" s="244" t="n">
        <f aca="false">VLOOKUP($A53,[2]Data!$A$1:$AH$15000,28,0)</f>
        <v>9619</v>
      </c>
      <c r="BF53" s="206" t="n">
        <f aca="false">VLOOKUP($A53,[8]Data!$A$1:$P$15000,3,0)*$H$2</f>
        <v>161000</v>
      </c>
      <c r="BG53" s="206" t="n">
        <f aca="false">VLOOKUP($A53,[1]Data!$A$1:$AH$15000,34,0)</f>
        <v>729771</v>
      </c>
      <c r="BH53" s="206" t="n">
        <f aca="false">VLOOKUP($A53,[2]Data!$A$1:$BD$15000,54,0)</f>
        <v>981</v>
      </c>
      <c r="BI53" s="206" t="n">
        <f aca="false">VLOOKUP($A53,[2]Data!$A$1:$BD$15000,55,0)</f>
        <v>5397</v>
      </c>
      <c r="BJ53" s="206" t="n">
        <f aca="false">VLOOKUP($A53,[2]Data!$A$1:$BD$15000,56,0)</f>
        <v>58880</v>
      </c>
    </row>
    <row r="54" customFormat="false" ht="11.25" hidden="false" customHeight="false" outlineLevel="0" collapsed="false">
      <c r="A54" s="204" t="n">
        <v>36515</v>
      </c>
      <c r="B54" s="129" t="n">
        <f aca="false">VLOOKUP($A54,[9]Data!$A$1:$L$15000,3,0)</f>
        <v>407000</v>
      </c>
      <c r="C54" s="129" t="n">
        <f aca="false">VLOOKUP($A54,[9]Data!$A$1:$L$15000,4,0)</f>
        <v>778000</v>
      </c>
      <c r="D54" s="129" t="n">
        <f aca="false">VLOOKUP($A54,[9]Data!$A$1:$L$15000,7,0)</f>
        <v>631000</v>
      </c>
      <c r="E54" s="129" t="n">
        <f aca="false">VLOOKUP($A54,[9]Data!$A$1:$L$15000,6,0)</f>
        <v>173000</v>
      </c>
      <c r="F54" s="129" t="n">
        <f aca="false">VLOOKUP($A54,[9]Data!$A$1:$L$15000,5,0)</f>
        <v>134000</v>
      </c>
      <c r="G54" s="129" t="n">
        <f aca="false">VLOOKUP($A54,[9]Data!$A$1:$L$15000,8,0)</f>
        <v>256000</v>
      </c>
      <c r="H54" s="129" t="n">
        <f aca="false">VLOOKUP($A54,[8]Data!$A$1:$R$15000,9,0)*$H$2</f>
        <v>1850000</v>
      </c>
      <c r="I54" s="129" t="n">
        <f aca="false">VLOOKUP($A54,[8]Data!$A$1:$R$15000,12,0)*$H$2</f>
        <v>80000</v>
      </c>
      <c r="J54" s="129" t="n">
        <f aca="false">VLOOKUP($A54,[8]Data!$A$1:$R$15000,13,0)*$H$2</f>
        <v>296000</v>
      </c>
      <c r="K54" s="205" t="n">
        <f aca="false">SUM(I54:J54)</f>
        <v>376000</v>
      </c>
      <c r="L54" s="129" t="n">
        <f aca="false">VLOOKUP($A54,[8]Data!$A$1:$R$15000,11,0)*$H$2</f>
        <v>171000</v>
      </c>
      <c r="M54" s="129" t="n">
        <f aca="false">VLOOKUP($A54,[8]Data!$A$1:$R$15000,10,0)*$H$2</f>
        <v>146000</v>
      </c>
      <c r="N54" s="129" t="n">
        <f aca="false">VLOOKUP($A54,[8]Data!$A$1:$R$15000,14,0)*$H$2</f>
        <v>24000</v>
      </c>
      <c r="O54" s="244"/>
      <c r="P54" s="244"/>
      <c r="Q54" s="244"/>
      <c r="R54" s="244"/>
      <c r="S54" s="244"/>
      <c r="T54" s="244"/>
      <c r="V54" s="129" t="n">
        <f aca="false">VLOOKUP($A54,[2]Data!$A$1:$AH$15000,6,0)</f>
        <v>1860809</v>
      </c>
      <c r="AA54" s="129" t="n">
        <f aca="false">VLOOKUP($A54,[2]Data!$A$1:$BF$15000,58,0)</f>
        <v>210466</v>
      </c>
      <c r="AB54" s="129" t="n">
        <f aca="false">VLOOKUP($A54,[2]Data!$A$1:$BF$15000,57,0)</f>
        <v>709364</v>
      </c>
      <c r="AH54" s="244" t="n">
        <f aca="false">VLOOKUP($A54,[2]Data!$A$1:$AH$15000,26,0)</f>
        <v>48648</v>
      </c>
      <c r="AI54" s="244" t="n">
        <f aca="false">VLOOKUP($A54,[2]Data!$A$1:$AH$15000,27,0)</f>
        <v>11016</v>
      </c>
      <c r="AJ54" s="244" t="n">
        <f aca="false">VLOOKUP($A54,[2]Data!$A$1:$AH$15000,25,0)</f>
        <v>125955</v>
      </c>
      <c r="AK54" s="244" t="n">
        <f aca="false">VLOOKUP($A54,[2]Data!$A$1:$AH$15000,30,0)</f>
        <v>212672</v>
      </c>
      <c r="AL54" s="244" t="n">
        <f aca="false">VLOOKUP($A54,[2]Data!$A$1:$AH$15000,31,0)</f>
        <v>97220</v>
      </c>
      <c r="AM54" s="244" t="n">
        <f aca="false">VLOOKUP($A54,[2]Data!$A$1:$AH$15000,32,0)</f>
        <v>21065</v>
      </c>
      <c r="AN54" s="244" t="n">
        <f aca="false">VLOOKUP($A54,[2]Data!$A$1:$AH$15000,33,0)</f>
        <v>15864</v>
      </c>
      <c r="AO54" s="244" t="n">
        <f aca="false">VLOOKUP($A54,[2]Data!$A$1:$AH$15000,29,0)</f>
        <v>32401</v>
      </c>
      <c r="AR54" s="129" t="n">
        <f aca="false">VLOOKUP($A54,[4]Data!$A$1:$R$15000,2,0)</f>
        <v>926999</v>
      </c>
      <c r="AS54" s="129" t="n">
        <f aca="false">VLOOKUP($A54,[3]Data!$A$1:$K$15000,3,0)*$A$2</f>
        <v>2518500</v>
      </c>
      <c r="AU54" s="129" t="n">
        <f aca="false">VLOOKUP($A54,[4]Data!$A$1:$R$15000,13,0)-VLOOKUP($A54,[4]Data!$A$1:$R$15000,14,0)</f>
        <v>0</v>
      </c>
      <c r="AW54" s="129" t="n">
        <f aca="false">VLOOKUP($A54,[4]Data!$A$1:$R$15000,3,0)</f>
        <v>326710</v>
      </c>
      <c r="AX54" s="129" t="n">
        <f aca="false">VLOOKUP($A54,[3]Data!$A$1:$K$15000,10,0)*$A$2</f>
        <v>303300</v>
      </c>
      <c r="AY54" s="129" t="n">
        <f aca="false">VLOOKUP($A54,[4]Data!$A$1:$AH$15000,9,0)</f>
        <v>194717</v>
      </c>
      <c r="AZ54" s="129" t="n">
        <f aca="false">VLOOKUP($A54,[3]Data!$A$1:$K$15000,4,0)*$A$2</f>
        <v>1741900</v>
      </c>
      <c r="BA54" s="129" t="n">
        <f aca="false">VLOOKUP($A54,[4]Data!$A$1:$R$15000,5,0)</f>
        <v>339421</v>
      </c>
      <c r="BB54" s="129" t="n">
        <f aca="false">VLOOKUP($A54,[4]Data!$A$1:$R$15000,6,0)</f>
        <v>-363582</v>
      </c>
      <c r="BC54" s="129" t="n">
        <f aca="false">VLOOKUP($A54,[4]Data!$A$1:$R$15000,17,0)</f>
        <v>-155093</v>
      </c>
      <c r="BD54" s="129" t="n">
        <f aca="false">VLOOKUP($A54,[4]Data!$A$1:$R$15000,7,0)</f>
        <v>-211749</v>
      </c>
      <c r="BE54" s="244" t="n">
        <f aca="false">VLOOKUP($A54,[2]Data!$A$1:$AH$15000,28,0)</f>
        <v>9607</v>
      </c>
      <c r="BF54" s="206" t="n">
        <f aca="false">VLOOKUP($A54,[8]Data!$A$1:$P$15000,3,0)*$H$2</f>
        <v>160000</v>
      </c>
      <c r="BG54" s="206" t="n">
        <f aca="false">VLOOKUP($A54,[1]Data!$A$1:$AH$15000,34,0)</f>
        <v>682926</v>
      </c>
      <c r="BH54" s="206" t="n">
        <f aca="false">VLOOKUP($A54,[2]Data!$A$1:$BD$15000,54,0)</f>
        <v>949</v>
      </c>
      <c r="BI54" s="206" t="n">
        <f aca="false">VLOOKUP($A54,[2]Data!$A$1:$BD$15000,55,0)</f>
        <v>5272</v>
      </c>
      <c r="BJ54" s="206" t="n">
        <f aca="false">VLOOKUP($A54,[2]Data!$A$1:$BD$15000,56,0)</f>
        <v>58881</v>
      </c>
    </row>
    <row r="55" customFormat="false" ht="11.25" hidden="false" customHeight="false" outlineLevel="0" collapsed="false">
      <c r="A55" s="204" t="n">
        <v>36516</v>
      </c>
      <c r="B55" s="129" t="n">
        <f aca="false">VLOOKUP($A55,[9]Data!$A$1:$L$15000,3,0)</f>
        <v>454000</v>
      </c>
      <c r="C55" s="129" t="n">
        <f aca="false">VLOOKUP($A55,[9]Data!$A$1:$L$15000,4,0)</f>
        <v>689000</v>
      </c>
      <c r="D55" s="129" t="n">
        <f aca="false">VLOOKUP($A55,[9]Data!$A$1:$L$15000,7,0)</f>
        <v>521000</v>
      </c>
      <c r="E55" s="129" t="n">
        <f aca="false">VLOOKUP($A55,[9]Data!$A$1:$L$15000,6,0)</f>
        <v>221000</v>
      </c>
      <c r="F55" s="129" t="n">
        <f aca="false">VLOOKUP($A55,[9]Data!$A$1:$L$15000,5,0)</f>
        <v>131000</v>
      </c>
      <c r="G55" s="129" t="n">
        <f aca="false">VLOOKUP($A55,[9]Data!$A$1:$L$15000,8,0)</f>
        <v>255000</v>
      </c>
      <c r="H55" s="129" t="n">
        <f aca="false">VLOOKUP($A55,[8]Data!$A$1:$R$15000,9,0)*$H$2</f>
        <v>1806000</v>
      </c>
      <c r="I55" s="129" t="n">
        <f aca="false">VLOOKUP($A55,[8]Data!$A$1:$R$15000,12,0)*$H$2</f>
        <v>151000</v>
      </c>
      <c r="J55" s="129" t="n">
        <f aca="false">VLOOKUP($A55,[8]Data!$A$1:$R$15000,13,0)*$H$2</f>
        <v>272000</v>
      </c>
      <c r="K55" s="205" t="n">
        <f aca="false">SUM(I55:J55)</f>
        <v>423000</v>
      </c>
      <c r="L55" s="129" t="n">
        <f aca="false">VLOOKUP($A55,[8]Data!$A$1:$R$15000,11,0)*$H$2</f>
        <v>156000</v>
      </c>
      <c r="M55" s="129" t="n">
        <f aca="false">VLOOKUP($A55,[8]Data!$A$1:$R$15000,10,0)*$H$2</f>
        <v>160000</v>
      </c>
      <c r="N55" s="129" t="n">
        <f aca="false">VLOOKUP($A55,[8]Data!$A$1:$R$15000,14,0)*$H$2</f>
        <v>24000</v>
      </c>
      <c r="O55" s="244"/>
      <c r="P55" s="244"/>
      <c r="Q55" s="244"/>
      <c r="R55" s="244"/>
      <c r="S55" s="244"/>
      <c r="T55" s="244"/>
      <c r="V55" s="129" t="n">
        <f aca="false">VLOOKUP($A55,[2]Data!$A$1:$AH$15000,6,0)</f>
        <v>1891197</v>
      </c>
      <c r="AA55" s="129" t="n">
        <f aca="false">VLOOKUP($A55,[2]Data!$A$1:$BF$15000,58,0)</f>
        <v>217521</v>
      </c>
      <c r="AB55" s="129" t="n">
        <f aca="false">VLOOKUP($A55,[2]Data!$A$1:$BF$15000,57,0)</f>
        <v>738452</v>
      </c>
      <c r="AH55" s="244" t="n">
        <f aca="false">VLOOKUP($A55,[2]Data!$A$1:$AH$15000,26,0)</f>
        <v>41025</v>
      </c>
      <c r="AI55" s="244" t="n">
        <f aca="false">VLOOKUP($A55,[2]Data!$A$1:$AH$15000,27,0)</f>
        <v>11385</v>
      </c>
      <c r="AJ55" s="244" t="n">
        <f aca="false">VLOOKUP($A55,[2]Data!$A$1:$AH$15000,25,0)</f>
        <v>130333</v>
      </c>
      <c r="AK55" s="244" t="n">
        <f aca="false">VLOOKUP($A55,[2]Data!$A$1:$AH$15000,30,0)</f>
        <v>182045</v>
      </c>
      <c r="AL55" s="244" t="n">
        <f aca="false">VLOOKUP($A55,[2]Data!$A$1:$AH$15000,31,0)</f>
        <v>126503</v>
      </c>
      <c r="AM55" s="244" t="n">
        <f aca="false">VLOOKUP($A55,[2]Data!$A$1:$AH$15000,32,0)</f>
        <v>24962</v>
      </c>
      <c r="AN55" s="244" t="n">
        <f aca="false">VLOOKUP($A55,[2]Data!$A$1:$AH$15000,33,0)</f>
        <v>21828</v>
      </c>
      <c r="AO55" s="244" t="n">
        <f aca="false">VLOOKUP($A55,[2]Data!$A$1:$AH$15000,29,0)</f>
        <v>25447</v>
      </c>
      <c r="AR55" s="129" t="n">
        <f aca="false">VLOOKUP($A55,[4]Data!$A$1:$R$15000,2,0)</f>
        <v>941834</v>
      </c>
      <c r="AS55" s="129" t="n">
        <f aca="false">VLOOKUP($A55,[3]Data!$A$1:$K$15000,3,0)*$A$2</f>
        <v>2560400</v>
      </c>
      <c r="AU55" s="129" t="n">
        <f aca="false">VLOOKUP($A55,[4]Data!$A$1:$R$15000,13,0)-VLOOKUP($A55,[4]Data!$A$1:$R$15000,14,0)</f>
        <v>-79568</v>
      </c>
      <c r="AW55" s="129" t="n">
        <f aca="false">VLOOKUP($A55,[4]Data!$A$1:$R$15000,3,0)</f>
        <v>296633</v>
      </c>
      <c r="AX55" s="129" t="n">
        <f aca="false">VLOOKUP($A55,[3]Data!$A$1:$K$15000,10,0)*$A$2</f>
        <v>286700</v>
      </c>
      <c r="AY55" s="129" t="n">
        <f aca="false">VLOOKUP($A55,[4]Data!$A$1:$AH$15000,9,0)</f>
        <v>218427</v>
      </c>
      <c r="AZ55" s="129" t="n">
        <f aca="false">VLOOKUP($A55,[3]Data!$A$1:$K$15000,4,0)*$A$2</f>
        <v>1722800</v>
      </c>
      <c r="BA55" s="129" t="n">
        <f aca="false">VLOOKUP($A55,[4]Data!$A$1:$R$15000,5,0)</f>
        <v>326368</v>
      </c>
      <c r="BB55" s="129" t="n">
        <f aca="false">VLOOKUP($A55,[4]Data!$A$1:$R$15000,6,0)</f>
        <v>-389052</v>
      </c>
      <c r="BC55" s="129" t="n">
        <f aca="false">VLOOKUP($A55,[4]Data!$A$1:$R$15000,17,0)</f>
        <v>-181884</v>
      </c>
      <c r="BD55" s="129" t="n">
        <f aca="false">VLOOKUP($A55,[4]Data!$A$1:$R$15000,7,0)</f>
        <v>-191366</v>
      </c>
      <c r="BE55" s="244" t="n">
        <f aca="false">VLOOKUP($A55,[2]Data!$A$1:$AH$15000,28,0)</f>
        <v>9385</v>
      </c>
      <c r="BF55" s="206" t="n">
        <f aca="false">VLOOKUP($A55,[8]Data!$A$1:$P$15000,3,0)*$H$2</f>
        <v>222000</v>
      </c>
      <c r="BG55" s="206" t="n">
        <f aca="false">VLOOKUP($A55,[1]Data!$A$1:$AH$15000,34,0)</f>
        <v>836007</v>
      </c>
      <c r="BH55" s="206" t="n">
        <f aca="false">VLOOKUP($A55,[2]Data!$A$1:$BD$15000,54,0)</f>
        <v>956</v>
      </c>
      <c r="BI55" s="206" t="n">
        <f aca="false">VLOOKUP($A55,[2]Data!$A$1:$BD$15000,55,0)</f>
        <v>5397</v>
      </c>
      <c r="BJ55" s="206" t="n">
        <f aca="false">VLOOKUP($A55,[2]Data!$A$1:$BD$15000,56,0)</f>
        <v>52632</v>
      </c>
    </row>
    <row r="56" customFormat="false" ht="11.25" hidden="false" customHeight="false" outlineLevel="0" collapsed="false">
      <c r="A56" s="204" t="n">
        <v>36517</v>
      </c>
      <c r="B56" s="129" t="n">
        <f aca="false">VLOOKUP($A56,[9]Data!$A$1:$L$15000,3,0)</f>
        <v>468000</v>
      </c>
      <c r="C56" s="129" t="n">
        <f aca="false">VLOOKUP($A56,[9]Data!$A$1:$L$15000,4,0)</f>
        <v>829000</v>
      </c>
      <c r="D56" s="129" t="n">
        <f aca="false">VLOOKUP($A56,[9]Data!$A$1:$L$15000,7,0)</f>
        <v>606000</v>
      </c>
      <c r="E56" s="129" t="n">
        <f aca="false">VLOOKUP($A56,[9]Data!$A$1:$L$15000,6,0)</f>
        <v>200000</v>
      </c>
      <c r="F56" s="129" t="n">
        <f aca="false">VLOOKUP($A56,[9]Data!$A$1:$L$15000,5,0)</f>
        <v>167000</v>
      </c>
      <c r="G56" s="129" t="n">
        <f aca="false">VLOOKUP($A56,[9]Data!$A$1:$L$15000,8,0)</f>
        <v>255000</v>
      </c>
      <c r="H56" s="129" t="n">
        <f aca="false">VLOOKUP($A56,[8]Data!$A$1:$R$15000,9,0)*$H$2</f>
        <v>1753000</v>
      </c>
      <c r="I56" s="129" t="n">
        <f aca="false">VLOOKUP($A56,[8]Data!$A$1:$R$15000,12,0)*$H$2</f>
        <v>114000</v>
      </c>
      <c r="J56" s="129" t="n">
        <f aca="false">VLOOKUP($A56,[8]Data!$A$1:$R$15000,13,0)*$H$2</f>
        <v>260000</v>
      </c>
      <c r="K56" s="205" t="n">
        <f aca="false">SUM(I56:J56)</f>
        <v>374000</v>
      </c>
      <c r="L56" s="129" t="n">
        <f aca="false">VLOOKUP($A56,[8]Data!$A$1:$R$15000,11,0)*$H$2</f>
        <v>143000</v>
      </c>
      <c r="M56" s="129" t="n">
        <f aca="false">VLOOKUP($A56,[8]Data!$A$1:$R$15000,10,0)*$H$2</f>
        <v>160000</v>
      </c>
      <c r="N56" s="129" t="n">
        <f aca="false">VLOOKUP($A56,[8]Data!$A$1:$R$15000,14,0)*$H$2</f>
        <v>19000</v>
      </c>
      <c r="O56" s="244"/>
      <c r="P56" s="244"/>
      <c r="Q56" s="244"/>
      <c r="R56" s="244"/>
      <c r="S56" s="244"/>
      <c r="T56" s="244"/>
      <c r="V56" s="129" t="n">
        <f aca="false">VLOOKUP($A56,[2]Data!$A$1:$AH$15000,6,0)</f>
        <v>1903615</v>
      </c>
      <c r="AA56" s="129" t="n">
        <f aca="false">VLOOKUP($A56,[2]Data!$A$1:$BF$15000,58,0)</f>
        <v>202587</v>
      </c>
      <c r="AB56" s="129" t="n">
        <f aca="false">VLOOKUP($A56,[2]Data!$A$1:$BF$15000,57,0)</f>
        <v>672517</v>
      </c>
      <c r="AH56" s="244" t="n">
        <f aca="false">VLOOKUP($A56,[2]Data!$A$1:$AH$15000,26,0)</f>
        <v>46725</v>
      </c>
      <c r="AI56" s="244" t="n">
        <f aca="false">VLOOKUP($A56,[2]Data!$A$1:$AH$15000,27,0)</f>
        <v>11612</v>
      </c>
      <c r="AJ56" s="244" t="n">
        <f aca="false">VLOOKUP($A56,[2]Data!$A$1:$AH$15000,25,0)</f>
        <v>117462</v>
      </c>
      <c r="AK56" s="244" t="n">
        <f aca="false">VLOOKUP($A56,[2]Data!$A$1:$AH$15000,30,0)</f>
        <v>154955</v>
      </c>
      <c r="AL56" s="244" t="n">
        <f aca="false">VLOOKUP($A56,[2]Data!$A$1:$AH$15000,31,0)</f>
        <v>114305</v>
      </c>
      <c r="AM56" s="244" t="n">
        <f aca="false">VLOOKUP($A56,[2]Data!$A$1:$AH$15000,32,0)</f>
        <v>23671</v>
      </c>
      <c r="AN56" s="244" t="n">
        <f aca="false">VLOOKUP($A56,[2]Data!$A$1:$AH$15000,33,0)</f>
        <v>22459</v>
      </c>
      <c r="AO56" s="244" t="n">
        <f aca="false">VLOOKUP($A56,[2]Data!$A$1:$AH$15000,29,0)</f>
        <v>4462</v>
      </c>
      <c r="AR56" s="129" t="n">
        <f aca="false">VLOOKUP($A56,[4]Data!$A$1:$R$15000,2,0)</f>
        <v>931471</v>
      </c>
      <c r="AS56" s="129" t="n">
        <f aca="false">VLOOKUP($A56,[3]Data!$A$1:$K$15000,3,0)*$A$2</f>
        <v>2540700</v>
      </c>
      <c r="AU56" s="129" t="n">
        <f aca="false">VLOOKUP($A56,[4]Data!$A$1:$R$15000,13,0)-VLOOKUP($A56,[4]Data!$A$1:$R$15000,14,0)</f>
        <v>-84698</v>
      </c>
      <c r="AW56" s="129" t="n">
        <f aca="false">VLOOKUP($A56,[4]Data!$A$1:$R$15000,3,0)</f>
        <v>301792</v>
      </c>
      <c r="AX56" s="129" t="n">
        <f aca="false">VLOOKUP($A56,[3]Data!$A$1:$K$15000,10,0)*$A$2</f>
        <v>278300</v>
      </c>
      <c r="AY56" s="129" t="n">
        <f aca="false">VLOOKUP($A56,[4]Data!$A$1:$AH$15000,9,0)</f>
        <v>207928</v>
      </c>
      <c r="AZ56" s="129" t="n">
        <f aca="false">VLOOKUP($A56,[3]Data!$A$1:$K$15000,4,0)*$A$2</f>
        <v>1775600</v>
      </c>
      <c r="BA56" s="129" t="n">
        <f aca="false">VLOOKUP($A56,[4]Data!$A$1:$R$15000,5,0)</f>
        <v>265784</v>
      </c>
      <c r="BB56" s="129" t="n">
        <f aca="false">VLOOKUP($A56,[4]Data!$A$1:$R$15000,6,0)</f>
        <v>-391467</v>
      </c>
      <c r="BC56" s="129" t="n">
        <f aca="false">VLOOKUP($A56,[4]Data!$A$1:$R$15000,17,0)</f>
        <v>-146648</v>
      </c>
      <c r="BD56" s="129" t="n">
        <f aca="false">VLOOKUP($A56,[4]Data!$A$1:$R$15000,7,0)</f>
        <v>-206875</v>
      </c>
      <c r="BE56" s="244" t="n">
        <f aca="false">VLOOKUP($A56,[2]Data!$A$1:$AH$15000,28,0)</f>
        <v>9619</v>
      </c>
      <c r="BF56" s="206" t="n">
        <f aca="false">VLOOKUP($A56,[8]Data!$A$1:$P$15000,3,0)*$H$2</f>
        <v>202000</v>
      </c>
      <c r="BG56" s="206" t="n">
        <f aca="false">VLOOKUP($A56,[1]Data!$A$1:$AH$15000,34,0)</f>
        <v>782311</v>
      </c>
      <c r="BH56" s="206" t="n">
        <f aca="false">VLOOKUP($A56,[2]Data!$A$1:$BD$15000,54,0)</f>
        <v>981</v>
      </c>
      <c r="BI56" s="206" t="n">
        <f aca="false">VLOOKUP($A56,[2]Data!$A$1:$BD$15000,55,0)</f>
        <v>8831</v>
      </c>
      <c r="BJ56" s="206" t="n">
        <f aca="false">VLOOKUP($A56,[2]Data!$A$1:$BD$15000,56,0)</f>
        <v>58832</v>
      </c>
    </row>
    <row r="57" customFormat="false" ht="11.25" hidden="false" customHeight="false" outlineLevel="0" collapsed="false">
      <c r="A57" s="204" t="n">
        <v>36518</v>
      </c>
      <c r="B57" s="129" t="n">
        <f aca="false">VLOOKUP($A57,[9]Data!$A$1:$L$15000,3,0)</f>
        <v>540000</v>
      </c>
      <c r="C57" s="129" t="n">
        <f aca="false">VLOOKUP($A57,[9]Data!$A$1:$L$15000,4,0)</f>
        <v>900000</v>
      </c>
      <c r="D57" s="129" t="n">
        <f aca="false">VLOOKUP($A57,[9]Data!$A$1:$L$15000,7,0)</f>
        <v>628000</v>
      </c>
      <c r="E57" s="129" t="n">
        <f aca="false">VLOOKUP($A57,[9]Data!$A$1:$L$15000,6,0)</f>
        <v>185000</v>
      </c>
      <c r="F57" s="129" t="n">
        <f aca="false">VLOOKUP($A57,[9]Data!$A$1:$L$15000,5,0)</f>
        <v>168000</v>
      </c>
      <c r="G57" s="129" t="n">
        <f aca="false">VLOOKUP($A57,[9]Data!$A$1:$L$15000,8,0)</f>
        <v>257000</v>
      </c>
      <c r="H57" s="129" t="n">
        <f aca="false">VLOOKUP($A57,[8]Data!$A$1:$R$15000,9,0)*$H$2</f>
        <v>1712000</v>
      </c>
      <c r="I57" s="129" t="n">
        <f aca="false">VLOOKUP($A57,[8]Data!$A$1:$R$15000,12,0)*$H$2</f>
        <v>145000</v>
      </c>
      <c r="J57" s="129" t="n">
        <f aca="false">VLOOKUP($A57,[8]Data!$A$1:$R$15000,13,0)*$H$2</f>
        <v>254000</v>
      </c>
      <c r="K57" s="205" t="n">
        <f aca="false">SUM(I57:J57)</f>
        <v>399000</v>
      </c>
      <c r="L57" s="129" t="n">
        <f aca="false">VLOOKUP($A57,[8]Data!$A$1:$R$15000,11,0)*$H$2</f>
        <v>154000</v>
      </c>
      <c r="M57" s="129" t="n">
        <f aca="false">VLOOKUP($A57,[8]Data!$A$1:$R$15000,10,0)*$H$2</f>
        <v>160000</v>
      </c>
      <c r="N57" s="129" t="n">
        <f aca="false">VLOOKUP($A57,[8]Data!$A$1:$R$15000,14,0)*$H$2</f>
        <v>19000</v>
      </c>
      <c r="O57" s="244"/>
      <c r="P57" s="244"/>
      <c r="Q57" s="244"/>
      <c r="R57" s="244"/>
      <c r="S57" s="244"/>
      <c r="T57" s="244"/>
      <c r="V57" s="129" t="n">
        <f aca="false">VLOOKUP($A57,[2]Data!$A$1:$AH$15000,6,0)</f>
        <v>1936688</v>
      </c>
      <c r="AA57" s="129" t="n">
        <f aca="false">VLOOKUP($A57,[2]Data!$A$1:$BF$15000,58,0)</f>
        <v>178428</v>
      </c>
      <c r="AB57" s="129" t="n">
        <f aca="false">VLOOKUP($A57,[2]Data!$A$1:$BF$15000,57,0)</f>
        <v>559627</v>
      </c>
      <c r="AH57" s="244" t="n">
        <f aca="false">VLOOKUP($A57,[2]Data!$A$1:$AH$15000,26,0)</f>
        <v>18671</v>
      </c>
      <c r="AI57" s="244" t="n">
        <f aca="false">VLOOKUP($A57,[2]Data!$A$1:$AH$15000,27,0)</f>
        <v>11689</v>
      </c>
      <c r="AJ57" s="244" t="n">
        <f aca="false">VLOOKUP($A57,[2]Data!$A$1:$AH$15000,25,0)</f>
        <v>101013</v>
      </c>
      <c r="AK57" s="244" t="n">
        <f aca="false">VLOOKUP($A57,[2]Data!$A$1:$AH$15000,30,0)</f>
        <v>134767</v>
      </c>
      <c r="AL57" s="244" t="n">
        <f aca="false">VLOOKUP($A57,[2]Data!$A$1:$AH$15000,31,0)</f>
        <v>79050</v>
      </c>
      <c r="AM57" s="244" t="n">
        <f aca="false">VLOOKUP($A57,[2]Data!$A$1:$AH$15000,32,0)</f>
        <v>21417</v>
      </c>
      <c r="AN57" s="244" t="n">
        <f aca="false">VLOOKUP($A57,[2]Data!$A$1:$AH$15000,33,0)</f>
        <v>21246</v>
      </c>
      <c r="AO57" s="244" t="n">
        <f aca="false">VLOOKUP($A57,[2]Data!$A$1:$AH$15000,29,0)</f>
        <v>4639</v>
      </c>
      <c r="AR57" s="129" t="n">
        <f aca="false">VLOOKUP($A57,[4]Data!$A$1:$R$15000,2,0)</f>
        <v>931471</v>
      </c>
      <c r="AS57" s="129" t="n">
        <f aca="false">VLOOKUP($A57,[3]Data!$A$1:$K$15000,3,0)*$A$2</f>
        <v>2532400</v>
      </c>
      <c r="AU57" s="129" t="n">
        <f aca="false">VLOOKUP($A57,[4]Data!$A$1:$R$15000,13,0)-VLOOKUP($A57,[4]Data!$A$1:$R$15000,14,0)</f>
        <v>-84698</v>
      </c>
      <c r="AW57" s="129" t="n">
        <f aca="false">VLOOKUP($A57,[4]Data!$A$1:$R$15000,3,0)</f>
        <v>301792</v>
      </c>
      <c r="AX57" s="129" t="n">
        <f aca="false">VLOOKUP($A57,[3]Data!$A$1:$K$15000,10,0)*$A$2</f>
        <v>303100</v>
      </c>
      <c r="AY57" s="129" t="n">
        <f aca="false">VLOOKUP($A57,[4]Data!$A$1:$AH$15000,9,0)</f>
        <v>207928</v>
      </c>
      <c r="AZ57" s="129" t="n">
        <f aca="false">VLOOKUP($A57,[3]Data!$A$1:$K$15000,4,0)*$A$2</f>
        <v>1695700</v>
      </c>
      <c r="BA57" s="129" t="n">
        <f aca="false">VLOOKUP($A57,[4]Data!$A$1:$R$15000,5,0)</f>
        <v>265784</v>
      </c>
      <c r="BB57" s="129" t="n">
        <f aca="false">VLOOKUP($A57,[4]Data!$A$1:$R$15000,6,0)</f>
        <v>-391467</v>
      </c>
      <c r="BC57" s="129" t="n">
        <f aca="false">VLOOKUP($A57,[4]Data!$A$1:$R$15000,17,0)</f>
        <v>-146648</v>
      </c>
      <c r="BD57" s="129" t="n">
        <f aca="false">VLOOKUP($A57,[4]Data!$A$1:$R$15000,7,0)</f>
        <v>-206875</v>
      </c>
      <c r="BE57" s="244" t="n">
        <f aca="false">VLOOKUP($A57,[2]Data!$A$1:$AH$15000,28,0)</f>
        <v>9610</v>
      </c>
      <c r="BF57" s="206" t="n">
        <f aca="false">VLOOKUP($A57,[8]Data!$A$1:$P$15000,3,0)*$H$2</f>
        <v>180000</v>
      </c>
      <c r="BG57" s="206" t="n">
        <f aca="false">VLOOKUP($A57,[1]Data!$A$1:$AH$15000,34,0)</f>
        <v>429078</v>
      </c>
      <c r="BH57" s="206" t="n">
        <f aca="false">VLOOKUP($A57,[2]Data!$A$1:$BD$15000,54,0)</f>
        <v>979</v>
      </c>
      <c r="BI57" s="206" t="n">
        <f aca="false">VLOOKUP($A57,[2]Data!$A$1:$BD$15000,55,0)</f>
        <v>6868</v>
      </c>
      <c r="BJ57" s="206" t="n">
        <f aca="false">VLOOKUP($A57,[2]Data!$A$1:$BD$15000,56,0)</f>
        <v>44152</v>
      </c>
    </row>
    <row r="58" customFormat="false" ht="11.25" hidden="false" customHeight="false" outlineLevel="0" collapsed="false">
      <c r="A58" s="204" t="n">
        <v>36519</v>
      </c>
      <c r="B58" s="129" t="n">
        <f aca="false">VLOOKUP($A58,[9]Data!$A$1:$L$15000,3,0)</f>
        <v>535000</v>
      </c>
      <c r="C58" s="129" t="n">
        <f aca="false">VLOOKUP($A58,[9]Data!$A$1:$L$15000,4,0)</f>
        <v>896000</v>
      </c>
      <c r="D58" s="129" t="n">
        <f aca="false">VLOOKUP($A58,[9]Data!$A$1:$L$15000,7,0)</f>
        <v>611000</v>
      </c>
      <c r="E58" s="129" t="n">
        <f aca="false">VLOOKUP($A58,[9]Data!$A$1:$L$15000,6,0)</f>
        <v>184000</v>
      </c>
      <c r="F58" s="129" t="n">
        <f aca="false">VLOOKUP($A58,[9]Data!$A$1:$L$15000,5,0)</f>
        <v>179000</v>
      </c>
      <c r="G58" s="129" t="n">
        <f aca="false">VLOOKUP($A58,[9]Data!$A$1:$L$15000,8,0)</f>
        <v>254000</v>
      </c>
      <c r="H58" s="129" t="n">
        <f aca="false">VLOOKUP($A58,[8]Data!$A$1:$R$15000,9,0)*$H$2</f>
        <v>1728000</v>
      </c>
      <c r="I58" s="129" t="n">
        <f aca="false">VLOOKUP($A58,[8]Data!$A$1:$R$15000,12,0)*$H$2</f>
        <v>152000</v>
      </c>
      <c r="J58" s="129" t="n">
        <f aca="false">VLOOKUP($A58,[8]Data!$A$1:$R$15000,13,0)*$H$2</f>
        <v>254000</v>
      </c>
      <c r="K58" s="205" t="n">
        <f aca="false">SUM(I58:J58)</f>
        <v>406000</v>
      </c>
      <c r="L58" s="129" t="n">
        <f aca="false">VLOOKUP($A58,[8]Data!$A$1:$R$15000,11,0)*$H$2</f>
        <v>158000</v>
      </c>
      <c r="M58" s="129" t="n">
        <f aca="false">VLOOKUP($A58,[8]Data!$A$1:$R$15000,10,0)*$H$2</f>
        <v>158000</v>
      </c>
      <c r="N58" s="129" t="n">
        <f aca="false">VLOOKUP($A58,[8]Data!$A$1:$R$15000,14,0)*$H$2</f>
        <v>19000</v>
      </c>
      <c r="O58" s="244"/>
      <c r="P58" s="244"/>
      <c r="Q58" s="244"/>
      <c r="R58" s="244"/>
      <c r="S58" s="244"/>
      <c r="T58" s="244"/>
      <c r="V58" s="129" t="n">
        <f aca="false">VLOOKUP($A58,[2]Data!$A$1:$AH$15000,6,0)</f>
        <v>1929747</v>
      </c>
      <c r="AA58" s="129" t="n">
        <f aca="false">VLOOKUP($A58,[2]Data!$A$1:$BF$15000,58,0)</f>
        <v>175992</v>
      </c>
      <c r="AB58" s="129" t="n">
        <f aca="false">VLOOKUP($A58,[2]Data!$A$1:$BF$15000,57,0)</f>
        <v>554453</v>
      </c>
      <c r="AH58" s="244" t="n">
        <f aca="false">VLOOKUP($A58,[2]Data!$A$1:$AH$15000,26,0)</f>
        <v>18689</v>
      </c>
      <c r="AI58" s="244" t="n">
        <f aca="false">VLOOKUP($A58,[2]Data!$A$1:$AH$15000,27,0)</f>
        <v>11687</v>
      </c>
      <c r="AJ58" s="244" t="n">
        <f aca="false">VLOOKUP($A58,[2]Data!$A$1:$AH$15000,25,0)</f>
        <v>101099</v>
      </c>
      <c r="AK58" s="244" t="n">
        <f aca="false">VLOOKUP($A58,[2]Data!$A$1:$AH$15000,30,0)</f>
        <v>136074</v>
      </c>
      <c r="AL58" s="244" t="n">
        <f aca="false">VLOOKUP($A58,[2]Data!$A$1:$AH$15000,31,0)</f>
        <v>77352</v>
      </c>
      <c r="AM58" s="244" t="n">
        <f aca="false">VLOOKUP($A58,[2]Data!$A$1:$AH$15000,32,0)</f>
        <v>21336</v>
      </c>
      <c r="AN58" s="244" t="n">
        <f aca="false">VLOOKUP($A58,[2]Data!$A$1:$AH$15000,33,0)</f>
        <v>21055</v>
      </c>
      <c r="AO58" s="244" t="n">
        <f aca="false">VLOOKUP($A58,[2]Data!$A$1:$AH$15000,29,0)</f>
        <v>0</v>
      </c>
      <c r="AR58" s="129" t="n">
        <f aca="false">VLOOKUP($A58,[4]Data!$A$1:$R$15000,2,0)</f>
        <v>931471</v>
      </c>
      <c r="AS58" s="129" t="n">
        <f aca="false">VLOOKUP($A58,[3]Data!$A$1:$K$15000,3,0)*$A$2</f>
        <v>2532400</v>
      </c>
      <c r="AU58" s="129" t="n">
        <f aca="false">VLOOKUP($A58,[4]Data!$A$1:$R$15000,13,0)-VLOOKUP($A58,[4]Data!$A$1:$R$15000,14,0)</f>
        <v>-84698</v>
      </c>
      <c r="AW58" s="129" t="n">
        <f aca="false">VLOOKUP($A58,[4]Data!$A$1:$R$15000,3,0)</f>
        <v>301792</v>
      </c>
      <c r="AX58" s="129" t="n">
        <f aca="false">VLOOKUP($A58,[3]Data!$A$1:$K$15000,10,0)*$A$2</f>
        <v>303100</v>
      </c>
      <c r="AY58" s="129" t="n">
        <f aca="false">VLOOKUP($A58,[4]Data!$A$1:$AH$15000,9,0)</f>
        <v>207928</v>
      </c>
      <c r="AZ58" s="129" t="n">
        <f aca="false">VLOOKUP($A58,[3]Data!$A$1:$K$15000,4,0)*$A$2</f>
        <v>1695700</v>
      </c>
      <c r="BA58" s="129" t="n">
        <f aca="false">VLOOKUP($A58,[4]Data!$A$1:$R$15000,5,0)</f>
        <v>265784</v>
      </c>
      <c r="BB58" s="129" t="n">
        <f aca="false">VLOOKUP($A58,[4]Data!$A$1:$R$15000,6,0)</f>
        <v>-391467</v>
      </c>
      <c r="BC58" s="129" t="n">
        <f aca="false">VLOOKUP($A58,[4]Data!$A$1:$R$15000,17,0)</f>
        <v>-146648</v>
      </c>
      <c r="BD58" s="129" t="n">
        <f aca="false">VLOOKUP($A58,[4]Data!$A$1:$R$15000,7,0)</f>
        <v>-206875</v>
      </c>
      <c r="BE58" s="244" t="n">
        <f aca="false">VLOOKUP($A58,[2]Data!$A$1:$AH$15000,28,0)</f>
        <v>9619</v>
      </c>
      <c r="BF58" s="206" t="n">
        <f aca="false">VLOOKUP($A58,[8]Data!$A$1:$P$15000,3,0)*$H$2</f>
        <v>203000</v>
      </c>
      <c r="BG58" s="206" t="n">
        <f aca="false">VLOOKUP($A58,[1]Data!$A$1:$AH$15000,34,0)</f>
        <v>728575</v>
      </c>
      <c r="BH58" s="206" t="n">
        <f aca="false">VLOOKUP($A58,[2]Data!$A$1:$BD$15000,54,0)</f>
        <v>981</v>
      </c>
      <c r="BI58" s="206" t="n">
        <f aca="false">VLOOKUP($A58,[2]Data!$A$1:$BD$15000,55,0)</f>
        <v>6868</v>
      </c>
      <c r="BJ58" s="206" t="n">
        <f aca="false">VLOOKUP($A58,[2]Data!$A$1:$BD$15000,56,0)</f>
        <v>44160</v>
      </c>
    </row>
    <row r="59" customFormat="false" ht="11.25" hidden="false" customHeight="false" outlineLevel="0" collapsed="false">
      <c r="A59" s="204" t="n">
        <v>36520</v>
      </c>
      <c r="B59" s="129" t="n">
        <f aca="false">VLOOKUP($A59,[9]Data!$A$1:$L$15000,3,0)</f>
        <v>533000</v>
      </c>
      <c r="C59" s="129" t="n">
        <f aca="false">VLOOKUP($A59,[9]Data!$A$1:$L$15000,4,0)</f>
        <v>905000</v>
      </c>
      <c r="D59" s="129" t="n">
        <f aca="false">VLOOKUP($A59,[9]Data!$A$1:$L$15000,7,0)</f>
        <v>622000</v>
      </c>
      <c r="E59" s="129" t="n">
        <f aca="false">VLOOKUP($A59,[9]Data!$A$1:$L$15000,6,0)</f>
        <v>184000</v>
      </c>
      <c r="F59" s="129" t="n">
        <f aca="false">VLOOKUP($A59,[9]Data!$A$1:$L$15000,5,0)</f>
        <v>178000</v>
      </c>
      <c r="G59" s="129" t="n">
        <f aca="false">VLOOKUP($A59,[9]Data!$A$1:$L$15000,8,0)</f>
        <v>253000</v>
      </c>
      <c r="H59" s="129" t="n">
        <f aca="false">VLOOKUP($A59,[8]Data!$A$1:$R$15000,9,0)*$H$2</f>
        <v>1725000</v>
      </c>
      <c r="I59" s="129" t="n">
        <f aca="false">VLOOKUP($A59,[8]Data!$A$1:$R$15000,12,0)*$H$2</f>
        <v>149000</v>
      </c>
      <c r="J59" s="129" t="n">
        <f aca="false">VLOOKUP($A59,[8]Data!$A$1:$R$15000,13,0)*$H$2</f>
        <v>254000</v>
      </c>
      <c r="K59" s="205" t="n">
        <f aca="false">SUM(I59:J59)</f>
        <v>403000</v>
      </c>
      <c r="L59" s="129" t="n">
        <f aca="false">VLOOKUP($A59,[8]Data!$A$1:$R$15000,11,0)*$H$2</f>
        <v>156000</v>
      </c>
      <c r="M59" s="129" t="n">
        <f aca="false">VLOOKUP($A59,[8]Data!$A$1:$R$15000,10,0)*$H$2</f>
        <v>162000</v>
      </c>
      <c r="N59" s="129" t="n">
        <f aca="false">VLOOKUP($A59,[8]Data!$A$1:$R$15000,14,0)*$H$2</f>
        <v>19000</v>
      </c>
      <c r="O59" s="244"/>
      <c r="P59" s="244"/>
      <c r="Q59" s="244"/>
      <c r="R59" s="244"/>
      <c r="S59" s="244"/>
      <c r="T59" s="244"/>
      <c r="V59" s="129" t="n">
        <f aca="false">VLOOKUP($A59,[2]Data!$A$1:$AH$15000,6,0)</f>
        <v>1923587</v>
      </c>
      <c r="AA59" s="129" t="n">
        <f aca="false">VLOOKUP($A59,[2]Data!$A$1:$BF$15000,58,0)</f>
        <v>169110</v>
      </c>
      <c r="AB59" s="129" t="n">
        <f aca="false">VLOOKUP($A59,[2]Data!$A$1:$BF$15000,57,0)</f>
        <v>583930</v>
      </c>
      <c r="AH59" s="244" t="n">
        <f aca="false">VLOOKUP($A59,[2]Data!$A$1:$AH$15000,26,0)</f>
        <v>48159</v>
      </c>
      <c r="AI59" s="244" t="n">
        <f aca="false">VLOOKUP($A59,[2]Data!$A$1:$AH$15000,27,0)</f>
        <v>11711</v>
      </c>
      <c r="AJ59" s="244" t="n">
        <f aca="false">VLOOKUP($A59,[2]Data!$A$1:$AH$15000,25,0)</f>
        <v>101014</v>
      </c>
      <c r="AK59" s="244" t="n">
        <f aca="false">VLOOKUP($A59,[2]Data!$A$1:$AH$15000,30,0)</f>
        <v>138556</v>
      </c>
      <c r="AL59" s="244" t="n">
        <f aca="false">VLOOKUP($A59,[2]Data!$A$1:$AH$15000,31,0)</f>
        <v>75987</v>
      </c>
      <c r="AM59" s="244" t="n">
        <f aca="false">VLOOKUP($A59,[2]Data!$A$1:$AH$15000,32,0)</f>
        <v>20672</v>
      </c>
      <c r="AN59" s="244" t="n">
        <f aca="false">VLOOKUP($A59,[2]Data!$A$1:$AH$15000,33,0)</f>
        <v>20998</v>
      </c>
      <c r="AO59" s="244" t="n">
        <f aca="false">VLOOKUP($A59,[2]Data!$A$1:$AH$15000,29,0)</f>
        <v>0</v>
      </c>
      <c r="AR59" s="129" t="n">
        <f aca="false">VLOOKUP($A59,[4]Data!$A$1:$R$15000,2,0)</f>
        <v>931471</v>
      </c>
      <c r="AS59" s="129" t="n">
        <f aca="false">VLOOKUP($A59,[3]Data!$A$1:$K$15000,3,0)*$A$2</f>
        <v>2532400</v>
      </c>
      <c r="AU59" s="129" t="n">
        <f aca="false">VLOOKUP($A59,[4]Data!$A$1:$R$15000,13,0)-VLOOKUP($A59,[4]Data!$A$1:$R$15000,14,0)</f>
        <v>-84698</v>
      </c>
      <c r="AW59" s="129" t="n">
        <f aca="false">VLOOKUP($A59,[4]Data!$A$1:$R$15000,3,0)</f>
        <v>301792</v>
      </c>
      <c r="AX59" s="129" t="n">
        <f aca="false">VLOOKUP($A59,[3]Data!$A$1:$K$15000,10,0)*$A$2</f>
        <v>303100</v>
      </c>
      <c r="AY59" s="129" t="n">
        <f aca="false">VLOOKUP($A59,[4]Data!$A$1:$AH$15000,9,0)</f>
        <v>207928</v>
      </c>
      <c r="AZ59" s="129" t="n">
        <f aca="false">VLOOKUP($A59,[3]Data!$A$1:$K$15000,4,0)*$A$2</f>
        <v>1695700</v>
      </c>
      <c r="BA59" s="129" t="n">
        <f aca="false">VLOOKUP($A59,[4]Data!$A$1:$R$15000,5,0)</f>
        <v>265784</v>
      </c>
      <c r="BB59" s="129" t="n">
        <f aca="false">VLOOKUP($A59,[4]Data!$A$1:$R$15000,6,0)</f>
        <v>-391467</v>
      </c>
      <c r="BC59" s="129" t="n">
        <f aca="false">VLOOKUP($A59,[4]Data!$A$1:$R$15000,17,0)</f>
        <v>-146648</v>
      </c>
      <c r="BD59" s="129" t="n">
        <f aca="false">VLOOKUP($A59,[4]Data!$A$1:$R$15000,7,0)</f>
        <v>-206875</v>
      </c>
      <c r="BE59" s="244" t="n">
        <f aca="false">VLOOKUP($A59,[2]Data!$A$1:$AH$15000,28,0)</f>
        <v>9619</v>
      </c>
      <c r="BF59" s="206" t="n">
        <f aca="false">VLOOKUP($A59,[8]Data!$A$1:$P$15000,3,0)*$H$2</f>
        <v>184000</v>
      </c>
      <c r="BG59" s="206" t="n">
        <f aca="false">VLOOKUP($A59,[1]Data!$A$1:$AH$15000,34,0)</f>
        <v>745731</v>
      </c>
      <c r="BH59" s="206" t="n">
        <f aca="false">VLOOKUP($A59,[2]Data!$A$1:$BD$15000,54,0)</f>
        <v>981</v>
      </c>
      <c r="BI59" s="206" t="n">
        <f aca="false">VLOOKUP($A59,[2]Data!$A$1:$BD$15000,55,0)</f>
        <v>6868</v>
      </c>
      <c r="BJ59" s="206" t="n">
        <f aca="false">VLOOKUP($A59,[2]Data!$A$1:$BD$15000,56,0)</f>
        <v>44142</v>
      </c>
    </row>
    <row r="60" customFormat="false" ht="11.25" hidden="false" customHeight="false" outlineLevel="0" collapsed="false">
      <c r="A60" s="204" t="n">
        <v>36521</v>
      </c>
      <c r="B60" s="129" t="n">
        <f aca="false">VLOOKUP($A60,[9]Data!$A$1:$L$15000,3,0)</f>
        <v>539000</v>
      </c>
      <c r="C60" s="129" t="n">
        <f aca="false">VLOOKUP($A60,[9]Data!$A$1:$L$15000,4,0)</f>
        <v>904000</v>
      </c>
      <c r="D60" s="129" t="n">
        <f aca="false">VLOOKUP($A60,[9]Data!$A$1:$L$15000,7,0)</f>
        <v>626000</v>
      </c>
      <c r="E60" s="129" t="n">
        <f aca="false">VLOOKUP($A60,[9]Data!$A$1:$L$15000,6,0)</f>
        <v>184000</v>
      </c>
      <c r="F60" s="129" t="n">
        <f aca="false">VLOOKUP($A60,[9]Data!$A$1:$L$15000,5,0)</f>
        <v>152000</v>
      </c>
      <c r="G60" s="129" t="n">
        <f aca="false">VLOOKUP($A60,[9]Data!$A$1:$L$15000,8,0)</f>
        <v>250000</v>
      </c>
      <c r="H60" s="129" t="n">
        <f aca="false">VLOOKUP($A60,[8]Data!$A$1:$R$15000,9,0)*$H$2</f>
        <v>1745000</v>
      </c>
      <c r="I60" s="129" t="n">
        <f aca="false">VLOOKUP($A60,[8]Data!$A$1:$R$15000,12,0)*$H$2</f>
        <v>149000</v>
      </c>
      <c r="J60" s="129" t="n">
        <f aca="false">VLOOKUP($A60,[8]Data!$A$1:$R$15000,13,0)*$H$2</f>
        <v>278000</v>
      </c>
      <c r="K60" s="205" t="n">
        <f aca="false">SUM(I60:J60)</f>
        <v>427000</v>
      </c>
      <c r="L60" s="129" t="n">
        <f aca="false">VLOOKUP($A60,[8]Data!$A$1:$R$15000,11,0)*$H$2</f>
        <v>151000</v>
      </c>
      <c r="M60" s="129" t="n">
        <f aca="false">VLOOKUP($A60,[8]Data!$A$1:$R$15000,10,0)*$H$2</f>
        <v>162000</v>
      </c>
      <c r="N60" s="129" t="n">
        <f aca="false">VLOOKUP($A60,[8]Data!$A$1:$R$15000,14,0)*$H$2</f>
        <v>19000</v>
      </c>
      <c r="O60" s="244"/>
      <c r="P60" s="244"/>
      <c r="Q60" s="244"/>
      <c r="R60" s="244"/>
      <c r="S60" s="244"/>
      <c r="T60" s="244"/>
      <c r="V60" s="129" t="n">
        <f aca="false">VLOOKUP($A60,[2]Data!$A$1:$AH$15000,6,0)</f>
        <v>1917985</v>
      </c>
      <c r="AA60" s="129" t="n">
        <f aca="false">VLOOKUP($A60,[2]Data!$A$1:$BF$15000,58,0)</f>
        <v>169372</v>
      </c>
      <c r="AB60" s="129" t="n">
        <f aca="false">VLOOKUP($A60,[2]Data!$A$1:$BF$15000,57,0)</f>
        <v>567021</v>
      </c>
      <c r="AH60" s="244" t="n">
        <f aca="false">VLOOKUP($A60,[2]Data!$A$1:$AH$15000,26,0)</f>
        <v>18689</v>
      </c>
      <c r="AI60" s="244" t="n">
        <f aca="false">VLOOKUP($A60,[2]Data!$A$1:$AH$15000,27,0)</f>
        <v>11711</v>
      </c>
      <c r="AJ60" s="244" t="n">
        <f aca="false">VLOOKUP($A60,[2]Data!$A$1:$AH$15000,25,0)</f>
        <v>101321</v>
      </c>
      <c r="AK60" s="244" t="n">
        <f aca="false">VLOOKUP($A60,[2]Data!$A$1:$AH$15000,30,0)</f>
        <v>142321</v>
      </c>
      <c r="AL60" s="244" t="n">
        <f aca="false">VLOOKUP($A60,[2]Data!$A$1:$AH$15000,31,0)</f>
        <v>74415</v>
      </c>
      <c r="AM60" s="244" t="n">
        <f aca="false">VLOOKUP($A60,[2]Data!$A$1:$AH$15000,32,0)</f>
        <v>20768</v>
      </c>
      <c r="AN60" s="244" t="n">
        <f aca="false">VLOOKUP($A60,[2]Data!$A$1:$AH$15000,33,0)</f>
        <v>20868</v>
      </c>
      <c r="AO60" s="244" t="n">
        <f aca="false">VLOOKUP($A60,[2]Data!$A$1:$AH$15000,29,0)</f>
        <v>4665</v>
      </c>
      <c r="AR60" s="129" t="n">
        <f aca="false">VLOOKUP($A60,[4]Data!$A$1:$R$15000,2,0)</f>
        <v>961101</v>
      </c>
      <c r="AS60" s="129" t="n">
        <f aca="false">VLOOKUP($A60,[3]Data!$A$1:$K$15000,3,0)*$A$2</f>
        <v>2532400</v>
      </c>
      <c r="AU60" s="129" t="n">
        <f aca="false">VLOOKUP($A60,[4]Data!$A$1:$R$15000,13,0)-VLOOKUP($A60,[4]Data!$A$1:$R$15000,14,0)</f>
        <v>-4777</v>
      </c>
      <c r="AW60" s="129" t="n">
        <f aca="false">VLOOKUP($A60,[4]Data!$A$1:$R$15000,3,0)</f>
        <v>312802</v>
      </c>
      <c r="AX60" s="129" t="n">
        <f aca="false">VLOOKUP($A60,[3]Data!$A$1:$K$15000,10,0)*$A$2</f>
        <v>303100</v>
      </c>
      <c r="AY60" s="129" t="n">
        <f aca="false">VLOOKUP($A60,[4]Data!$A$1:$AH$15000,9,0)</f>
        <v>175079</v>
      </c>
      <c r="AZ60" s="129" t="n">
        <f aca="false">VLOOKUP($A60,[3]Data!$A$1:$K$15000,4,0)*$A$2</f>
        <v>1695700</v>
      </c>
      <c r="BA60" s="129" t="n">
        <f aca="false">VLOOKUP($A60,[4]Data!$A$1:$R$15000,5,0)</f>
        <v>341442</v>
      </c>
      <c r="BB60" s="129" t="n">
        <f aca="false">VLOOKUP($A60,[4]Data!$A$1:$R$15000,6,0)</f>
        <v>-361512</v>
      </c>
      <c r="BC60" s="129" t="n">
        <f aca="false">VLOOKUP($A60,[4]Data!$A$1:$R$15000,17,0)</f>
        <v>-147687</v>
      </c>
      <c r="BD60" s="129" t="n">
        <f aca="false">VLOOKUP($A60,[4]Data!$A$1:$R$15000,7,0)</f>
        <v>-240050</v>
      </c>
      <c r="BE60" s="244" t="n">
        <f aca="false">VLOOKUP($A60,[2]Data!$A$1:$AH$15000,28,0)</f>
        <v>9619</v>
      </c>
      <c r="BF60" s="206" t="n">
        <f aca="false">VLOOKUP($A60,[8]Data!$A$1:$P$15000,3,0)*$H$2</f>
        <v>184000</v>
      </c>
      <c r="BG60" s="206" t="n">
        <f aca="false">VLOOKUP($A60,[1]Data!$A$1:$AH$15000,34,0)</f>
        <v>745731</v>
      </c>
      <c r="BH60" s="206" t="n">
        <f aca="false">VLOOKUP($A60,[2]Data!$A$1:$BD$15000,54,0)</f>
        <v>981</v>
      </c>
      <c r="BI60" s="206" t="n">
        <f aca="false">VLOOKUP($A60,[2]Data!$A$1:$BD$15000,55,0)</f>
        <v>6868</v>
      </c>
      <c r="BJ60" s="206" t="n">
        <f aca="false">VLOOKUP($A60,[2]Data!$A$1:$BD$15000,56,0)</f>
        <v>44143</v>
      </c>
    </row>
    <row r="61" customFormat="false" ht="11.25" hidden="false" customHeight="false" outlineLevel="0" collapsed="false">
      <c r="A61" s="204" t="n">
        <v>36522</v>
      </c>
      <c r="B61" s="129" t="n">
        <f aca="false">VLOOKUP($A61,[9]Data!$A$1:$L$15000,3,0)</f>
        <v>545000</v>
      </c>
      <c r="C61" s="129" t="n">
        <f aca="false">VLOOKUP($A61,[9]Data!$A$1:$L$15000,4,0)</f>
        <v>926000</v>
      </c>
      <c r="D61" s="129" t="n">
        <f aca="false">VLOOKUP($A61,[9]Data!$A$1:$L$15000,7,0)</f>
        <v>742000</v>
      </c>
      <c r="E61" s="129" t="n">
        <f aca="false">VLOOKUP($A61,[9]Data!$A$1:$L$15000,6,0)</f>
        <v>145000</v>
      </c>
      <c r="F61" s="129" t="n">
        <f aca="false">VLOOKUP($A61,[9]Data!$A$1:$L$15000,5,0)</f>
        <v>149000</v>
      </c>
      <c r="G61" s="129" t="n">
        <f aca="false">VLOOKUP($A61,[9]Data!$A$1:$L$15000,8,0)</f>
        <v>250000</v>
      </c>
      <c r="H61" s="129" t="n">
        <f aca="false">VLOOKUP($A61,[8]Data!$A$1:$R$15000,9,0)*$H$2</f>
        <v>1704000</v>
      </c>
      <c r="I61" s="129" t="n">
        <f aca="false">VLOOKUP($A61,[8]Data!$A$1:$R$15000,12,0)*$H$2</f>
        <v>179000</v>
      </c>
      <c r="J61" s="129" t="n">
        <f aca="false">VLOOKUP($A61,[8]Data!$A$1:$R$15000,13,0)*$H$2</f>
        <v>289000</v>
      </c>
      <c r="K61" s="205" t="n">
        <f aca="false">SUM(I61:J61)</f>
        <v>468000</v>
      </c>
      <c r="L61" s="129" t="n">
        <f aca="false">VLOOKUP($A61,[8]Data!$A$1:$R$15000,11,0)*$H$2</f>
        <v>156000</v>
      </c>
      <c r="M61" s="129" t="n">
        <f aca="false">VLOOKUP($A61,[8]Data!$A$1:$R$15000,10,0)*$H$2</f>
        <v>162000</v>
      </c>
      <c r="N61" s="129" t="n">
        <f aca="false">VLOOKUP($A61,[8]Data!$A$1:$R$15000,14,0)*$H$2</f>
        <v>19000</v>
      </c>
      <c r="O61" s="244"/>
      <c r="P61" s="244"/>
      <c r="Q61" s="244"/>
      <c r="R61" s="244"/>
      <c r="S61" s="244"/>
      <c r="T61" s="244"/>
      <c r="V61" s="129" t="n">
        <f aca="false">VLOOKUP($A61,[2]Data!$A$1:$AH$15000,6,0)</f>
        <v>1969254</v>
      </c>
      <c r="AA61" s="129" t="n">
        <f aca="false">VLOOKUP($A61,[2]Data!$A$1:$BF$15000,58,0)</f>
        <v>179095</v>
      </c>
      <c r="AB61" s="129" t="n">
        <f aca="false">VLOOKUP($A61,[2]Data!$A$1:$BF$15000,57,0)</f>
        <v>588687</v>
      </c>
      <c r="AH61" s="244" t="n">
        <f aca="false">VLOOKUP($A61,[2]Data!$A$1:$AH$15000,26,0)</f>
        <v>42052</v>
      </c>
      <c r="AI61" s="244" t="n">
        <f aca="false">VLOOKUP($A61,[2]Data!$A$1:$AH$15000,27,0)</f>
        <v>11711</v>
      </c>
      <c r="AJ61" s="244" t="n">
        <f aca="false">VLOOKUP($A61,[2]Data!$A$1:$AH$15000,25,0)</f>
        <v>102952</v>
      </c>
      <c r="AK61" s="244" t="n">
        <f aca="false">VLOOKUP($A61,[2]Data!$A$1:$AH$15000,30,0)</f>
        <v>151261</v>
      </c>
      <c r="AL61" s="244" t="n">
        <f aca="false">VLOOKUP($A61,[2]Data!$A$1:$AH$15000,31,0)</f>
        <v>78662</v>
      </c>
      <c r="AM61" s="244" t="n">
        <f aca="false">VLOOKUP($A61,[2]Data!$A$1:$AH$15000,32,0)</f>
        <v>21411</v>
      </c>
      <c r="AN61" s="244" t="n">
        <f aca="false">VLOOKUP($A61,[2]Data!$A$1:$AH$15000,33,0)</f>
        <v>16398</v>
      </c>
      <c r="AO61" s="244" t="n">
        <f aca="false">VLOOKUP($A61,[2]Data!$A$1:$AH$15000,29,0)</f>
        <v>4665</v>
      </c>
      <c r="AR61" s="129" t="n">
        <f aca="false">VLOOKUP($A61,[4]Data!$A$1:$R$15000,2,0)</f>
        <v>871125</v>
      </c>
      <c r="AS61" s="129" t="n">
        <f aca="false">VLOOKUP($A61,[3]Data!$A$1:$K$15000,3,0)*$A$2</f>
        <v>2561700</v>
      </c>
      <c r="AU61" s="129" t="n">
        <f aca="false">VLOOKUP($A61,[4]Data!$A$1:$R$15000,13,0)-VLOOKUP($A61,[4]Data!$A$1:$R$15000,14,0)</f>
        <v>-25101</v>
      </c>
      <c r="AW61" s="129" t="n">
        <f aca="false">VLOOKUP($A61,[4]Data!$A$1:$R$15000,3,0)</f>
        <v>373398</v>
      </c>
      <c r="AX61" s="129" t="n">
        <f aca="false">VLOOKUP($A61,[3]Data!$A$1:$K$15000,10,0)*$A$2</f>
        <v>354000</v>
      </c>
      <c r="AY61" s="129" t="n">
        <f aca="false">VLOOKUP($A61,[4]Data!$A$1:$AH$15000,9,0)</f>
        <v>180560</v>
      </c>
      <c r="AZ61" s="129" t="n">
        <f aca="false">VLOOKUP($A61,[3]Data!$A$1:$K$15000,4,0)*$A$2</f>
        <v>1708000</v>
      </c>
      <c r="BA61" s="129" t="n">
        <f aca="false">VLOOKUP($A61,[4]Data!$A$1:$R$15000,5,0)</f>
        <v>254114</v>
      </c>
      <c r="BB61" s="129" t="n">
        <f aca="false">VLOOKUP($A61,[4]Data!$A$1:$R$15000,6,0)</f>
        <v>-473833</v>
      </c>
      <c r="BC61" s="129" t="n">
        <f aca="false">VLOOKUP($A61,[4]Data!$A$1:$R$15000,17,0)</f>
        <v>-192416</v>
      </c>
      <c r="BD61" s="129" t="n">
        <f aca="false">VLOOKUP($A61,[4]Data!$A$1:$R$15000,7,0)</f>
        <v>-357613</v>
      </c>
      <c r="BE61" s="244" t="n">
        <f aca="false">VLOOKUP($A61,[2]Data!$A$1:$AH$15000,28,0)</f>
        <v>9619</v>
      </c>
      <c r="BF61" s="206" t="n">
        <f aca="false">VLOOKUP($A61,[8]Data!$A$1:$P$15000,3,0)*$H$2</f>
        <v>136000</v>
      </c>
      <c r="BG61" s="206" t="n">
        <f aca="false">VLOOKUP($A61,[1]Data!$A$1:$AH$15000,34,0)</f>
        <v>715935</v>
      </c>
      <c r="BH61" s="206" t="n">
        <f aca="false">VLOOKUP($A61,[2]Data!$A$1:$BD$15000,54,0)</f>
        <v>981</v>
      </c>
      <c r="BI61" s="206" t="n">
        <f aca="false">VLOOKUP($A61,[2]Data!$A$1:$BD$15000,55,0)</f>
        <v>7400</v>
      </c>
      <c r="BJ61" s="206" t="n">
        <f aca="false">VLOOKUP($A61,[2]Data!$A$1:$BD$15000,56,0)</f>
        <v>28210</v>
      </c>
    </row>
    <row r="62" customFormat="false" ht="11.25" hidden="false" customHeight="false" outlineLevel="0" collapsed="false">
      <c r="A62" s="204" t="n">
        <v>36523</v>
      </c>
      <c r="B62" s="129" t="n">
        <f aca="false">VLOOKUP($A62,[9]Data!$A$1:$L$15000,3,0)</f>
        <v>541000</v>
      </c>
      <c r="C62" s="129" t="n">
        <f aca="false">VLOOKUP($A62,[9]Data!$A$1:$L$15000,4,0)</f>
        <v>953000</v>
      </c>
      <c r="D62" s="129" t="n">
        <f aca="false">VLOOKUP($A62,[9]Data!$A$1:$L$15000,7,0)</f>
        <v>745000</v>
      </c>
      <c r="E62" s="129" t="n">
        <f aca="false">VLOOKUP($A62,[9]Data!$A$1:$L$15000,6,0)</f>
        <v>186000</v>
      </c>
      <c r="F62" s="129" t="n">
        <f aca="false">VLOOKUP($A62,[9]Data!$A$1:$L$15000,5,0)</f>
        <v>166000</v>
      </c>
      <c r="G62" s="129" t="n">
        <f aca="false">VLOOKUP($A62,[9]Data!$A$1:$L$15000,8,0)</f>
        <v>265000</v>
      </c>
      <c r="H62" s="129" t="n">
        <f aca="false">VLOOKUP($A62,[8]Data!$A$1:$R$15000,9,0)*$H$2</f>
        <v>1713000</v>
      </c>
      <c r="I62" s="129" t="n">
        <f aca="false">VLOOKUP($A62,[8]Data!$A$1:$R$15000,12,0)*$H$2</f>
        <v>178000</v>
      </c>
      <c r="J62" s="129" t="n">
        <f aca="false">VLOOKUP($A62,[8]Data!$A$1:$R$15000,13,0)*$H$2</f>
        <v>273000</v>
      </c>
      <c r="K62" s="205" t="n">
        <f aca="false">SUM(I62:J62)</f>
        <v>451000</v>
      </c>
      <c r="L62" s="129" t="n">
        <f aca="false">VLOOKUP($A62,[8]Data!$A$1:$R$15000,11,0)*$H$2</f>
        <v>154000</v>
      </c>
      <c r="M62" s="129" t="n">
        <f aca="false">VLOOKUP($A62,[8]Data!$A$1:$R$15000,10,0)*$H$2</f>
        <v>160000</v>
      </c>
      <c r="N62" s="129" t="n">
        <f aca="false">VLOOKUP($A62,[8]Data!$A$1:$R$15000,14,0)*$H$2</f>
        <v>19000</v>
      </c>
      <c r="O62" s="244"/>
      <c r="P62" s="244"/>
      <c r="Q62" s="244"/>
      <c r="R62" s="244"/>
      <c r="S62" s="244"/>
      <c r="T62" s="244"/>
      <c r="V62" s="129" t="n">
        <f aca="false">VLOOKUP($A62,[2]Data!$A$1:$AH$15000,6,0)</f>
        <v>1962499</v>
      </c>
      <c r="AA62" s="129" t="n">
        <f aca="false">VLOOKUP($A62,[2]Data!$A$1:$BF$15000,58,0)</f>
        <v>187628</v>
      </c>
      <c r="AB62" s="129" t="n">
        <f aca="false">VLOOKUP($A62,[2]Data!$A$1:$BF$15000,57,0)</f>
        <v>596461</v>
      </c>
      <c r="AH62" s="244" t="n">
        <f aca="false">VLOOKUP($A62,[2]Data!$A$1:$AH$15000,26,0)</f>
        <v>46726</v>
      </c>
      <c r="AI62" s="244" t="n">
        <f aca="false">VLOOKUP($A62,[2]Data!$A$1:$AH$15000,27,0)</f>
        <v>11711</v>
      </c>
      <c r="AJ62" s="244" t="n">
        <f aca="false">VLOOKUP($A62,[2]Data!$A$1:$AH$15000,25,0)</f>
        <v>119290</v>
      </c>
      <c r="AK62" s="244" t="n">
        <f aca="false">VLOOKUP($A62,[2]Data!$A$1:$AH$15000,30,0)</f>
        <v>155283</v>
      </c>
      <c r="AL62" s="244" t="n">
        <f aca="false">VLOOKUP($A62,[2]Data!$A$1:$AH$15000,31,0)</f>
        <v>75554</v>
      </c>
      <c r="AM62" s="244" t="n">
        <f aca="false">VLOOKUP($A62,[2]Data!$A$1:$AH$15000,32,0)</f>
        <v>22835</v>
      </c>
      <c r="AN62" s="244" t="n">
        <f aca="false">VLOOKUP($A62,[2]Data!$A$1:$AH$15000,33,0)</f>
        <v>20470</v>
      </c>
      <c r="AO62" s="244" t="n">
        <f aca="false">VLOOKUP($A62,[2]Data!$A$1:$AH$15000,29,0)</f>
        <v>4665</v>
      </c>
      <c r="AR62" s="129" t="n">
        <f aca="false">VLOOKUP($A62,[4]Data!$A$1:$R$15000,2,0)</f>
        <v>879912</v>
      </c>
      <c r="AS62" s="129" t="n">
        <f aca="false">VLOOKUP($A62,[3]Data!$A$1:$K$15000,3,0)*$A$2</f>
        <v>2563400</v>
      </c>
      <c r="AU62" s="129" t="n">
        <f aca="false">VLOOKUP($A62,[4]Data!$A$1:$R$15000,13,0)-VLOOKUP($A62,[4]Data!$A$1:$R$15000,14,0)</f>
        <v>-39283</v>
      </c>
      <c r="AW62" s="129" t="n">
        <f aca="false">VLOOKUP($A62,[4]Data!$A$1:$R$15000,3,0)</f>
        <v>370734</v>
      </c>
      <c r="AX62" s="129" t="n">
        <f aca="false">VLOOKUP($A62,[3]Data!$A$1:$K$15000,10,0)*$A$2</f>
        <v>353800</v>
      </c>
      <c r="AY62" s="129" t="n">
        <f aca="false">VLOOKUP($A62,[4]Data!$A$1:$AH$15000,9,0)</f>
        <v>130672</v>
      </c>
      <c r="AZ62" s="129" t="n">
        <f aca="false">VLOOKUP($A62,[3]Data!$A$1:$K$15000,4,0)*$A$2</f>
        <v>1695300</v>
      </c>
      <c r="BA62" s="129" t="n">
        <f aca="false">VLOOKUP($A62,[4]Data!$A$1:$R$15000,5,0)</f>
        <v>310658</v>
      </c>
      <c r="BB62" s="129" t="n">
        <f aca="false">VLOOKUP($A62,[4]Data!$A$1:$R$15000,6,0)</f>
        <v>-474652</v>
      </c>
      <c r="BC62" s="129" t="n">
        <f aca="false">VLOOKUP($A62,[4]Data!$A$1:$R$15000,17,0)</f>
        <v>-185135</v>
      </c>
      <c r="BD62" s="129" t="n">
        <f aca="false">VLOOKUP($A62,[4]Data!$A$1:$R$15000,7,0)</f>
        <v>-350763</v>
      </c>
      <c r="BE62" s="244" t="n">
        <f aca="false">VLOOKUP($A62,[2]Data!$A$1:$AH$15000,28,0)</f>
        <v>9619</v>
      </c>
      <c r="BF62" s="206" t="n">
        <f aca="false">VLOOKUP($A62,[8]Data!$A$1:$P$15000,3,0)*$H$2</f>
        <v>178000</v>
      </c>
      <c r="BG62" s="206" t="n">
        <f aca="false">VLOOKUP($A62,[1]Data!$A$1:$AH$15000,34,0)</f>
        <v>694335</v>
      </c>
      <c r="BH62" s="206" t="n">
        <f aca="false">VLOOKUP($A62,[2]Data!$A$1:$BD$15000,54,0)</f>
        <v>981</v>
      </c>
      <c r="BI62" s="206" t="n">
        <f aca="false">VLOOKUP($A62,[2]Data!$A$1:$BD$15000,55,0)</f>
        <v>7848</v>
      </c>
      <c r="BJ62" s="206" t="n">
        <f aca="false">VLOOKUP($A62,[2]Data!$A$1:$BD$15000,56,0)</f>
        <v>44161</v>
      </c>
    </row>
    <row r="63" customFormat="false" ht="11.25" hidden="false" customHeight="false" outlineLevel="0" collapsed="false">
      <c r="A63" s="204" t="n">
        <v>36524</v>
      </c>
      <c r="B63" s="129" t="n">
        <f aca="false">VLOOKUP($A63,[9]Data!$A$1:$L$15000,3,0)</f>
        <v>540000</v>
      </c>
      <c r="C63" s="129" t="n">
        <f aca="false">VLOOKUP($A63,[9]Data!$A$1:$L$15000,4,0)</f>
        <v>923000</v>
      </c>
      <c r="D63" s="129" t="n">
        <f aca="false">VLOOKUP($A63,[9]Data!$A$1:$L$15000,7,0)</f>
        <v>750000</v>
      </c>
      <c r="E63" s="129" t="n">
        <f aca="false">VLOOKUP($A63,[9]Data!$A$1:$L$15000,6,0)</f>
        <v>159000</v>
      </c>
      <c r="F63" s="129" t="n">
        <f aca="false">VLOOKUP($A63,[9]Data!$A$1:$L$15000,5,0)</f>
        <v>155000</v>
      </c>
      <c r="G63" s="129" t="n">
        <f aca="false">VLOOKUP($A63,[9]Data!$A$1:$L$15000,8,0)</f>
        <v>268000</v>
      </c>
      <c r="H63" s="129" t="n">
        <f aca="false">VLOOKUP($A63,[8]Data!$A$1:$R$15000,9,0)*$H$2</f>
        <v>1681000</v>
      </c>
      <c r="I63" s="129" t="n">
        <f aca="false">VLOOKUP($A63,[8]Data!$A$1:$R$15000,12,0)*$H$2</f>
        <v>164000</v>
      </c>
      <c r="J63" s="129" t="n">
        <f aca="false">VLOOKUP($A63,[8]Data!$A$1:$R$15000,13,0)*$H$2</f>
        <v>295000</v>
      </c>
      <c r="K63" s="205" t="n">
        <f aca="false">SUM(I63:J63)</f>
        <v>459000</v>
      </c>
      <c r="L63" s="129" t="n">
        <f aca="false">VLOOKUP($A63,[8]Data!$A$1:$R$15000,11,0)*$H$2</f>
        <v>164000</v>
      </c>
      <c r="M63" s="129" t="n">
        <f aca="false">VLOOKUP($A63,[8]Data!$A$1:$R$15000,10,0)*$H$2</f>
        <v>160000</v>
      </c>
      <c r="N63" s="129" t="n">
        <f aca="false">VLOOKUP($A63,[8]Data!$A$1:$R$15000,14,0)*$H$2</f>
        <v>19000</v>
      </c>
      <c r="O63" s="244"/>
      <c r="P63" s="244"/>
      <c r="Q63" s="244"/>
      <c r="R63" s="244"/>
      <c r="S63" s="244"/>
      <c r="T63" s="244"/>
      <c r="V63" s="129" t="n">
        <f aca="false">VLOOKUP($A63,[2]Data!$A$1:$AH$15000,6,0)</f>
        <v>1980117</v>
      </c>
      <c r="AA63" s="129" t="n">
        <f aca="false">VLOOKUP($A63,[2]Data!$A$1:$BF$15000,58,0)</f>
        <v>183084</v>
      </c>
      <c r="AB63" s="129" t="n">
        <f aca="false">VLOOKUP($A63,[2]Data!$A$1:$BF$15000,57,0)</f>
        <v>593963</v>
      </c>
      <c r="AH63" s="244" t="n">
        <f aca="false">VLOOKUP($A63,[2]Data!$A$1:$AH$15000,26,0)</f>
        <v>42042</v>
      </c>
      <c r="AI63" s="244" t="n">
        <f aca="false">VLOOKUP($A63,[2]Data!$A$1:$AH$15000,27,0)</f>
        <v>11711</v>
      </c>
      <c r="AJ63" s="244" t="n">
        <f aca="false">VLOOKUP($A63,[2]Data!$A$1:$AH$15000,25,0)</f>
        <v>108255</v>
      </c>
      <c r="AK63" s="244" t="n">
        <f aca="false">VLOOKUP($A63,[2]Data!$A$1:$AH$15000,30,0)</f>
        <v>141733</v>
      </c>
      <c r="AL63" s="244" t="n">
        <f aca="false">VLOOKUP($A63,[2]Data!$A$1:$AH$15000,31,0)</f>
        <v>67991</v>
      </c>
      <c r="AM63" s="244" t="n">
        <f aca="false">VLOOKUP($A63,[2]Data!$A$1:$AH$15000,32,0)</f>
        <v>22274</v>
      </c>
      <c r="AN63" s="244" t="n">
        <f aca="false">VLOOKUP($A63,[2]Data!$A$1:$AH$15000,33,0)</f>
        <v>15357</v>
      </c>
      <c r="AO63" s="244" t="n">
        <f aca="false">VLOOKUP($A63,[2]Data!$A$1:$AH$15000,29,0)</f>
        <v>0</v>
      </c>
      <c r="AR63" s="129" t="n">
        <f aca="false">VLOOKUP($A63,[4]Data!$A$1:$R$15000,2,0)</f>
        <v>910159</v>
      </c>
      <c r="AS63" s="129" t="n">
        <f aca="false">VLOOKUP($A63,[3]Data!$A$1:$K$15000,3,0)*$A$2</f>
        <v>2563400</v>
      </c>
      <c r="AU63" s="129" t="n">
        <f aca="false">VLOOKUP($A63,[4]Data!$A$1:$R$15000,13,0)-VLOOKUP($A63,[4]Data!$A$1:$R$15000,14,0)</f>
        <v>-2846</v>
      </c>
      <c r="AW63" s="129" t="n">
        <f aca="false">VLOOKUP($A63,[4]Data!$A$1:$R$15000,3,0)</f>
        <v>393247</v>
      </c>
      <c r="AX63" s="129" t="n">
        <f aca="false">VLOOKUP($A63,[3]Data!$A$1:$K$15000,10,0)*$A$2</f>
        <v>353800</v>
      </c>
      <c r="AY63" s="129" t="n">
        <f aca="false">VLOOKUP($A63,[4]Data!$A$1:$AH$15000,9,0)</f>
        <v>140822</v>
      </c>
      <c r="AZ63" s="129" t="n">
        <f aca="false">VLOOKUP($A63,[3]Data!$A$1:$K$15000,4,0)*$A$2</f>
        <v>1695300</v>
      </c>
      <c r="BA63" s="129" t="n">
        <f aca="false">VLOOKUP($A63,[4]Data!$A$1:$R$15000,5,0)</f>
        <v>297575</v>
      </c>
      <c r="BB63" s="129" t="n">
        <f aca="false">VLOOKUP($A63,[4]Data!$A$1:$R$15000,6,0)</f>
        <v>-487924</v>
      </c>
      <c r="BC63" s="129" t="n">
        <f aca="false">VLOOKUP($A63,[4]Data!$A$1:$R$15000,17,0)</f>
        <v>-202629</v>
      </c>
      <c r="BD63" s="129" t="n">
        <f aca="false">VLOOKUP($A63,[4]Data!$A$1:$R$15000,7,0)</f>
        <v>-91320</v>
      </c>
      <c r="BE63" s="244" t="n">
        <f aca="false">VLOOKUP($A63,[2]Data!$A$1:$AH$15000,28,0)</f>
        <v>9619</v>
      </c>
      <c r="BF63" s="206" t="n">
        <f aca="false">VLOOKUP($A63,[8]Data!$A$1:$P$15000,3,0)*$H$2</f>
        <v>159000</v>
      </c>
      <c r="BG63" s="206" t="n">
        <f aca="false">VLOOKUP($A63,[1]Data!$A$1:$AH$15000,34,0)</f>
        <v>687974</v>
      </c>
      <c r="BH63" s="206" t="n">
        <f aca="false">VLOOKUP($A63,[2]Data!$A$1:$BD$15000,54,0)</f>
        <v>14152</v>
      </c>
      <c r="BI63" s="206" t="n">
        <f aca="false">VLOOKUP($A63,[2]Data!$A$1:$BD$15000,55,0)</f>
        <v>7720</v>
      </c>
      <c r="BJ63" s="206" t="n">
        <f aca="false">VLOOKUP($A63,[2]Data!$A$1:$BD$15000,56,0)</f>
        <v>44148</v>
      </c>
    </row>
    <row r="64" customFormat="false" ht="11.25" hidden="false" customHeight="false" outlineLevel="0" collapsed="false">
      <c r="A64" s="204" t="n">
        <v>36525</v>
      </c>
      <c r="B64" s="129" t="n">
        <f aca="false">VLOOKUP($A64,[9]Data!$A$1:$L$15000,3,0)</f>
        <v>521000</v>
      </c>
      <c r="C64" s="129" t="n">
        <f aca="false">VLOOKUP($A64,[9]Data!$A$1:$L$15000,4,0)</f>
        <v>942000</v>
      </c>
      <c r="D64" s="129" t="n">
        <f aca="false">VLOOKUP($A64,[9]Data!$A$1:$L$15000,7,0)</f>
        <v>745000</v>
      </c>
      <c r="E64" s="129" t="n">
        <f aca="false">VLOOKUP($A64,[9]Data!$A$1:$L$15000,6,0)</f>
        <v>114000</v>
      </c>
      <c r="F64" s="129" t="n">
        <f aca="false">VLOOKUP($A64,[9]Data!$A$1:$L$15000,5,0)</f>
        <v>114000</v>
      </c>
      <c r="G64" s="129" t="n">
        <f aca="false">VLOOKUP($A64,[9]Data!$A$1:$L$15000,8,0)</f>
        <v>268000</v>
      </c>
      <c r="H64" s="129" t="n">
        <f aca="false">VLOOKUP($A64,[8]Data!$A$1:$R$15000,9,0)*$H$2</f>
        <v>1656000</v>
      </c>
      <c r="I64" s="129" t="n">
        <f aca="false">VLOOKUP($A64,[8]Data!$A$1:$R$15000,12,0)*$H$2</f>
        <v>169000</v>
      </c>
      <c r="J64" s="129" t="n">
        <f aca="false">VLOOKUP($A64,[8]Data!$A$1:$R$15000,13,0)*$H$2</f>
        <v>309000</v>
      </c>
      <c r="K64" s="205" t="n">
        <f aca="false">SUM(I64:J64)</f>
        <v>478000</v>
      </c>
      <c r="L64" s="129" t="n">
        <f aca="false">VLOOKUP($A64,[8]Data!$A$1:$R$15000,11,0)*$H$2</f>
        <v>166000</v>
      </c>
      <c r="M64" s="129" t="n">
        <f aca="false">VLOOKUP($A64,[8]Data!$A$1:$R$15000,10,0)*$H$2</f>
        <v>161000</v>
      </c>
      <c r="N64" s="129" t="n">
        <f aca="false">VLOOKUP($A64,[8]Data!$A$1:$R$15000,14,0)*$H$2</f>
        <v>19000</v>
      </c>
      <c r="O64" s="244"/>
      <c r="P64" s="244"/>
      <c r="Q64" s="244"/>
      <c r="R64" s="244"/>
      <c r="S64" s="244"/>
      <c r="T64" s="244"/>
      <c r="V64" s="129" t="n">
        <f aca="false">VLOOKUP($A64,[2]Data!$A$1:$AH$15000,6,0)</f>
        <v>1967245</v>
      </c>
      <c r="AA64" s="129" t="n">
        <f aca="false">VLOOKUP($A64,[2]Data!$A$1:$BF$15000,58,0)</f>
        <v>179751</v>
      </c>
      <c r="AB64" s="129" t="n">
        <f aca="false">VLOOKUP($A64,[2]Data!$A$1:$BF$15000,57,0)</f>
        <v>622758</v>
      </c>
      <c r="AH64" s="244" t="n">
        <f aca="false">VLOOKUP($A64,[2]Data!$A$1:$AH$15000,26,0)</f>
        <v>34999</v>
      </c>
      <c r="AI64" s="244" t="n">
        <f aca="false">VLOOKUP($A64,[2]Data!$A$1:$AH$15000,27,0)</f>
        <v>11663</v>
      </c>
      <c r="AJ64" s="244" t="n">
        <f aca="false">VLOOKUP($A64,[2]Data!$A$1:$AH$15000,25,0)</f>
        <v>102706</v>
      </c>
      <c r="AK64" s="244" t="n">
        <f aca="false">VLOOKUP($A64,[2]Data!$A$1:$AH$15000,30,0)</f>
        <v>162427</v>
      </c>
      <c r="AL64" s="244" t="n">
        <f aca="false">VLOOKUP($A64,[2]Data!$A$1:$AH$15000,31,0)</f>
        <v>78785</v>
      </c>
      <c r="AM64" s="244" t="n">
        <f aca="false">VLOOKUP($A64,[2]Data!$A$1:$AH$15000,32,0)</f>
        <v>21750</v>
      </c>
      <c r="AN64" s="244" t="n">
        <f aca="false">VLOOKUP($A64,[2]Data!$A$1:$AH$15000,33,0)</f>
        <v>15089</v>
      </c>
      <c r="AO64" s="244" t="n">
        <f aca="false">VLOOKUP($A64,[2]Data!$A$1:$AH$15000,29,0)</f>
        <v>5247</v>
      </c>
      <c r="AR64" s="129" t="n">
        <f aca="false">VLOOKUP($A64,[4]Data!$A$1:$R$15000,2,0)</f>
        <v>876876</v>
      </c>
      <c r="AS64" s="129" t="n">
        <f aca="false">VLOOKUP($A64,[3]Data!$A$1:$K$15000,3,0)*$A$2</f>
        <v>2559500</v>
      </c>
      <c r="AU64" s="129" t="n">
        <f aca="false">VLOOKUP($A64,[4]Data!$A$1:$R$15000,13,0)-VLOOKUP($A64,[4]Data!$A$1:$R$15000,14,0)</f>
        <v>-7848</v>
      </c>
      <c r="AW64" s="129" t="n">
        <f aca="false">VLOOKUP($A64,[4]Data!$A$1:$R$15000,3,0)</f>
        <v>374152</v>
      </c>
      <c r="AX64" s="129" t="n">
        <f aca="false">VLOOKUP($A64,[3]Data!$A$1:$K$15000,10,0)*$A$2</f>
        <v>367400</v>
      </c>
      <c r="AY64" s="129" t="n">
        <f aca="false">VLOOKUP($A64,[4]Data!$A$1:$AH$15000,9,0)</f>
        <v>133599</v>
      </c>
      <c r="AZ64" s="129" t="n">
        <f aca="false">VLOOKUP($A64,[3]Data!$A$1:$K$15000,4,0)*$A$2</f>
        <v>1660800</v>
      </c>
      <c r="BA64" s="129" t="n">
        <f aca="false">VLOOKUP($A64,[4]Data!$A$1:$R$15000,5,0)</f>
        <v>304893</v>
      </c>
      <c r="BB64" s="129" t="n">
        <f aca="false">VLOOKUP($A64,[4]Data!$A$1:$R$15000,6,0)</f>
        <v>-510016</v>
      </c>
      <c r="BC64" s="129" t="n">
        <f aca="false">VLOOKUP($A64,[4]Data!$A$1:$R$15000,17,0)</f>
        <v>-199432</v>
      </c>
      <c r="BD64" s="129" t="n">
        <f aca="false">VLOOKUP($A64,[4]Data!$A$1:$R$15000,7,0)</f>
        <v>-409411</v>
      </c>
      <c r="BE64" s="244" t="n">
        <f aca="false">VLOOKUP($A64,[2]Data!$A$1:$AH$15000,28,0)</f>
        <v>9619</v>
      </c>
      <c r="BF64" s="206" t="n">
        <f aca="false">VLOOKUP($A64,[8]Data!$A$1:$P$15000,3,0)*$H$2</f>
        <v>132000</v>
      </c>
      <c r="BG64" s="206" t="n">
        <f aca="false">VLOOKUP($A64,[1]Data!$A$1:$AH$15000,34,0)</f>
        <v>685767</v>
      </c>
      <c r="BH64" s="206" t="n">
        <f aca="false">VLOOKUP($A64,[2]Data!$A$1:$BD$15000,54,0)</f>
        <v>14706</v>
      </c>
      <c r="BI64" s="206" t="n">
        <f aca="false">VLOOKUP($A64,[2]Data!$A$1:$BD$15000,55,0)</f>
        <v>7849</v>
      </c>
      <c r="BJ64" s="206" t="n">
        <f aca="false">VLOOKUP($A64,[2]Data!$A$1:$BD$15000,56,0)</f>
        <v>40712</v>
      </c>
    </row>
    <row r="65" customFormat="false" ht="11.25" hidden="false" customHeight="false" outlineLevel="0" collapsed="false">
      <c r="A65" s="204" t="n">
        <v>36526</v>
      </c>
      <c r="B65" s="129" t="n">
        <f aca="false">VLOOKUP($A65,[9]Data!$A$1:$L$15000,3,0)</f>
        <v>542000</v>
      </c>
      <c r="C65" s="129" t="n">
        <f aca="false">VLOOKUP($A65,[9]Data!$A$1:$L$15000,4,0)</f>
        <v>885000</v>
      </c>
      <c r="D65" s="129" t="n">
        <f aca="false">VLOOKUP($A65,[9]Data!$A$1:$L$15000,7,0)</f>
        <v>644000</v>
      </c>
      <c r="E65" s="129" t="n">
        <f aca="false">VLOOKUP($A65,[9]Data!$A$1:$L$15000,6,0)</f>
        <v>63000</v>
      </c>
      <c r="F65" s="129" t="n">
        <f aca="false">VLOOKUP($A65,[9]Data!$A$1:$L$15000,5,0)</f>
        <v>205000</v>
      </c>
      <c r="G65" s="129" t="n">
        <f aca="false">VLOOKUP($A65,[9]Data!$A$1:$L$15000,8,0)</f>
        <v>264000</v>
      </c>
      <c r="H65" s="129" t="n">
        <f aca="false">VLOOKUP($A65,[8]Data!$A$1:$R$15000,9,0)*$H$2</f>
        <v>1612000</v>
      </c>
      <c r="I65" s="129" t="n">
        <f aca="false">VLOOKUP($A65,[8]Data!$A$1:$R$15000,12,0)*$H$2</f>
        <v>200000</v>
      </c>
      <c r="J65" s="129" t="n">
        <f aca="false">VLOOKUP($A65,[8]Data!$A$1:$R$15000,13,0)*$H$2</f>
        <v>346000</v>
      </c>
      <c r="K65" s="205" t="n">
        <f aca="false">SUM(I65:J65)</f>
        <v>546000</v>
      </c>
      <c r="L65" s="129" t="n">
        <f aca="false">VLOOKUP($A65,[8]Data!$A$1:$R$15000,11,0)*$H$2</f>
        <v>111000</v>
      </c>
      <c r="M65" s="129" t="n">
        <f aca="false">VLOOKUP($A65,[8]Data!$A$1:$R$15000,10,0)*$H$2</f>
        <v>162000</v>
      </c>
      <c r="N65" s="129" t="n">
        <f aca="false">VLOOKUP($A65,[8]Data!$A$1:$R$15000,14,0)*$H$2</f>
        <v>26000</v>
      </c>
      <c r="O65" s="244"/>
      <c r="P65" s="244"/>
      <c r="Q65" s="244"/>
      <c r="R65" s="244"/>
      <c r="S65" s="244"/>
      <c r="T65" s="244"/>
      <c r="V65" s="129" t="n">
        <f aca="false">VLOOKUP($A65,[2]Data!$A$1:$AH$15000,6,0)</f>
        <v>2067351</v>
      </c>
      <c r="AA65" s="129" t="n">
        <f aca="false">VLOOKUP($A65,[2]Data!$A$1:$BF$15000,58,0)</f>
        <v>178248</v>
      </c>
      <c r="AB65" s="129" t="n">
        <f aca="false">VLOOKUP($A65,[2]Data!$A$1:$BF$15000,57,0)</f>
        <v>558076</v>
      </c>
      <c r="AH65" s="244" t="n">
        <f aca="false">VLOOKUP($A65,[2]Data!$A$1:$AH$15000,26,0)</f>
        <v>12646</v>
      </c>
      <c r="AI65" s="244" t="n">
        <f aca="false">VLOOKUP($A65,[2]Data!$A$1:$AH$15000,27,0)</f>
        <v>10909</v>
      </c>
      <c r="AJ65" s="244" t="n">
        <f aca="false">VLOOKUP($A65,[2]Data!$A$1:$AH$15000,25,0)</f>
        <v>108854</v>
      </c>
      <c r="AK65" s="244" t="n">
        <f aca="false">VLOOKUP($A65,[2]Data!$A$1:$AH$15000,30,0)</f>
        <v>135377</v>
      </c>
      <c r="AL65" s="244" t="n">
        <f aca="false">VLOOKUP($A65,[2]Data!$A$1:$AH$15000,31,0)</f>
        <v>72182</v>
      </c>
      <c r="AM65" s="244" t="n">
        <f aca="false">VLOOKUP($A65,[2]Data!$A$1:$AH$15000,32,0)</f>
        <v>20853</v>
      </c>
      <c r="AN65" s="244" t="n">
        <f aca="false">VLOOKUP($A65,[2]Data!$A$1:$AH$15000,33,0)</f>
        <v>17013</v>
      </c>
      <c r="AO65" s="244" t="n">
        <f aca="false">VLOOKUP($A65,[2]Data!$A$1:$AH$15000,29,0)</f>
        <v>4664</v>
      </c>
      <c r="AR65" s="129" t="n">
        <f aca="false">VLOOKUP($A65,[4]Data!$A$1:$R$15000,2,0)</f>
        <v>828198</v>
      </c>
      <c r="AS65" s="129" t="n">
        <f aca="false">VLOOKUP($A65,[3]Data!$A$1:$K$15000,3,0)*$A$2</f>
        <v>2540900</v>
      </c>
      <c r="AU65" s="129" t="n">
        <f aca="false">VLOOKUP($A65,[4]Data!$A$1:$R$15000,13,0)-VLOOKUP($A65,[4]Data!$A$1:$R$15000,14,0)</f>
        <v>-116256</v>
      </c>
      <c r="AW65" s="129" t="n">
        <f aca="false">VLOOKUP($A65,[4]Data!$A$1:$R$15000,3,0)</f>
        <v>387432</v>
      </c>
      <c r="AX65" s="129" t="n">
        <f aca="false">VLOOKUP($A65,[3]Data!$A$1:$K$15000,10,0)*$A$2</f>
        <v>384900</v>
      </c>
      <c r="AY65" s="129" t="n">
        <f aca="false">VLOOKUP($A65,[4]Data!$A$1:$AH$15000,9,0)</f>
        <v>6336</v>
      </c>
      <c r="AZ65" s="129" t="n">
        <f aca="false">VLOOKUP($A65,[3]Data!$A$1:$K$15000,4,0)*$A$2</f>
        <v>1616900</v>
      </c>
      <c r="BA65" s="129" t="n">
        <f aca="false">VLOOKUP($A65,[4]Data!$A$1:$R$15000,5,0)</f>
        <v>226995</v>
      </c>
      <c r="BB65" s="129" t="n">
        <f aca="false">VLOOKUP($A65,[4]Data!$A$1:$R$15000,6,0)</f>
        <v>-474659</v>
      </c>
      <c r="BC65" s="129" t="n">
        <f aca="false">VLOOKUP($A65,[4]Data!$A$1:$R$15000,17,0)</f>
        <v>-191025</v>
      </c>
      <c r="BD65" s="129" t="n">
        <f aca="false">VLOOKUP($A65,[4]Data!$A$1:$R$15000,7,0)</f>
        <v>-356004</v>
      </c>
      <c r="BE65" s="244" t="n">
        <f aca="false">VLOOKUP($A65,[2]Data!$A$1:$AH$15000,28,0)</f>
        <v>24189</v>
      </c>
      <c r="BF65" s="206" t="n">
        <f aca="false">VLOOKUP($A65,[8]Data!$A$1:$P$15000,3,0)*$H$2</f>
        <v>89000</v>
      </c>
      <c r="BG65" s="206" t="n">
        <f aca="false">VLOOKUP($A65,[1]Data!$A$1:$AH$15000,34,0)</f>
        <v>615747</v>
      </c>
      <c r="BH65" s="206" t="n">
        <f aca="false">VLOOKUP($A65,[2]Data!$A$1:$BD$15000,54,0)</f>
        <v>18464</v>
      </c>
      <c r="BI65" s="206" t="n">
        <f aca="false">VLOOKUP($A65,[2]Data!$A$1:$BD$15000,55,0)</f>
        <v>7851</v>
      </c>
      <c r="BJ65" s="206" t="n">
        <f aca="false">VLOOKUP($A65,[2]Data!$A$1:$BD$15000,56,0)</f>
        <v>56366</v>
      </c>
    </row>
    <row r="66" customFormat="false" ht="11.25" hidden="false" customHeight="false" outlineLevel="0" collapsed="false">
      <c r="A66" s="204" t="n">
        <v>36527</v>
      </c>
      <c r="B66" s="129" t="n">
        <f aca="false">VLOOKUP($A66,[9]Data!$A$1:$L$15000,3,0)</f>
        <v>540000</v>
      </c>
      <c r="C66" s="129" t="n">
        <f aca="false">VLOOKUP($A66,[9]Data!$A$1:$L$15000,4,0)</f>
        <v>930000</v>
      </c>
      <c r="D66" s="129" t="n">
        <f aca="false">VLOOKUP($A66,[9]Data!$A$1:$L$15000,7,0)</f>
        <v>723000</v>
      </c>
      <c r="E66" s="129" t="n">
        <f aca="false">VLOOKUP($A66,[9]Data!$A$1:$L$15000,6,0)</f>
        <v>64000</v>
      </c>
      <c r="F66" s="129" t="n">
        <f aca="false">VLOOKUP($A66,[9]Data!$A$1:$L$15000,5,0)</f>
        <v>187000</v>
      </c>
      <c r="G66" s="129" t="n">
        <f aca="false">VLOOKUP($A66,[9]Data!$A$1:$L$15000,8,0)</f>
        <v>264000</v>
      </c>
      <c r="H66" s="129" t="n">
        <f aca="false">VLOOKUP($A66,[8]Data!$A$1:$R$15000,9,0)*$H$2</f>
        <v>1647000</v>
      </c>
      <c r="I66" s="129" t="n">
        <f aca="false">VLOOKUP($A66,[8]Data!$A$1:$R$15000,12,0)*$H$2</f>
        <v>175000</v>
      </c>
      <c r="J66" s="129" t="n">
        <f aca="false">VLOOKUP($A66,[8]Data!$A$1:$R$15000,13,0)*$H$2</f>
        <v>366000</v>
      </c>
      <c r="K66" s="205" t="n">
        <f aca="false">SUM(I66:J66)</f>
        <v>541000</v>
      </c>
      <c r="L66" s="129" t="n">
        <f aca="false">VLOOKUP($A66,[8]Data!$A$1:$R$15000,11,0)*$H$2</f>
        <v>111000</v>
      </c>
      <c r="M66" s="129" t="n">
        <f aca="false">VLOOKUP($A66,[8]Data!$A$1:$R$15000,10,0)*$H$2</f>
        <v>157000</v>
      </c>
      <c r="N66" s="129" t="n">
        <f aca="false">VLOOKUP($A66,[8]Data!$A$1:$R$15000,14,0)*$H$2</f>
        <v>26000</v>
      </c>
      <c r="O66" s="244"/>
      <c r="P66" s="244"/>
      <c r="Q66" s="244"/>
      <c r="R66" s="244"/>
      <c r="S66" s="244"/>
      <c r="T66" s="244"/>
      <c r="V66" s="129" t="n">
        <f aca="false">VLOOKUP($A66,[2]Data!$A$1:$AH$15000,6,0)</f>
        <v>2084112</v>
      </c>
      <c r="AA66" s="129" t="n">
        <f aca="false">VLOOKUP($A66,[2]Data!$A$1:$BF$15000,58,0)</f>
        <v>207398</v>
      </c>
      <c r="AB66" s="129" t="n">
        <f aca="false">VLOOKUP($A66,[2]Data!$A$1:$BF$15000,57,0)</f>
        <v>626431</v>
      </c>
      <c r="AH66" s="244" t="n">
        <f aca="false">VLOOKUP($A66,[2]Data!$A$1:$AH$15000,26,0)</f>
        <v>30734</v>
      </c>
      <c r="AI66" s="244" t="n">
        <f aca="false">VLOOKUP($A66,[2]Data!$A$1:$AH$15000,27,0)</f>
        <v>11459</v>
      </c>
      <c r="AJ66" s="244" t="n">
        <f aca="false">VLOOKUP($A66,[2]Data!$A$1:$AH$15000,25,0)</f>
        <v>126588</v>
      </c>
      <c r="AK66" s="244" t="n">
        <f aca="false">VLOOKUP($A66,[2]Data!$A$1:$AH$15000,30,0)</f>
        <v>152468</v>
      </c>
      <c r="AL66" s="244" t="n">
        <f aca="false">VLOOKUP($A66,[2]Data!$A$1:$AH$15000,31,0)</f>
        <v>77565</v>
      </c>
      <c r="AM66" s="244" t="n">
        <f aca="false">VLOOKUP($A66,[2]Data!$A$1:$AH$15000,32,0)</f>
        <v>20901</v>
      </c>
      <c r="AN66" s="244" t="n">
        <f aca="false">VLOOKUP($A66,[2]Data!$A$1:$AH$15000,33,0)</f>
        <v>17462</v>
      </c>
      <c r="AO66" s="244" t="n">
        <f aca="false">VLOOKUP($A66,[2]Data!$A$1:$AH$15000,29,0)</f>
        <v>31117</v>
      </c>
      <c r="AR66" s="129" t="n">
        <f aca="false">VLOOKUP($A66,[4]Data!$A$1:$R$15000,2,0)</f>
        <v>892199</v>
      </c>
      <c r="AS66" s="129" t="n">
        <f aca="false">VLOOKUP($A66,[3]Data!$A$1:$K$15000,3,0)*$A$2</f>
        <v>2539300</v>
      </c>
      <c r="AU66" s="129" t="n">
        <f aca="false">VLOOKUP($A66,[4]Data!$A$1:$R$15000,13,0)-VLOOKUP($A66,[4]Data!$A$1:$R$15000,14,0)</f>
        <v>-61165</v>
      </c>
      <c r="AW66" s="129" t="n">
        <f aca="false">VLOOKUP($A66,[4]Data!$A$1:$R$15000,3,0)</f>
        <v>389454</v>
      </c>
      <c r="AX66" s="129" t="n">
        <f aca="false">VLOOKUP($A66,[3]Data!$A$1:$K$15000,10,0)*$A$2</f>
        <v>386900</v>
      </c>
      <c r="AY66" s="129" t="n">
        <f aca="false">VLOOKUP($A66,[4]Data!$A$1:$AH$15000,9,0)</f>
        <v>62607</v>
      </c>
      <c r="AZ66" s="129" t="n">
        <f aca="false">VLOOKUP($A66,[3]Data!$A$1:$K$15000,4,0)*$A$2</f>
        <v>1615900</v>
      </c>
      <c r="BA66" s="129" t="n">
        <f aca="false">VLOOKUP($A66,[4]Data!$A$1:$R$15000,5,0)</f>
        <v>273854</v>
      </c>
      <c r="BB66" s="129" t="n">
        <f aca="false">VLOOKUP($A66,[4]Data!$A$1:$R$15000,6,0)</f>
        <v>-496801</v>
      </c>
      <c r="BC66" s="129" t="n">
        <f aca="false">VLOOKUP($A66,[4]Data!$A$1:$R$15000,17,0)</f>
        <v>-199378</v>
      </c>
      <c r="BD66" s="129" t="n">
        <f aca="false">VLOOKUP($A66,[4]Data!$A$1:$R$15000,7,0)</f>
        <v>-366724</v>
      </c>
      <c r="BE66" s="244" t="n">
        <f aca="false">VLOOKUP($A66,[2]Data!$A$1:$AH$15000,28,0)</f>
        <v>24462</v>
      </c>
      <c r="BF66" s="206" t="n">
        <f aca="false">VLOOKUP($A66,[8]Data!$A$1:$P$15000,3,0)*$H$2</f>
        <v>87000</v>
      </c>
      <c r="BG66" s="206" t="n">
        <f aca="false">VLOOKUP($A66,[1]Data!$A$1:$AH$15000,34,0)</f>
        <v>599428</v>
      </c>
      <c r="BH66" s="206" t="n">
        <f aca="false">VLOOKUP($A66,[2]Data!$A$1:$BD$15000,54,0)</f>
        <v>18134</v>
      </c>
      <c r="BI66" s="206" t="n">
        <f aca="false">VLOOKUP($A66,[2]Data!$A$1:$BD$15000,55,0)</f>
        <v>7851</v>
      </c>
      <c r="BJ66" s="206" t="n">
        <f aca="false">VLOOKUP($A66,[2]Data!$A$1:$BD$15000,56,0)</f>
        <v>53301</v>
      </c>
    </row>
    <row r="67" customFormat="false" ht="11.25" hidden="false" customHeight="false" outlineLevel="0" collapsed="false">
      <c r="A67" s="204" t="n">
        <v>36528</v>
      </c>
      <c r="B67" s="129" t="n">
        <f aca="false">VLOOKUP($A67,[9]Data!$A$1:$L$15000,3,0)</f>
        <v>498000</v>
      </c>
      <c r="C67" s="129" t="n">
        <f aca="false">VLOOKUP($A67,[9]Data!$A$1:$L$15000,4,0)</f>
        <v>892000</v>
      </c>
      <c r="D67" s="129" t="n">
        <f aca="false">VLOOKUP($A67,[9]Data!$A$1:$L$15000,7,0)</f>
        <v>718000</v>
      </c>
      <c r="E67" s="129" t="n">
        <f aca="false">VLOOKUP($A67,[9]Data!$A$1:$L$15000,6,0)</f>
        <v>62000</v>
      </c>
      <c r="F67" s="129" t="n">
        <f aca="false">VLOOKUP($A67,[9]Data!$A$1:$L$15000,5,0)</f>
        <v>181000</v>
      </c>
      <c r="G67" s="129" t="n">
        <f aca="false">VLOOKUP($A67,[9]Data!$A$1:$L$15000,8,0)</f>
        <v>264000</v>
      </c>
      <c r="H67" s="129" t="n">
        <f aca="false">VLOOKUP($A67,[8]Data!$A$1:$R$15000,9,0)*$H$2</f>
        <v>1606000</v>
      </c>
      <c r="I67" s="129" t="n">
        <f aca="false">VLOOKUP($A67,[8]Data!$A$1:$R$15000,12,0)*$H$2</f>
        <v>149000</v>
      </c>
      <c r="J67" s="129" t="n">
        <f aca="false">VLOOKUP($A67,[8]Data!$A$1:$R$15000,13,0)*$H$2</f>
        <v>342000</v>
      </c>
      <c r="K67" s="205" t="n">
        <f aca="false">SUM(I67:J67)</f>
        <v>491000</v>
      </c>
      <c r="L67" s="129" t="n">
        <f aca="false">VLOOKUP($A67,[8]Data!$A$1:$R$15000,11,0)*$H$2</f>
        <v>110000</v>
      </c>
      <c r="M67" s="129" t="n">
        <f aca="false">VLOOKUP($A67,[8]Data!$A$1:$R$15000,10,0)*$H$2</f>
        <v>158000</v>
      </c>
      <c r="N67" s="129" t="n">
        <f aca="false">VLOOKUP($A67,[8]Data!$A$1:$R$15000,14,0)*$H$2</f>
        <v>26000</v>
      </c>
      <c r="O67" s="244"/>
      <c r="P67" s="244"/>
      <c r="Q67" s="244"/>
      <c r="R67" s="244"/>
      <c r="S67" s="244"/>
      <c r="T67" s="244"/>
      <c r="V67" s="129" t="n">
        <f aca="false">VLOOKUP($A67,[2]Data!$A$1:$AH$15000,6,0)</f>
        <v>2053827</v>
      </c>
      <c r="AA67" s="129" t="n">
        <f aca="false">VLOOKUP($A67,[2]Data!$A$1:$BF$15000,58,0)</f>
        <v>231612</v>
      </c>
      <c r="AB67" s="129" t="n">
        <f aca="false">VLOOKUP($A67,[2]Data!$A$1:$BF$15000,57,0)</f>
        <v>852074</v>
      </c>
      <c r="AH67" s="244" t="n">
        <f aca="false">VLOOKUP($A67,[2]Data!$A$1:$AH$15000,26,0)</f>
        <v>93379</v>
      </c>
      <c r="AI67" s="244" t="n">
        <f aca="false">VLOOKUP($A67,[2]Data!$A$1:$AH$15000,27,0)</f>
        <v>11446</v>
      </c>
      <c r="AJ67" s="244" t="n">
        <f aca="false">VLOOKUP($A67,[2]Data!$A$1:$AH$15000,25,0)</f>
        <v>136897</v>
      </c>
      <c r="AK67" s="244" t="n">
        <f aca="false">VLOOKUP($A67,[2]Data!$A$1:$AH$15000,30,0)</f>
        <v>221027</v>
      </c>
      <c r="AL67" s="244" t="n">
        <f aca="false">VLOOKUP($A67,[2]Data!$A$1:$AH$15000,31,0)</f>
        <v>116947</v>
      </c>
      <c r="AM67" s="244" t="n">
        <f aca="false">VLOOKUP($A67,[2]Data!$A$1:$AH$15000,32,0)</f>
        <v>21250</v>
      </c>
      <c r="AN67" s="244" t="n">
        <f aca="false">VLOOKUP($A67,[2]Data!$A$1:$AH$15000,33,0)</f>
        <v>17466</v>
      </c>
      <c r="AO67" s="244" t="n">
        <f aca="false">VLOOKUP($A67,[2]Data!$A$1:$AH$15000,29,0)</f>
        <v>60023</v>
      </c>
      <c r="AR67" s="129" t="n">
        <f aca="false">VLOOKUP($A67,[4]Data!$A$1:$R$15000,2,0)</f>
        <v>876876</v>
      </c>
      <c r="AS67" s="129" t="n">
        <f aca="false">VLOOKUP($A67,[3]Data!$A$1:$K$15000,3,0)*$A$2</f>
        <v>2557000</v>
      </c>
      <c r="AU67" s="129" t="n">
        <f aca="false">VLOOKUP($A67,[4]Data!$A$1:$R$15000,13,0)-VLOOKUP($A67,[4]Data!$A$1:$R$15000,14,0)</f>
        <v>-7848</v>
      </c>
      <c r="AW67" s="129" t="n">
        <f aca="false">VLOOKUP($A67,[4]Data!$A$1:$R$15000,3,0)</f>
        <v>374152</v>
      </c>
      <c r="AX67" s="129" t="n">
        <f aca="false">VLOOKUP($A67,[3]Data!$A$1:$K$15000,10,0)*$A$2</f>
        <v>384900</v>
      </c>
      <c r="AY67" s="129" t="n">
        <f aca="false">VLOOKUP($A67,[4]Data!$A$1:$AH$15000,9,0)</f>
        <v>133599</v>
      </c>
      <c r="AZ67" s="129" t="n">
        <f aca="false">VLOOKUP($A67,[3]Data!$A$1:$K$15000,4,0)*$A$2</f>
        <v>1636800</v>
      </c>
      <c r="BA67" s="129" t="n">
        <f aca="false">VLOOKUP($A67,[4]Data!$A$1:$R$15000,5,0)</f>
        <v>304893</v>
      </c>
      <c r="BB67" s="129" t="n">
        <f aca="false">VLOOKUP($A67,[4]Data!$A$1:$R$15000,6,0)</f>
        <v>-510016</v>
      </c>
      <c r="BC67" s="129" t="n">
        <f aca="false">VLOOKUP($A67,[4]Data!$A$1:$R$15000,17,0)</f>
        <v>-199432</v>
      </c>
      <c r="BD67" s="129" t="n">
        <f aca="false">VLOOKUP($A67,[4]Data!$A$1:$R$15000,7,0)</f>
        <v>-409411</v>
      </c>
      <c r="BE67" s="244" t="n">
        <f aca="false">VLOOKUP($A67,[2]Data!$A$1:$AH$15000,28,0)</f>
        <v>24462</v>
      </c>
      <c r="BF67" s="206" t="n">
        <f aca="false">VLOOKUP($A67,[8]Data!$A$1:$P$15000,3,0)*$H$2</f>
        <v>89000</v>
      </c>
      <c r="BG67" s="206" t="n">
        <f aca="false">VLOOKUP($A67,[1]Data!$A$1:$AH$15000,34,0)</f>
        <v>612374</v>
      </c>
      <c r="BH67" s="206" t="n">
        <f aca="false">VLOOKUP($A67,[2]Data!$A$1:$BD$15000,54,0)</f>
        <v>17120</v>
      </c>
      <c r="BI67" s="206" t="n">
        <f aca="false">VLOOKUP($A67,[2]Data!$A$1:$BD$15000,55,0)</f>
        <v>7851</v>
      </c>
      <c r="BJ67" s="206" t="n">
        <f aca="false">VLOOKUP($A67,[2]Data!$A$1:$BD$15000,56,0)</f>
        <v>56428</v>
      </c>
    </row>
    <row r="68" customFormat="false" ht="11.25" hidden="false" customHeight="false" outlineLevel="0" collapsed="false">
      <c r="A68" s="204" t="n">
        <v>36529</v>
      </c>
      <c r="B68" s="129" t="n">
        <f aca="false">VLOOKUP($A68,[9]Data!$A$1:$L$15000,3,0)</f>
        <v>462000</v>
      </c>
      <c r="C68" s="129" t="n">
        <f aca="false">VLOOKUP($A68,[9]Data!$A$1:$L$15000,4,0)</f>
        <v>893000</v>
      </c>
      <c r="D68" s="129" t="n">
        <f aca="false">VLOOKUP($A68,[9]Data!$A$1:$L$15000,7,0)</f>
        <v>716000</v>
      </c>
      <c r="E68" s="129" t="n">
        <f aca="false">VLOOKUP($A68,[9]Data!$A$1:$L$15000,6,0)</f>
        <v>95000</v>
      </c>
      <c r="F68" s="129" t="n">
        <f aca="false">VLOOKUP($A68,[9]Data!$A$1:$L$15000,5,0)</f>
        <v>130000</v>
      </c>
      <c r="G68" s="129" t="n">
        <f aca="false">VLOOKUP($A68,[9]Data!$A$1:$L$15000,8,0)</f>
        <v>252000</v>
      </c>
      <c r="H68" s="129" t="n">
        <f aca="false">VLOOKUP($A68,[8]Data!$A$1:$R$15000,9,0)*$H$2</f>
        <v>1650000</v>
      </c>
      <c r="I68" s="129" t="n">
        <f aca="false">VLOOKUP($A68,[8]Data!$A$1:$R$15000,12,0)*$H$2</f>
        <v>140000</v>
      </c>
      <c r="J68" s="129" t="n">
        <f aca="false">VLOOKUP($A68,[8]Data!$A$1:$R$15000,13,0)*$H$2</f>
        <v>297000</v>
      </c>
      <c r="K68" s="205" t="n">
        <f aca="false">SUM(I68:J68)</f>
        <v>437000</v>
      </c>
      <c r="L68" s="129" t="n">
        <f aca="false">VLOOKUP($A68,[8]Data!$A$1:$R$15000,11,0)*$H$2</f>
        <v>107000</v>
      </c>
      <c r="M68" s="129" t="n">
        <f aca="false">VLOOKUP($A68,[8]Data!$A$1:$R$15000,10,0)*$H$2</f>
        <v>160000</v>
      </c>
      <c r="N68" s="129" t="n">
        <f aca="false">VLOOKUP($A68,[8]Data!$A$1:$R$15000,14,0)*$H$2</f>
        <v>27000</v>
      </c>
      <c r="O68" s="244"/>
      <c r="P68" s="244"/>
      <c r="Q68" s="244"/>
      <c r="R68" s="244"/>
      <c r="S68" s="244"/>
      <c r="T68" s="244"/>
      <c r="V68" s="129" t="n">
        <f aca="false">VLOOKUP($A68,[2]Data!$A$1:$AH$15000,6,0)</f>
        <v>2099069</v>
      </c>
      <c r="AA68" s="129" t="n">
        <f aca="false">VLOOKUP($A68,[2]Data!$A$1:$BF$15000,58,0)</f>
        <v>225673</v>
      </c>
      <c r="AB68" s="129" t="n">
        <f aca="false">VLOOKUP($A68,[2]Data!$A$1:$BF$15000,57,0)</f>
        <v>859469</v>
      </c>
      <c r="AH68" s="244" t="n">
        <f aca="false">VLOOKUP($A68,[2]Data!$A$1:$AH$15000,26,0)</f>
        <v>66745</v>
      </c>
      <c r="AI68" s="244" t="n">
        <f aca="false">VLOOKUP($A68,[2]Data!$A$1:$AH$15000,27,0)</f>
        <v>6591</v>
      </c>
      <c r="AJ68" s="244" t="n">
        <f aca="false">VLOOKUP($A68,[2]Data!$A$1:$AH$15000,25,0)</f>
        <v>133749</v>
      </c>
      <c r="AK68" s="244" t="n">
        <f aca="false">VLOOKUP($A68,[2]Data!$A$1:$AH$15000,30,0)</f>
        <v>216539</v>
      </c>
      <c r="AL68" s="244" t="n">
        <f aca="false">VLOOKUP($A68,[2]Data!$A$1:$AH$15000,31,0)</f>
        <v>150669</v>
      </c>
      <c r="AM68" s="244" t="n">
        <f aca="false">VLOOKUP($A68,[2]Data!$A$1:$AH$15000,32,0)</f>
        <v>25862</v>
      </c>
      <c r="AN68" s="244" t="n">
        <f aca="false">VLOOKUP($A68,[2]Data!$A$1:$AH$15000,33,0)</f>
        <v>20377</v>
      </c>
      <c r="AO68" s="244" t="n">
        <f aca="false">VLOOKUP($A68,[2]Data!$A$1:$AH$15000,29,0)</f>
        <v>50304</v>
      </c>
      <c r="AR68" s="129" t="n">
        <f aca="false">VLOOKUP($A68,[4]Data!$A$1:$R$15000,2,0)</f>
        <v>863476</v>
      </c>
      <c r="AS68" s="129" t="n">
        <f aca="false">VLOOKUP($A68,[3]Data!$A$1:$K$15000,3,0)*$A$2</f>
        <v>2557000</v>
      </c>
      <c r="AU68" s="129" t="n">
        <f aca="false">VLOOKUP($A68,[4]Data!$A$1:$R$15000,13,0)-VLOOKUP($A68,[4]Data!$A$1:$R$15000,14,0)</f>
        <v>27868</v>
      </c>
      <c r="AW68" s="129" t="n">
        <f aca="false">VLOOKUP($A68,[4]Data!$A$1:$R$15000,3,0)</f>
        <v>392464</v>
      </c>
      <c r="AX68" s="129" t="n">
        <f aca="false">VLOOKUP($A68,[3]Data!$A$1:$K$15000,10,0)*$A$2</f>
        <v>389900</v>
      </c>
      <c r="AY68" s="129" t="n">
        <f aca="false">VLOOKUP($A68,[4]Data!$A$1:$AH$15000,9,0)</f>
        <v>76281</v>
      </c>
      <c r="AZ68" s="129" t="n">
        <f aca="false">VLOOKUP($A68,[3]Data!$A$1:$K$15000,4,0)*$A$2</f>
        <v>1681400</v>
      </c>
      <c r="BA68" s="129" t="n">
        <f aca="false">VLOOKUP($A68,[4]Data!$A$1:$R$15000,5,0)</f>
        <v>302694</v>
      </c>
      <c r="BB68" s="129" t="n">
        <f aca="false">VLOOKUP($A68,[4]Data!$A$1:$R$15000,6,0)</f>
        <v>-510111</v>
      </c>
      <c r="BC68" s="129" t="n">
        <f aca="false">VLOOKUP($A68,[4]Data!$A$1:$R$15000,17,0)</f>
        <v>-209567</v>
      </c>
      <c r="BD68" s="129" t="n">
        <f aca="false">VLOOKUP($A68,[4]Data!$A$1:$R$15000,7,0)</f>
        <v>-391809</v>
      </c>
      <c r="BE68" s="244" t="n">
        <f aca="false">VLOOKUP($A68,[2]Data!$A$1:$AH$15000,28,0)</f>
        <v>24462</v>
      </c>
      <c r="BF68" s="206" t="n">
        <f aca="false">VLOOKUP($A68,[8]Data!$A$1:$P$15000,3,0)*$H$2</f>
        <v>122000</v>
      </c>
      <c r="BG68" s="206" t="n">
        <f aca="false">VLOOKUP($A68,[1]Data!$A$1:$AH$15000,34,0)</f>
        <v>548821</v>
      </c>
      <c r="BH68" s="206" t="n">
        <f aca="false">VLOOKUP($A68,[2]Data!$A$1:$BD$15000,54,0)</f>
        <v>18779</v>
      </c>
      <c r="BI68" s="206" t="n">
        <f aca="false">VLOOKUP($A68,[2]Data!$A$1:$BD$15000,55,0)</f>
        <v>7851</v>
      </c>
      <c r="BJ68" s="206" t="n">
        <f aca="false">VLOOKUP($A68,[2]Data!$A$1:$BD$15000,56,0)</f>
        <v>56428</v>
      </c>
    </row>
    <row r="69" customFormat="false" ht="11.25" hidden="false" customHeight="false" outlineLevel="0" collapsed="false">
      <c r="A69" s="204" t="n">
        <v>36530</v>
      </c>
      <c r="B69" s="129" t="n">
        <f aca="false">VLOOKUP($A69,[9]Data!$A$1:$L$15000,3,0)</f>
        <v>525000</v>
      </c>
      <c r="C69" s="129" t="n">
        <f aca="false">VLOOKUP($A69,[9]Data!$A$1:$L$15000,4,0)</f>
        <v>872000</v>
      </c>
      <c r="D69" s="129" t="n">
        <f aca="false">VLOOKUP($A69,[9]Data!$A$1:$L$15000,7,0)</f>
        <v>704000</v>
      </c>
      <c r="E69" s="129" t="n">
        <f aca="false">VLOOKUP($A69,[9]Data!$A$1:$L$15000,6,0)</f>
        <v>62000</v>
      </c>
      <c r="F69" s="129" t="n">
        <f aca="false">VLOOKUP($A69,[9]Data!$A$1:$L$15000,5,0)</f>
        <v>117000</v>
      </c>
      <c r="G69" s="129" t="n">
        <f aca="false">VLOOKUP($A69,[9]Data!$A$1:$L$15000,8,0)</f>
        <v>252000</v>
      </c>
      <c r="H69" s="129" t="n">
        <f aca="false">VLOOKUP($A69,[8]Data!$A$1:$R$15000,9,0)*$H$2</f>
        <v>1672000</v>
      </c>
      <c r="I69" s="129" t="n">
        <f aca="false">VLOOKUP($A69,[8]Data!$A$1:$R$15000,12,0)*$H$2</f>
        <v>152000</v>
      </c>
      <c r="J69" s="129" t="n">
        <f aca="false">VLOOKUP($A69,[8]Data!$A$1:$R$15000,13,0)*$H$2</f>
        <v>336000</v>
      </c>
      <c r="K69" s="205" t="n">
        <f aca="false">SUM(I69:J69)</f>
        <v>488000</v>
      </c>
      <c r="L69" s="129" t="n">
        <f aca="false">VLOOKUP($A69,[8]Data!$A$1:$R$15000,11,0)*$H$2</f>
        <v>88000</v>
      </c>
      <c r="M69" s="129" t="n">
        <f aca="false">VLOOKUP($A69,[8]Data!$A$1:$R$15000,10,0)*$H$2</f>
        <v>154000</v>
      </c>
      <c r="N69" s="129" t="n">
        <f aca="false">VLOOKUP($A69,[8]Data!$A$1:$R$15000,14,0)*$H$2</f>
        <v>41000</v>
      </c>
      <c r="O69" s="244"/>
      <c r="P69" s="244"/>
      <c r="Q69" s="244"/>
      <c r="R69" s="244"/>
      <c r="S69" s="244"/>
      <c r="T69" s="244"/>
      <c r="V69" s="129" t="n">
        <f aca="false">VLOOKUP($A69,[2]Data!$A$1:$AH$15000,6,0)</f>
        <v>2049561</v>
      </c>
      <c r="AA69" s="129" t="n">
        <f aca="false">VLOOKUP($A69,[2]Data!$A$1:$BF$15000,58,0)</f>
        <v>223656</v>
      </c>
      <c r="AB69" s="129" t="n">
        <f aca="false">VLOOKUP($A69,[2]Data!$A$1:$BF$15000,57,0)</f>
        <v>875877</v>
      </c>
      <c r="AH69" s="244" t="n">
        <f aca="false">VLOOKUP($A69,[2]Data!$A$1:$AH$15000,26,0)</f>
        <v>67116</v>
      </c>
      <c r="AI69" s="244" t="n">
        <f aca="false">VLOOKUP($A69,[2]Data!$A$1:$AH$15000,27,0)</f>
        <v>6441</v>
      </c>
      <c r="AJ69" s="244" t="n">
        <f aca="false">VLOOKUP($A69,[2]Data!$A$1:$AH$15000,25,0)</f>
        <v>139269</v>
      </c>
      <c r="AK69" s="244" t="n">
        <f aca="false">VLOOKUP($A69,[2]Data!$A$1:$AH$15000,30,0)</f>
        <v>225079</v>
      </c>
      <c r="AL69" s="244" t="n">
        <f aca="false">VLOOKUP($A69,[2]Data!$A$1:$AH$15000,31,0)</f>
        <v>129575</v>
      </c>
      <c r="AM69" s="244" t="n">
        <f aca="false">VLOOKUP($A69,[2]Data!$A$1:$AH$15000,32,0)</f>
        <v>24482</v>
      </c>
      <c r="AN69" s="244" t="n">
        <f aca="false">VLOOKUP($A69,[2]Data!$A$1:$AH$15000,33,0)</f>
        <v>20164</v>
      </c>
      <c r="AO69" s="244" t="n">
        <f aca="false">VLOOKUP($A69,[2]Data!$A$1:$AH$15000,29,0)</f>
        <v>75346</v>
      </c>
      <c r="AR69" s="129" t="n">
        <f aca="false">VLOOKUP($A69,[4]Data!$A$1:$R$15000,2,0)</f>
        <v>817127</v>
      </c>
      <c r="AS69" s="129" t="n">
        <f aca="false">VLOOKUP($A69,[3]Data!$A$1:$K$15000,3,0)*$A$2</f>
        <v>2553800</v>
      </c>
      <c r="AU69" s="129" t="n">
        <f aca="false">VLOOKUP($A69,[4]Data!$A$1:$R$15000,13,0)-VLOOKUP($A69,[4]Data!$A$1:$R$15000,14,0)</f>
        <v>-93201</v>
      </c>
      <c r="AW69" s="129" t="n">
        <f aca="false">VLOOKUP($A69,[4]Data!$A$1:$R$15000,3,0)</f>
        <v>381268</v>
      </c>
      <c r="AX69" s="129" t="n">
        <f aca="false">VLOOKUP($A69,[3]Data!$A$1:$K$15000,10,0)*$A$2</f>
        <v>356700</v>
      </c>
      <c r="AY69" s="129" t="n">
        <f aca="false">VLOOKUP($A69,[4]Data!$A$1:$AH$15000,9,0)</f>
        <v>146205</v>
      </c>
      <c r="AZ69" s="129" t="n">
        <f aca="false">VLOOKUP($A69,[3]Data!$A$1:$K$15000,4,0)*$A$2</f>
        <v>1702800</v>
      </c>
      <c r="BA69" s="129" t="n">
        <f aca="false">VLOOKUP($A69,[4]Data!$A$1:$R$15000,5,0)</f>
        <v>283946</v>
      </c>
      <c r="BB69" s="129" t="n">
        <f aca="false">VLOOKUP($A69,[4]Data!$A$1:$R$15000,6,0)</f>
        <v>-460895</v>
      </c>
      <c r="BC69" s="129" t="n">
        <f aca="false">VLOOKUP($A69,[4]Data!$A$1:$R$15000,17,0)</f>
        <v>-181800</v>
      </c>
      <c r="BD69" s="129" t="n">
        <f aca="false">VLOOKUP($A69,[4]Data!$A$1:$R$15000,7,0)</f>
        <v>-316728</v>
      </c>
      <c r="BE69" s="244" t="n">
        <f aca="false">VLOOKUP($A69,[2]Data!$A$1:$AH$15000,28,0)</f>
        <v>24213</v>
      </c>
      <c r="BF69" s="206" t="n">
        <f aca="false">VLOOKUP($A69,[8]Data!$A$1:$P$15000,3,0)*$H$2</f>
        <v>103000</v>
      </c>
      <c r="BG69" s="206" t="n">
        <f aca="false">VLOOKUP($A69,[1]Data!$A$1:$AH$15000,34,0)</f>
        <v>618389</v>
      </c>
      <c r="BH69" s="206" t="n">
        <f aca="false">VLOOKUP($A69,[2]Data!$A$1:$BD$15000,54,0)</f>
        <v>3564</v>
      </c>
      <c r="BI69" s="206" t="n">
        <f aca="false">VLOOKUP($A69,[2]Data!$A$1:$BD$15000,55,0)</f>
        <v>7851</v>
      </c>
      <c r="BJ69" s="206" t="n">
        <f aca="false">VLOOKUP($A69,[2]Data!$A$1:$BD$15000,56,0)</f>
        <v>71639</v>
      </c>
    </row>
    <row r="70" customFormat="false" ht="11.25" hidden="false" customHeight="false" outlineLevel="0" collapsed="false">
      <c r="A70" s="204" t="n">
        <v>36531</v>
      </c>
      <c r="B70" s="129" t="n">
        <f aca="false">VLOOKUP($A70,[9]Data!$A$1:$L$15000,3,0)</f>
        <v>538000</v>
      </c>
      <c r="C70" s="129" t="n">
        <f aca="false">VLOOKUP($A70,[9]Data!$A$1:$L$15000,4,0)</f>
        <v>929000</v>
      </c>
      <c r="D70" s="129" t="n">
        <f aca="false">VLOOKUP($A70,[9]Data!$A$1:$L$15000,7,0)</f>
        <v>662000</v>
      </c>
      <c r="E70" s="129" t="n">
        <f aca="false">VLOOKUP($A70,[9]Data!$A$1:$L$15000,6,0)</f>
        <v>135000</v>
      </c>
      <c r="F70" s="129" t="n">
        <f aca="false">VLOOKUP($A70,[9]Data!$A$1:$L$15000,5,0)</f>
        <v>135000</v>
      </c>
      <c r="G70" s="129" t="n">
        <f aca="false">VLOOKUP($A70,[9]Data!$A$1:$L$15000,8,0)</f>
        <v>249000</v>
      </c>
      <c r="H70" s="129" t="n">
        <f aca="false">VLOOKUP($A70,[8]Data!$A$1:$R$15000,9,0)*$H$2</f>
        <v>1745000</v>
      </c>
      <c r="I70" s="129" t="n">
        <f aca="false">VLOOKUP($A70,[8]Data!$A$1:$R$15000,12,0)*$H$2</f>
        <v>189000</v>
      </c>
      <c r="J70" s="129" t="n">
        <f aca="false">VLOOKUP($A70,[8]Data!$A$1:$R$15000,13,0)*$H$2</f>
        <v>316000</v>
      </c>
      <c r="K70" s="205" t="n">
        <f aca="false">SUM(I70:J70)</f>
        <v>505000</v>
      </c>
      <c r="L70" s="129" t="n">
        <f aca="false">VLOOKUP($A70,[8]Data!$A$1:$R$15000,11,0)*$H$2</f>
        <v>96000</v>
      </c>
      <c r="M70" s="129" t="n">
        <f aca="false">VLOOKUP($A70,[8]Data!$A$1:$R$15000,10,0)*$H$2</f>
        <v>160000</v>
      </c>
      <c r="N70" s="129" t="n">
        <f aca="false">VLOOKUP($A70,[8]Data!$A$1:$R$15000,14,0)*$H$2</f>
        <v>36000</v>
      </c>
      <c r="O70" s="244"/>
      <c r="P70" s="244"/>
      <c r="Q70" s="244"/>
      <c r="R70" s="244"/>
      <c r="S70" s="244"/>
      <c r="T70" s="244"/>
      <c r="V70" s="129" t="n">
        <f aca="false">VLOOKUP($A70,[2]Data!$A$1:$AH$15000,6,0)</f>
        <v>2056014</v>
      </c>
      <c r="AA70" s="129" t="n">
        <f aca="false">VLOOKUP($A70,[2]Data!$A$1:$BF$15000,58,0)</f>
        <v>228432</v>
      </c>
      <c r="AB70" s="129" t="n">
        <f aca="false">VLOOKUP($A70,[2]Data!$A$1:$BF$15000,57,0)</f>
        <v>876699</v>
      </c>
      <c r="AH70" s="244" t="n">
        <f aca="false">VLOOKUP($A70,[2]Data!$A$1:$AH$15000,26,0)</f>
        <v>70522</v>
      </c>
      <c r="AI70" s="244" t="n">
        <f aca="false">VLOOKUP($A70,[2]Data!$A$1:$AH$15000,27,0)</f>
        <v>9378</v>
      </c>
      <c r="AJ70" s="244" t="n">
        <f aca="false">VLOOKUP($A70,[2]Data!$A$1:$AH$15000,25,0)</f>
        <v>143907</v>
      </c>
      <c r="AK70" s="244" t="n">
        <f aca="false">VLOOKUP($A70,[2]Data!$A$1:$AH$15000,30,0)</f>
        <v>222647</v>
      </c>
      <c r="AL70" s="244" t="n">
        <f aca="false">VLOOKUP($A70,[2]Data!$A$1:$AH$15000,31,0)</f>
        <v>123720</v>
      </c>
      <c r="AM70" s="244" t="n">
        <f aca="false">VLOOKUP($A70,[2]Data!$A$1:$AH$15000,32,0)</f>
        <v>24837</v>
      </c>
      <c r="AN70" s="244" t="n">
        <f aca="false">VLOOKUP($A70,[2]Data!$A$1:$AH$15000,33,0)</f>
        <v>19894</v>
      </c>
      <c r="AO70" s="244" t="n">
        <f aca="false">VLOOKUP($A70,[2]Data!$A$1:$AH$15000,29,0)</f>
        <v>80471</v>
      </c>
      <c r="AR70" s="129" t="n">
        <f aca="false">VLOOKUP($A70,[4]Data!$A$1:$R$15000,2,0)</f>
        <v>895200</v>
      </c>
      <c r="AS70" s="129" t="n">
        <f aca="false">VLOOKUP($A70,[3]Data!$A$1:$K$15000,3,0)*$A$2</f>
        <v>2542400</v>
      </c>
      <c r="AU70" s="129" t="n">
        <f aca="false">VLOOKUP($A70,[4]Data!$A$1:$R$15000,13,0)-VLOOKUP($A70,[4]Data!$A$1:$R$15000,14,0)</f>
        <v>-108919</v>
      </c>
      <c r="AW70" s="129" t="n">
        <f aca="false">VLOOKUP($A70,[4]Data!$A$1:$R$15000,3,0)</f>
        <v>330053</v>
      </c>
      <c r="AX70" s="129" t="n">
        <f aca="false">VLOOKUP($A70,[3]Data!$A$1:$K$15000,10,0)*$A$2</f>
        <v>270200</v>
      </c>
      <c r="AY70" s="129" t="n">
        <f aca="false">VLOOKUP($A70,[4]Data!$A$1:$AH$15000,9,0)</f>
        <v>176019</v>
      </c>
      <c r="AZ70" s="129" t="n">
        <f aca="false">VLOOKUP($A70,[3]Data!$A$1:$K$15000,4,0)*$A$2</f>
        <v>1776000</v>
      </c>
      <c r="BA70" s="129" t="n">
        <f aca="false">VLOOKUP($A70,[4]Data!$A$1:$R$15000,5,0)</f>
        <v>332479</v>
      </c>
      <c r="BB70" s="129" t="n">
        <f aca="false">VLOOKUP($A70,[4]Data!$A$1:$R$15000,6,0)</f>
        <v>-468566</v>
      </c>
      <c r="BC70" s="129" t="n">
        <f aca="false">VLOOKUP($A70,[4]Data!$A$1:$R$15000,17,0)</f>
        <v>-182861</v>
      </c>
      <c r="BD70" s="129" t="n">
        <f aca="false">VLOOKUP($A70,[4]Data!$A$1:$R$15000,7,0)</f>
        <v>-243124</v>
      </c>
      <c r="BE70" s="244" t="n">
        <f aca="false">VLOOKUP($A70,[2]Data!$A$1:$AH$15000,28,0)</f>
        <v>24213</v>
      </c>
      <c r="BF70" s="206" t="n">
        <f aca="false">VLOOKUP($A70,[8]Data!$A$1:$P$15000,3,0)*$H$2</f>
        <v>165000</v>
      </c>
      <c r="BG70" s="206" t="n">
        <f aca="false">VLOOKUP($A70,[1]Data!$A$1:$AH$15000,34,0)</f>
        <v>629037</v>
      </c>
      <c r="BH70" s="206" t="n">
        <f aca="false">VLOOKUP($A70,[2]Data!$A$1:$BD$15000,54,0)</f>
        <v>3925</v>
      </c>
      <c r="BI70" s="206" t="n">
        <f aca="false">VLOOKUP($A70,[2]Data!$A$1:$BD$15000,55,0)</f>
        <v>7834</v>
      </c>
      <c r="BJ70" s="206" t="n">
        <f aca="false">VLOOKUP($A70,[2]Data!$A$1:$BD$15000,56,0)</f>
        <v>72621</v>
      </c>
    </row>
    <row r="71" customFormat="false" ht="11.25" hidden="false" customHeight="false" outlineLevel="0" collapsed="false">
      <c r="A71" s="204" t="n">
        <v>36532</v>
      </c>
      <c r="B71" s="129" t="n">
        <f aca="false">VLOOKUP($A71,[9]Data!$A$1:$L$15000,3,0)</f>
        <v>540000</v>
      </c>
      <c r="C71" s="129" t="n">
        <f aca="false">VLOOKUP($A71,[9]Data!$A$1:$L$15000,4,0)</f>
        <v>942000</v>
      </c>
      <c r="D71" s="129" t="n">
        <f aca="false">VLOOKUP($A71,[9]Data!$A$1:$L$15000,7,0)</f>
        <v>699000</v>
      </c>
      <c r="E71" s="129" t="n">
        <f aca="false">VLOOKUP($A71,[9]Data!$A$1:$L$15000,6,0)</f>
        <v>98000</v>
      </c>
      <c r="F71" s="129" t="n">
        <f aca="false">VLOOKUP($A71,[9]Data!$A$1:$L$15000,5,0)</f>
        <v>133000</v>
      </c>
      <c r="G71" s="129" t="n">
        <f aca="false">VLOOKUP($A71,[9]Data!$A$1:$L$15000,8,0)</f>
        <v>245000</v>
      </c>
      <c r="H71" s="129" t="n">
        <f aca="false">VLOOKUP($A71,[8]Data!$A$1:$R$15000,9,0)*$H$2</f>
        <v>1725000</v>
      </c>
      <c r="I71" s="129" t="n">
        <f aca="false">VLOOKUP($A71,[8]Data!$A$1:$R$15000,12,0)*$H$2</f>
        <v>173000</v>
      </c>
      <c r="J71" s="129" t="n">
        <f aca="false">VLOOKUP($A71,[8]Data!$A$1:$R$15000,13,0)*$H$2</f>
        <v>341000</v>
      </c>
      <c r="K71" s="205" t="n">
        <f aca="false">SUM(I71:J71)</f>
        <v>514000</v>
      </c>
      <c r="L71" s="129" t="n">
        <f aca="false">VLOOKUP($A71,[8]Data!$A$1:$R$15000,11,0)*$H$2</f>
        <v>95000</v>
      </c>
      <c r="M71" s="129" t="n">
        <f aca="false">VLOOKUP($A71,[8]Data!$A$1:$R$15000,10,0)*$H$2</f>
        <v>159000</v>
      </c>
      <c r="N71" s="129" t="n">
        <f aca="false">VLOOKUP($A71,[8]Data!$A$1:$R$15000,14,0)*$H$2</f>
        <v>41000</v>
      </c>
      <c r="O71" s="244"/>
      <c r="P71" s="244"/>
      <c r="Q71" s="244"/>
      <c r="R71" s="244"/>
      <c r="S71" s="244"/>
      <c r="T71" s="244"/>
      <c r="V71" s="129" t="n">
        <f aca="false">VLOOKUP($A71,[2]Data!$A$1:$AH$15000,6,0)</f>
        <v>2041039</v>
      </c>
      <c r="AA71" s="129" t="n">
        <f aca="false">VLOOKUP($A71,[2]Data!$A$1:$BF$15000,58,0)</f>
        <v>202930</v>
      </c>
      <c r="AB71" s="129" t="n">
        <f aca="false">VLOOKUP($A71,[2]Data!$A$1:$BF$15000,57,0)</f>
        <v>845811</v>
      </c>
      <c r="AH71" s="244" t="n">
        <f aca="false">VLOOKUP($A71,[2]Data!$A$1:$AH$15000,26,0)</f>
        <v>96337</v>
      </c>
      <c r="AI71" s="244" t="n">
        <f aca="false">VLOOKUP($A71,[2]Data!$A$1:$AH$15000,27,0)</f>
        <v>10069</v>
      </c>
      <c r="AJ71" s="244" t="n">
        <f aca="false">VLOOKUP($A71,[2]Data!$A$1:$AH$15000,25,0)</f>
        <v>124112</v>
      </c>
      <c r="AK71" s="244" t="n">
        <f aca="false">VLOOKUP($A71,[2]Data!$A$1:$AH$15000,30,0)</f>
        <v>190368</v>
      </c>
      <c r="AL71" s="244" t="n">
        <f aca="false">VLOOKUP($A71,[2]Data!$A$1:$AH$15000,31,0)</f>
        <v>114498</v>
      </c>
      <c r="AM71" s="244" t="n">
        <f aca="false">VLOOKUP($A71,[2]Data!$A$1:$AH$15000,32,0)</f>
        <v>23174</v>
      </c>
      <c r="AN71" s="244" t="n">
        <f aca="false">VLOOKUP($A71,[2]Data!$A$1:$AH$15000,33,0)</f>
        <v>19179</v>
      </c>
      <c r="AO71" s="244" t="n">
        <f aca="false">VLOOKUP($A71,[2]Data!$A$1:$AH$15000,29,0)</f>
        <v>96015</v>
      </c>
      <c r="AR71" s="129" t="n">
        <f aca="false">VLOOKUP($A71,[4]Data!$A$1:$R$15000,2,0)</f>
        <v>871807</v>
      </c>
      <c r="AS71" s="129" t="n">
        <f aca="false">VLOOKUP($A71,[3]Data!$A$1:$K$15000,3,0)*$A$2</f>
        <v>2537400</v>
      </c>
      <c r="AU71" s="129" t="n">
        <f aca="false">VLOOKUP($A71,[4]Data!$A$1:$R$15000,13,0)-VLOOKUP($A71,[4]Data!$A$1:$R$15000,14,0)</f>
        <v>-115376</v>
      </c>
      <c r="AW71" s="129" t="n">
        <f aca="false">VLOOKUP($A71,[4]Data!$A$1:$R$15000,3,0)</f>
        <v>304306</v>
      </c>
      <c r="AX71" s="129" t="n">
        <f aca="false">VLOOKUP($A71,[3]Data!$A$1:$K$15000,10,0)*$A$2</f>
        <v>247000</v>
      </c>
      <c r="AY71" s="129" t="n">
        <f aca="false">VLOOKUP($A71,[4]Data!$A$1:$AH$15000,9,0)</f>
        <v>169121</v>
      </c>
      <c r="AZ71" s="129" t="n">
        <f aca="false">VLOOKUP($A71,[3]Data!$A$1:$K$15000,4,0)*$A$2</f>
        <v>1755900</v>
      </c>
      <c r="BA71" s="129" t="n">
        <f aca="false">VLOOKUP($A71,[4]Data!$A$1:$R$15000,5,0)</f>
        <v>336705</v>
      </c>
      <c r="BB71" s="129" t="n">
        <f aca="false">VLOOKUP($A71,[4]Data!$A$1:$R$15000,6,0)</f>
        <v>-453032</v>
      </c>
      <c r="BC71" s="129" t="n">
        <f aca="false">VLOOKUP($A71,[4]Data!$A$1:$R$15000,17,0)</f>
        <v>-173658</v>
      </c>
      <c r="BD71" s="129" t="n">
        <f aca="false">VLOOKUP($A71,[4]Data!$A$1:$R$15000,7,0)</f>
        <v>-211577</v>
      </c>
      <c r="BE71" s="244" t="n">
        <f aca="false">VLOOKUP($A71,[2]Data!$A$1:$AH$15000,28,0)</f>
        <v>37116</v>
      </c>
      <c r="BF71" s="206" t="n">
        <f aca="false">VLOOKUP($A71,[8]Data!$A$1:$P$15000,3,0)*$H$2</f>
        <v>139000</v>
      </c>
      <c r="BG71" s="206" t="n">
        <f aca="false">VLOOKUP($A71,[1]Data!$A$1:$AH$15000,34,0)</f>
        <v>636266</v>
      </c>
      <c r="BH71" s="206" t="n">
        <f aca="false">VLOOKUP($A71,[2]Data!$A$1:$BD$15000,54,0)</f>
        <v>3925</v>
      </c>
      <c r="BI71" s="206" t="n">
        <f aca="false">VLOOKUP($A71,[2]Data!$A$1:$BD$15000,55,0)</f>
        <v>7851</v>
      </c>
      <c r="BJ71" s="206" t="n">
        <f aca="false">VLOOKUP($A71,[2]Data!$A$1:$BD$15000,56,0)</f>
        <v>72621</v>
      </c>
    </row>
    <row r="72" customFormat="false" ht="11.25" hidden="false" customHeight="false" outlineLevel="0" collapsed="false">
      <c r="A72" s="204" t="n">
        <v>36533</v>
      </c>
      <c r="B72" s="129" t="n">
        <f aca="false">VLOOKUP($A72,[9]Data!$A$1:$L$15000,3,0)</f>
        <v>536000</v>
      </c>
      <c r="C72" s="129" t="n">
        <f aca="false">VLOOKUP($A72,[9]Data!$A$1:$L$15000,4,0)</f>
        <v>1110000</v>
      </c>
      <c r="D72" s="129" t="n">
        <f aca="false">VLOOKUP($A72,[9]Data!$A$1:$L$15000,7,0)</f>
        <v>710000</v>
      </c>
      <c r="E72" s="129" t="n">
        <f aca="false">VLOOKUP($A72,[9]Data!$A$1:$L$15000,6,0)</f>
        <v>82000</v>
      </c>
      <c r="F72" s="129" t="n">
        <f aca="false">VLOOKUP($A72,[9]Data!$A$1:$L$15000,5,0)</f>
        <v>200000</v>
      </c>
      <c r="G72" s="129" t="n">
        <f aca="false">VLOOKUP($A72,[9]Data!$A$1:$L$15000,8,0)</f>
        <v>252000</v>
      </c>
      <c r="H72" s="129" t="n">
        <f aca="false">VLOOKUP($A72,[8]Data!$A$1:$R$15000,9,0)*$H$2</f>
        <v>1723000</v>
      </c>
      <c r="I72" s="129" t="n">
        <f aca="false">VLOOKUP($A72,[8]Data!$A$1:$R$15000,12,0)*$H$2</f>
        <v>175000</v>
      </c>
      <c r="J72" s="129" t="n">
        <f aca="false">VLOOKUP($A72,[8]Data!$A$1:$R$15000,13,0)*$H$2</f>
        <v>346000</v>
      </c>
      <c r="K72" s="205" t="n">
        <f aca="false">SUM(I72:J72)</f>
        <v>521000</v>
      </c>
      <c r="L72" s="129" t="n">
        <f aca="false">VLOOKUP($A72,[8]Data!$A$1:$R$15000,11,0)*$H$2</f>
        <v>94000</v>
      </c>
      <c r="M72" s="129" t="n">
        <f aca="false">VLOOKUP($A72,[8]Data!$A$1:$R$15000,10,0)*$H$2</f>
        <v>157000</v>
      </c>
      <c r="N72" s="129" t="n">
        <f aca="false">VLOOKUP($A72,[8]Data!$A$1:$R$15000,14,0)*$H$2</f>
        <v>36000</v>
      </c>
      <c r="O72" s="244"/>
      <c r="P72" s="244"/>
      <c r="Q72" s="244"/>
      <c r="R72" s="244"/>
      <c r="S72" s="244"/>
      <c r="T72" s="244"/>
      <c r="V72" s="129" t="n">
        <f aca="false">VLOOKUP($A72,[2]Data!$A$1:$AH$15000,6,0)</f>
        <v>2019929</v>
      </c>
      <c r="AA72" s="129" t="n">
        <f aca="false">VLOOKUP($A72,[2]Data!$A$1:$BF$15000,58,0)</f>
        <v>185561</v>
      </c>
      <c r="AB72" s="129" t="n">
        <f aca="false">VLOOKUP($A72,[2]Data!$A$1:$BF$15000,57,0)</f>
        <v>733811</v>
      </c>
      <c r="AH72" s="244" t="n">
        <f aca="false">VLOOKUP($A72,[2]Data!$A$1:$AH$15000,26,0)</f>
        <v>54169</v>
      </c>
      <c r="AI72" s="244" t="n">
        <f aca="false">VLOOKUP($A72,[2]Data!$A$1:$AH$15000,27,0)</f>
        <v>6483</v>
      </c>
      <c r="AJ72" s="244" t="n">
        <f aca="false">VLOOKUP($A72,[2]Data!$A$1:$AH$15000,25,0)</f>
        <v>113743</v>
      </c>
      <c r="AK72" s="244" t="n">
        <f aca="false">VLOOKUP($A72,[2]Data!$A$1:$AH$15000,30,0)</f>
        <v>185046</v>
      </c>
      <c r="AL72" s="244" t="n">
        <f aca="false">VLOOKUP($A72,[2]Data!$A$1:$AH$15000,31,0)</f>
        <v>97640</v>
      </c>
      <c r="AM72" s="244" t="n">
        <f aca="false">VLOOKUP($A72,[2]Data!$A$1:$AH$15000,32,0)</f>
        <v>21669</v>
      </c>
      <c r="AN72" s="244" t="n">
        <f aca="false">VLOOKUP($A72,[2]Data!$A$1:$AH$15000,33,0)</f>
        <v>18203</v>
      </c>
      <c r="AO72" s="244" t="n">
        <f aca="false">VLOOKUP($A72,[2]Data!$A$1:$AH$15000,29,0)</f>
        <v>79290</v>
      </c>
      <c r="AR72" s="129" t="n">
        <f aca="false">VLOOKUP($A72,[4]Data!$A$1:$R$15000,2,0)</f>
        <v>884019</v>
      </c>
      <c r="AS72" s="129" t="n">
        <f aca="false">VLOOKUP($A72,[3]Data!$A$1:$K$15000,3,0)*$A$2</f>
        <v>2557600</v>
      </c>
      <c r="AU72" s="129" t="n">
        <f aca="false">VLOOKUP($A72,[4]Data!$A$1:$R$15000,13,0)-VLOOKUP($A72,[4]Data!$A$1:$R$15000,14,0)</f>
        <v>-206392</v>
      </c>
      <c r="AW72" s="129" t="n">
        <f aca="false">VLOOKUP($A72,[4]Data!$A$1:$R$15000,3,0)</f>
        <v>318616</v>
      </c>
      <c r="AX72" s="129" t="n">
        <f aca="false">VLOOKUP($A72,[3]Data!$A$1:$K$15000,10,0)*$A$2</f>
        <v>294600</v>
      </c>
      <c r="AY72" s="129" t="n">
        <f aca="false">VLOOKUP($A72,[4]Data!$A$1:$AH$15000,9,0)</f>
        <v>121963</v>
      </c>
      <c r="AZ72" s="129" t="n">
        <f aca="false">VLOOKUP($A72,[3]Data!$A$1:$K$15000,4,0)*$A$2</f>
        <v>1733900</v>
      </c>
      <c r="BA72" s="129" t="n">
        <f aca="false">VLOOKUP($A72,[4]Data!$A$1:$R$15000,5,0)</f>
        <v>243006</v>
      </c>
      <c r="BB72" s="129" t="n">
        <f aca="false">VLOOKUP($A72,[4]Data!$A$1:$R$15000,6,0)</f>
        <v>-468739</v>
      </c>
      <c r="BC72" s="129" t="n">
        <f aca="false">VLOOKUP($A72,[4]Data!$A$1:$R$15000,17,0)</f>
        <v>-189461</v>
      </c>
      <c r="BD72" s="129" t="n">
        <f aca="false">VLOOKUP($A72,[4]Data!$A$1:$R$15000,7,0)</f>
        <v>-266008</v>
      </c>
      <c r="BE72" s="244" t="n">
        <f aca="false">VLOOKUP($A72,[2]Data!$A$1:$AH$15000,28,0)</f>
        <v>29801</v>
      </c>
      <c r="BF72" s="206" t="n">
        <f aca="false">VLOOKUP($A72,[8]Data!$A$1:$P$15000,3,0)*$H$2</f>
        <v>120000</v>
      </c>
      <c r="BG72" s="206" t="n">
        <f aca="false">VLOOKUP($A72,[1]Data!$A$1:$AH$15000,34,0)</f>
        <v>602808</v>
      </c>
      <c r="BH72" s="206" t="n">
        <f aca="false">VLOOKUP($A72,[2]Data!$A$1:$BD$15000,54,0)</f>
        <v>3925</v>
      </c>
      <c r="BI72" s="206" t="n">
        <f aca="false">VLOOKUP($A72,[2]Data!$A$1:$BD$15000,55,0)</f>
        <v>7837</v>
      </c>
      <c r="BJ72" s="206" t="n">
        <f aca="false">VLOOKUP($A72,[2]Data!$A$1:$BD$15000,56,0)</f>
        <v>62807</v>
      </c>
    </row>
    <row r="73" customFormat="false" ht="11.25" hidden="false" customHeight="false" outlineLevel="0" collapsed="false">
      <c r="A73" s="204" t="n">
        <v>36534</v>
      </c>
      <c r="B73" s="129" t="n">
        <f aca="false">VLOOKUP($A73,[9]Data!$A$1:$L$15000,3,0)</f>
        <v>542000</v>
      </c>
      <c r="C73" s="129" t="n">
        <f aca="false">VLOOKUP($A73,[9]Data!$A$1:$L$15000,4,0)</f>
        <v>1087000</v>
      </c>
      <c r="D73" s="129" t="n">
        <f aca="false">VLOOKUP($A73,[9]Data!$A$1:$L$15000,7,0)</f>
        <v>713000</v>
      </c>
      <c r="E73" s="129" t="n">
        <f aca="false">VLOOKUP($A73,[9]Data!$A$1:$L$15000,6,0)</f>
        <v>85000</v>
      </c>
      <c r="F73" s="129" t="n">
        <f aca="false">VLOOKUP($A73,[9]Data!$A$1:$L$15000,5,0)</f>
        <v>182000</v>
      </c>
      <c r="G73" s="129" t="n">
        <f aca="false">VLOOKUP($A73,[9]Data!$A$1:$L$15000,8,0)</f>
        <v>253000</v>
      </c>
      <c r="H73" s="129" t="n">
        <f aca="false">VLOOKUP($A73,[8]Data!$A$1:$R$15000,9,0)*$H$2</f>
        <v>1735000</v>
      </c>
      <c r="I73" s="129" t="n">
        <f aca="false">VLOOKUP($A73,[8]Data!$A$1:$R$15000,12,0)*$H$2</f>
        <v>179000</v>
      </c>
      <c r="J73" s="129" t="n">
        <f aca="false">VLOOKUP($A73,[8]Data!$A$1:$R$15000,13,0)*$H$2</f>
        <v>346000</v>
      </c>
      <c r="K73" s="205" t="n">
        <f aca="false">SUM(I73:J73)</f>
        <v>525000</v>
      </c>
      <c r="L73" s="129" t="n">
        <f aca="false">VLOOKUP($A73,[8]Data!$A$1:$R$15000,11,0)*$H$2</f>
        <v>93000</v>
      </c>
      <c r="M73" s="129" t="n">
        <f aca="false">VLOOKUP($A73,[8]Data!$A$1:$R$15000,10,0)*$H$2</f>
        <v>159000</v>
      </c>
      <c r="N73" s="129" t="n">
        <f aca="false">VLOOKUP($A73,[8]Data!$A$1:$R$15000,14,0)*$H$2</f>
        <v>36000</v>
      </c>
      <c r="O73" s="244"/>
      <c r="P73" s="244"/>
      <c r="Q73" s="244"/>
      <c r="R73" s="244"/>
      <c r="S73" s="244"/>
      <c r="T73" s="244"/>
      <c r="V73" s="129" t="n">
        <f aca="false">VLOOKUP($A73,[2]Data!$A$1:$AH$15000,6,0)</f>
        <v>2041039</v>
      </c>
      <c r="AA73" s="129" t="n">
        <f aca="false">VLOOKUP($A73,[2]Data!$A$1:$BF$15000,58,0)</f>
        <v>202930</v>
      </c>
      <c r="AB73" s="129" t="n">
        <f aca="false">VLOOKUP($A73,[2]Data!$A$1:$BF$15000,57,0)</f>
        <v>845811</v>
      </c>
      <c r="AH73" s="244" t="n">
        <f aca="false">VLOOKUP($A73,[2]Data!$A$1:$AH$15000,26,0)</f>
        <v>96337</v>
      </c>
      <c r="AI73" s="244" t="n">
        <f aca="false">VLOOKUP($A73,[2]Data!$A$1:$AH$15000,27,0)</f>
        <v>10069</v>
      </c>
      <c r="AJ73" s="244" t="n">
        <f aca="false">VLOOKUP($A73,[2]Data!$A$1:$AH$15000,25,0)</f>
        <v>124112</v>
      </c>
      <c r="AK73" s="244" t="n">
        <f aca="false">VLOOKUP($A73,[2]Data!$A$1:$AH$15000,30,0)</f>
        <v>190368</v>
      </c>
      <c r="AL73" s="244" t="n">
        <f aca="false">VLOOKUP($A73,[2]Data!$A$1:$AH$15000,31,0)</f>
        <v>114498</v>
      </c>
      <c r="AM73" s="244" t="n">
        <f aca="false">VLOOKUP($A73,[2]Data!$A$1:$AH$15000,32,0)</f>
        <v>23174</v>
      </c>
      <c r="AN73" s="244" t="n">
        <f aca="false">VLOOKUP($A73,[2]Data!$A$1:$AH$15000,33,0)</f>
        <v>19179</v>
      </c>
      <c r="AO73" s="244" t="n">
        <f aca="false">VLOOKUP($A73,[2]Data!$A$1:$AH$15000,29,0)</f>
        <v>96015</v>
      </c>
      <c r="AR73" s="129" t="n">
        <f aca="false">VLOOKUP($A73,[4]Data!$A$1:$R$15000,2,0)</f>
        <v>863087</v>
      </c>
      <c r="AS73" s="129" t="n">
        <f aca="false">VLOOKUP($A73,[3]Data!$A$1:$K$15000,3,0)*$A$2</f>
        <v>2557300</v>
      </c>
      <c r="AU73" s="129" t="n">
        <f aca="false">VLOOKUP($A73,[4]Data!$A$1:$R$15000,13,0)-VLOOKUP($A73,[4]Data!$A$1:$R$15000,14,0)</f>
        <v>-361838</v>
      </c>
      <c r="AW73" s="129" t="n">
        <f aca="false">VLOOKUP($A73,[4]Data!$A$1:$R$15000,3,0)</f>
        <v>320552</v>
      </c>
      <c r="AX73" s="129" t="n">
        <f aca="false">VLOOKUP($A73,[3]Data!$A$1:$K$15000,10,0)*$A$2</f>
        <v>297500</v>
      </c>
      <c r="AY73" s="129" t="n">
        <f aca="false">VLOOKUP($A73,[4]Data!$A$1:$AH$15000,9,0)</f>
        <v>118145</v>
      </c>
      <c r="AZ73" s="129" t="n">
        <f aca="false">VLOOKUP($A73,[3]Data!$A$1:$K$15000,4,0)*$A$2</f>
        <v>1740000</v>
      </c>
      <c r="BA73" s="129" t="n">
        <f aca="false">VLOOKUP($A73,[4]Data!$A$1:$R$15000,5,0)</f>
        <v>202545</v>
      </c>
      <c r="BB73" s="129" t="n">
        <f aca="false">VLOOKUP($A73,[4]Data!$A$1:$R$15000,6,0)</f>
        <v>-464922</v>
      </c>
      <c r="BC73" s="129" t="n">
        <f aca="false">VLOOKUP($A73,[4]Data!$A$1:$R$15000,17,0)</f>
        <v>-197889</v>
      </c>
      <c r="BD73" s="129" t="n">
        <f aca="false">VLOOKUP($A73,[4]Data!$A$1:$R$15000,7,0)</f>
        <v>-270190</v>
      </c>
      <c r="BE73" s="244" t="n">
        <f aca="false">VLOOKUP($A73,[2]Data!$A$1:$AH$15000,28,0)</f>
        <v>37116</v>
      </c>
      <c r="BF73" s="206" t="n">
        <f aca="false">VLOOKUP($A73,[8]Data!$A$1:$P$15000,3,0)*$H$2</f>
        <v>121000</v>
      </c>
      <c r="BG73" s="206" t="n">
        <f aca="false">VLOOKUP($A73,[1]Data!$A$1:$AH$15000,34,0)</f>
        <v>633320</v>
      </c>
      <c r="BH73" s="206" t="n">
        <f aca="false">VLOOKUP($A73,[2]Data!$A$1:$BD$15000,54,0)</f>
        <v>3925</v>
      </c>
      <c r="BI73" s="206" t="n">
        <f aca="false">VLOOKUP($A73,[2]Data!$A$1:$BD$15000,55,0)</f>
        <v>7851</v>
      </c>
      <c r="BJ73" s="206" t="n">
        <f aca="false">VLOOKUP($A73,[2]Data!$A$1:$BD$15000,56,0)</f>
        <v>72621</v>
      </c>
    </row>
    <row r="74" customFormat="false" ht="11.25" hidden="false" customHeight="false" outlineLevel="0" collapsed="false">
      <c r="A74" s="204" t="n">
        <v>36535</v>
      </c>
      <c r="B74" s="129" t="n">
        <f aca="false">VLOOKUP($A74,[9]Data!$A$1:$L$15000,3,0)</f>
        <v>541000</v>
      </c>
      <c r="C74" s="129" t="n">
        <f aca="false">VLOOKUP($A74,[9]Data!$A$1:$L$15000,4,0)</f>
        <v>1108000</v>
      </c>
      <c r="D74" s="129" t="n">
        <f aca="false">VLOOKUP($A74,[9]Data!$A$1:$L$15000,7,0)</f>
        <v>699000</v>
      </c>
      <c r="E74" s="129" t="n">
        <f aca="false">VLOOKUP($A74,[9]Data!$A$1:$L$15000,6,0)</f>
        <v>88000</v>
      </c>
      <c r="F74" s="129" t="n">
        <f aca="false">VLOOKUP($A74,[9]Data!$A$1:$L$15000,5,0)</f>
        <v>157000</v>
      </c>
      <c r="G74" s="129" t="n">
        <f aca="false">VLOOKUP($A74,[9]Data!$A$1:$L$15000,8,0)</f>
        <v>250000</v>
      </c>
      <c r="H74" s="129" t="n">
        <f aca="false">VLOOKUP($A74,[8]Data!$A$1:$R$15000,9,0)*$H$2</f>
        <v>1744000</v>
      </c>
      <c r="I74" s="129" t="n">
        <f aca="false">VLOOKUP($A74,[8]Data!$A$1:$R$15000,12,0)*$H$2</f>
        <v>180000</v>
      </c>
      <c r="J74" s="129" t="n">
        <f aca="false">VLOOKUP($A74,[8]Data!$A$1:$R$15000,13,0)*$H$2</f>
        <v>350000</v>
      </c>
      <c r="K74" s="205" t="n">
        <f aca="false">SUM(I74:J74)</f>
        <v>530000</v>
      </c>
      <c r="L74" s="129" t="n">
        <f aca="false">VLOOKUP($A74,[8]Data!$A$1:$R$15000,11,0)*$H$2</f>
        <v>94000</v>
      </c>
      <c r="M74" s="129" t="n">
        <f aca="false">VLOOKUP($A74,[8]Data!$A$1:$R$15000,10,0)*$H$2</f>
        <v>159000</v>
      </c>
      <c r="N74" s="129" t="n">
        <f aca="false">VLOOKUP($A74,[8]Data!$A$1:$R$15000,14,0)*$H$2</f>
        <v>36000</v>
      </c>
      <c r="O74" s="244"/>
      <c r="P74" s="244"/>
      <c r="Q74" s="244"/>
      <c r="R74" s="244"/>
      <c r="S74" s="244"/>
      <c r="T74" s="244"/>
      <c r="V74" s="129" t="n">
        <f aca="false">VLOOKUP($A74,[2]Data!$A$1:$AH$15000,6,0)</f>
        <v>2000875</v>
      </c>
      <c r="AA74" s="129" t="n">
        <f aca="false">VLOOKUP($A74,[2]Data!$A$1:$BF$15000,58,0)</f>
        <v>187372</v>
      </c>
      <c r="AB74" s="129" t="n">
        <f aca="false">VLOOKUP($A74,[2]Data!$A$1:$BF$15000,57,0)</f>
        <v>781374</v>
      </c>
      <c r="AH74" s="244" t="n">
        <f aca="false">VLOOKUP($A74,[2]Data!$A$1:$AH$15000,26,0)</f>
        <v>94675</v>
      </c>
      <c r="AI74" s="244" t="n">
        <f aca="false">VLOOKUP($A74,[2]Data!$A$1:$AH$15000,27,0)</f>
        <v>6534</v>
      </c>
      <c r="AJ74" s="244" t="n">
        <f aca="false">VLOOKUP($A74,[2]Data!$A$1:$AH$15000,25,0)</f>
        <v>114095</v>
      </c>
      <c r="AK74" s="244" t="n">
        <f aca="false">VLOOKUP($A74,[2]Data!$A$1:$AH$15000,30,0)</f>
        <v>175478</v>
      </c>
      <c r="AL74" s="244" t="n">
        <f aca="false">VLOOKUP($A74,[2]Data!$A$1:$AH$15000,31,0)</f>
        <v>96936</v>
      </c>
      <c r="AM74" s="244" t="n">
        <f aca="false">VLOOKUP($A74,[2]Data!$A$1:$AH$15000,32,0)</f>
        <v>22701</v>
      </c>
      <c r="AN74" s="244" t="n">
        <f aca="false">VLOOKUP($A74,[2]Data!$A$1:$AH$15000,33,0)</f>
        <v>17922</v>
      </c>
      <c r="AO74" s="244" t="n">
        <f aca="false">VLOOKUP($A74,[2]Data!$A$1:$AH$15000,29,0)</f>
        <v>79144</v>
      </c>
      <c r="AR74" s="129" t="n">
        <f aca="false">VLOOKUP($A74,[4]Data!$A$1:$R$15000,2,0)</f>
        <v>804615</v>
      </c>
      <c r="AS74" s="129" t="n">
        <f aca="false">VLOOKUP($A74,[3]Data!$A$1:$K$15000,3,0)*$A$2</f>
        <v>2557100</v>
      </c>
      <c r="AU74" s="129" t="n">
        <f aca="false">VLOOKUP($A74,[4]Data!$A$1:$R$15000,13,0)-VLOOKUP($A74,[4]Data!$A$1:$R$15000,14,0)</f>
        <v>-115658</v>
      </c>
      <c r="AW74" s="129" t="n">
        <f aca="false">VLOOKUP($A74,[4]Data!$A$1:$R$15000,3,0)</f>
        <v>321339</v>
      </c>
      <c r="AX74" s="129" t="n">
        <f aca="false">VLOOKUP($A74,[3]Data!$A$1:$K$15000,10,0)*$A$2</f>
        <v>298500</v>
      </c>
      <c r="AY74" s="129" t="n">
        <f aca="false">VLOOKUP($A74,[4]Data!$A$1:$AH$15000,9,0)</f>
        <v>117568</v>
      </c>
      <c r="AZ74" s="129" t="n">
        <f aca="false">VLOOKUP($A74,[3]Data!$A$1:$K$15000,4,0)*$A$2</f>
        <v>1748800</v>
      </c>
      <c r="BA74" s="129" t="n">
        <f aca="false">VLOOKUP($A74,[4]Data!$A$1:$R$15000,5,0)</f>
        <v>257913</v>
      </c>
      <c r="BB74" s="129" t="n">
        <f aca="false">VLOOKUP($A74,[4]Data!$A$1:$R$15000,6,0)</f>
        <v>-456930</v>
      </c>
      <c r="BC74" s="129" t="n">
        <f aca="false">VLOOKUP($A74,[4]Data!$A$1:$R$15000,17,0)</f>
        <v>-197214</v>
      </c>
      <c r="BD74" s="129" t="n">
        <f aca="false">VLOOKUP($A74,[4]Data!$A$1:$R$15000,7,0)</f>
        <v>-290286</v>
      </c>
      <c r="BE74" s="244" t="n">
        <f aca="false">VLOOKUP($A74,[2]Data!$A$1:$AH$15000,28,0)</f>
        <v>38061</v>
      </c>
      <c r="BF74" s="206" t="n">
        <f aca="false">VLOOKUP($A74,[8]Data!$A$1:$P$15000,3,0)*$H$2</f>
        <v>124000</v>
      </c>
      <c r="BG74" s="206" t="n">
        <f aca="false">VLOOKUP($A74,[1]Data!$A$1:$AH$15000,34,0)</f>
        <v>612310</v>
      </c>
      <c r="BH74" s="206" t="n">
        <f aca="false">VLOOKUP($A74,[2]Data!$A$1:$BD$15000,54,0)</f>
        <v>3885</v>
      </c>
      <c r="BI74" s="206" t="n">
        <f aca="false">VLOOKUP($A74,[2]Data!$A$1:$BD$15000,55,0)</f>
        <v>7851</v>
      </c>
      <c r="BJ74" s="206" t="n">
        <f aca="false">VLOOKUP($A74,[2]Data!$A$1:$BD$15000,56,0)</f>
        <v>62807</v>
      </c>
    </row>
    <row r="75" customFormat="false" ht="11.25" hidden="false" customHeight="false" outlineLevel="0" collapsed="false">
      <c r="A75" s="204" t="n">
        <v>36536</v>
      </c>
      <c r="B75" s="129" t="n">
        <f aca="false">VLOOKUP($A75,[9]Data!$A$1:$L$15000,3,0)</f>
        <v>542000</v>
      </c>
      <c r="C75" s="129" t="n">
        <f aca="false">VLOOKUP($A75,[9]Data!$A$1:$L$15000,4,0)</f>
        <v>1121000</v>
      </c>
      <c r="D75" s="129" t="n">
        <f aca="false">VLOOKUP($A75,[9]Data!$A$1:$L$15000,7,0)</f>
        <v>724000</v>
      </c>
      <c r="E75" s="129" t="n">
        <f aca="false">VLOOKUP($A75,[9]Data!$A$1:$L$15000,6,0)</f>
        <v>90000</v>
      </c>
      <c r="F75" s="129" t="n">
        <f aca="false">VLOOKUP($A75,[9]Data!$A$1:$L$15000,5,0)</f>
        <v>139000</v>
      </c>
      <c r="G75" s="129" t="n">
        <f aca="false">VLOOKUP($A75,[9]Data!$A$1:$L$15000,8,0)</f>
        <v>247000</v>
      </c>
      <c r="H75" s="129" t="n">
        <f aca="false">VLOOKUP($A75,[8]Data!$A$1:$R$15000,9,0)*$H$2</f>
        <v>1743000</v>
      </c>
      <c r="I75" s="129" t="n">
        <f aca="false">VLOOKUP($A75,[8]Data!$A$1:$R$15000,12,0)*$H$2</f>
        <v>179000</v>
      </c>
      <c r="J75" s="129" t="n">
        <f aca="false">VLOOKUP($A75,[8]Data!$A$1:$R$15000,13,0)*$H$2</f>
        <v>346000</v>
      </c>
      <c r="K75" s="205" t="n">
        <f aca="false">SUM(I75:J75)</f>
        <v>525000</v>
      </c>
      <c r="L75" s="129" t="n">
        <f aca="false">VLOOKUP($A75,[8]Data!$A$1:$R$15000,11,0)*$H$2</f>
        <v>95000</v>
      </c>
      <c r="M75" s="129" t="n">
        <f aca="false">VLOOKUP($A75,[8]Data!$A$1:$R$15000,10,0)*$H$2</f>
        <v>158000</v>
      </c>
      <c r="N75" s="129" t="n">
        <f aca="false">VLOOKUP($A75,[8]Data!$A$1:$R$15000,14,0)*$H$2</f>
        <v>36000</v>
      </c>
      <c r="O75" s="244"/>
      <c r="P75" s="244"/>
      <c r="Q75" s="244"/>
      <c r="R75" s="244"/>
      <c r="S75" s="244"/>
      <c r="T75" s="244"/>
      <c r="V75" s="129" t="n">
        <f aca="false">VLOOKUP($A75,[2]Data!$A$1:$AH$15000,6,0)</f>
        <v>2022046</v>
      </c>
      <c r="AA75" s="129" t="n">
        <f aca="false">VLOOKUP($A75,[2]Data!$A$1:$BF$15000,58,0)</f>
        <v>204696</v>
      </c>
      <c r="AB75" s="129" t="n">
        <f aca="false">VLOOKUP($A75,[2]Data!$A$1:$BF$15000,57,0)</f>
        <v>764664</v>
      </c>
      <c r="AH75" s="244" t="n">
        <f aca="false">VLOOKUP($A75,[2]Data!$A$1:$AH$15000,26,0)</f>
        <v>72774</v>
      </c>
      <c r="AI75" s="244" t="n">
        <f aca="false">VLOOKUP($A75,[2]Data!$A$1:$AH$15000,27,0)</f>
        <v>11202</v>
      </c>
      <c r="AJ75" s="244" t="n">
        <f aca="false">VLOOKUP($A75,[2]Data!$A$1:$AH$15000,25,0)</f>
        <v>142106</v>
      </c>
      <c r="AK75" s="244" t="n">
        <f aca="false">VLOOKUP($A75,[2]Data!$A$1:$AH$15000,30,0)</f>
        <v>177859</v>
      </c>
      <c r="AL75" s="244" t="n">
        <f aca="false">VLOOKUP($A75,[2]Data!$A$1:$AH$15000,31,0)</f>
        <v>105222</v>
      </c>
      <c r="AM75" s="244" t="n">
        <f aca="false">VLOOKUP($A75,[2]Data!$A$1:$AH$15000,32,0)</f>
        <v>22225</v>
      </c>
      <c r="AN75" s="244" t="n">
        <f aca="false">VLOOKUP($A75,[2]Data!$A$1:$AH$15000,33,0)</f>
        <v>20104</v>
      </c>
      <c r="AO75" s="244" t="n">
        <f aca="false">VLOOKUP($A75,[2]Data!$A$1:$AH$15000,29,0)</f>
        <v>78814</v>
      </c>
      <c r="AR75" s="129" t="n">
        <f aca="false">VLOOKUP($A75,[4]Data!$A$1:$R$15000,2,0)</f>
        <v>819714</v>
      </c>
      <c r="AS75" s="129" t="n">
        <f aca="false">VLOOKUP($A75,[3]Data!$A$1:$K$15000,3,0)*$A$2</f>
        <v>2555800</v>
      </c>
      <c r="AU75" s="129" t="n">
        <f aca="false">VLOOKUP($A75,[4]Data!$A$1:$R$15000,13,0)-VLOOKUP($A75,[4]Data!$A$1:$R$15000,14,0)</f>
        <v>-127638</v>
      </c>
      <c r="AW75" s="129" t="n">
        <f aca="false">VLOOKUP($A75,[4]Data!$A$1:$R$15000,3,0)</f>
        <v>330891</v>
      </c>
      <c r="AX75" s="129" t="n">
        <f aca="false">VLOOKUP($A75,[3]Data!$A$1:$K$15000,10,0)*$A$2</f>
        <v>296000</v>
      </c>
      <c r="AY75" s="129" t="n">
        <f aca="false">VLOOKUP($A75,[4]Data!$A$1:$AH$15000,9,0)</f>
        <v>121747</v>
      </c>
      <c r="AZ75" s="129" t="n">
        <f aca="false">VLOOKUP($A75,[3]Data!$A$1:$K$15000,4,0)*$A$2</f>
        <v>1740700</v>
      </c>
      <c r="BA75" s="129" t="n">
        <f aca="false">VLOOKUP($A75,[4]Data!$A$1:$R$15000,5,0)</f>
        <v>250236</v>
      </c>
      <c r="BB75" s="129" t="n">
        <f aca="false">VLOOKUP($A75,[4]Data!$A$1:$R$15000,6,0)</f>
        <v>-482538</v>
      </c>
      <c r="BC75" s="129" t="n">
        <f aca="false">VLOOKUP($A75,[4]Data!$A$1:$R$15000,17,0)</f>
        <v>-186069</v>
      </c>
      <c r="BD75" s="129" t="n">
        <f aca="false">VLOOKUP($A75,[4]Data!$A$1:$R$15000,7,0)</f>
        <v>-289356</v>
      </c>
      <c r="BE75" s="244" t="n">
        <f aca="false">VLOOKUP($A75,[2]Data!$A$1:$AH$15000,28,0)</f>
        <v>33833</v>
      </c>
      <c r="BF75" s="206" t="n">
        <f aca="false">VLOOKUP($A75,[8]Data!$A$1:$P$15000,3,0)*$H$2</f>
        <v>125000</v>
      </c>
      <c r="BG75" s="206" t="n">
        <f aca="false">VLOOKUP($A75,[1]Data!$A$1:$AH$15000,34,0)</f>
        <v>640084</v>
      </c>
      <c r="BH75" s="206" t="n">
        <f aca="false">VLOOKUP($A75,[2]Data!$A$1:$BD$15000,54,0)</f>
        <v>3925</v>
      </c>
      <c r="BI75" s="206" t="n">
        <f aca="false">VLOOKUP($A75,[2]Data!$A$1:$BD$15000,55,0)</f>
        <v>7851</v>
      </c>
      <c r="BJ75" s="206" t="n">
        <f aca="false">VLOOKUP($A75,[2]Data!$A$1:$BD$15000,56,0)</f>
        <v>62807</v>
      </c>
    </row>
    <row r="76" customFormat="false" ht="11.25" hidden="false" customHeight="false" outlineLevel="0" collapsed="false">
      <c r="A76" s="204" t="n">
        <v>36537</v>
      </c>
      <c r="B76" s="129" t="n">
        <f aca="false">VLOOKUP($A76,[9]Data!$A$1:$L$15000,3,0)</f>
        <v>539000</v>
      </c>
      <c r="C76" s="129" t="n">
        <f aca="false">VLOOKUP($A76,[9]Data!$A$1:$L$15000,4,0)</f>
        <v>1008000</v>
      </c>
      <c r="D76" s="129" t="n">
        <f aca="false">VLOOKUP($A76,[9]Data!$A$1:$L$15000,7,0)</f>
        <v>723000</v>
      </c>
      <c r="E76" s="129" t="n">
        <f aca="false">VLOOKUP($A76,[9]Data!$A$1:$L$15000,6,0)</f>
        <v>62000</v>
      </c>
      <c r="F76" s="129" t="n">
        <f aca="false">VLOOKUP($A76,[9]Data!$A$1:$L$15000,5,0)</f>
        <v>171000</v>
      </c>
      <c r="G76" s="129" t="n">
        <f aca="false">VLOOKUP($A76,[9]Data!$A$1:$L$15000,8,0)</f>
        <v>241000</v>
      </c>
      <c r="H76" s="129" t="n">
        <f aca="false">VLOOKUP($A76,[8]Data!$A$1:$R$15000,9,0)*$H$2</f>
        <v>1735000</v>
      </c>
      <c r="I76" s="129" t="n">
        <f aca="false">VLOOKUP($A76,[8]Data!$A$1:$R$15000,12,0)*$H$2</f>
        <v>148000</v>
      </c>
      <c r="J76" s="129" t="n">
        <f aca="false">VLOOKUP($A76,[8]Data!$A$1:$R$15000,13,0)*$H$2</f>
        <v>338000</v>
      </c>
      <c r="K76" s="205" t="n">
        <f aca="false">SUM(I76:J76)</f>
        <v>486000</v>
      </c>
      <c r="L76" s="129" t="n">
        <f aca="false">VLOOKUP($A76,[8]Data!$A$1:$R$15000,11,0)*$H$2</f>
        <v>97000</v>
      </c>
      <c r="M76" s="129" t="n">
        <f aca="false">VLOOKUP($A76,[8]Data!$A$1:$R$15000,10,0)*$H$2</f>
        <v>160000</v>
      </c>
      <c r="N76" s="129" t="n">
        <f aca="false">VLOOKUP($A76,[8]Data!$A$1:$R$15000,14,0)*$H$2</f>
        <v>36000</v>
      </c>
      <c r="O76" s="244"/>
      <c r="P76" s="244"/>
      <c r="Q76" s="244"/>
      <c r="R76" s="244"/>
      <c r="S76" s="244"/>
      <c r="T76" s="244"/>
      <c r="V76" s="129" t="n">
        <f aca="false">VLOOKUP($A76,[2]Data!$A$1:$AH$15000,6,0)</f>
        <v>2013268</v>
      </c>
      <c r="AA76" s="129" t="n">
        <f aca="false">VLOOKUP($A76,[2]Data!$A$1:$BF$15000,58,0)</f>
        <v>213466</v>
      </c>
      <c r="AB76" s="129" t="n">
        <f aca="false">VLOOKUP($A76,[2]Data!$A$1:$BF$15000,57,0)</f>
        <v>741769</v>
      </c>
      <c r="AH76" s="244" t="n">
        <f aca="false">VLOOKUP($A76,[2]Data!$A$1:$AH$15000,26,0)</f>
        <v>68094</v>
      </c>
      <c r="AI76" s="244" t="n">
        <f aca="false">VLOOKUP($A76,[2]Data!$A$1:$AH$15000,27,0)</f>
        <v>6480</v>
      </c>
      <c r="AJ76" s="244" t="n">
        <f aca="false">VLOOKUP($A76,[2]Data!$A$1:$AH$15000,25,0)</f>
        <v>147688</v>
      </c>
      <c r="AK76" s="244" t="n">
        <f aca="false">VLOOKUP($A76,[2]Data!$A$1:$AH$15000,30,0)</f>
        <v>175146</v>
      </c>
      <c r="AL76" s="244" t="n">
        <f aca="false">VLOOKUP($A76,[2]Data!$A$1:$AH$15000,31,0)</f>
        <v>85322</v>
      </c>
      <c r="AM76" s="244" t="n">
        <f aca="false">VLOOKUP($A76,[2]Data!$A$1:$AH$15000,32,0)</f>
        <v>21339</v>
      </c>
      <c r="AN76" s="244" t="n">
        <f aca="false">VLOOKUP($A76,[2]Data!$A$1:$AH$15000,33,0)</f>
        <v>17463</v>
      </c>
      <c r="AO76" s="244" t="n">
        <f aca="false">VLOOKUP($A76,[2]Data!$A$1:$AH$15000,29,0)</f>
        <v>78073</v>
      </c>
      <c r="AR76" s="129" t="n">
        <f aca="false">VLOOKUP($A76,[4]Data!$A$1:$R$15000,2,0)</f>
        <v>751732</v>
      </c>
      <c r="AS76" s="129" t="n">
        <f aca="false">VLOOKUP($A76,[3]Data!$A$1:$K$15000,3,0)*$A$2</f>
        <v>2547800</v>
      </c>
      <c r="AU76" s="129" t="n">
        <f aca="false">VLOOKUP($A76,[4]Data!$A$1:$R$15000,13,0)-VLOOKUP($A76,[4]Data!$A$1:$R$15000,14,0)</f>
        <v>-339293</v>
      </c>
      <c r="AW76" s="129" t="n">
        <f aca="false">VLOOKUP($A76,[4]Data!$A$1:$R$15000,3,0)</f>
        <v>343368</v>
      </c>
      <c r="AX76" s="129" t="n">
        <f aca="false">VLOOKUP($A76,[3]Data!$A$1:$K$15000,10,0)*$A$2</f>
        <v>306800</v>
      </c>
      <c r="AY76" s="129" t="n">
        <f aca="false">VLOOKUP($A76,[4]Data!$A$1:$AH$15000,9,0)</f>
        <v>111158</v>
      </c>
      <c r="AZ76" s="129" t="n">
        <f aca="false">VLOOKUP($A76,[3]Data!$A$1:$K$15000,4,0)*$A$2</f>
        <v>1720600</v>
      </c>
      <c r="BA76" s="129" t="n">
        <f aca="false">VLOOKUP($A76,[4]Data!$A$1:$R$15000,5,0)</f>
        <v>14526</v>
      </c>
      <c r="BB76" s="129" t="n">
        <f aca="false">VLOOKUP($A76,[4]Data!$A$1:$R$15000,6,0)</f>
        <v>-504408</v>
      </c>
      <c r="BC76" s="129" t="n">
        <f aca="false">VLOOKUP($A76,[4]Data!$A$1:$R$15000,17,0)</f>
        <v>-187850</v>
      </c>
      <c r="BD76" s="129" t="n">
        <f aca="false">VLOOKUP($A76,[4]Data!$A$1:$R$15000,7,0)</f>
        <v>-343203</v>
      </c>
      <c r="BE76" s="244" t="n">
        <f aca="false">VLOOKUP($A76,[2]Data!$A$1:$AH$15000,28,0)</f>
        <v>41528</v>
      </c>
      <c r="BF76" s="206" t="n">
        <f aca="false">VLOOKUP($A76,[8]Data!$A$1:$P$15000,3,0)*$H$2</f>
        <v>98000</v>
      </c>
      <c r="BG76" s="206" t="n">
        <f aca="false">VLOOKUP($A76,[1]Data!$A$1:$AH$15000,34,0)</f>
        <v>591014</v>
      </c>
      <c r="BH76" s="206" t="n">
        <f aca="false">VLOOKUP($A76,[2]Data!$A$1:$BD$15000,54,0)</f>
        <v>9528</v>
      </c>
      <c r="BI76" s="206" t="n">
        <f aca="false">VLOOKUP($A76,[2]Data!$A$1:$BD$15000,55,0)</f>
        <v>7851</v>
      </c>
      <c r="BJ76" s="206" t="n">
        <f aca="false">VLOOKUP($A76,[2]Data!$A$1:$BD$15000,56,0)</f>
        <v>58347</v>
      </c>
    </row>
    <row r="77" customFormat="false" ht="11.25" hidden="false" customHeight="false" outlineLevel="0" collapsed="false">
      <c r="A77" s="204" t="n">
        <v>36538</v>
      </c>
      <c r="B77" s="129" t="n">
        <f aca="false">VLOOKUP($A77,[9]Data!$A$1:$L$15000,3,0)</f>
        <v>541000</v>
      </c>
      <c r="C77" s="129" t="n">
        <f aca="false">VLOOKUP($A77,[9]Data!$A$1:$L$15000,4,0)</f>
        <v>993000</v>
      </c>
      <c r="D77" s="129" t="n">
        <f aca="false">VLOOKUP($A77,[9]Data!$A$1:$L$15000,7,0)</f>
        <v>718000</v>
      </c>
      <c r="E77" s="129" t="n">
        <f aca="false">VLOOKUP($A77,[9]Data!$A$1:$L$15000,6,0)</f>
        <v>74000</v>
      </c>
      <c r="F77" s="129" t="n">
        <f aca="false">VLOOKUP($A77,[9]Data!$A$1:$L$15000,5,0)</f>
        <v>152000</v>
      </c>
      <c r="G77" s="129" t="n">
        <f aca="false">VLOOKUP($A77,[9]Data!$A$1:$L$15000,8,0)</f>
        <v>259000</v>
      </c>
      <c r="H77" s="129" t="n">
        <f aca="false">VLOOKUP($A77,[8]Data!$A$1:$R$15000,9,0)*$H$2</f>
        <v>1734000</v>
      </c>
      <c r="I77" s="129" t="n">
        <f aca="false">VLOOKUP($A77,[8]Data!$A$1:$R$15000,12,0)*$H$2</f>
        <v>202000</v>
      </c>
      <c r="J77" s="129" t="n">
        <f aca="false">VLOOKUP($A77,[8]Data!$A$1:$R$15000,13,0)*$H$2</f>
        <v>336000</v>
      </c>
      <c r="K77" s="205" t="n">
        <f aca="false">SUM(I77:J77)</f>
        <v>538000</v>
      </c>
      <c r="L77" s="129" t="n">
        <f aca="false">VLOOKUP($A77,[8]Data!$A$1:$R$15000,11,0)*$H$2</f>
        <v>107000</v>
      </c>
      <c r="M77" s="129" t="n">
        <f aca="false">VLOOKUP($A77,[8]Data!$A$1:$R$15000,10,0)*$H$2</f>
        <v>154000</v>
      </c>
      <c r="N77" s="129" t="n">
        <f aca="false">VLOOKUP($A77,[8]Data!$A$1:$R$15000,14,0)*$H$2</f>
        <v>26000</v>
      </c>
      <c r="O77" s="244"/>
      <c r="P77" s="244"/>
      <c r="Q77" s="244"/>
      <c r="R77" s="244"/>
      <c r="S77" s="244"/>
      <c r="T77" s="244"/>
      <c r="V77" s="129" t="n">
        <f aca="false">VLOOKUP($A77,[2]Data!$A$1:$AH$15000,6,0)</f>
        <v>1991221</v>
      </c>
      <c r="AA77" s="129" t="n">
        <f aca="false">VLOOKUP($A77,[2]Data!$A$1:$BF$15000,58,0)</f>
        <v>193781</v>
      </c>
      <c r="AB77" s="129" t="n">
        <f aca="false">VLOOKUP($A77,[2]Data!$A$1:$BF$15000,57,0)</f>
        <v>656130</v>
      </c>
      <c r="AH77" s="244" t="n">
        <f aca="false">VLOOKUP($A77,[2]Data!$A$1:$AH$15000,26,0)</f>
        <v>62719</v>
      </c>
      <c r="AI77" s="244" t="n">
        <f aca="false">VLOOKUP($A77,[2]Data!$A$1:$AH$15000,27,0)</f>
        <v>8957</v>
      </c>
      <c r="AJ77" s="244" t="n">
        <f aca="false">VLOOKUP($A77,[2]Data!$A$1:$AH$15000,25,0)</f>
        <v>129486</v>
      </c>
      <c r="AK77" s="244" t="n">
        <f aca="false">VLOOKUP($A77,[2]Data!$A$1:$AH$15000,30,0)</f>
        <v>122407</v>
      </c>
      <c r="AL77" s="244" t="n">
        <f aca="false">VLOOKUP($A77,[2]Data!$A$1:$AH$15000,31,0)</f>
        <v>65173</v>
      </c>
      <c r="AM77" s="244" t="n">
        <f aca="false">VLOOKUP($A77,[2]Data!$A$1:$AH$15000,32,0)</f>
        <v>20228</v>
      </c>
      <c r="AN77" s="244" t="n">
        <f aca="false">VLOOKUP($A77,[2]Data!$A$1:$AH$15000,33,0)</f>
        <v>16454</v>
      </c>
      <c r="AO77" s="244" t="n">
        <f aca="false">VLOOKUP($A77,[2]Data!$A$1:$AH$15000,29,0)</f>
        <v>76002</v>
      </c>
      <c r="AR77" s="129" t="n">
        <f aca="false">VLOOKUP($A77,[4]Data!$A$1:$R$15000,2,0)</f>
        <v>709544</v>
      </c>
      <c r="AS77" s="129" t="n">
        <f aca="false">VLOOKUP($A77,[3]Data!$A$1:$K$15000,3,0)*$A$2</f>
        <v>2557400</v>
      </c>
      <c r="AU77" s="129" t="n">
        <f aca="false">VLOOKUP($A77,[4]Data!$A$1:$R$15000,13,0)-VLOOKUP($A77,[4]Data!$A$1:$R$15000,14,0)</f>
        <v>-127914</v>
      </c>
      <c r="AW77" s="129" t="n">
        <f aca="false">VLOOKUP($A77,[4]Data!$A$1:$R$15000,3,0)</f>
        <v>358095</v>
      </c>
      <c r="AX77" s="129" t="n">
        <f aca="false">VLOOKUP($A77,[3]Data!$A$1:$K$15000,10,0)*$A$2</f>
        <v>330900</v>
      </c>
      <c r="AY77" s="129" t="n">
        <f aca="false">VLOOKUP($A77,[4]Data!$A$1:$AH$15000,9,0)</f>
        <v>95352</v>
      </c>
      <c r="AZ77" s="129" t="n">
        <f aca="false">VLOOKUP($A77,[3]Data!$A$1:$K$15000,4,0)*$A$2</f>
        <v>1723300</v>
      </c>
      <c r="BA77" s="129" t="n">
        <f aca="false">VLOOKUP($A77,[4]Data!$A$1:$R$15000,5,0)</f>
        <v>180066</v>
      </c>
      <c r="BB77" s="129" t="n">
        <f aca="false">VLOOKUP($A77,[4]Data!$A$1:$R$15000,6,0)</f>
        <v>-488097</v>
      </c>
      <c r="BC77" s="129" t="n">
        <f aca="false">VLOOKUP($A77,[4]Data!$A$1:$R$15000,17,0)</f>
        <v>-187447</v>
      </c>
      <c r="BD77" s="129" t="n">
        <f aca="false">VLOOKUP($A77,[4]Data!$A$1:$R$15000,7,0)</f>
        <v>-381750</v>
      </c>
      <c r="BE77" s="244" t="n">
        <f aca="false">VLOOKUP($A77,[2]Data!$A$1:$AH$15000,28,0)</f>
        <v>39733</v>
      </c>
      <c r="BF77" s="206" t="n">
        <f aca="false">VLOOKUP($A77,[8]Data!$A$1:$P$15000,3,0)*$H$2</f>
        <v>100000</v>
      </c>
      <c r="BG77" s="206" t="n">
        <f aca="false">VLOOKUP($A77,[1]Data!$A$1:$AH$15000,34,0)</f>
        <v>570884</v>
      </c>
      <c r="BH77" s="206" t="n">
        <f aca="false">VLOOKUP($A77,[2]Data!$A$1:$BD$15000,54,0)</f>
        <v>6869</v>
      </c>
      <c r="BI77" s="206" t="n">
        <f aca="false">VLOOKUP($A77,[2]Data!$A$1:$BD$15000,55,0)</f>
        <v>6869</v>
      </c>
      <c r="BJ77" s="206" t="n">
        <f aca="false">VLOOKUP($A77,[2]Data!$A$1:$BD$15000,56,0)</f>
        <v>62807</v>
      </c>
    </row>
    <row r="78" customFormat="false" ht="11.25" hidden="false" customHeight="false" outlineLevel="0" collapsed="false">
      <c r="A78" s="204" t="n">
        <v>36539</v>
      </c>
      <c r="B78" s="129" t="n">
        <f aca="false">VLOOKUP($A78,[9]Data!$A$1:$L$15000,3,0)</f>
        <v>541000</v>
      </c>
      <c r="C78" s="129" t="n">
        <f aca="false">VLOOKUP($A78,[9]Data!$A$1:$L$15000,4,0)</f>
        <v>978000</v>
      </c>
      <c r="D78" s="129" t="n">
        <f aca="false">VLOOKUP($A78,[9]Data!$A$1:$L$15000,7,0)</f>
        <v>767000</v>
      </c>
      <c r="E78" s="129" t="n">
        <f aca="false">VLOOKUP($A78,[9]Data!$A$1:$L$15000,6,0)</f>
        <v>64000</v>
      </c>
      <c r="F78" s="129" t="n">
        <f aca="false">VLOOKUP($A78,[9]Data!$A$1:$L$15000,5,0)</f>
        <v>239000</v>
      </c>
      <c r="G78" s="129" t="n">
        <f aca="false">VLOOKUP($A78,[9]Data!$A$1:$L$15000,8,0)</f>
        <v>266000</v>
      </c>
      <c r="H78" s="129" t="n">
        <f aca="false">VLOOKUP($A78,[8]Data!$A$1:$R$15000,9,0)*$H$2</f>
        <v>1666000</v>
      </c>
      <c r="I78" s="129" t="n">
        <f aca="false">VLOOKUP($A78,[8]Data!$A$1:$R$15000,12,0)*$H$2</f>
        <v>131000</v>
      </c>
      <c r="J78" s="129" t="n">
        <f aca="false">VLOOKUP($A78,[8]Data!$A$1:$R$15000,13,0)*$H$2</f>
        <v>341000</v>
      </c>
      <c r="K78" s="205" t="n">
        <f aca="false">SUM(I78:J78)</f>
        <v>472000</v>
      </c>
      <c r="L78" s="129" t="n">
        <f aca="false">VLOOKUP($A78,[8]Data!$A$1:$R$15000,11,0)*$H$2</f>
        <v>100000</v>
      </c>
      <c r="M78" s="129" t="n">
        <f aca="false">VLOOKUP($A78,[8]Data!$A$1:$R$15000,10,0)*$H$2</f>
        <v>149000</v>
      </c>
      <c r="N78" s="129" t="n">
        <f aca="false">VLOOKUP($A78,[8]Data!$A$1:$R$15000,14,0)*$H$2</f>
        <v>32000</v>
      </c>
      <c r="O78" s="244"/>
      <c r="P78" s="244"/>
      <c r="Q78" s="244"/>
      <c r="R78" s="244"/>
      <c r="S78" s="244"/>
      <c r="T78" s="244"/>
      <c r="V78" s="129" t="n">
        <f aca="false">VLOOKUP($A78,[2]Data!$A$1:$AH$15000,6,0)</f>
        <v>1974167</v>
      </c>
      <c r="AA78" s="129" t="n">
        <f aca="false">VLOOKUP($A78,[2]Data!$A$1:$BF$15000,58,0)</f>
        <v>170113</v>
      </c>
      <c r="AB78" s="129" t="n">
        <f aca="false">VLOOKUP($A78,[2]Data!$A$1:$BF$15000,57,0)</f>
        <v>587049</v>
      </c>
      <c r="AH78" s="244" t="n">
        <f aca="false">VLOOKUP($A78,[2]Data!$A$1:$AH$15000,26,0)</f>
        <v>30494</v>
      </c>
      <c r="AI78" s="244" t="n">
        <f aca="false">VLOOKUP($A78,[2]Data!$A$1:$AH$15000,27,0)</f>
        <v>6491</v>
      </c>
      <c r="AJ78" s="244" t="n">
        <f aca="false">VLOOKUP($A78,[2]Data!$A$1:$AH$15000,25,0)</f>
        <v>105114</v>
      </c>
      <c r="AK78" s="244" t="n">
        <f aca="false">VLOOKUP($A78,[2]Data!$A$1:$AH$15000,30,0)</f>
        <v>122636</v>
      </c>
      <c r="AL78" s="244" t="n">
        <f aca="false">VLOOKUP($A78,[2]Data!$A$1:$AH$15000,31,0)</f>
        <v>61817</v>
      </c>
      <c r="AM78" s="244" t="n">
        <f aca="false">VLOOKUP($A78,[2]Data!$A$1:$AH$15000,32,0)</f>
        <v>17804</v>
      </c>
      <c r="AN78" s="244" t="n">
        <f aca="false">VLOOKUP($A78,[2]Data!$A$1:$AH$15000,33,0)</f>
        <v>16122</v>
      </c>
      <c r="AO78" s="244" t="n">
        <f aca="false">VLOOKUP($A78,[2]Data!$A$1:$AH$15000,29,0)</f>
        <v>60590</v>
      </c>
      <c r="AR78" s="129" t="n">
        <f aca="false">VLOOKUP($A78,[4]Data!$A$1:$R$15000,2,0)</f>
        <v>689064</v>
      </c>
      <c r="AS78" s="129" t="n">
        <f aca="false">VLOOKUP($A78,[3]Data!$A$1:$K$15000,3,0)*$A$2</f>
        <v>2539800</v>
      </c>
      <c r="AU78" s="129" t="n">
        <f aca="false">VLOOKUP($A78,[4]Data!$A$1:$R$15000,13,0)-VLOOKUP($A78,[4]Data!$A$1:$R$15000,14,0)</f>
        <v>-127725</v>
      </c>
      <c r="AW78" s="129" t="n">
        <f aca="false">VLOOKUP($A78,[4]Data!$A$1:$R$15000,3,0)</f>
        <v>369213</v>
      </c>
      <c r="AX78" s="129" t="n">
        <f aca="false">VLOOKUP($A78,[3]Data!$A$1:$K$15000,10,0)*$A$2</f>
        <v>359500</v>
      </c>
      <c r="AY78" s="129" t="n">
        <f aca="false">VLOOKUP($A78,[4]Data!$A$1:$AH$15000,9,0)</f>
        <v>88617</v>
      </c>
      <c r="AZ78" s="129" t="n">
        <f aca="false">VLOOKUP($A78,[3]Data!$A$1:$K$15000,4,0)*$A$2</f>
        <v>1677800</v>
      </c>
      <c r="BA78" s="129" t="n">
        <f aca="false">VLOOKUP($A78,[4]Data!$A$1:$R$15000,5,0)</f>
        <v>165950</v>
      </c>
      <c r="BB78" s="129" t="n">
        <f aca="false">VLOOKUP($A78,[4]Data!$A$1:$R$15000,6,0)</f>
        <v>-501424</v>
      </c>
      <c r="BC78" s="129" t="n">
        <f aca="false">VLOOKUP($A78,[4]Data!$A$1:$R$15000,17,0)</f>
        <v>-222382</v>
      </c>
      <c r="BD78" s="129" t="n">
        <f aca="false">VLOOKUP($A78,[4]Data!$A$1:$R$15000,7,0)</f>
        <v>-401870</v>
      </c>
      <c r="BE78" s="244" t="n">
        <f aca="false">VLOOKUP($A78,[2]Data!$A$1:$AH$15000,28,0)</f>
        <v>29634</v>
      </c>
      <c r="BF78" s="206" t="n">
        <f aca="false">VLOOKUP($A78,[8]Data!$A$1:$P$15000,3,0)*$H$2</f>
        <v>95000</v>
      </c>
      <c r="BG78" s="206" t="n">
        <f aca="false">VLOOKUP($A78,[1]Data!$A$1:$AH$15000,34,0)</f>
        <v>603035</v>
      </c>
      <c r="BH78" s="206" t="n">
        <f aca="false">VLOOKUP($A78,[2]Data!$A$1:$BD$15000,54,0)</f>
        <v>15492</v>
      </c>
      <c r="BI78" s="206" t="n">
        <f aca="false">VLOOKUP($A78,[2]Data!$A$1:$BD$15000,55,0)</f>
        <v>6869</v>
      </c>
      <c r="BJ78" s="206" t="n">
        <f aca="false">VLOOKUP($A78,[2]Data!$A$1:$BD$15000,56,0)</f>
        <v>62807</v>
      </c>
    </row>
    <row r="79" customFormat="false" ht="11.25" hidden="false" customHeight="false" outlineLevel="0" collapsed="false">
      <c r="A79" s="204" t="n">
        <v>36540</v>
      </c>
      <c r="B79" s="129" t="n">
        <f aca="false">VLOOKUP($A79,[9]Data!$A$1:$L$15000,3,0)</f>
        <v>537000</v>
      </c>
      <c r="C79" s="129" t="n">
        <f aca="false">VLOOKUP($A79,[9]Data!$A$1:$L$15000,4,0)</f>
        <v>951000</v>
      </c>
      <c r="D79" s="129" t="n">
        <f aca="false">VLOOKUP($A79,[9]Data!$A$1:$L$15000,7,0)</f>
        <v>724000</v>
      </c>
      <c r="E79" s="129" t="n">
        <f aca="false">VLOOKUP($A79,[9]Data!$A$1:$L$15000,6,0)</f>
        <v>58000</v>
      </c>
      <c r="F79" s="129" t="n">
        <f aca="false">VLOOKUP($A79,[9]Data!$A$1:$L$15000,5,0)</f>
        <v>214000</v>
      </c>
      <c r="G79" s="129" t="n">
        <f aca="false">VLOOKUP($A79,[9]Data!$A$1:$L$15000,8,0)</f>
        <v>268000</v>
      </c>
      <c r="H79" s="129" t="n">
        <f aca="false">VLOOKUP($A79,[8]Data!$A$1:$R$15000,9,0)*$H$2</f>
        <v>1643000</v>
      </c>
      <c r="I79" s="129" t="n">
        <f aca="false">VLOOKUP($A79,[8]Data!$A$1:$R$15000,12,0)*$H$2</f>
        <v>185000</v>
      </c>
      <c r="J79" s="129" t="n">
        <f aca="false">VLOOKUP($A79,[8]Data!$A$1:$R$15000,13,0)*$H$2</f>
        <v>339000</v>
      </c>
      <c r="K79" s="205" t="n">
        <f aca="false">SUM(I79:J79)</f>
        <v>524000</v>
      </c>
      <c r="L79" s="129" t="n">
        <f aca="false">VLOOKUP($A79,[8]Data!$A$1:$R$15000,11,0)*$H$2</f>
        <v>96000</v>
      </c>
      <c r="M79" s="129" t="n">
        <f aca="false">VLOOKUP($A79,[8]Data!$A$1:$R$15000,10,0)*$H$2</f>
        <v>145000</v>
      </c>
      <c r="N79" s="129" t="n">
        <f aca="false">VLOOKUP($A79,[8]Data!$A$1:$R$15000,14,0)*$H$2</f>
        <v>26000</v>
      </c>
      <c r="O79" s="244"/>
      <c r="P79" s="244"/>
      <c r="Q79" s="244"/>
      <c r="R79" s="244"/>
      <c r="S79" s="244"/>
      <c r="T79" s="244"/>
      <c r="V79" s="129" t="n">
        <f aca="false">VLOOKUP($A79,[2]Data!$A$1:$AH$15000,6,0)</f>
        <v>2009684</v>
      </c>
      <c r="AA79" s="129" t="n">
        <f aca="false">VLOOKUP($A79,[2]Data!$A$1:$BF$15000,58,0)</f>
        <v>151082</v>
      </c>
      <c r="AB79" s="129" t="n">
        <f aca="false">VLOOKUP($A79,[2]Data!$A$1:$BF$15000,57,0)</f>
        <v>521754</v>
      </c>
      <c r="AH79" s="244" t="n">
        <f aca="false">VLOOKUP($A79,[2]Data!$A$1:$AH$15000,26,0)</f>
        <v>16596</v>
      </c>
      <c r="AI79" s="244" t="n">
        <f aca="false">VLOOKUP($A79,[2]Data!$A$1:$AH$15000,27,0)</f>
        <v>6400</v>
      </c>
      <c r="AJ79" s="244" t="n">
        <f aca="false">VLOOKUP($A79,[2]Data!$A$1:$AH$15000,25,0)</f>
        <v>94247</v>
      </c>
      <c r="AK79" s="244" t="n">
        <f aca="false">VLOOKUP($A79,[2]Data!$A$1:$AH$15000,30,0)</f>
        <v>105141</v>
      </c>
      <c r="AL79" s="244" t="n">
        <f aca="false">VLOOKUP($A79,[2]Data!$A$1:$AH$15000,31,0)</f>
        <v>61529</v>
      </c>
      <c r="AM79" s="244" t="n">
        <f aca="false">VLOOKUP($A79,[2]Data!$A$1:$AH$15000,32,0)</f>
        <v>17802</v>
      </c>
      <c r="AN79" s="244" t="n">
        <f aca="false">VLOOKUP($A79,[2]Data!$A$1:$AH$15000,33,0)</f>
        <v>15952</v>
      </c>
      <c r="AO79" s="244" t="n">
        <f aca="false">VLOOKUP($A79,[2]Data!$A$1:$AH$15000,29,0)</f>
        <v>23321</v>
      </c>
      <c r="AR79" s="129" t="n">
        <f aca="false">VLOOKUP($A79,[4]Data!$A$1:$R$15000,2,0)</f>
        <v>814749</v>
      </c>
      <c r="AS79" s="129" t="n">
        <f aca="false">VLOOKUP($A79,[3]Data!$A$1:$K$15000,3,0)*$A$2</f>
        <v>2500300</v>
      </c>
      <c r="AU79" s="129" t="n">
        <f aca="false">VLOOKUP($A79,[4]Data!$A$1:$R$15000,13,0)-VLOOKUP($A79,[4]Data!$A$1:$R$15000,14,0)</f>
        <v>-176131</v>
      </c>
      <c r="AW79" s="129" t="n">
        <f aca="false">VLOOKUP($A79,[4]Data!$A$1:$R$15000,3,0)</f>
        <v>374401</v>
      </c>
      <c r="AX79" s="129" t="n">
        <f aca="false">VLOOKUP($A79,[3]Data!$A$1:$K$15000,10,0)*$A$2</f>
        <v>358100</v>
      </c>
      <c r="AY79" s="129" t="n">
        <f aca="false">VLOOKUP($A79,[4]Data!$A$1:$AH$15000,9,0)</f>
        <v>71409</v>
      </c>
      <c r="AZ79" s="129" t="n">
        <f aca="false">VLOOKUP($A79,[3]Data!$A$1:$K$15000,4,0)*$A$2</f>
        <v>1655200</v>
      </c>
      <c r="BA79" s="129" t="n">
        <f aca="false">VLOOKUP($A79,[4]Data!$A$1:$R$15000,5,0)</f>
        <v>144842</v>
      </c>
      <c r="BB79" s="129" t="n">
        <f aca="false">VLOOKUP($A79,[4]Data!$A$1:$R$15000,6,0)</f>
        <v>-486419</v>
      </c>
      <c r="BC79" s="129" t="n">
        <f aca="false">VLOOKUP($A79,[4]Data!$A$1:$R$15000,17,0)</f>
        <v>-209854</v>
      </c>
      <c r="BD79" s="129" t="n">
        <f aca="false">VLOOKUP($A79,[4]Data!$A$1:$R$15000,7,0)</f>
        <v>-379164</v>
      </c>
      <c r="BE79" s="244" t="n">
        <f aca="false">VLOOKUP($A79,[2]Data!$A$1:$AH$15000,28,0)</f>
        <v>33833</v>
      </c>
      <c r="BF79" s="206" t="n">
        <f aca="false">VLOOKUP($A79,[8]Data!$A$1:$P$15000,3,0)*$H$2</f>
        <v>84000</v>
      </c>
      <c r="BG79" s="206" t="n">
        <f aca="false">VLOOKUP($A79,[1]Data!$A$1:$AH$15000,34,0)</f>
        <v>635528</v>
      </c>
      <c r="BH79" s="206" t="n">
        <f aca="false">VLOOKUP($A79,[2]Data!$A$1:$BD$15000,54,0)</f>
        <v>11285</v>
      </c>
      <c r="BI79" s="206" t="n">
        <f aca="false">VLOOKUP($A79,[2]Data!$A$1:$BD$15000,55,0)</f>
        <v>6869</v>
      </c>
      <c r="BJ79" s="206" t="n">
        <f aca="false">VLOOKUP($A79,[2]Data!$A$1:$BD$15000,56,0)</f>
        <v>52993</v>
      </c>
    </row>
    <row r="80" customFormat="false" ht="11.25" hidden="false" customHeight="false" outlineLevel="0" collapsed="false">
      <c r="A80" s="204" t="n">
        <v>36541</v>
      </c>
      <c r="B80" s="129" t="n">
        <f aca="false">VLOOKUP($A80,[9]Data!$A$1:$L$15000,3,0)</f>
        <v>543000</v>
      </c>
      <c r="C80" s="129" t="n">
        <f aca="false">VLOOKUP($A80,[9]Data!$A$1:$L$15000,4,0)</f>
        <v>934000</v>
      </c>
      <c r="D80" s="129" t="n">
        <f aca="false">VLOOKUP($A80,[9]Data!$A$1:$L$15000,7,0)</f>
        <v>733000</v>
      </c>
      <c r="E80" s="129" t="n">
        <f aca="false">VLOOKUP($A80,[9]Data!$A$1:$L$15000,6,0)</f>
        <v>57000</v>
      </c>
      <c r="F80" s="129" t="n">
        <f aca="false">VLOOKUP($A80,[9]Data!$A$1:$L$15000,5,0)</f>
        <v>229000</v>
      </c>
      <c r="G80" s="129" t="n">
        <f aca="false">VLOOKUP($A80,[9]Data!$A$1:$L$15000,8,0)</f>
        <v>265000</v>
      </c>
      <c r="H80" s="129" t="n">
        <f aca="false">VLOOKUP($A80,[8]Data!$A$1:$R$15000,9,0)*$H$2</f>
        <v>1643000</v>
      </c>
      <c r="I80" s="129" t="n">
        <f aca="false">VLOOKUP($A80,[8]Data!$A$1:$R$15000,12,0)*$H$2</f>
        <v>179000</v>
      </c>
      <c r="J80" s="129" t="n">
        <f aca="false">VLOOKUP($A80,[8]Data!$A$1:$R$15000,13,0)*$H$2</f>
        <v>368000</v>
      </c>
      <c r="K80" s="205" t="n">
        <f aca="false">SUM(I80:J80)</f>
        <v>547000</v>
      </c>
      <c r="L80" s="129" t="n">
        <f aca="false">VLOOKUP($A80,[8]Data!$A$1:$R$15000,11,0)*$H$2</f>
        <v>97000</v>
      </c>
      <c r="M80" s="129" t="n">
        <f aca="false">VLOOKUP($A80,[8]Data!$A$1:$R$15000,10,0)*$H$2</f>
        <v>145000</v>
      </c>
      <c r="N80" s="129" t="n">
        <f aca="false">VLOOKUP($A80,[8]Data!$A$1:$R$15000,14,0)*$H$2</f>
        <v>26000</v>
      </c>
      <c r="O80" s="244"/>
      <c r="P80" s="244"/>
      <c r="Q80" s="244"/>
      <c r="R80" s="244"/>
      <c r="S80" s="244"/>
      <c r="T80" s="244"/>
      <c r="V80" s="129" t="n">
        <f aca="false">VLOOKUP($A80,[2]Data!$A$1:$AH$15000,6,0)</f>
        <v>2006781</v>
      </c>
      <c r="AA80" s="129" t="n">
        <f aca="false">VLOOKUP($A80,[2]Data!$A$1:$BF$15000,58,0)</f>
        <v>149162</v>
      </c>
      <c r="AB80" s="129" t="n">
        <f aca="false">VLOOKUP($A80,[2]Data!$A$1:$BF$15000,57,0)</f>
        <v>512286</v>
      </c>
      <c r="AH80" s="244" t="n">
        <f aca="false">VLOOKUP($A80,[2]Data!$A$1:$AH$15000,26,0)</f>
        <v>16308</v>
      </c>
      <c r="AI80" s="244" t="n">
        <f aca="false">VLOOKUP($A80,[2]Data!$A$1:$AH$15000,27,0)</f>
        <v>6146</v>
      </c>
      <c r="AJ80" s="244" t="n">
        <f aca="false">VLOOKUP($A80,[2]Data!$A$1:$AH$15000,25,0)</f>
        <v>93308</v>
      </c>
      <c r="AK80" s="244" t="n">
        <f aca="false">VLOOKUP($A80,[2]Data!$A$1:$AH$15000,30,0)</f>
        <v>106749</v>
      </c>
      <c r="AL80" s="244" t="n">
        <f aca="false">VLOOKUP($A80,[2]Data!$A$1:$AH$15000,31,0)</f>
        <v>64144</v>
      </c>
      <c r="AM80" s="244" t="n">
        <f aca="false">VLOOKUP($A80,[2]Data!$A$1:$AH$15000,32,0)</f>
        <v>17803</v>
      </c>
      <c r="AN80" s="244" t="n">
        <f aca="false">VLOOKUP($A80,[2]Data!$A$1:$AH$15000,33,0)</f>
        <v>16133</v>
      </c>
      <c r="AO80" s="244" t="n">
        <f aca="false">VLOOKUP($A80,[2]Data!$A$1:$AH$15000,29,0)</f>
        <v>13992</v>
      </c>
      <c r="AR80" s="129" t="n">
        <f aca="false">VLOOKUP($A80,[4]Data!$A$1:$R$15000,2,0)</f>
        <v>803527</v>
      </c>
      <c r="AS80" s="129" t="n">
        <f aca="false">VLOOKUP($A80,[3]Data!$A$1:$K$15000,3,0)*$A$2</f>
        <v>2528400</v>
      </c>
      <c r="AU80" s="129" t="n">
        <f aca="false">VLOOKUP($A80,[4]Data!$A$1:$R$15000,13,0)-VLOOKUP($A80,[4]Data!$A$1:$R$15000,14,0)</f>
        <v>-136128</v>
      </c>
      <c r="AW80" s="129" t="n">
        <f aca="false">VLOOKUP($A80,[4]Data!$A$1:$R$15000,3,0)</f>
        <v>371257</v>
      </c>
      <c r="AX80" s="129" t="n">
        <f aca="false">VLOOKUP($A80,[3]Data!$A$1:$K$15000,10,0)*$A$2</f>
        <v>354800</v>
      </c>
      <c r="AY80" s="129" t="n">
        <f aca="false">VLOOKUP($A80,[4]Data!$A$1:$AH$15000,9,0)</f>
        <v>74795</v>
      </c>
      <c r="AZ80" s="129" t="n">
        <f aca="false">VLOOKUP($A80,[3]Data!$A$1:$K$15000,4,0)*$A$2</f>
        <v>1654300</v>
      </c>
      <c r="BA80" s="129" t="n">
        <f aca="false">VLOOKUP($A80,[4]Data!$A$1:$R$15000,5,0)</f>
        <v>158557</v>
      </c>
      <c r="BB80" s="129" t="n">
        <f aca="false">VLOOKUP($A80,[4]Data!$A$1:$R$15000,6,0)</f>
        <v>-494889</v>
      </c>
      <c r="BC80" s="129" t="n">
        <f aca="false">VLOOKUP($A80,[4]Data!$A$1:$R$15000,17,0)</f>
        <v>-218059</v>
      </c>
      <c r="BD80" s="129" t="n">
        <f aca="false">VLOOKUP($A80,[4]Data!$A$1:$R$15000,7,0)</f>
        <v>-399770</v>
      </c>
      <c r="BE80" s="244" t="n">
        <f aca="false">VLOOKUP($A80,[2]Data!$A$1:$AH$15000,28,0)</f>
        <v>33833</v>
      </c>
      <c r="BF80" s="206" t="n">
        <f aca="false">VLOOKUP($A80,[8]Data!$A$1:$P$15000,3,0)*$H$2</f>
        <v>84000</v>
      </c>
      <c r="BG80" s="206" t="n">
        <f aca="false">VLOOKUP($A80,[1]Data!$A$1:$AH$15000,34,0)</f>
        <v>631692</v>
      </c>
      <c r="BH80" s="206" t="n">
        <f aca="false">VLOOKUP($A80,[2]Data!$A$1:$BD$15000,54,0)</f>
        <v>11117</v>
      </c>
      <c r="BI80" s="206" t="n">
        <f aca="false">VLOOKUP($A80,[2]Data!$A$1:$BD$15000,55,0)</f>
        <v>6869</v>
      </c>
      <c r="BJ80" s="206" t="n">
        <f aca="false">VLOOKUP($A80,[2]Data!$A$1:$BD$15000,56,0)</f>
        <v>52993</v>
      </c>
    </row>
    <row r="81" customFormat="false" ht="11.25" hidden="false" customHeight="false" outlineLevel="0" collapsed="false">
      <c r="A81" s="204" t="n">
        <v>36542</v>
      </c>
      <c r="B81" s="129" t="n">
        <f aca="false">VLOOKUP($A81,[9]Data!$A$1:$L$15000,3,0)</f>
        <v>527000</v>
      </c>
      <c r="C81" s="129" t="n">
        <f aca="false">VLOOKUP($A81,[9]Data!$A$1:$L$15000,4,0)</f>
        <v>924000</v>
      </c>
      <c r="D81" s="129" t="n">
        <f aca="false">VLOOKUP($A81,[9]Data!$A$1:$L$15000,7,0)</f>
        <v>729000</v>
      </c>
      <c r="E81" s="129" t="n">
        <f aca="false">VLOOKUP($A81,[9]Data!$A$1:$L$15000,6,0)</f>
        <v>121000</v>
      </c>
      <c r="F81" s="129" t="n">
        <f aca="false">VLOOKUP($A81,[9]Data!$A$1:$L$15000,5,0)</f>
        <v>209000</v>
      </c>
      <c r="G81" s="129" t="n">
        <f aca="false">VLOOKUP($A81,[9]Data!$A$1:$L$15000,8,0)</f>
        <v>243000</v>
      </c>
      <c r="H81" s="129" t="n">
        <f aca="false">VLOOKUP($A81,[8]Data!$A$1:$R$15000,9,0)*$H$2</f>
        <v>1659000</v>
      </c>
      <c r="I81" s="129" t="n">
        <f aca="false">VLOOKUP($A81,[8]Data!$A$1:$R$15000,12,0)*$H$2</f>
        <v>189000</v>
      </c>
      <c r="J81" s="129" t="n">
        <f aca="false">VLOOKUP($A81,[8]Data!$A$1:$R$15000,13,0)*$H$2</f>
        <v>342000</v>
      </c>
      <c r="K81" s="205" t="n">
        <f aca="false">SUM(I81:J81)</f>
        <v>531000</v>
      </c>
      <c r="L81" s="129" t="n">
        <f aca="false">VLOOKUP($A81,[8]Data!$A$1:$R$15000,11,0)*$H$2</f>
        <v>97000</v>
      </c>
      <c r="M81" s="129" t="n">
        <f aca="false">VLOOKUP($A81,[8]Data!$A$1:$R$15000,10,0)*$H$2</f>
        <v>145000</v>
      </c>
      <c r="N81" s="129" t="n">
        <f aca="false">VLOOKUP($A81,[8]Data!$A$1:$R$15000,14,0)*$H$2</f>
        <v>26000</v>
      </c>
      <c r="O81" s="244"/>
      <c r="P81" s="244"/>
      <c r="Q81" s="244"/>
      <c r="R81" s="244"/>
      <c r="S81" s="244"/>
      <c r="T81" s="244"/>
      <c r="V81" s="129" t="n">
        <f aca="false">VLOOKUP($A81,[2]Data!$A$1:$AH$15000,6,0)</f>
        <v>2005941</v>
      </c>
      <c r="AA81" s="129" t="n">
        <f aca="false">VLOOKUP($A81,[2]Data!$A$1:$BF$15000,58,0)</f>
        <v>162657</v>
      </c>
      <c r="AB81" s="129" t="n">
        <f aca="false">VLOOKUP($A81,[2]Data!$A$1:$BF$15000,57,0)</f>
        <v>516637</v>
      </c>
      <c r="AH81" s="244" t="n">
        <f aca="false">VLOOKUP($A81,[2]Data!$A$1:$AH$15000,26,0)</f>
        <v>16534</v>
      </c>
      <c r="AI81" s="244" t="n">
        <f aca="false">VLOOKUP($A81,[2]Data!$A$1:$AH$15000,27,0)</f>
        <v>6345</v>
      </c>
      <c r="AJ81" s="244" t="n">
        <f aca="false">VLOOKUP($A81,[2]Data!$A$1:$AH$15000,25,0)</f>
        <v>96837</v>
      </c>
      <c r="AK81" s="244" t="n">
        <f aca="false">VLOOKUP($A81,[2]Data!$A$1:$AH$15000,30,0)</f>
        <v>105533</v>
      </c>
      <c r="AL81" s="244" t="n">
        <f aca="false">VLOOKUP($A81,[2]Data!$A$1:$AH$15000,31,0)</f>
        <v>65472</v>
      </c>
      <c r="AM81" s="244" t="n">
        <f aca="false">VLOOKUP($A81,[2]Data!$A$1:$AH$15000,32,0)</f>
        <v>17657</v>
      </c>
      <c r="AN81" s="244" t="n">
        <f aca="false">VLOOKUP($A81,[2]Data!$A$1:$AH$15000,33,0)</f>
        <v>15936</v>
      </c>
      <c r="AO81" s="244" t="n">
        <f aca="false">VLOOKUP($A81,[2]Data!$A$1:$AH$15000,29,0)</f>
        <v>23321</v>
      </c>
      <c r="AR81" s="129" t="n">
        <f aca="false">VLOOKUP($A81,[4]Data!$A$1:$R$15000,2,0)</f>
        <v>772864</v>
      </c>
      <c r="AS81" s="129" t="n">
        <f aca="false">VLOOKUP($A81,[3]Data!$A$1:$K$15000,3,0)*$A$2</f>
        <v>2527800</v>
      </c>
      <c r="AU81" s="129" t="n">
        <f aca="false">VLOOKUP($A81,[4]Data!$A$1:$R$15000,13,0)-VLOOKUP($A81,[4]Data!$A$1:$R$15000,14,0)</f>
        <v>-197045</v>
      </c>
      <c r="AW81" s="129" t="n">
        <f aca="false">VLOOKUP($A81,[4]Data!$A$1:$R$15000,3,0)</f>
        <v>369654</v>
      </c>
      <c r="AX81" s="129" t="n">
        <f aca="false">VLOOKUP($A81,[3]Data!$A$1:$K$15000,10,0)*$A$2</f>
        <v>353300</v>
      </c>
      <c r="AY81" s="129" t="n">
        <f aca="false">VLOOKUP($A81,[4]Data!$A$1:$AH$15000,9,0)</f>
        <v>76405</v>
      </c>
      <c r="AZ81" s="129" t="n">
        <f aca="false">VLOOKUP($A81,[3]Data!$A$1:$K$15000,4,0)*$A$2</f>
        <v>1668300</v>
      </c>
      <c r="BA81" s="129" t="n">
        <f aca="false">VLOOKUP($A81,[4]Data!$A$1:$R$15000,5,0)</f>
        <v>106439</v>
      </c>
      <c r="BB81" s="129" t="n">
        <f aca="false">VLOOKUP($A81,[4]Data!$A$1:$R$15000,6,0)</f>
        <v>-501279</v>
      </c>
      <c r="BC81" s="129" t="n">
        <f aca="false">VLOOKUP($A81,[4]Data!$A$1:$R$15000,17,0)</f>
        <v>-217820</v>
      </c>
      <c r="BD81" s="129" t="n">
        <f aca="false">VLOOKUP($A81,[4]Data!$A$1:$R$15000,7,0)</f>
        <v>-394523</v>
      </c>
      <c r="BE81" s="244" t="n">
        <f aca="false">VLOOKUP($A81,[2]Data!$A$1:$AH$15000,28,0)</f>
        <v>32570</v>
      </c>
      <c r="BF81" s="206" t="n">
        <f aca="false">VLOOKUP($A81,[8]Data!$A$1:$P$15000,3,0)*$H$2</f>
        <v>87000</v>
      </c>
      <c r="BG81" s="206" t="n">
        <f aca="false">VLOOKUP($A81,[1]Data!$A$1:$AH$15000,34,0)</f>
        <v>636513</v>
      </c>
      <c r="BH81" s="206" t="n">
        <f aca="false">VLOOKUP($A81,[2]Data!$A$1:$BD$15000,54,0)</f>
        <v>11093</v>
      </c>
      <c r="BI81" s="206" t="n">
        <f aca="false">VLOOKUP($A81,[2]Data!$A$1:$BD$15000,55,0)</f>
        <v>6969</v>
      </c>
      <c r="BJ81" s="206" t="n">
        <f aca="false">VLOOKUP($A81,[2]Data!$A$1:$BD$15000,56,0)</f>
        <v>52993</v>
      </c>
    </row>
    <row r="82" customFormat="false" ht="11.25" hidden="false" customHeight="false" outlineLevel="0" collapsed="false">
      <c r="A82" s="204" t="n">
        <v>36543</v>
      </c>
      <c r="B82" s="129" t="n">
        <f aca="false">VLOOKUP($A82,[9]Data!$A$1:$L$15000,3,0)</f>
        <v>512000</v>
      </c>
      <c r="C82" s="129" t="n">
        <f aca="false">VLOOKUP($A82,[9]Data!$A$1:$L$15000,4,0)</f>
        <v>899000</v>
      </c>
      <c r="D82" s="129" t="n">
        <f aca="false">VLOOKUP($A82,[9]Data!$A$1:$L$15000,7,0)</f>
        <v>717000</v>
      </c>
      <c r="E82" s="129" t="n">
        <f aca="false">VLOOKUP($A82,[9]Data!$A$1:$L$15000,6,0)</f>
        <v>56000</v>
      </c>
      <c r="F82" s="129" t="n">
        <f aca="false">VLOOKUP($A82,[9]Data!$A$1:$L$15000,5,0)</f>
        <v>204000</v>
      </c>
      <c r="G82" s="129" t="n">
        <f aca="false">VLOOKUP($A82,[9]Data!$A$1:$L$15000,8,0)</f>
        <v>214000</v>
      </c>
      <c r="H82" s="129" t="n">
        <f aca="false">VLOOKUP($A82,[8]Data!$A$1:$R$15000,9,0)*$H$2</f>
        <v>1647000</v>
      </c>
      <c r="I82" s="129" t="n">
        <f aca="false">VLOOKUP($A82,[8]Data!$A$1:$R$15000,12,0)*$H$2</f>
        <v>187000</v>
      </c>
      <c r="J82" s="129" t="n">
        <f aca="false">VLOOKUP($A82,[8]Data!$A$1:$R$15000,13,0)*$H$2</f>
        <v>351000</v>
      </c>
      <c r="K82" s="205" t="n">
        <f aca="false">SUM(I82:J82)</f>
        <v>538000</v>
      </c>
      <c r="L82" s="129" t="n">
        <f aca="false">VLOOKUP($A82,[8]Data!$A$1:$R$15000,11,0)*$H$2</f>
        <v>105000</v>
      </c>
      <c r="M82" s="129" t="n">
        <f aca="false">VLOOKUP($A82,[8]Data!$A$1:$R$15000,10,0)*$H$2</f>
        <v>147000</v>
      </c>
      <c r="N82" s="129" t="n">
        <f aca="false">VLOOKUP($A82,[8]Data!$A$1:$R$15000,14,0)*$H$2</f>
        <v>26000</v>
      </c>
      <c r="O82" s="244"/>
      <c r="P82" s="244"/>
      <c r="Q82" s="244"/>
      <c r="R82" s="244"/>
      <c r="S82" s="244"/>
      <c r="T82" s="244"/>
      <c r="V82" s="129" t="n">
        <f aca="false">VLOOKUP($A82,[2]Data!$A$1:$AH$15000,6,0)</f>
        <v>1956959</v>
      </c>
      <c r="AA82" s="129" t="n">
        <f aca="false">VLOOKUP($A82,[2]Data!$A$1:$BF$15000,58,0)</f>
        <v>125060</v>
      </c>
      <c r="AB82" s="129" t="n">
        <f aca="false">VLOOKUP($A82,[2]Data!$A$1:$BF$15000,57,0)</f>
        <v>493270</v>
      </c>
      <c r="AH82" s="244" t="n">
        <f aca="false">VLOOKUP($A82,[2]Data!$A$1:$AH$15000,26,0)</f>
        <v>28040</v>
      </c>
      <c r="AI82" s="244" t="n">
        <f aca="false">VLOOKUP($A82,[2]Data!$A$1:$AH$15000,27,0)</f>
        <v>8339</v>
      </c>
      <c r="AJ82" s="244" t="n">
        <f aca="false">VLOOKUP($A82,[2]Data!$A$1:$AH$15000,25,0)</f>
        <v>86665</v>
      </c>
      <c r="AK82" s="244" t="n">
        <f aca="false">VLOOKUP($A82,[2]Data!$A$1:$AH$15000,30,0)</f>
        <v>122497</v>
      </c>
      <c r="AL82" s="244" t="n">
        <f aca="false">VLOOKUP($A82,[2]Data!$A$1:$AH$15000,31,0)</f>
        <v>52473</v>
      </c>
      <c r="AM82" s="244" t="n">
        <f aca="false">VLOOKUP($A82,[2]Data!$A$1:$AH$15000,32,0)</f>
        <v>4855</v>
      </c>
      <c r="AN82" s="244" t="n">
        <f aca="false">VLOOKUP($A82,[2]Data!$A$1:$AH$15000,33,0)</f>
        <v>15934</v>
      </c>
      <c r="AO82" s="244" t="n">
        <f aca="false">VLOOKUP($A82,[2]Data!$A$1:$AH$15000,29,0)</f>
        <v>27756</v>
      </c>
      <c r="AR82" s="129" t="n">
        <f aca="false">VLOOKUP($A82,[4]Data!$A$1:$R$15000,2,0)</f>
        <v>712013</v>
      </c>
      <c r="AS82" s="129" t="n">
        <f aca="false">VLOOKUP($A82,[3]Data!$A$1:$K$15000,3,0)*$A$2</f>
        <v>2523900</v>
      </c>
      <c r="AU82" s="129" t="n">
        <f aca="false">VLOOKUP($A82,[4]Data!$A$1:$R$15000,13,0)-VLOOKUP($A82,[4]Data!$A$1:$R$15000,14,0)</f>
        <v>-113981</v>
      </c>
      <c r="AW82" s="129" t="n">
        <f aca="false">VLOOKUP($A82,[4]Data!$A$1:$R$15000,3,0)</f>
        <v>369815</v>
      </c>
      <c r="AX82" s="129" t="n">
        <f aca="false">VLOOKUP($A82,[3]Data!$A$1:$K$15000,10,0)*$A$2</f>
        <v>353900</v>
      </c>
      <c r="AY82" s="129" t="n">
        <f aca="false">VLOOKUP($A82,[4]Data!$A$1:$AH$15000,9,0)</f>
        <v>85097</v>
      </c>
      <c r="AZ82" s="129" t="n">
        <f aca="false">VLOOKUP($A82,[3]Data!$A$1:$K$15000,4,0)*$A$2</f>
        <v>1683600</v>
      </c>
      <c r="BA82" s="129" t="n">
        <f aca="false">VLOOKUP($A82,[4]Data!$A$1:$R$15000,5,0)</f>
        <v>182845</v>
      </c>
      <c r="BB82" s="129" t="n">
        <f aca="false">VLOOKUP($A82,[4]Data!$A$1:$R$15000,6,0)</f>
        <v>-496887</v>
      </c>
      <c r="BC82" s="129" t="n">
        <f aca="false">VLOOKUP($A82,[4]Data!$A$1:$R$15000,17,0)</f>
        <v>-212623</v>
      </c>
      <c r="BD82" s="129" t="n">
        <f aca="false">VLOOKUP($A82,[4]Data!$A$1:$R$15000,7,0)</f>
        <v>-402528</v>
      </c>
      <c r="BE82" s="244" t="n">
        <f aca="false">VLOOKUP($A82,[2]Data!$A$1:$AH$15000,28,0)</f>
        <v>24213</v>
      </c>
      <c r="BF82" s="206" t="n">
        <f aca="false">VLOOKUP($A82,[8]Data!$A$1:$P$15000,3,0)*$H$2</f>
        <v>82000</v>
      </c>
      <c r="BG82" s="206" t="n">
        <f aca="false">VLOOKUP($A82,[1]Data!$A$1:$AH$15000,34,0)</f>
        <v>662173</v>
      </c>
      <c r="BH82" s="206" t="n">
        <f aca="false">VLOOKUP($A82,[2]Data!$A$1:$BD$15000,54,0)</f>
        <v>11285</v>
      </c>
      <c r="BI82" s="206" t="n">
        <f aca="false">VLOOKUP($A82,[2]Data!$A$1:$BD$15000,55,0)</f>
        <v>6869</v>
      </c>
      <c r="BJ82" s="206" t="n">
        <f aca="false">VLOOKUP($A82,[2]Data!$A$1:$BD$15000,56,0)</f>
        <v>52837</v>
      </c>
    </row>
    <row r="83" customFormat="false" ht="11.25" hidden="false" customHeight="false" outlineLevel="0" collapsed="false">
      <c r="A83" s="204" t="n">
        <v>36544</v>
      </c>
      <c r="B83" s="129" t="n">
        <f aca="false">VLOOKUP($A83,[9]Data!$A$1:$L$15000,3,0)</f>
        <v>540000</v>
      </c>
      <c r="C83" s="129" t="n">
        <f aca="false">VLOOKUP($A83,[9]Data!$A$1:$L$15000,4,0)</f>
        <v>927000</v>
      </c>
      <c r="D83" s="129" t="n">
        <f aca="false">VLOOKUP($A83,[9]Data!$A$1:$L$15000,7,0)</f>
        <v>703000</v>
      </c>
      <c r="E83" s="129" t="n">
        <f aca="false">VLOOKUP($A83,[9]Data!$A$1:$L$15000,6,0)</f>
        <v>82000</v>
      </c>
      <c r="F83" s="129" t="n">
        <f aca="false">VLOOKUP($A83,[9]Data!$A$1:$L$15000,5,0)</f>
        <v>213000</v>
      </c>
      <c r="G83" s="129" t="n">
        <f aca="false">VLOOKUP($A83,[9]Data!$A$1:$L$15000,8,0)</f>
        <v>211000</v>
      </c>
      <c r="H83" s="129" t="n">
        <f aca="false">VLOOKUP($A83,[8]Data!$A$1:$R$15000,9,0)*$H$2</f>
        <v>1589000</v>
      </c>
      <c r="I83" s="129" t="n">
        <f aca="false">VLOOKUP($A83,[8]Data!$A$1:$R$15000,12,0)*$H$2</f>
        <v>185000</v>
      </c>
      <c r="J83" s="129" t="n">
        <f aca="false">VLOOKUP($A83,[8]Data!$A$1:$R$15000,13,0)*$H$2</f>
        <v>327000</v>
      </c>
      <c r="K83" s="205" t="n">
        <f aca="false">SUM(I83:J83)</f>
        <v>512000</v>
      </c>
      <c r="L83" s="129" t="n">
        <f aca="false">VLOOKUP($A83,[8]Data!$A$1:$R$15000,11,0)*$H$2</f>
        <v>99000</v>
      </c>
      <c r="M83" s="129" t="n">
        <f aca="false">VLOOKUP($A83,[8]Data!$A$1:$R$15000,10,0)*$H$2</f>
        <v>147000</v>
      </c>
      <c r="N83" s="129" t="n">
        <f aca="false">VLOOKUP($A83,[8]Data!$A$1:$R$15000,14,0)*$H$2</f>
        <v>36000</v>
      </c>
      <c r="O83" s="244"/>
      <c r="P83" s="244"/>
      <c r="Q83" s="244"/>
      <c r="R83" s="244"/>
      <c r="S83" s="244"/>
      <c r="T83" s="244"/>
      <c r="V83" s="129" t="n">
        <f aca="false">VLOOKUP($A83,[2]Data!$A$1:$AH$15000,6,0)</f>
        <v>1942711</v>
      </c>
      <c r="AA83" s="129" t="n">
        <f aca="false">VLOOKUP($A83,[2]Data!$A$1:$BF$15000,58,0)</f>
        <v>145119</v>
      </c>
      <c r="AB83" s="129" t="n">
        <f aca="false">VLOOKUP($A83,[2]Data!$A$1:$BF$15000,57,0)</f>
        <v>474717</v>
      </c>
      <c r="AH83" s="244" t="n">
        <f aca="false">VLOOKUP($A83,[2]Data!$A$1:$AH$15000,26,0)</f>
        <v>33235</v>
      </c>
      <c r="AI83" s="244" t="n">
        <f aca="false">VLOOKUP($A83,[2]Data!$A$1:$AH$15000,27,0)</f>
        <v>6545</v>
      </c>
      <c r="AJ83" s="244" t="n">
        <f aca="false">VLOOKUP($A83,[2]Data!$A$1:$AH$15000,25,0)</f>
        <v>91084</v>
      </c>
      <c r="AK83" s="244" t="n">
        <f aca="false">VLOOKUP($A83,[2]Data!$A$1:$AH$15000,30,0)</f>
        <v>98364</v>
      </c>
      <c r="AL83" s="244" t="n">
        <f aca="false">VLOOKUP($A83,[2]Data!$A$1:$AH$15000,31,0)</f>
        <v>46462</v>
      </c>
      <c r="AM83" s="244" t="n">
        <f aca="false">VLOOKUP($A83,[2]Data!$A$1:$AH$15000,32,0)</f>
        <v>4855</v>
      </c>
      <c r="AN83" s="244" t="n">
        <f aca="false">VLOOKUP($A83,[2]Data!$A$1:$AH$15000,33,0)</f>
        <v>15615</v>
      </c>
      <c r="AO83" s="244" t="n">
        <f aca="false">VLOOKUP($A83,[2]Data!$A$1:$AH$15000,29,0)</f>
        <v>36268</v>
      </c>
      <c r="AR83" s="129" t="n">
        <f aca="false">VLOOKUP($A83,[4]Data!$A$1:$R$15000,2,0)</f>
        <v>687929</v>
      </c>
      <c r="AS83" s="129" t="n">
        <f aca="false">VLOOKUP($A83,[3]Data!$A$1:$K$15000,3,0)*$A$2</f>
        <v>2514400</v>
      </c>
      <c r="AU83" s="129" t="n">
        <f aca="false">VLOOKUP($A83,[4]Data!$A$1:$R$15000,13,0)-VLOOKUP($A83,[4]Data!$A$1:$R$15000,14,0)</f>
        <v>-112591</v>
      </c>
      <c r="AW83" s="129" t="n">
        <f aca="false">VLOOKUP($A83,[4]Data!$A$1:$R$15000,3,0)</f>
        <v>366680</v>
      </c>
      <c r="AX83" s="129" t="n">
        <f aca="false">VLOOKUP($A83,[3]Data!$A$1:$K$15000,10,0)*$A$2</f>
        <v>354900</v>
      </c>
      <c r="AY83" s="129" t="n">
        <f aca="false">VLOOKUP($A83,[4]Data!$A$1:$AH$15000,9,0)</f>
        <v>114004</v>
      </c>
      <c r="AZ83" s="129" t="n">
        <f aca="false">VLOOKUP($A83,[3]Data!$A$1:$K$15000,4,0)*$A$2</f>
        <v>1681700</v>
      </c>
      <c r="BA83" s="129" t="n">
        <f aca="false">VLOOKUP($A83,[4]Data!$A$1:$R$15000,5,0)</f>
        <v>195731</v>
      </c>
      <c r="BB83" s="129" t="n">
        <f aca="false">VLOOKUP($A83,[4]Data!$A$1:$R$15000,6,0)</f>
        <v>-479382</v>
      </c>
      <c r="BC83" s="129" t="n">
        <f aca="false">VLOOKUP($A83,[4]Data!$A$1:$R$15000,17,0)</f>
        <v>-207135</v>
      </c>
      <c r="BD83" s="129" t="n">
        <f aca="false">VLOOKUP($A83,[4]Data!$A$1:$R$15000,7,0)</f>
        <v>-37307</v>
      </c>
      <c r="BE83" s="244" t="n">
        <f aca="false">VLOOKUP($A83,[2]Data!$A$1:$AH$15000,28,0)</f>
        <v>24213</v>
      </c>
      <c r="BF83" s="206" t="n">
        <f aca="false">VLOOKUP($A83,[8]Data!$A$1:$P$15000,3,0)*$H$2</f>
        <v>118000</v>
      </c>
      <c r="BG83" s="206" t="n">
        <f aca="false">VLOOKUP($A83,[1]Data!$A$1:$AH$15000,34,0)</f>
        <v>603367</v>
      </c>
      <c r="BH83" s="206" t="n">
        <f aca="false">VLOOKUP($A83,[2]Data!$A$1:$BD$15000,54,0)</f>
        <v>21547</v>
      </c>
      <c r="BI83" s="206" t="n">
        <f aca="false">VLOOKUP($A83,[2]Data!$A$1:$BD$15000,55,0)</f>
        <v>6756</v>
      </c>
      <c r="BJ83" s="206" t="n">
        <f aca="false">VLOOKUP($A83,[2]Data!$A$1:$BD$15000,56,0)</f>
        <v>52992</v>
      </c>
    </row>
    <row r="84" customFormat="false" ht="11.25" hidden="false" customHeight="false" outlineLevel="0" collapsed="false">
      <c r="A84" s="204" t="n">
        <v>36545</v>
      </c>
      <c r="B84" s="129" t="n">
        <f aca="false">VLOOKUP($A84,[9]Data!$A$1:$L$15000,3,0)</f>
        <v>535000</v>
      </c>
      <c r="C84" s="129" t="n">
        <f aca="false">VLOOKUP($A84,[9]Data!$A$1:$L$15000,4,0)</f>
        <v>897000</v>
      </c>
      <c r="D84" s="129" t="n">
        <f aca="false">VLOOKUP($A84,[9]Data!$A$1:$L$15000,7,0)</f>
        <v>746000</v>
      </c>
      <c r="E84" s="129" t="n">
        <f aca="false">VLOOKUP($A84,[9]Data!$A$1:$L$15000,6,0)</f>
        <v>85000</v>
      </c>
      <c r="F84" s="129" t="n">
        <f aca="false">VLOOKUP($A84,[9]Data!$A$1:$L$15000,5,0)</f>
        <v>271000</v>
      </c>
      <c r="G84" s="129" t="n">
        <f aca="false">VLOOKUP($A84,[9]Data!$A$1:$L$15000,8,0)</f>
        <v>217000</v>
      </c>
      <c r="H84" s="129" t="n">
        <f aca="false">VLOOKUP($A84,[8]Data!$A$1:$R$15000,9,0)*$H$2</f>
        <v>1692000</v>
      </c>
      <c r="I84" s="129" t="n">
        <f aca="false">VLOOKUP($A84,[8]Data!$A$1:$R$15000,12,0)*$H$2</f>
        <v>82000</v>
      </c>
      <c r="J84" s="129" t="n">
        <f aca="false">VLOOKUP($A84,[8]Data!$A$1:$R$15000,13,0)*$H$2</f>
        <v>305000</v>
      </c>
      <c r="K84" s="205" t="n">
        <f aca="false">SUM(I84:J84)</f>
        <v>387000</v>
      </c>
      <c r="L84" s="129" t="n">
        <f aca="false">VLOOKUP($A84,[8]Data!$A$1:$R$15000,11,0)*$H$2</f>
        <v>85000</v>
      </c>
      <c r="M84" s="129" t="n">
        <f aca="false">VLOOKUP($A84,[8]Data!$A$1:$R$15000,10,0)*$H$2</f>
        <v>151000</v>
      </c>
      <c r="N84" s="129" t="n">
        <f aca="false">VLOOKUP($A84,[8]Data!$A$1:$R$15000,14,0)*$H$2</f>
        <v>36000</v>
      </c>
      <c r="O84" s="244"/>
      <c r="P84" s="244"/>
      <c r="Q84" s="244"/>
      <c r="R84" s="244"/>
      <c r="S84" s="244"/>
      <c r="T84" s="244"/>
      <c r="V84" s="129" t="n">
        <f aca="false">VLOOKUP($A84,[2]Data!$A$1:$AH$15000,6,0)</f>
        <v>1953768</v>
      </c>
      <c r="AA84" s="129" t="n">
        <f aca="false">VLOOKUP($A84,[2]Data!$A$1:$BF$15000,58,0)</f>
        <v>139704</v>
      </c>
      <c r="AB84" s="129" t="n">
        <f aca="false">VLOOKUP($A84,[2]Data!$A$1:$BF$15000,57,0)</f>
        <v>440211</v>
      </c>
      <c r="AH84" s="244" t="n">
        <f aca="false">VLOOKUP($A84,[2]Data!$A$1:$AH$15000,26,0)</f>
        <v>26711</v>
      </c>
      <c r="AI84" s="244" t="n">
        <f aca="false">VLOOKUP($A84,[2]Data!$A$1:$AH$15000,27,0)</f>
        <v>6404</v>
      </c>
      <c r="AJ84" s="244" t="n">
        <f aca="false">VLOOKUP($A84,[2]Data!$A$1:$AH$15000,25,0)</f>
        <v>81716</v>
      </c>
      <c r="AK84" s="244" t="n">
        <f aca="false">VLOOKUP($A84,[2]Data!$A$1:$AH$15000,30,0)</f>
        <v>82798</v>
      </c>
      <c r="AL84" s="244" t="n">
        <f aca="false">VLOOKUP($A84,[2]Data!$A$1:$AH$15000,31,0)</f>
        <v>46082</v>
      </c>
      <c r="AM84" s="244" t="n">
        <f aca="false">VLOOKUP($A84,[2]Data!$A$1:$AH$15000,32,0)</f>
        <v>4755</v>
      </c>
      <c r="AN84" s="244" t="n">
        <f aca="false">VLOOKUP($A84,[2]Data!$A$1:$AH$15000,33,0)</f>
        <v>15150</v>
      </c>
      <c r="AO84" s="244" t="n">
        <f aca="false">VLOOKUP($A84,[2]Data!$A$1:$AH$15000,29,0)</f>
        <v>29206</v>
      </c>
      <c r="AR84" s="129" t="n">
        <f aca="false">VLOOKUP($A84,[4]Data!$A$1:$R$15000,2,0)</f>
        <v>745271</v>
      </c>
      <c r="AS84" s="129" t="n">
        <f aca="false">VLOOKUP($A84,[3]Data!$A$1:$K$15000,3,0)*$A$2</f>
        <v>2518300</v>
      </c>
      <c r="AU84" s="129" t="n">
        <f aca="false">VLOOKUP($A84,[4]Data!$A$1:$R$15000,13,0)-VLOOKUP($A84,[4]Data!$A$1:$R$15000,14,0)</f>
        <v>-115137</v>
      </c>
      <c r="AW84" s="129" t="n">
        <f aca="false">VLOOKUP($A84,[4]Data!$A$1:$R$15000,3,0)</f>
        <v>376856</v>
      </c>
      <c r="AX84" s="129" t="n">
        <f aca="false">VLOOKUP($A84,[3]Data!$A$1:$K$15000,10,0)*$A$2</f>
        <v>356100</v>
      </c>
      <c r="AY84" s="129" t="n">
        <f aca="false">VLOOKUP($A84,[4]Data!$A$1:$AH$15000,9,0)</f>
        <v>129440</v>
      </c>
      <c r="AZ84" s="129" t="n">
        <f aca="false">VLOOKUP($A84,[3]Data!$A$1:$K$15000,4,0)*$A$2</f>
        <v>1681200</v>
      </c>
      <c r="BA84" s="129" t="n">
        <f aca="false">VLOOKUP($A84,[4]Data!$A$1:$R$15000,5,0)</f>
        <v>174322</v>
      </c>
      <c r="BB84" s="129" t="n">
        <f aca="false">VLOOKUP($A84,[4]Data!$A$1:$R$15000,6,0)</f>
        <v>-510586</v>
      </c>
      <c r="BC84" s="129" t="n">
        <f aca="false">VLOOKUP($A84,[4]Data!$A$1:$R$15000,17,0)</f>
        <v>-246767</v>
      </c>
      <c r="BD84" s="129" t="n">
        <f aca="false">VLOOKUP($A84,[4]Data!$A$1:$R$15000,7,0)</f>
        <v>-434116</v>
      </c>
      <c r="BE84" s="244" t="n">
        <f aca="false">VLOOKUP($A84,[2]Data!$A$1:$AH$15000,28,0)</f>
        <v>23484</v>
      </c>
      <c r="BF84" s="206" t="n">
        <f aca="false">VLOOKUP($A84,[8]Data!$A$1:$P$15000,3,0)*$H$2</f>
        <v>106000</v>
      </c>
      <c r="BG84" s="206" t="n">
        <f aca="false">VLOOKUP($A84,[1]Data!$A$1:$AH$15000,34,0)</f>
        <v>637848</v>
      </c>
      <c r="BH84" s="206" t="n">
        <f aca="false">VLOOKUP($A84,[2]Data!$A$1:$BD$15000,54,0)</f>
        <v>18839</v>
      </c>
      <c r="BI84" s="206" t="n">
        <f aca="false">VLOOKUP($A84,[2]Data!$A$1:$BD$15000,55,0)</f>
        <v>6869</v>
      </c>
      <c r="BJ84" s="206" t="n">
        <f aca="false">VLOOKUP($A84,[2]Data!$A$1:$BD$15000,56,0)</f>
        <v>52945</v>
      </c>
    </row>
    <row r="85" customFormat="false" ht="11.25" hidden="false" customHeight="false" outlineLevel="0" collapsed="false">
      <c r="A85" s="204" t="n">
        <v>36546</v>
      </c>
      <c r="B85" s="129" t="n">
        <f aca="false">VLOOKUP($A85,[9]Data!$A$1:$L$15000,3,0)</f>
        <v>533000</v>
      </c>
      <c r="C85" s="129" t="n">
        <f aca="false">VLOOKUP($A85,[9]Data!$A$1:$L$15000,4,0)</f>
        <v>796000</v>
      </c>
      <c r="D85" s="129" t="n">
        <f aca="false">VLOOKUP($A85,[9]Data!$A$1:$L$15000,7,0)</f>
        <v>735000</v>
      </c>
      <c r="E85" s="129" t="n">
        <f aca="false">VLOOKUP($A85,[9]Data!$A$1:$L$15000,6,0)</f>
        <v>101000</v>
      </c>
      <c r="F85" s="129" t="n">
        <f aca="false">VLOOKUP($A85,[9]Data!$A$1:$L$15000,5,0)</f>
        <v>253000</v>
      </c>
      <c r="G85" s="129" t="n">
        <f aca="false">VLOOKUP($A85,[9]Data!$A$1:$L$15000,8,0)</f>
        <v>271000</v>
      </c>
      <c r="H85" s="129" t="n">
        <f aca="false">VLOOKUP($A85,[8]Data!$A$1:$R$15000,9,0)*$H$2</f>
        <v>1652000</v>
      </c>
      <c r="I85" s="129" t="n">
        <f aca="false">VLOOKUP($A85,[8]Data!$A$1:$R$15000,12,0)*$H$2</f>
        <v>30000</v>
      </c>
      <c r="J85" s="129" t="n">
        <f aca="false">VLOOKUP($A85,[8]Data!$A$1:$R$15000,13,0)*$H$2</f>
        <v>338000</v>
      </c>
      <c r="K85" s="205" t="n">
        <f aca="false">SUM(I85:J85)</f>
        <v>368000</v>
      </c>
      <c r="L85" s="129" t="n">
        <f aca="false">VLOOKUP($A85,[8]Data!$A$1:$R$15000,11,0)*$H$2</f>
        <v>97000</v>
      </c>
      <c r="M85" s="129" t="n">
        <f aca="false">VLOOKUP($A85,[8]Data!$A$1:$R$15000,10,0)*$H$2</f>
        <v>149000</v>
      </c>
      <c r="N85" s="129" t="n">
        <f aca="false">VLOOKUP($A85,[8]Data!$A$1:$R$15000,14,0)*$H$2</f>
        <v>36000</v>
      </c>
      <c r="O85" s="244"/>
      <c r="P85" s="244"/>
      <c r="Q85" s="244"/>
      <c r="R85" s="244"/>
      <c r="S85" s="244"/>
      <c r="T85" s="244"/>
      <c r="V85" s="129" t="n">
        <f aca="false">VLOOKUP($A85,[2]Data!$A$1:$AH$15000,6,0)</f>
        <v>1940750</v>
      </c>
      <c r="AA85" s="129" t="n">
        <f aca="false">VLOOKUP($A85,[2]Data!$A$1:$BF$15000,58,0)</f>
        <v>143723</v>
      </c>
      <c r="AB85" s="129" t="n">
        <f aca="false">VLOOKUP($A85,[2]Data!$A$1:$BF$15000,57,0)</f>
        <v>455873</v>
      </c>
      <c r="AH85" s="244" t="n">
        <f aca="false">VLOOKUP($A85,[2]Data!$A$1:$AH$15000,26,0)</f>
        <v>29987</v>
      </c>
      <c r="AI85" s="244" t="n">
        <f aca="false">VLOOKUP($A85,[2]Data!$A$1:$AH$15000,27,0)</f>
        <v>6330</v>
      </c>
      <c r="AJ85" s="244" t="n">
        <f aca="false">VLOOKUP($A85,[2]Data!$A$1:$AH$15000,25,0)</f>
        <v>91084</v>
      </c>
      <c r="AK85" s="244" t="n">
        <f aca="false">VLOOKUP($A85,[2]Data!$A$1:$AH$15000,30,0)</f>
        <v>88816</v>
      </c>
      <c r="AL85" s="244" t="n">
        <f aca="false">VLOOKUP($A85,[2]Data!$A$1:$AH$15000,31,0)</f>
        <v>44881</v>
      </c>
      <c r="AM85" s="244" t="n">
        <f aca="false">VLOOKUP($A85,[2]Data!$A$1:$AH$15000,32,0)</f>
        <v>4470</v>
      </c>
      <c r="AN85" s="244" t="n">
        <f aca="false">VLOOKUP($A85,[2]Data!$A$1:$AH$15000,33,0)</f>
        <v>13696</v>
      </c>
      <c r="AO85" s="244" t="n">
        <f aca="false">VLOOKUP($A85,[2]Data!$A$1:$AH$15000,29,0)</f>
        <v>27850</v>
      </c>
      <c r="AR85" s="129" t="n">
        <f aca="false">VLOOKUP($A85,[4]Data!$A$1:$R$15000,2,0)</f>
        <v>681388</v>
      </c>
      <c r="AS85" s="129" t="n">
        <f aca="false">VLOOKUP($A85,[3]Data!$A$1:$K$15000,3,0)*$A$2</f>
        <v>2514900</v>
      </c>
      <c r="AU85" s="129" t="n">
        <f aca="false">VLOOKUP($A85,[4]Data!$A$1:$R$15000,13,0)-VLOOKUP($A85,[4]Data!$A$1:$R$15000,14,0)</f>
        <v>-118093</v>
      </c>
      <c r="AW85" s="129" t="n">
        <f aca="false">VLOOKUP($A85,[4]Data!$A$1:$R$15000,3,0)</f>
        <v>381902</v>
      </c>
      <c r="AX85" s="129" t="n">
        <f aca="false">VLOOKUP($A85,[3]Data!$A$1:$K$15000,10,0)*$A$2</f>
        <v>366800</v>
      </c>
      <c r="AY85" s="129" t="n">
        <f aca="false">VLOOKUP($A85,[4]Data!$A$1:$AH$15000,9,0)</f>
        <v>98061</v>
      </c>
      <c r="AZ85" s="129" t="n">
        <f aca="false">VLOOKUP($A85,[3]Data!$A$1:$K$15000,4,0)*$A$2</f>
        <v>1635700</v>
      </c>
      <c r="BA85" s="129" t="n">
        <f aca="false">VLOOKUP($A85,[4]Data!$A$1:$R$15000,5,0)</f>
        <v>125296</v>
      </c>
      <c r="BB85" s="129" t="n">
        <f aca="false">VLOOKUP($A85,[4]Data!$A$1:$R$15000,6,0)</f>
        <v>-499615</v>
      </c>
      <c r="BC85" s="129" t="n">
        <f aca="false">VLOOKUP($A85,[4]Data!$A$1:$R$15000,17,0)</f>
        <v>-224863</v>
      </c>
      <c r="BD85" s="129" t="n">
        <f aca="false">VLOOKUP($A85,[4]Data!$A$1:$R$15000,7,0)</f>
        <v>-440520</v>
      </c>
      <c r="BE85" s="244" t="n">
        <f aca="false">VLOOKUP($A85,[2]Data!$A$1:$AH$15000,28,0)</f>
        <v>23264</v>
      </c>
      <c r="BF85" s="206" t="n">
        <f aca="false">VLOOKUP($A85,[8]Data!$A$1:$P$15000,3,0)*$H$2</f>
        <v>103000</v>
      </c>
      <c r="BG85" s="206" t="n">
        <f aca="false">VLOOKUP($A85,[1]Data!$A$1:$AH$15000,34,0)</f>
        <v>673408</v>
      </c>
      <c r="BH85" s="206" t="n">
        <f aca="false">VLOOKUP($A85,[2]Data!$A$1:$BD$15000,54,0)</f>
        <v>18786</v>
      </c>
      <c r="BI85" s="206" t="n">
        <f aca="false">VLOOKUP($A85,[2]Data!$A$1:$BD$15000,55,0)</f>
        <v>6869</v>
      </c>
      <c r="BJ85" s="206" t="n">
        <f aca="false">VLOOKUP($A85,[2]Data!$A$1:$BD$15000,56,0)</f>
        <v>50978</v>
      </c>
    </row>
    <row r="86" customFormat="false" ht="11.25" hidden="false" customHeight="false" outlineLevel="0" collapsed="false">
      <c r="A86" s="204" t="n">
        <v>36547</v>
      </c>
      <c r="B86" s="129" t="n">
        <f aca="false">VLOOKUP($A86,[9]Data!$A$1:$L$15000,3,0)</f>
        <v>542000</v>
      </c>
      <c r="C86" s="129" t="n">
        <f aca="false">VLOOKUP($A86,[9]Data!$A$1:$L$15000,4,0)</f>
        <v>826000</v>
      </c>
      <c r="D86" s="129" t="n">
        <f aca="false">VLOOKUP($A86,[9]Data!$A$1:$L$15000,7,0)</f>
        <v>620000</v>
      </c>
      <c r="E86" s="129" t="n">
        <f aca="false">VLOOKUP($A86,[9]Data!$A$1:$L$15000,6,0)</f>
        <v>64000</v>
      </c>
      <c r="F86" s="129" t="n">
        <f aca="false">VLOOKUP($A86,[9]Data!$A$1:$L$15000,5,0)</f>
        <v>320000</v>
      </c>
      <c r="G86" s="129" t="n">
        <f aca="false">VLOOKUP($A86,[9]Data!$A$1:$L$15000,8,0)</f>
        <v>283000</v>
      </c>
      <c r="H86" s="129" t="n">
        <f aca="false">VLOOKUP($A86,[8]Data!$A$1:$R$15000,9,0)*$H$2</f>
        <v>1637000</v>
      </c>
      <c r="I86" s="129" t="n">
        <f aca="false">VLOOKUP($A86,[8]Data!$A$1:$R$15000,12,0)*$H$2</f>
        <v>157000</v>
      </c>
      <c r="J86" s="129" t="n">
        <f aca="false">VLOOKUP($A86,[8]Data!$A$1:$R$15000,13,0)*$H$2</f>
        <v>324000</v>
      </c>
      <c r="K86" s="205" t="n">
        <f aca="false">SUM(I86:J86)</f>
        <v>481000</v>
      </c>
      <c r="L86" s="129" t="n">
        <f aca="false">VLOOKUP($A86,[8]Data!$A$1:$R$15000,11,0)*$H$2</f>
        <v>117000</v>
      </c>
      <c r="M86" s="129" t="n">
        <f aca="false">VLOOKUP($A86,[8]Data!$A$1:$R$15000,10,0)*$H$2</f>
        <v>150000</v>
      </c>
      <c r="N86" s="129" t="n">
        <f aca="false">VLOOKUP($A86,[8]Data!$A$1:$R$15000,14,0)*$H$2</f>
        <v>36000</v>
      </c>
      <c r="O86" s="244"/>
      <c r="P86" s="244"/>
      <c r="Q86" s="244"/>
      <c r="R86" s="244"/>
      <c r="S86" s="244"/>
      <c r="T86" s="244"/>
      <c r="V86" s="129" t="n">
        <f aca="false">VLOOKUP($A86,[2]Data!$A$1:$AH$15000,6,0)</f>
        <v>2025504</v>
      </c>
      <c r="AA86" s="129" t="n">
        <f aca="false">VLOOKUP($A86,[2]Data!$A$1:$BF$15000,58,0)</f>
        <v>169134</v>
      </c>
      <c r="AB86" s="129" t="n">
        <f aca="false">VLOOKUP($A86,[2]Data!$A$1:$BF$15000,57,0)</f>
        <v>486213</v>
      </c>
      <c r="AH86" s="244" t="n">
        <f aca="false">VLOOKUP($A86,[2]Data!$A$1:$AH$15000,26,0)</f>
        <v>26108</v>
      </c>
      <c r="AI86" s="244" t="n">
        <f aca="false">VLOOKUP($A86,[2]Data!$A$1:$AH$15000,27,0)</f>
        <v>6547</v>
      </c>
      <c r="AJ86" s="244" t="n">
        <f aca="false">VLOOKUP($A86,[2]Data!$A$1:$AH$15000,25,0)</f>
        <v>106878</v>
      </c>
      <c r="AK86" s="244" t="n">
        <f aca="false">VLOOKUP($A86,[2]Data!$A$1:$AH$15000,30,0)</f>
        <v>115695</v>
      </c>
      <c r="AL86" s="244" t="n">
        <f aca="false">VLOOKUP($A86,[2]Data!$A$1:$AH$15000,31,0)</f>
        <v>56277</v>
      </c>
      <c r="AM86" s="244" t="n">
        <f aca="false">VLOOKUP($A86,[2]Data!$A$1:$AH$15000,32,0)</f>
        <v>5407</v>
      </c>
      <c r="AN86" s="244" t="n">
        <f aca="false">VLOOKUP($A86,[2]Data!$A$1:$AH$15000,33,0)</f>
        <v>15557</v>
      </c>
      <c r="AO86" s="244" t="n">
        <f aca="false">VLOOKUP($A86,[2]Data!$A$1:$AH$15000,29,0)</f>
        <v>16288</v>
      </c>
      <c r="AR86" s="129" t="n">
        <f aca="false">VLOOKUP($A86,[4]Data!$A$1:$R$15000,2,0)</f>
        <v>721486</v>
      </c>
      <c r="AS86" s="129" t="n">
        <f aca="false">VLOOKUP($A86,[3]Data!$A$1:$K$15000,3,0)*$A$2</f>
        <v>2522400</v>
      </c>
      <c r="AU86" s="129" t="n">
        <f aca="false">VLOOKUP($A86,[4]Data!$A$1:$R$15000,13,0)-VLOOKUP($A86,[4]Data!$A$1:$R$15000,14,0)</f>
        <v>-95803</v>
      </c>
      <c r="AW86" s="129" t="n">
        <f aca="false">VLOOKUP($A86,[4]Data!$A$1:$R$15000,3,0)</f>
        <v>391470</v>
      </c>
      <c r="AX86" s="129" t="n">
        <f aca="false">VLOOKUP($A86,[3]Data!$A$1:$K$15000,10,0)*$A$2</f>
        <v>385500</v>
      </c>
      <c r="AY86" s="129" t="n">
        <f aca="false">VLOOKUP($A86,[4]Data!$A$1:$AH$15000,9,0)</f>
        <v>75144</v>
      </c>
      <c r="AZ86" s="129" t="n">
        <f aca="false">VLOOKUP($A86,[3]Data!$A$1:$K$15000,4,0)*$A$2</f>
        <v>1641000</v>
      </c>
      <c r="BA86" s="129" t="n">
        <f aca="false">VLOOKUP($A86,[4]Data!$A$1:$R$15000,5,0)</f>
        <v>209561</v>
      </c>
      <c r="BB86" s="129" t="n">
        <f aca="false">VLOOKUP($A86,[4]Data!$A$1:$R$15000,6,0)</f>
        <v>-500346</v>
      </c>
      <c r="BC86" s="129" t="n">
        <f aca="false">VLOOKUP($A86,[4]Data!$A$1:$R$15000,17,0)</f>
        <v>-193962</v>
      </c>
      <c r="BD86" s="129" t="n">
        <f aca="false">VLOOKUP($A86,[4]Data!$A$1:$R$15000,7,0)</f>
        <v>-400786</v>
      </c>
      <c r="BE86" s="244" t="n">
        <f aca="false">VLOOKUP($A86,[2]Data!$A$1:$AH$15000,28,0)</f>
        <v>24213</v>
      </c>
      <c r="BF86" s="206" t="n">
        <f aca="false">VLOOKUP($A86,[8]Data!$A$1:$P$15000,3,0)*$H$2</f>
        <v>100000</v>
      </c>
      <c r="BG86" s="206" t="n">
        <f aca="false">VLOOKUP($A86,[1]Data!$A$1:$AH$15000,34,0)</f>
        <v>673408</v>
      </c>
      <c r="BH86" s="206" t="n">
        <f aca="false">VLOOKUP($A86,[2]Data!$A$1:$BD$15000,54,0)</f>
        <v>0</v>
      </c>
      <c r="BI86" s="206" t="n">
        <f aca="false">VLOOKUP($A86,[2]Data!$A$1:$BD$15000,55,0)</f>
        <v>6869</v>
      </c>
      <c r="BJ86" s="206" t="n">
        <f aca="false">VLOOKUP($A86,[2]Data!$A$1:$BD$15000,56,0)</f>
        <v>50962</v>
      </c>
    </row>
    <row r="87" customFormat="false" ht="11.25" hidden="false" customHeight="false" outlineLevel="0" collapsed="false">
      <c r="A87" s="204" t="n">
        <v>36548</v>
      </c>
      <c r="B87" s="129" t="n">
        <f aca="false">VLOOKUP($A87,[9]Data!$A$1:$L$15000,3,0)</f>
        <v>527000</v>
      </c>
      <c r="C87" s="129" t="n">
        <f aca="false">VLOOKUP($A87,[9]Data!$A$1:$L$15000,4,0)</f>
        <v>809000</v>
      </c>
      <c r="D87" s="129" t="n">
        <f aca="false">VLOOKUP($A87,[9]Data!$A$1:$L$15000,7,0)</f>
        <v>704000</v>
      </c>
      <c r="E87" s="129" t="n">
        <f aca="false">VLOOKUP($A87,[9]Data!$A$1:$L$15000,6,0)</f>
        <v>60000</v>
      </c>
      <c r="F87" s="129" t="n">
        <f aca="false">VLOOKUP($A87,[9]Data!$A$1:$L$15000,5,0)</f>
        <v>288000</v>
      </c>
      <c r="G87" s="129" t="n">
        <f aca="false">VLOOKUP($A87,[9]Data!$A$1:$L$15000,8,0)</f>
        <v>279000</v>
      </c>
      <c r="H87" s="129" t="n">
        <f aca="false">VLOOKUP($A87,[8]Data!$A$1:$R$15000,9,0)*$H$2</f>
        <v>1637000</v>
      </c>
      <c r="I87" s="129" t="n">
        <f aca="false">VLOOKUP($A87,[8]Data!$A$1:$R$15000,12,0)*$H$2</f>
        <v>86000</v>
      </c>
      <c r="J87" s="129" t="n">
        <f aca="false">VLOOKUP($A87,[8]Data!$A$1:$R$15000,13,0)*$H$2</f>
        <v>296000</v>
      </c>
      <c r="K87" s="205" t="n">
        <f aca="false">SUM(I87:J87)</f>
        <v>382000</v>
      </c>
      <c r="L87" s="129" t="n">
        <f aca="false">VLOOKUP($A87,[8]Data!$A$1:$R$15000,11,0)*$H$2</f>
        <v>118000</v>
      </c>
      <c r="M87" s="129" t="n">
        <f aca="false">VLOOKUP($A87,[8]Data!$A$1:$R$15000,10,0)*$H$2</f>
        <v>148000</v>
      </c>
      <c r="N87" s="129" t="n">
        <f aca="false">VLOOKUP($A87,[8]Data!$A$1:$R$15000,14,0)*$H$2</f>
        <v>36000</v>
      </c>
      <c r="O87" s="244"/>
      <c r="P87" s="244"/>
      <c r="Q87" s="244"/>
      <c r="R87" s="244"/>
      <c r="S87" s="244"/>
      <c r="T87" s="244"/>
      <c r="V87" s="129" t="n">
        <f aca="false">VLOOKUP($A87,[2]Data!$A$1:$AH$15000,6,0)</f>
        <v>1997525</v>
      </c>
      <c r="AA87" s="129" t="n">
        <f aca="false">VLOOKUP($A87,[2]Data!$A$1:$BF$15000,58,0)</f>
        <v>147416</v>
      </c>
      <c r="AB87" s="129" t="n">
        <f aca="false">VLOOKUP($A87,[2]Data!$A$1:$BF$15000,57,0)</f>
        <v>476945</v>
      </c>
      <c r="AH87" s="244" t="n">
        <f aca="false">VLOOKUP($A87,[2]Data!$A$1:$AH$15000,26,0)</f>
        <v>25749</v>
      </c>
      <c r="AI87" s="244" t="n">
        <f aca="false">VLOOKUP($A87,[2]Data!$A$1:$AH$15000,27,0)</f>
        <v>6230</v>
      </c>
      <c r="AJ87" s="244" t="n">
        <f aca="false">VLOOKUP($A87,[2]Data!$A$1:$AH$15000,25,0)</f>
        <v>90269</v>
      </c>
      <c r="AK87" s="244" t="n">
        <f aca="false">VLOOKUP($A87,[2]Data!$A$1:$AH$15000,30,0)</f>
        <v>110905</v>
      </c>
      <c r="AL87" s="244" t="n">
        <f aca="false">VLOOKUP($A87,[2]Data!$A$1:$AH$15000,31,0)</f>
        <v>68713</v>
      </c>
      <c r="AM87" s="244" t="n">
        <f aca="false">VLOOKUP($A87,[2]Data!$A$1:$AH$15000,32,0)</f>
        <v>6324</v>
      </c>
      <c r="AN87" s="244" t="n">
        <f aca="false">VLOOKUP($A87,[2]Data!$A$1:$AH$15000,33,0)</f>
        <v>16620</v>
      </c>
      <c r="AO87" s="244" t="n">
        <f aca="false">VLOOKUP($A87,[2]Data!$A$1:$AH$15000,29,0)</f>
        <v>6960</v>
      </c>
      <c r="AR87" s="129" t="n">
        <f aca="false">VLOOKUP($A87,[4]Data!$A$1:$R$15000,2,0)</f>
        <v>747001</v>
      </c>
      <c r="AS87" s="129" t="n">
        <f aca="false">VLOOKUP($A87,[3]Data!$A$1:$K$15000,3,0)*$A$2</f>
        <v>2514100</v>
      </c>
      <c r="AU87" s="129" t="n">
        <f aca="false">VLOOKUP($A87,[4]Data!$A$1:$R$15000,13,0)-VLOOKUP($A87,[4]Data!$A$1:$R$15000,14,0)</f>
        <v>-72180</v>
      </c>
      <c r="AW87" s="129" t="n">
        <f aca="false">VLOOKUP($A87,[4]Data!$A$1:$R$15000,3,0)</f>
        <v>388844</v>
      </c>
      <c r="AX87" s="129" t="n">
        <f aca="false">VLOOKUP($A87,[3]Data!$A$1:$K$15000,10,0)*$A$2</f>
        <v>371200</v>
      </c>
      <c r="AY87" s="129" t="n">
        <f aca="false">VLOOKUP($A87,[4]Data!$A$1:$AH$15000,9,0)</f>
        <v>58966</v>
      </c>
      <c r="AZ87" s="129" t="n">
        <f aca="false">VLOOKUP($A87,[3]Data!$A$1:$K$15000,4,0)*$A$2</f>
        <v>1639900</v>
      </c>
      <c r="BA87" s="129" t="n">
        <f aca="false">VLOOKUP($A87,[4]Data!$A$1:$R$15000,5,0)</f>
        <v>224744</v>
      </c>
      <c r="BB87" s="129" t="n">
        <f aca="false">VLOOKUP($A87,[4]Data!$A$1:$R$15000,6,0)</f>
        <v>-510115</v>
      </c>
      <c r="BC87" s="129" t="n">
        <f aca="false">VLOOKUP($A87,[4]Data!$A$1:$R$15000,17,0)</f>
        <v>-203379</v>
      </c>
      <c r="BD87" s="129" t="n">
        <f aca="false">VLOOKUP($A87,[4]Data!$A$1:$R$15000,7,0)</f>
        <v>-395705</v>
      </c>
      <c r="BE87" s="244" t="n">
        <f aca="false">VLOOKUP($A87,[2]Data!$A$1:$AH$15000,28,0)</f>
        <v>24213</v>
      </c>
      <c r="BF87" s="206" t="n">
        <f aca="false">VLOOKUP($A87,[8]Data!$A$1:$P$15000,3,0)*$H$2</f>
        <v>96000</v>
      </c>
      <c r="BG87" s="206" t="n">
        <f aca="false">VLOOKUP($A87,[1]Data!$A$1:$AH$15000,34,0)</f>
        <v>673408</v>
      </c>
      <c r="BH87" s="206" t="n">
        <f aca="false">VLOOKUP($A87,[2]Data!$A$1:$BD$15000,54,0)</f>
        <v>0</v>
      </c>
      <c r="BI87" s="206" t="n">
        <f aca="false">VLOOKUP($A87,[2]Data!$A$1:$BD$15000,55,0)</f>
        <v>6869</v>
      </c>
      <c r="BJ87" s="206" t="n">
        <f aca="false">VLOOKUP($A87,[2]Data!$A$1:$BD$15000,56,0)</f>
        <v>50962</v>
      </c>
    </row>
    <row r="88" customFormat="false" ht="11.25" hidden="false" customHeight="false" outlineLevel="0" collapsed="false">
      <c r="A88" s="204" t="n">
        <v>36549</v>
      </c>
      <c r="B88" s="129" t="n">
        <f aca="false">VLOOKUP($A88,[9]Data!$A$1:$L$15000,3,0)</f>
        <v>535000</v>
      </c>
      <c r="C88" s="129" t="n">
        <f aca="false">VLOOKUP($A88,[9]Data!$A$1:$L$15000,4,0)</f>
        <v>796000</v>
      </c>
      <c r="D88" s="129" t="n">
        <f aca="false">VLOOKUP($A88,[9]Data!$A$1:$L$15000,7,0)</f>
        <v>698000</v>
      </c>
      <c r="E88" s="129" t="n">
        <f aca="false">VLOOKUP($A88,[9]Data!$A$1:$L$15000,6,0)</f>
        <v>61000</v>
      </c>
      <c r="F88" s="129" t="n">
        <f aca="false">VLOOKUP($A88,[9]Data!$A$1:$L$15000,5,0)</f>
        <v>229000</v>
      </c>
      <c r="G88" s="129" t="n">
        <f aca="false">VLOOKUP($A88,[9]Data!$A$1:$L$15000,8,0)</f>
        <v>278000</v>
      </c>
      <c r="H88" s="129" t="n">
        <f aca="false">VLOOKUP($A88,[8]Data!$A$1:$R$15000,9,0)*$H$2</f>
        <v>1636000</v>
      </c>
      <c r="I88" s="129" t="n">
        <f aca="false">VLOOKUP($A88,[8]Data!$A$1:$R$15000,12,0)*$H$2</f>
        <v>87000</v>
      </c>
      <c r="J88" s="129" t="n">
        <f aca="false">VLOOKUP($A88,[8]Data!$A$1:$R$15000,13,0)*$H$2</f>
        <v>296000</v>
      </c>
      <c r="K88" s="205" t="n">
        <f aca="false">SUM(I88:J88)</f>
        <v>383000</v>
      </c>
      <c r="L88" s="129" t="n">
        <f aca="false">VLOOKUP($A88,[8]Data!$A$1:$R$15000,11,0)*$H$2</f>
        <v>118000</v>
      </c>
      <c r="M88" s="129" t="n">
        <f aca="false">VLOOKUP($A88,[8]Data!$A$1:$R$15000,10,0)*$H$2</f>
        <v>151000</v>
      </c>
      <c r="N88" s="129" t="n">
        <f aca="false">VLOOKUP($A88,[8]Data!$A$1:$R$15000,14,0)*$H$2</f>
        <v>36000</v>
      </c>
      <c r="O88" s="244"/>
      <c r="P88" s="244"/>
      <c r="Q88" s="244"/>
      <c r="R88" s="244"/>
      <c r="S88" s="244"/>
      <c r="T88" s="244"/>
      <c r="V88" s="129" t="n">
        <f aca="false">VLOOKUP($A88,[2]Data!$A$1:$AH$15000,6,0)</f>
        <v>1991572</v>
      </c>
      <c r="AA88" s="129" t="n">
        <f aca="false">VLOOKUP($A88,[2]Data!$A$1:$BF$15000,58,0)</f>
        <v>153297</v>
      </c>
      <c r="AB88" s="129" t="n">
        <f aca="false">VLOOKUP($A88,[2]Data!$A$1:$BF$15000,57,0)</f>
        <v>509724</v>
      </c>
      <c r="AH88" s="244" t="n">
        <f aca="false">VLOOKUP($A88,[2]Data!$A$1:$AH$15000,26,0)</f>
        <v>33953</v>
      </c>
      <c r="AI88" s="244" t="n">
        <f aca="false">VLOOKUP($A88,[2]Data!$A$1:$AH$15000,27,0)</f>
        <v>6385</v>
      </c>
      <c r="AJ88" s="244" t="n">
        <f aca="false">VLOOKUP($A88,[2]Data!$A$1:$AH$15000,25,0)</f>
        <v>90672</v>
      </c>
      <c r="AK88" s="244" t="n">
        <f aca="false">VLOOKUP($A88,[2]Data!$A$1:$AH$15000,30,0)</f>
        <v>112212</v>
      </c>
      <c r="AL88" s="244" t="n">
        <f aca="false">VLOOKUP($A88,[2]Data!$A$1:$AH$15000,31,0)</f>
        <v>68762</v>
      </c>
      <c r="AM88" s="244" t="n">
        <f aca="false">VLOOKUP($A88,[2]Data!$A$1:$AH$15000,32,0)</f>
        <v>6328</v>
      </c>
      <c r="AN88" s="244" t="n">
        <f aca="false">VLOOKUP($A88,[2]Data!$A$1:$AH$15000,33,0)</f>
        <v>16470</v>
      </c>
      <c r="AO88" s="244" t="n">
        <f aca="false">VLOOKUP($A88,[2]Data!$A$1:$AH$15000,29,0)</f>
        <v>25387</v>
      </c>
      <c r="AR88" s="129" t="n">
        <f aca="false">VLOOKUP($A88,[4]Data!$A$1:$R$15000,2,0)</f>
        <v>747560</v>
      </c>
      <c r="AS88" s="129" t="n">
        <f aca="false">VLOOKUP($A88,[3]Data!$A$1:$K$15000,3,0)*$A$2</f>
        <v>2518600</v>
      </c>
      <c r="AU88" s="129" t="n">
        <f aca="false">VLOOKUP($A88,[4]Data!$A$1:$R$15000,13,0)-VLOOKUP($A88,[4]Data!$A$1:$R$15000,14,0)</f>
        <v>-52858</v>
      </c>
      <c r="AW88" s="129" t="n">
        <f aca="false">VLOOKUP($A88,[4]Data!$A$1:$R$15000,3,0)</f>
        <v>389553</v>
      </c>
      <c r="AX88" s="129" t="n">
        <f aca="false">VLOOKUP($A88,[3]Data!$A$1:$K$15000,10,0)*$A$2</f>
        <v>385800</v>
      </c>
      <c r="AY88" s="129" t="n">
        <f aca="false">VLOOKUP($A88,[4]Data!$A$1:$AH$15000,9,0)</f>
        <v>55684</v>
      </c>
      <c r="AZ88" s="129" t="n">
        <f aca="false">VLOOKUP($A88,[3]Data!$A$1:$K$15000,4,0)*$A$2</f>
        <v>1636300</v>
      </c>
      <c r="BA88" s="129" t="n">
        <f aca="false">VLOOKUP($A88,[4]Data!$A$1:$R$15000,5,0)</f>
        <v>222195</v>
      </c>
      <c r="BB88" s="129" t="n">
        <f aca="false">VLOOKUP($A88,[4]Data!$A$1:$R$15000,6,0)</f>
        <v>-505102</v>
      </c>
      <c r="BC88" s="129" t="n">
        <f aca="false">VLOOKUP($A88,[4]Data!$A$1:$R$15000,17,0)</f>
        <v>-199757</v>
      </c>
      <c r="BD88" s="129" t="n">
        <f aca="false">VLOOKUP($A88,[4]Data!$A$1:$R$15000,7,0)</f>
        <v>-428136</v>
      </c>
      <c r="BE88" s="244" t="n">
        <f aca="false">VLOOKUP($A88,[2]Data!$A$1:$AH$15000,28,0)</f>
        <v>24213</v>
      </c>
      <c r="BF88" s="206" t="n">
        <f aca="false">VLOOKUP($A88,[8]Data!$A$1:$P$15000,3,0)*$H$2</f>
        <v>97000</v>
      </c>
      <c r="BG88" s="206" t="n">
        <f aca="false">VLOOKUP($A88,[1]Data!$A$1:$AH$15000,34,0)</f>
        <v>658135</v>
      </c>
      <c r="BH88" s="206" t="n">
        <f aca="false">VLOOKUP($A88,[2]Data!$A$1:$BD$15000,54,0)</f>
        <v>0</v>
      </c>
      <c r="BI88" s="206" t="n">
        <f aca="false">VLOOKUP($A88,[2]Data!$A$1:$BD$15000,55,0)</f>
        <v>6869</v>
      </c>
      <c r="BJ88" s="206" t="n">
        <f aca="false">VLOOKUP($A88,[2]Data!$A$1:$BD$15000,56,0)</f>
        <v>65683</v>
      </c>
    </row>
    <row r="89" customFormat="false" ht="11.25" hidden="false" customHeight="false" outlineLevel="0" collapsed="false">
      <c r="A89" s="204" t="n">
        <v>36550</v>
      </c>
      <c r="B89" s="129" t="n">
        <f aca="false">VLOOKUP($A89,[9]Data!$A$1:$L$15000,3,0)</f>
        <v>533000</v>
      </c>
      <c r="C89" s="129" t="n">
        <f aca="false">VLOOKUP($A89,[9]Data!$A$1:$L$15000,4,0)</f>
        <v>793000</v>
      </c>
      <c r="D89" s="129" t="n">
        <f aca="false">VLOOKUP($A89,[9]Data!$A$1:$L$15000,7,0)</f>
        <v>704000</v>
      </c>
      <c r="E89" s="129" t="n">
        <f aca="false">VLOOKUP($A89,[9]Data!$A$1:$L$15000,6,0)</f>
        <v>79000</v>
      </c>
      <c r="F89" s="129" t="n">
        <f aca="false">VLOOKUP($A89,[9]Data!$A$1:$L$15000,5,0)</f>
        <v>233000</v>
      </c>
      <c r="G89" s="129" t="n">
        <f aca="false">VLOOKUP($A89,[9]Data!$A$1:$L$15000,8,0)</f>
        <v>253000</v>
      </c>
      <c r="H89" s="129" t="n">
        <f aca="false">VLOOKUP($A89,[8]Data!$A$1:$R$15000,9,0)*$H$2</f>
        <v>1684000</v>
      </c>
      <c r="I89" s="129" t="n">
        <f aca="false">VLOOKUP($A89,[8]Data!$A$1:$R$15000,12,0)*$H$2</f>
        <v>44000</v>
      </c>
      <c r="J89" s="129" t="n">
        <f aca="false">VLOOKUP($A89,[8]Data!$A$1:$R$15000,13,0)*$H$2</f>
        <v>355000</v>
      </c>
      <c r="K89" s="205" t="n">
        <f aca="false">SUM(I89:J89)</f>
        <v>399000</v>
      </c>
      <c r="L89" s="129" t="n">
        <f aca="false">VLOOKUP($A89,[8]Data!$A$1:$R$15000,11,0)*$H$2</f>
        <v>112000</v>
      </c>
      <c r="M89" s="129" t="n">
        <f aca="false">VLOOKUP($A89,[8]Data!$A$1:$R$15000,10,0)*$H$2</f>
        <v>151000</v>
      </c>
      <c r="N89" s="129" t="n">
        <f aca="false">VLOOKUP($A89,[8]Data!$A$1:$R$15000,14,0)*$H$2</f>
        <v>36000</v>
      </c>
      <c r="O89" s="244"/>
      <c r="P89" s="244"/>
      <c r="Q89" s="244"/>
      <c r="R89" s="244"/>
      <c r="S89" s="244"/>
      <c r="T89" s="244"/>
      <c r="V89" s="129" t="n">
        <f aca="false">VLOOKUP($A89,[2]Data!$A$1:$AH$15000,6,0)</f>
        <v>2037028</v>
      </c>
      <c r="AA89" s="129" t="n">
        <f aca="false">VLOOKUP($A89,[2]Data!$A$1:$BF$15000,58,0)</f>
        <v>151931</v>
      </c>
      <c r="AB89" s="129" t="n">
        <f aca="false">VLOOKUP($A89,[2]Data!$A$1:$BF$15000,57,0)</f>
        <v>455117</v>
      </c>
      <c r="AH89" s="244" t="n">
        <f aca="false">VLOOKUP($A89,[2]Data!$A$1:$AH$15000,26,0)</f>
        <v>26109</v>
      </c>
      <c r="AI89" s="244" t="n">
        <f aca="false">VLOOKUP($A89,[2]Data!$A$1:$AH$15000,27,0)</f>
        <v>6548</v>
      </c>
      <c r="AJ89" s="244" t="n">
        <f aca="false">VLOOKUP($A89,[2]Data!$A$1:$AH$15000,25,0)</f>
        <v>91174</v>
      </c>
      <c r="AK89" s="244" t="n">
        <f aca="false">VLOOKUP($A89,[2]Data!$A$1:$AH$15000,30,0)</f>
        <v>103318</v>
      </c>
      <c r="AL89" s="244" t="n">
        <f aca="false">VLOOKUP($A89,[2]Data!$A$1:$AH$15000,31,0)</f>
        <v>50426</v>
      </c>
      <c r="AM89" s="244" t="n">
        <f aca="false">VLOOKUP($A89,[2]Data!$A$1:$AH$15000,32,0)</f>
        <v>4858</v>
      </c>
      <c r="AN89" s="244" t="n">
        <f aca="false">VLOOKUP($A89,[2]Data!$A$1:$AH$15000,33,0)</f>
        <v>15155</v>
      </c>
      <c r="AO89" s="244" t="n">
        <f aca="false">VLOOKUP($A89,[2]Data!$A$1:$AH$15000,29,0)</f>
        <v>32975</v>
      </c>
      <c r="AR89" s="129" t="n">
        <f aca="false">VLOOKUP($A89,[4]Data!$A$1:$R$15000,2,0)</f>
        <v>849504</v>
      </c>
      <c r="AS89" s="129" t="n">
        <f aca="false">VLOOKUP($A89,[3]Data!$A$1:$K$15000,3,0)*$A$2</f>
        <v>2516000</v>
      </c>
      <c r="AU89" s="129" t="n">
        <f aca="false">VLOOKUP($A89,[4]Data!$A$1:$R$15000,13,0)-VLOOKUP($A89,[4]Data!$A$1:$R$15000,14,0)</f>
        <v>-22098</v>
      </c>
      <c r="AW89" s="129" t="n">
        <f aca="false">VLOOKUP($A89,[4]Data!$A$1:$R$15000,3,0)</f>
        <v>348635</v>
      </c>
      <c r="AX89" s="129" t="n">
        <f aca="false">VLOOKUP($A89,[3]Data!$A$1:$K$15000,10,0)*$A$2</f>
        <v>328600</v>
      </c>
      <c r="AY89" s="129" t="n">
        <f aca="false">VLOOKUP($A89,[4]Data!$A$1:$AH$15000,9,0)</f>
        <v>85203</v>
      </c>
      <c r="AZ89" s="129" t="n">
        <f aca="false">VLOOKUP($A89,[3]Data!$A$1:$K$15000,4,0)*$A$2</f>
        <v>1691200</v>
      </c>
      <c r="BA89" s="129" t="n">
        <f aca="false">VLOOKUP($A89,[4]Data!$A$1:$R$15000,5,0)</f>
        <v>308259</v>
      </c>
      <c r="BB89" s="129" t="n">
        <f aca="false">VLOOKUP($A89,[4]Data!$A$1:$R$15000,6,0)</f>
        <v>-501021</v>
      </c>
      <c r="BC89" s="129" t="n">
        <f aca="false">VLOOKUP($A89,[4]Data!$A$1:$R$15000,17,0)</f>
        <v>-216893</v>
      </c>
      <c r="BD89" s="129" t="n">
        <f aca="false">VLOOKUP($A89,[4]Data!$A$1:$R$15000,7,0)</f>
        <v>-390031</v>
      </c>
      <c r="BE89" s="244" t="n">
        <f aca="false">VLOOKUP($A89,[2]Data!$A$1:$AH$15000,28,0)</f>
        <v>24213</v>
      </c>
      <c r="BF89" s="206" t="n">
        <f aca="false">VLOOKUP($A89,[8]Data!$A$1:$P$15000,3,0)*$H$2</f>
        <v>115000</v>
      </c>
      <c r="BG89" s="206" t="n">
        <f aca="false">VLOOKUP($A89,[1]Data!$A$1:$AH$15000,34,0)</f>
        <v>655290</v>
      </c>
      <c r="BH89" s="206" t="n">
        <f aca="false">VLOOKUP($A89,[2]Data!$A$1:$BD$15000,54,0)</f>
        <v>18141</v>
      </c>
      <c r="BI89" s="206" t="n">
        <f aca="false">VLOOKUP($A89,[2]Data!$A$1:$BD$15000,55,0)</f>
        <v>6869</v>
      </c>
      <c r="BJ89" s="206" t="n">
        <f aca="false">VLOOKUP($A89,[2]Data!$A$1:$BD$15000,56,0)</f>
        <v>57378</v>
      </c>
    </row>
    <row r="90" customFormat="false" ht="11.25" hidden="false" customHeight="false" outlineLevel="0" collapsed="false">
      <c r="A90" s="204" t="n">
        <v>36551</v>
      </c>
      <c r="B90" s="129" t="n">
        <f aca="false">VLOOKUP($A90,[9]Data!$A$1:$L$15000,3,0)</f>
        <v>516000</v>
      </c>
      <c r="C90" s="129" t="n">
        <f aca="false">VLOOKUP($A90,[9]Data!$A$1:$L$15000,4,0)</f>
        <v>770000</v>
      </c>
      <c r="D90" s="129" t="n">
        <f aca="false">VLOOKUP($A90,[9]Data!$A$1:$L$15000,7,0)</f>
        <v>548000</v>
      </c>
      <c r="E90" s="129" t="n">
        <f aca="false">VLOOKUP($A90,[9]Data!$A$1:$L$15000,6,0)</f>
        <v>89000</v>
      </c>
      <c r="F90" s="129" t="n">
        <f aca="false">VLOOKUP($A90,[9]Data!$A$1:$L$15000,5,0)</f>
        <v>221000</v>
      </c>
      <c r="G90" s="129" t="n">
        <f aca="false">VLOOKUP($A90,[9]Data!$A$1:$L$15000,8,0)</f>
        <v>247000</v>
      </c>
      <c r="H90" s="129" t="n">
        <f aca="false">VLOOKUP($A90,[8]Data!$A$1:$R$15000,9,0)*$H$2</f>
        <v>1687000</v>
      </c>
      <c r="I90" s="129" t="n">
        <f aca="false">VLOOKUP($A90,[8]Data!$A$1:$R$15000,12,0)*$H$2</f>
        <v>136000</v>
      </c>
      <c r="J90" s="129" t="n">
        <f aca="false">VLOOKUP($A90,[8]Data!$A$1:$R$15000,13,0)*$H$2</f>
        <v>317000</v>
      </c>
      <c r="K90" s="205" t="n">
        <f aca="false">SUM(I90:J90)</f>
        <v>453000</v>
      </c>
      <c r="L90" s="129" t="n">
        <f aca="false">VLOOKUP($A90,[8]Data!$A$1:$R$15000,11,0)*$H$2</f>
        <v>111000</v>
      </c>
      <c r="M90" s="129" t="n">
        <f aca="false">VLOOKUP($A90,[8]Data!$A$1:$R$15000,10,0)*$H$2</f>
        <v>149000</v>
      </c>
      <c r="N90" s="129" t="n">
        <f aca="false">VLOOKUP($A90,[8]Data!$A$1:$R$15000,14,0)*$H$2</f>
        <v>36000</v>
      </c>
      <c r="O90" s="244"/>
      <c r="P90" s="244"/>
      <c r="Q90" s="244"/>
      <c r="R90" s="244"/>
      <c r="S90" s="244"/>
      <c r="T90" s="244"/>
      <c r="V90" s="129" t="n">
        <f aca="false">VLOOKUP($A90,[2]Data!$A$1:$AH$15000,6,0)</f>
        <v>1988070</v>
      </c>
      <c r="AA90" s="129" t="n">
        <f aca="false">VLOOKUP($A90,[2]Data!$A$1:$BF$15000,58,0)</f>
        <v>138536</v>
      </c>
      <c r="AB90" s="129" t="n">
        <f aca="false">VLOOKUP($A90,[2]Data!$A$1:$BF$15000,57,0)</f>
        <v>430186</v>
      </c>
      <c r="AH90" s="244" t="n">
        <f aca="false">VLOOKUP($A90,[2]Data!$A$1:$AH$15000,26,0)</f>
        <v>29337</v>
      </c>
      <c r="AI90" s="244" t="n">
        <f aca="false">VLOOKUP($A90,[2]Data!$A$1:$AH$15000,27,0)</f>
        <v>6131</v>
      </c>
      <c r="AJ90" s="244" t="n">
        <f aca="false">VLOOKUP($A90,[2]Data!$A$1:$AH$15000,25,0)</f>
        <v>91356</v>
      </c>
      <c r="AK90" s="244" t="n">
        <f aca="false">VLOOKUP($A90,[2]Data!$A$1:$AH$15000,30,0)</f>
        <v>87646</v>
      </c>
      <c r="AL90" s="244" t="n">
        <f aca="false">VLOOKUP($A90,[2]Data!$A$1:$AH$15000,31,0)</f>
        <v>44039</v>
      </c>
      <c r="AM90" s="244" t="n">
        <f aca="false">VLOOKUP($A90,[2]Data!$A$1:$AH$15000,32,0)</f>
        <v>4974</v>
      </c>
      <c r="AN90" s="244" t="n">
        <f aca="false">VLOOKUP($A90,[2]Data!$A$1:$AH$15000,33,0)</f>
        <v>14066</v>
      </c>
      <c r="AO90" s="244" t="n">
        <f aca="false">VLOOKUP($A90,[2]Data!$A$1:$AH$15000,29,0)</f>
        <v>39734</v>
      </c>
      <c r="AR90" s="129" t="n">
        <f aca="false">VLOOKUP($A90,[4]Data!$A$1:$R$15000,2,0)</f>
        <v>913816</v>
      </c>
      <c r="AS90" s="129" t="n">
        <f aca="false">VLOOKUP($A90,[3]Data!$A$1:$K$15000,3,0)*$A$2</f>
        <v>2514300</v>
      </c>
      <c r="AU90" s="129" t="n">
        <f aca="false">VLOOKUP($A90,[4]Data!$A$1:$R$15000,13,0)-VLOOKUP($A90,[4]Data!$A$1:$R$15000,14,0)</f>
        <v>-75707</v>
      </c>
      <c r="AW90" s="129" t="n">
        <f aca="false">VLOOKUP($A90,[4]Data!$A$1:$R$15000,3,0)</f>
        <v>324934</v>
      </c>
      <c r="AX90" s="129" t="n">
        <f aca="false">VLOOKUP($A90,[3]Data!$A$1:$K$15000,10,0)*$A$2</f>
        <v>289900</v>
      </c>
      <c r="AY90" s="129" t="n">
        <f aca="false">VLOOKUP($A90,[4]Data!$A$1:$AH$15000,9,0)</f>
        <v>145304</v>
      </c>
      <c r="AZ90" s="129" t="n">
        <f aca="false">VLOOKUP($A90,[3]Data!$A$1:$K$15000,4,0)*$A$2</f>
        <v>1696900</v>
      </c>
      <c r="BA90" s="129" t="n">
        <f aca="false">VLOOKUP($A90,[4]Data!$A$1:$R$15000,5,0)</f>
        <v>388460</v>
      </c>
      <c r="BB90" s="129" t="n">
        <f aca="false">VLOOKUP($A90,[4]Data!$A$1:$R$15000,6,0)</f>
        <v>-425185</v>
      </c>
      <c r="BC90" s="129" t="n">
        <f aca="false">VLOOKUP($A90,[4]Data!$A$1:$R$15000,17,0)</f>
        <v>-212050</v>
      </c>
      <c r="BD90" s="129" t="n">
        <f aca="false">VLOOKUP($A90,[4]Data!$A$1:$R$15000,7,0)</f>
        <v>-271603</v>
      </c>
      <c r="BE90" s="244" t="n">
        <f aca="false">VLOOKUP($A90,[2]Data!$A$1:$AH$15000,28,0)</f>
        <v>22532</v>
      </c>
      <c r="BF90" s="206" t="n">
        <f aca="false">VLOOKUP($A90,[8]Data!$A$1:$P$15000,3,0)*$H$2</f>
        <v>125000</v>
      </c>
      <c r="BG90" s="206" t="n">
        <f aca="false">VLOOKUP($A90,[1]Data!$A$1:$AH$15000,34,0)</f>
        <v>823133</v>
      </c>
      <c r="BH90" s="206" t="n">
        <f aca="false">VLOOKUP($A90,[2]Data!$A$1:$BD$15000,54,0)</f>
        <v>18530</v>
      </c>
      <c r="BI90" s="206" t="n">
        <f aca="false">VLOOKUP($A90,[2]Data!$A$1:$BD$15000,55,0)</f>
        <v>6748</v>
      </c>
      <c r="BJ90" s="206" t="n">
        <f aca="false">VLOOKUP($A90,[2]Data!$A$1:$BD$15000,56,0)</f>
        <v>58279</v>
      </c>
    </row>
    <row r="91" customFormat="false" ht="11.25" hidden="false" customHeight="false" outlineLevel="0" collapsed="false">
      <c r="A91" s="204" t="n">
        <v>36552</v>
      </c>
      <c r="B91" s="129" t="n">
        <f aca="false">VLOOKUP($A91,[9]Data!$A$1:$L$15000,3,0)</f>
        <v>529000</v>
      </c>
      <c r="C91" s="129" t="n">
        <f aca="false">VLOOKUP($A91,[9]Data!$A$1:$L$15000,4,0)</f>
        <v>637000</v>
      </c>
      <c r="D91" s="129" t="n">
        <f aca="false">VLOOKUP($A91,[9]Data!$A$1:$L$15000,7,0)</f>
        <v>553000</v>
      </c>
      <c r="E91" s="129" t="n">
        <f aca="false">VLOOKUP($A91,[9]Data!$A$1:$L$15000,6,0)</f>
        <v>79000</v>
      </c>
      <c r="F91" s="129" t="n">
        <f aca="false">VLOOKUP($A91,[9]Data!$A$1:$L$15000,5,0)</f>
        <v>217000</v>
      </c>
      <c r="G91" s="129" t="n">
        <f aca="false">VLOOKUP($A91,[9]Data!$A$1:$L$15000,8,0)</f>
        <v>279000</v>
      </c>
      <c r="H91" s="129" t="n">
        <f aca="false">VLOOKUP($A91,[8]Data!$A$1:$R$15000,9,0)*$H$2</f>
        <v>1696000</v>
      </c>
      <c r="I91" s="129" t="n">
        <f aca="false">VLOOKUP($A91,[8]Data!$A$1:$R$15000,12,0)*$H$2</f>
        <v>121000</v>
      </c>
      <c r="J91" s="129" t="n">
        <f aca="false">VLOOKUP($A91,[8]Data!$A$1:$R$15000,13,0)*$H$2</f>
        <v>297000</v>
      </c>
      <c r="K91" s="205" t="n">
        <f aca="false">SUM(I91:J91)</f>
        <v>418000</v>
      </c>
      <c r="L91" s="129" t="n">
        <f aca="false">VLOOKUP($A91,[8]Data!$A$1:$R$15000,11,0)*$H$2</f>
        <v>102000</v>
      </c>
      <c r="M91" s="129" t="n">
        <f aca="false">VLOOKUP($A91,[8]Data!$A$1:$R$15000,10,0)*$H$2</f>
        <v>150000</v>
      </c>
      <c r="N91" s="129" t="n">
        <f aca="false">VLOOKUP($A91,[8]Data!$A$1:$R$15000,14,0)*$H$2</f>
        <v>41000</v>
      </c>
      <c r="O91" s="244"/>
      <c r="P91" s="244"/>
      <c r="Q91" s="244"/>
      <c r="R91" s="244"/>
      <c r="S91" s="244"/>
      <c r="T91" s="244"/>
      <c r="V91" s="129" t="n">
        <f aca="false">VLOOKUP($A91,[2]Data!$A$1:$AH$15000,6,0)</f>
        <v>1945136</v>
      </c>
      <c r="AA91" s="129" t="n">
        <f aca="false">VLOOKUP($A91,[2]Data!$A$1:$BF$15000,58,0)</f>
        <v>171446</v>
      </c>
      <c r="AB91" s="129" t="n">
        <f aca="false">VLOOKUP($A91,[2]Data!$A$1:$BF$15000,57,0)</f>
        <v>485366</v>
      </c>
      <c r="AH91" s="244" t="n">
        <f aca="false">VLOOKUP($A91,[2]Data!$A$1:$AH$15000,26,0)</f>
        <v>35561</v>
      </c>
      <c r="AI91" s="244" t="n">
        <f aca="false">VLOOKUP($A91,[2]Data!$A$1:$AH$15000,27,0)</f>
        <v>7580</v>
      </c>
      <c r="AJ91" s="244" t="n">
        <f aca="false">VLOOKUP($A91,[2]Data!$A$1:$AH$15000,25,0)</f>
        <v>103304</v>
      </c>
      <c r="AK91" s="244" t="n">
        <f aca="false">VLOOKUP($A91,[2]Data!$A$1:$AH$15000,30,0)</f>
        <v>111617</v>
      </c>
      <c r="AL91" s="244" t="n">
        <f aca="false">VLOOKUP($A91,[2]Data!$A$1:$AH$15000,31,0)</f>
        <v>58961</v>
      </c>
      <c r="AM91" s="244" t="n">
        <f aca="false">VLOOKUP($A91,[2]Data!$A$1:$AH$15000,32,0)</f>
        <v>6035</v>
      </c>
      <c r="AN91" s="244" t="n">
        <f aca="false">VLOOKUP($A91,[2]Data!$A$1:$AH$15000,33,0)</f>
        <v>14509</v>
      </c>
      <c r="AO91" s="244" t="n">
        <f aca="false">VLOOKUP($A91,[2]Data!$A$1:$AH$15000,29,0)</f>
        <v>34538</v>
      </c>
      <c r="AR91" s="129" t="n">
        <f aca="false">VLOOKUP($A91,[4]Data!$A$1:$R$15000,2,0)</f>
        <v>867180</v>
      </c>
      <c r="AS91" s="129" t="n">
        <f aca="false">VLOOKUP($A91,[3]Data!$A$1:$K$15000,3,0)*$A$2</f>
        <v>2512700</v>
      </c>
      <c r="AU91" s="129" t="n">
        <f aca="false">VLOOKUP($A91,[4]Data!$A$1:$R$15000,13,0)-VLOOKUP($A91,[4]Data!$A$1:$R$15000,14,0)</f>
        <v>-81922</v>
      </c>
      <c r="AW91" s="129" t="n">
        <f aca="false">VLOOKUP($A91,[4]Data!$A$1:$R$15000,3,0)</f>
        <v>333727</v>
      </c>
      <c r="AX91" s="129" t="n">
        <f aca="false">VLOOKUP($A91,[3]Data!$A$1:$K$15000,10,0)*$A$2</f>
        <v>311900</v>
      </c>
      <c r="AY91" s="129" t="n">
        <f aca="false">VLOOKUP($A91,[4]Data!$A$1:$AH$15000,9,0)</f>
        <v>170240</v>
      </c>
      <c r="AZ91" s="129" t="n">
        <f aca="false">VLOOKUP($A91,[3]Data!$A$1:$K$15000,4,0)*$A$2</f>
        <v>1708400</v>
      </c>
      <c r="BA91" s="129" t="n">
        <f aca="false">VLOOKUP($A91,[4]Data!$A$1:$R$15000,5,0)</f>
        <v>320793</v>
      </c>
      <c r="BB91" s="129" t="n">
        <f aca="false">VLOOKUP($A91,[4]Data!$A$1:$R$15000,6,0)</f>
        <v>-469320</v>
      </c>
      <c r="BC91" s="129" t="n">
        <f aca="false">VLOOKUP($A91,[4]Data!$A$1:$R$15000,17,0)</f>
        <v>-231070</v>
      </c>
      <c r="BD91" s="129" t="n">
        <f aca="false">VLOOKUP($A91,[4]Data!$A$1:$R$15000,7,0)</f>
        <v>-291751</v>
      </c>
      <c r="BE91" s="244" t="n">
        <f aca="false">VLOOKUP($A91,[2]Data!$A$1:$AH$15000,28,0)</f>
        <v>22061</v>
      </c>
      <c r="BF91" s="206" t="n">
        <f aca="false">VLOOKUP($A91,[8]Data!$A$1:$P$15000,3,0)*$H$2</f>
        <v>120000</v>
      </c>
      <c r="BG91" s="206" t="n">
        <f aca="false">VLOOKUP($A91,[1]Data!$A$1:$AH$15000,34,0)</f>
        <v>823828</v>
      </c>
      <c r="BH91" s="206" t="n">
        <f aca="false">VLOOKUP($A91,[2]Data!$A$1:$BD$15000,54,0)</f>
        <v>18420</v>
      </c>
      <c r="BI91" s="206" t="n">
        <f aca="false">VLOOKUP($A91,[2]Data!$A$1:$BD$15000,55,0)</f>
        <v>6869</v>
      </c>
      <c r="BJ91" s="206" t="n">
        <f aca="false">VLOOKUP($A91,[2]Data!$A$1:$BD$15000,56,0)</f>
        <v>68204</v>
      </c>
    </row>
    <row r="92" customFormat="false" ht="11.25" hidden="false" customHeight="false" outlineLevel="0" collapsed="false">
      <c r="A92" s="204" t="n">
        <v>36553</v>
      </c>
      <c r="B92" s="129" t="n">
        <f aca="false">VLOOKUP($A92,[9]Data!$A$1:$L$15000,3,0)</f>
        <v>524000</v>
      </c>
      <c r="C92" s="129" t="n">
        <f aca="false">VLOOKUP($A92,[9]Data!$A$1:$L$15000,4,0)</f>
        <v>623000</v>
      </c>
      <c r="D92" s="129" t="n">
        <f aca="false">VLOOKUP($A92,[9]Data!$A$1:$L$15000,7,0)</f>
        <v>549000</v>
      </c>
      <c r="E92" s="129" t="n">
        <f aca="false">VLOOKUP($A92,[9]Data!$A$1:$L$15000,6,0)</f>
        <v>100000</v>
      </c>
      <c r="F92" s="129" t="n">
        <f aca="false">VLOOKUP($A92,[9]Data!$A$1:$L$15000,5,0)</f>
        <v>177000</v>
      </c>
      <c r="G92" s="129" t="n">
        <f aca="false">VLOOKUP($A92,[9]Data!$A$1:$L$15000,8,0)</f>
        <v>278000</v>
      </c>
      <c r="H92" s="129" t="n">
        <f aca="false">VLOOKUP($A92,[8]Data!$A$1:$R$15000,9,0)*$H$2</f>
        <v>1696000</v>
      </c>
      <c r="I92" s="129" t="n">
        <f aca="false">VLOOKUP($A92,[8]Data!$A$1:$R$15000,12,0)*$H$2</f>
        <v>32000</v>
      </c>
      <c r="J92" s="129" t="n">
        <f aca="false">VLOOKUP($A92,[8]Data!$A$1:$R$15000,13,0)*$H$2</f>
        <v>264000</v>
      </c>
      <c r="K92" s="205" t="n">
        <f aca="false">SUM(I92:J92)</f>
        <v>296000</v>
      </c>
      <c r="L92" s="129" t="n">
        <f aca="false">VLOOKUP($A92,[8]Data!$A$1:$R$15000,11,0)*$H$2</f>
        <v>122000</v>
      </c>
      <c r="M92" s="129" t="n">
        <f aca="false">VLOOKUP($A92,[8]Data!$A$1:$R$15000,10,0)*$H$2</f>
        <v>152000</v>
      </c>
      <c r="N92" s="129" t="n">
        <f aca="false">VLOOKUP($A92,[8]Data!$A$1:$R$15000,14,0)*$H$2</f>
        <v>39000</v>
      </c>
      <c r="O92" s="244"/>
      <c r="P92" s="244"/>
      <c r="Q92" s="244"/>
      <c r="R92" s="244"/>
      <c r="S92" s="244"/>
      <c r="T92" s="244"/>
      <c r="V92" s="129" t="n">
        <f aca="false">VLOOKUP($A92,[2]Data!$A$1:$AH$15000,6,0)</f>
        <v>1949738</v>
      </c>
      <c r="AA92" s="129" t="n">
        <f aca="false">VLOOKUP($A92,[2]Data!$A$1:$BF$15000,58,0)</f>
        <v>206500</v>
      </c>
      <c r="AB92" s="129" t="n">
        <f aca="false">VLOOKUP($A92,[2]Data!$A$1:$BF$15000,57,0)</f>
        <v>527097</v>
      </c>
      <c r="AH92" s="244" t="n">
        <f aca="false">VLOOKUP($A92,[2]Data!$A$1:$AH$15000,26,0)</f>
        <v>28954</v>
      </c>
      <c r="AI92" s="244" t="n">
        <f aca="false">VLOOKUP($A92,[2]Data!$A$1:$AH$15000,27,0)</f>
        <v>6021</v>
      </c>
      <c r="AJ92" s="244" t="n">
        <f aca="false">VLOOKUP($A92,[2]Data!$A$1:$AH$15000,25,0)</f>
        <v>135929</v>
      </c>
      <c r="AK92" s="244" t="n">
        <f aca="false">VLOOKUP($A92,[2]Data!$A$1:$AH$15000,30,0)</f>
        <v>133725</v>
      </c>
      <c r="AL92" s="244" t="n">
        <f aca="false">VLOOKUP($A92,[2]Data!$A$1:$AH$15000,31,0)</f>
        <v>67418</v>
      </c>
      <c r="AM92" s="244" t="n">
        <f aca="false">VLOOKUP($A92,[2]Data!$A$1:$AH$15000,32,0)</f>
        <v>7016</v>
      </c>
      <c r="AN92" s="244" t="n">
        <f aca="false">VLOOKUP($A92,[2]Data!$A$1:$AH$15000,33,0)</f>
        <v>16338</v>
      </c>
      <c r="AO92" s="244" t="n">
        <f aca="false">VLOOKUP($A92,[2]Data!$A$1:$AH$15000,29,0)</f>
        <v>33891</v>
      </c>
      <c r="AR92" s="129" t="n">
        <f aca="false">VLOOKUP($A92,[4]Data!$A$1:$R$15000,2,0)</f>
        <v>899195</v>
      </c>
      <c r="AS92" s="129" t="n">
        <f aca="false">VLOOKUP($A92,[3]Data!$A$1:$K$15000,3,0)*$A$2</f>
        <v>2509100</v>
      </c>
      <c r="AU92" s="129" t="n">
        <f aca="false">VLOOKUP($A92,[4]Data!$A$1:$R$15000,13,0)-VLOOKUP($A92,[4]Data!$A$1:$R$15000,14,0)</f>
        <v>-56604</v>
      </c>
      <c r="AW92" s="129" t="n">
        <f aca="false">VLOOKUP($A92,[4]Data!$A$1:$R$15000,3,0)</f>
        <v>331183</v>
      </c>
      <c r="AX92" s="129" t="n">
        <f aca="false">VLOOKUP($A92,[3]Data!$A$1:$K$15000,10,0)*$A$2</f>
        <v>313500</v>
      </c>
      <c r="AY92" s="129" t="n">
        <f aca="false">VLOOKUP($A92,[4]Data!$A$1:$AH$15000,9,0)</f>
        <v>156139</v>
      </c>
      <c r="AZ92" s="129" t="n">
        <f aca="false">VLOOKUP($A92,[3]Data!$A$1:$K$15000,4,0)*$A$2</f>
        <v>1700500</v>
      </c>
      <c r="BA92" s="129" t="n">
        <f aca="false">VLOOKUP($A92,[4]Data!$A$1:$R$15000,5,0)</f>
        <v>332146</v>
      </c>
      <c r="BB92" s="129" t="n">
        <f aca="false">VLOOKUP($A92,[4]Data!$A$1:$R$15000,6,0)</f>
        <v>-470014</v>
      </c>
      <c r="BC92" s="129" t="n">
        <f aca="false">VLOOKUP($A92,[4]Data!$A$1:$R$15000,17,0)</f>
        <v>-235802</v>
      </c>
      <c r="BD92" s="129" t="n">
        <f aca="false">VLOOKUP($A92,[4]Data!$A$1:$R$15000,7,0)</f>
        <v>-270364</v>
      </c>
      <c r="BE92" s="244" t="n">
        <f aca="false">VLOOKUP($A92,[2]Data!$A$1:$AH$15000,28,0)</f>
        <v>22086</v>
      </c>
      <c r="BF92" s="206" t="n">
        <f aca="false">VLOOKUP($A92,[8]Data!$A$1:$P$15000,3,0)*$H$2</f>
        <v>138000</v>
      </c>
      <c r="BG92" s="206" t="n">
        <f aca="false">VLOOKUP($A92,[1]Data!$A$1:$AH$15000,34,0)</f>
        <v>810330</v>
      </c>
      <c r="BH92" s="206" t="n">
        <f aca="false">VLOOKUP($A92,[2]Data!$A$1:$BD$15000,54,0)</f>
        <v>18405</v>
      </c>
      <c r="BI92" s="206" t="n">
        <f aca="false">VLOOKUP($A92,[2]Data!$A$1:$BD$15000,55,0)</f>
        <v>6869</v>
      </c>
      <c r="BJ92" s="206" t="n">
        <f aca="false">VLOOKUP($A92,[2]Data!$A$1:$BD$15000,56,0)</f>
        <v>68204</v>
      </c>
    </row>
    <row r="93" customFormat="false" ht="11.25" hidden="false" customHeight="false" outlineLevel="0" collapsed="false">
      <c r="A93" s="204" t="n">
        <v>36554</v>
      </c>
      <c r="B93" s="129" t="n">
        <f aca="false">VLOOKUP($A93,[9]Data!$A$1:$L$15000,3,0)</f>
        <v>525000</v>
      </c>
      <c r="C93" s="129" t="n">
        <f aca="false">VLOOKUP($A93,[9]Data!$A$1:$L$15000,4,0)</f>
        <v>578000</v>
      </c>
      <c r="D93" s="129" t="n">
        <f aca="false">VLOOKUP($A93,[9]Data!$A$1:$L$15000,7,0)</f>
        <v>533000</v>
      </c>
      <c r="E93" s="129" t="n">
        <f aca="false">VLOOKUP($A93,[9]Data!$A$1:$L$15000,6,0)</f>
        <v>73000</v>
      </c>
      <c r="F93" s="129" t="n">
        <f aca="false">VLOOKUP($A93,[9]Data!$A$1:$L$15000,5,0)</f>
        <v>163000</v>
      </c>
      <c r="G93" s="129" t="n">
        <f aca="false">VLOOKUP($A93,[9]Data!$A$1:$L$15000,8,0)</f>
        <v>279000</v>
      </c>
      <c r="H93" s="129" t="n">
        <f aca="false">VLOOKUP($A93,[8]Data!$A$1:$R$15000,9,0)*$H$2</f>
        <v>1724000</v>
      </c>
      <c r="I93" s="129" t="n">
        <f aca="false">VLOOKUP($A93,[8]Data!$A$1:$R$15000,12,0)*$H$2</f>
        <v>36000</v>
      </c>
      <c r="J93" s="129" t="n">
        <f aca="false">VLOOKUP($A93,[8]Data!$A$1:$R$15000,13,0)*$H$2</f>
        <v>293000</v>
      </c>
      <c r="K93" s="205" t="n">
        <f aca="false">SUM(I93:J93)</f>
        <v>329000</v>
      </c>
      <c r="L93" s="129" t="n">
        <f aca="false">VLOOKUP($A93,[8]Data!$A$1:$R$15000,11,0)*$H$2</f>
        <v>128000</v>
      </c>
      <c r="M93" s="129" t="n">
        <f aca="false">VLOOKUP($A93,[8]Data!$A$1:$R$15000,10,0)*$H$2</f>
        <v>157000</v>
      </c>
      <c r="N93" s="129" t="n">
        <f aca="false">VLOOKUP($A93,[8]Data!$A$1:$R$15000,14,0)*$H$2</f>
        <v>36000</v>
      </c>
      <c r="O93" s="244"/>
      <c r="P93" s="244"/>
      <c r="Q93" s="244"/>
      <c r="R93" s="244"/>
      <c r="S93" s="244"/>
      <c r="T93" s="244"/>
      <c r="V93" s="129" t="n">
        <f aca="false">VLOOKUP($A93,[2]Data!$A$1:$AH$15000,6,0)</f>
        <v>1955859</v>
      </c>
      <c r="AA93" s="129" t="n">
        <f aca="false">VLOOKUP($A93,[2]Data!$A$1:$BF$15000,58,0)</f>
        <v>200823</v>
      </c>
      <c r="AB93" s="129" t="n">
        <f aca="false">VLOOKUP($A93,[2]Data!$A$1:$BF$15000,57,0)</f>
        <v>548861</v>
      </c>
      <c r="AH93" s="244" t="n">
        <f aca="false">VLOOKUP($A93,[2]Data!$A$1:$AH$15000,26,0)</f>
        <v>28926</v>
      </c>
      <c r="AI93" s="244" t="n">
        <f aca="false">VLOOKUP($A93,[2]Data!$A$1:$AH$15000,27,0)</f>
        <v>6012</v>
      </c>
      <c r="AJ93" s="244" t="n">
        <f aca="false">VLOOKUP($A93,[2]Data!$A$1:$AH$15000,25,0)</f>
        <v>130016</v>
      </c>
      <c r="AK93" s="244" t="n">
        <f aca="false">VLOOKUP($A93,[2]Data!$A$1:$AH$15000,30,0)</f>
        <v>133259</v>
      </c>
      <c r="AL93" s="244" t="n">
        <f aca="false">VLOOKUP($A93,[2]Data!$A$1:$AH$15000,31,0)</f>
        <v>78005</v>
      </c>
      <c r="AM93" s="244" t="n">
        <f aca="false">VLOOKUP($A93,[2]Data!$A$1:$AH$15000,32,0)</f>
        <v>7447</v>
      </c>
      <c r="AN93" s="244" t="n">
        <f aca="false">VLOOKUP($A93,[2]Data!$A$1:$AH$15000,33,0)</f>
        <v>15530</v>
      </c>
      <c r="AO93" s="244" t="n">
        <f aca="false">VLOOKUP($A93,[2]Data!$A$1:$AH$15000,29,0)</f>
        <v>44427</v>
      </c>
      <c r="AR93" s="129" t="n">
        <f aca="false">VLOOKUP($A93,[4]Data!$A$1:$R$15000,2,0)</f>
        <v>915773</v>
      </c>
      <c r="AS93" s="129" t="n">
        <f aca="false">VLOOKUP($A93,[3]Data!$A$1:$K$15000,3,0)*$A$2</f>
        <v>2517700</v>
      </c>
      <c r="AU93" s="129" t="n">
        <f aca="false">VLOOKUP($A93,[4]Data!$A$1:$R$15000,13,0)-VLOOKUP($A93,[4]Data!$A$1:$R$15000,14,0)</f>
        <v>-98000</v>
      </c>
      <c r="AW93" s="129" t="n">
        <f aca="false">VLOOKUP($A93,[4]Data!$A$1:$R$15000,3,0)</f>
        <v>325464</v>
      </c>
      <c r="AX93" s="129" t="n">
        <f aca="false">VLOOKUP($A93,[3]Data!$A$1:$K$15000,10,0)*$A$2</f>
        <v>316700</v>
      </c>
      <c r="AY93" s="129" t="n">
        <f aca="false">VLOOKUP($A93,[4]Data!$A$1:$AH$15000,9,0)</f>
        <v>101862</v>
      </c>
      <c r="AZ93" s="129" t="n">
        <f aca="false">VLOOKUP($A93,[3]Data!$A$1:$K$15000,4,0)*$A$2</f>
        <v>1685200</v>
      </c>
      <c r="BA93" s="129" t="n">
        <f aca="false">VLOOKUP($A93,[4]Data!$A$1:$R$15000,5,0)</f>
        <v>328659</v>
      </c>
      <c r="BB93" s="129" t="n">
        <f aca="false">VLOOKUP($A93,[4]Data!$A$1:$R$15000,6,0)</f>
        <v>-467855</v>
      </c>
      <c r="BC93" s="129" t="n">
        <f aca="false">VLOOKUP($A93,[4]Data!$A$1:$R$15000,17,0)</f>
        <v>-229994</v>
      </c>
      <c r="BD93" s="129" t="n">
        <f aca="false">VLOOKUP($A93,[4]Data!$A$1:$R$15000,7,0)</f>
        <v>-259885</v>
      </c>
      <c r="BE93" s="244" t="n">
        <f aca="false">VLOOKUP($A93,[2]Data!$A$1:$AH$15000,28,0)</f>
        <v>22056</v>
      </c>
      <c r="BF93" s="206" t="n">
        <f aca="false">VLOOKUP($A93,[8]Data!$A$1:$P$15000,3,0)*$H$2</f>
        <v>108000</v>
      </c>
      <c r="BG93" s="206" t="n">
        <f aca="false">VLOOKUP($A93,[1]Data!$A$1:$AH$15000,34,0)</f>
        <v>788861</v>
      </c>
      <c r="BH93" s="206" t="n">
        <f aca="false">VLOOKUP($A93,[2]Data!$A$1:$BD$15000,54,0)</f>
        <v>17969</v>
      </c>
      <c r="BI93" s="206" t="n">
        <f aca="false">VLOOKUP($A93,[2]Data!$A$1:$BD$15000,55,0)</f>
        <v>7285</v>
      </c>
      <c r="BJ93" s="206" t="n">
        <f aca="false">VLOOKUP($A93,[2]Data!$A$1:$BD$15000,56,0)</f>
        <v>60844</v>
      </c>
    </row>
    <row r="94" customFormat="false" ht="11.25" hidden="false" customHeight="false" outlineLevel="0" collapsed="false">
      <c r="A94" s="204" t="n">
        <v>36555</v>
      </c>
      <c r="B94" s="129" t="n">
        <f aca="false">VLOOKUP($A94,[9]Data!$A$1:$L$15000,3,0)</f>
        <v>507000</v>
      </c>
      <c r="C94" s="129" t="n">
        <f aca="false">VLOOKUP($A94,[9]Data!$A$1:$L$15000,4,0)</f>
        <v>564000</v>
      </c>
      <c r="D94" s="129" t="n">
        <f aca="false">VLOOKUP($A94,[9]Data!$A$1:$L$15000,7,0)</f>
        <v>536000</v>
      </c>
      <c r="E94" s="129" t="n">
        <f aca="false">VLOOKUP($A94,[9]Data!$A$1:$L$15000,6,0)</f>
        <v>70000</v>
      </c>
      <c r="F94" s="129" t="n">
        <f aca="false">VLOOKUP($A94,[9]Data!$A$1:$L$15000,5,0)</f>
        <v>203000</v>
      </c>
      <c r="G94" s="129" t="n">
        <f aca="false">VLOOKUP($A94,[9]Data!$A$1:$L$15000,8,0)</f>
        <v>283000</v>
      </c>
      <c r="H94" s="129" t="n">
        <f aca="false">VLOOKUP($A94,[8]Data!$A$1:$R$15000,9,0)*$H$2</f>
        <v>1734000</v>
      </c>
      <c r="I94" s="129" t="n">
        <f aca="false">VLOOKUP($A94,[8]Data!$A$1:$R$15000,12,0)*$H$2</f>
        <v>34000</v>
      </c>
      <c r="J94" s="129" t="n">
        <f aca="false">VLOOKUP($A94,[8]Data!$A$1:$R$15000,13,0)*$H$2</f>
        <v>289000</v>
      </c>
      <c r="K94" s="205" t="n">
        <f aca="false">SUM(I94:J94)</f>
        <v>323000</v>
      </c>
      <c r="L94" s="129" t="n">
        <f aca="false">VLOOKUP($A94,[8]Data!$A$1:$R$15000,11,0)*$H$2</f>
        <v>113000</v>
      </c>
      <c r="M94" s="129" t="n">
        <f aca="false">VLOOKUP($A94,[8]Data!$A$1:$R$15000,10,0)*$H$2</f>
        <v>152000</v>
      </c>
      <c r="N94" s="129" t="n">
        <f aca="false">VLOOKUP($A94,[8]Data!$A$1:$R$15000,14,0)*$H$2</f>
        <v>36000</v>
      </c>
      <c r="O94" s="244"/>
      <c r="P94" s="244"/>
      <c r="Q94" s="244"/>
      <c r="R94" s="244"/>
      <c r="S94" s="244"/>
      <c r="T94" s="244"/>
      <c r="V94" s="129" t="n">
        <f aca="false">VLOOKUP($A94,[2]Data!$A$1:$AH$15000,6,0)</f>
        <v>1926797</v>
      </c>
      <c r="AA94" s="129" t="n">
        <f aca="false">VLOOKUP($A94,[2]Data!$A$1:$BF$15000,58,0)</f>
        <v>184288</v>
      </c>
      <c r="AB94" s="129" t="n">
        <f aca="false">VLOOKUP($A94,[2]Data!$A$1:$BF$15000,57,0)</f>
        <v>601250</v>
      </c>
      <c r="AH94" s="244" t="n">
        <f aca="false">VLOOKUP($A94,[2]Data!$A$1:$AH$15000,26,0)</f>
        <v>28303</v>
      </c>
      <c r="AI94" s="244" t="n">
        <f aca="false">VLOOKUP($A94,[2]Data!$A$1:$AH$15000,27,0)</f>
        <v>5963</v>
      </c>
      <c r="AJ94" s="244" t="n">
        <f aca="false">VLOOKUP($A94,[2]Data!$A$1:$AH$15000,25,0)</f>
        <v>111834</v>
      </c>
      <c r="AK94" s="244" t="n">
        <f aca="false">VLOOKUP($A94,[2]Data!$A$1:$AH$15000,30,0)</f>
        <v>133731</v>
      </c>
      <c r="AL94" s="244" t="n">
        <f aca="false">VLOOKUP($A94,[2]Data!$A$1:$AH$15000,31,0)</f>
        <v>79682</v>
      </c>
      <c r="AM94" s="244" t="n">
        <f aca="false">VLOOKUP($A94,[2]Data!$A$1:$AH$15000,32,0)</f>
        <v>7991</v>
      </c>
      <c r="AN94" s="244" t="n">
        <f aca="false">VLOOKUP($A94,[2]Data!$A$1:$AH$15000,33,0)</f>
        <v>16778</v>
      </c>
      <c r="AO94" s="244" t="n">
        <f aca="false">VLOOKUP($A94,[2]Data!$A$1:$AH$15000,29,0)</f>
        <v>94683</v>
      </c>
      <c r="AR94" s="129" t="n">
        <f aca="false">VLOOKUP($A94,[4]Data!$A$1:$R$15000,2,0)</f>
        <v>920957</v>
      </c>
      <c r="AS94" s="129" t="n">
        <f aca="false">VLOOKUP($A94,[3]Data!$A$1:$K$15000,3,0)*$A$2</f>
        <v>2517300</v>
      </c>
      <c r="AU94" s="129" t="n">
        <f aca="false">VLOOKUP($A94,[4]Data!$A$1:$R$15000,13,0)-VLOOKUP($A94,[4]Data!$A$1:$R$15000,14,0)</f>
        <v>-117438</v>
      </c>
      <c r="AW94" s="129" t="n">
        <f aca="false">VLOOKUP($A94,[4]Data!$A$1:$R$15000,3,0)</f>
        <v>381300</v>
      </c>
      <c r="AX94" s="129" t="n">
        <f aca="false">VLOOKUP($A94,[3]Data!$A$1:$K$15000,10,0)*$A$2</f>
        <v>321200</v>
      </c>
      <c r="AY94" s="129" t="n">
        <f aca="false">VLOOKUP($A94,[4]Data!$A$1:$AH$15000,9,0)</f>
        <v>117669</v>
      </c>
      <c r="AZ94" s="129" t="n">
        <f aca="false">VLOOKUP($A94,[3]Data!$A$1:$K$15000,4,0)*$A$2</f>
        <v>1683400</v>
      </c>
      <c r="BA94" s="129" t="n">
        <f aca="false">VLOOKUP($A94,[4]Data!$A$1:$R$15000,5,0)</f>
        <v>297978</v>
      </c>
      <c r="BB94" s="129" t="n">
        <f aca="false">VLOOKUP($A94,[4]Data!$A$1:$R$15000,6,0)</f>
        <v>-473997</v>
      </c>
      <c r="BC94" s="129" t="n">
        <f aca="false">VLOOKUP($A94,[4]Data!$A$1:$R$15000,17,0)</f>
        <v>-235651</v>
      </c>
      <c r="BD94" s="129" t="n">
        <f aca="false">VLOOKUP($A94,[4]Data!$A$1:$R$15000,7,0)</f>
        <v>-329299</v>
      </c>
      <c r="BE94" s="244" t="n">
        <f aca="false">VLOOKUP($A94,[2]Data!$A$1:$AH$15000,28,0)</f>
        <v>20839</v>
      </c>
      <c r="BF94" s="206" t="n">
        <f aca="false">VLOOKUP($A94,[8]Data!$A$1:$P$15000,3,0)*$H$2</f>
        <v>107000</v>
      </c>
      <c r="BG94" s="206" t="n">
        <f aca="false">VLOOKUP($A94,[1]Data!$A$1:$AH$15000,34,0)</f>
        <v>787136</v>
      </c>
      <c r="BH94" s="206" t="n">
        <f aca="false">VLOOKUP($A94,[2]Data!$A$1:$BD$15000,54,0)</f>
        <v>18263</v>
      </c>
      <c r="BI94" s="206" t="n">
        <f aca="false">VLOOKUP($A94,[2]Data!$A$1:$BD$15000,55,0)</f>
        <v>7358</v>
      </c>
      <c r="BJ94" s="206" t="n">
        <f aca="false">VLOOKUP($A94,[2]Data!$A$1:$BD$15000,56,0)</f>
        <v>60844</v>
      </c>
    </row>
    <row r="95" customFormat="false" ht="11.25" hidden="false" customHeight="false" outlineLevel="0" collapsed="false">
      <c r="A95" s="204" t="n">
        <v>36556</v>
      </c>
      <c r="B95" s="129" t="n">
        <f aca="false">VLOOKUP($A95,[9]Data!$A$1:$L$15000,3,0)</f>
        <v>541000</v>
      </c>
      <c r="C95" s="129" t="n">
        <f aca="false">VLOOKUP($A95,[9]Data!$A$1:$L$15000,4,0)</f>
        <v>546000</v>
      </c>
      <c r="D95" s="129" t="n">
        <f aca="false">VLOOKUP($A95,[9]Data!$A$1:$L$15000,7,0)</f>
        <v>534000</v>
      </c>
      <c r="E95" s="129" t="n">
        <f aca="false">VLOOKUP($A95,[9]Data!$A$1:$L$15000,6,0)</f>
        <v>66000</v>
      </c>
      <c r="F95" s="129" t="n">
        <f aca="false">VLOOKUP($A95,[9]Data!$A$1:$L$15000,5,0)</f>
        <v>137000</v>
      </c>
      <c r="G95" s="129" t="n">
        <f aca="false">VLOOKUP($A95,[9]Data!$A$1:$L$15000,8,0)</f>
        <v>281000</v>
      </c>
      <c r="H95" s="129" t="n">
        <f aca="false">VLOOKUP($A95,[8]Data!$A$1:$R$15000,9,0)*$H$2</f>
        <v>1701000</v>
      </c>
      <c r="I95" s="129" t="n">
        <f aca="false">VLOOKUP($A95,[8]Data!$A$1:$R$15000,12,0)*$H$2</f>
        <v>36000</v>
      </c>
      <c r="J95" s="129" t="n">
        <f aca="false">VLOOKUP($A95,[8]Data!$A$1:$R$15000,13,0)*$H$2</f>
        <v>305000</v>
      </c>
      <c r="K95" s="205" t="n">
        <f aca="false">SUM(I95:J95)</f>
        <v>341000</v>
      </c>
      <c r="L95" s="129" t="n">
        <f aca="false">VLOOKUP($A95,[8]Data!$A$1:$R$15000,11,0)*$H$2</f>
        <v>122000</v>
      </c>
      <c r="M95" s="129" t="n">
        <f aca="false">VLOOKUP($A95,[8]Data!$A$1:$R$15000,10,0)*$H$2</f>
        <v>150000</v>
      </c>
      <c r="N95" s="129" t="n">
        <f aca="false">VLOOKUP($A95,[8]Data!$A$1:$R$15000,14,0)*$H$2</f>
        <v>36000</v>
      </c>
      <c r="O95" s="244"/>
      <c r="P95" s="244"/>
      <c r="Q95" s="244"/>
      <c r="R95" s="244"/>
      <c r="S95" s="244"/>
      <c r="T95" s="244"/>
      <c r="V95" s="129" t="n">
        <f aca="false">VLOOKUP($A95,[2]Data!$A$1:$AH$15000,6,0)</f>
        <v>1976666</v>
      </c>
      <c r="AA95" s="129" t="n">
        <f aca="false">VLOOKUP($A95,[2]Data!$A$1:$BF$15000,58,0)</f>
        <v>198877</v>
      </c>
      <c r="AB95" s="129" t="n">
        <f aca="false">VLOOKUP($A95,[2]Data!$A$1:$BF$15000,57,0)</f>
        <v>562707</v>
      </c>
      <c r="AH95" s="244" t="n">
        <f aca="false">VLOOKUP($A95,[2]Data!$A$1:$AH$15000,26,0)</f>
        <v>32524</v>
      </c>
      <c r="AI95" s="244" t="n">
        <f aca="false">VLOOKUP($A95,[2]Data!$A$1:$AH$15000,27,0)</f>
        <v>5875</v>
      </c>
      <c r="AJ95" s="244" t="n">
        <f aca="false">VLOOKUP($A95,[2]Data!$A$1:$AH$15000,25,0)</f>
        <v>111834</v>
      </c>
      <c r="AK95" s="244" t="n">
        <f aca="false">VLOOKUP($A95,[2]Data!$A$1:$AH$15000,30,0)</f>
        <v>140802</v>
      </c>
      <c r="AL95" s="244" t="n">
        <f aca="false">VLOOKUP($A95,[2]Data!$A$1:$AH$15000,31,0)</f>
        <v>81177</v>
      </c>
      <c r="AM95" s="244" t="n">
        <f aca="false">VLOOKUP($A95,[2]Data!$A$1:$AH$15000,32,0)</f>
        <v>8916</v>
      </c>
      <c r="AN95" s="244" t="n">
        <f aca="false">VLOOKUP($A95,[2]Data!$A$1:$AH$15000,33,0)</f>
        <v>17046</v>
      </c>
      <c r="AO95" s="244" t="n">
        <f aca="false">VLOOKUP($A95,[2]Data!$A$1:$AH$15000,29,0)</f>
        <v>39530</v>
      </c>
      <c r="AR95" s="129" t="n">
        <f aca="false">VLOOKUP($A95,[4]Data!$A$1:$R$15000,2,0)</f>
        <v>906271</v>
      </c>
      <c r="AS95" s="129" t="n">
        <f aca="false">VLOOKUP($A95,[3]Data!$A$1:$K$15000,3,0)*$A$2</f>
        <v>2517300</v>
      </c>
      <c r="AU95" s="129" t="n">
        <f aca="false">VLOOKUP($A95,[4]Data!$A$1:$R$15000,13,0)-VLOOKUP($A95,[4]Data!$A$1:$R$15000,14,0)</f>
        <v>-32541</v>
      </c>
      <c r="AW95" s="129" t="n">
        <f aca="false">VLOOKUP($A95,[4]Data!$A$1:$R$15000,3,0)</f>
        <v>328339</v>
      </c>
      <c r="AX95" s="129" t="n">
        <f aca="false">VLOOKUP($A95,[3]Data!$A$1:$K$15000,10,0)*$A$2</f>
        <v>319500</v>
      </c>
      <c r="AY95" s="129" t="n">
        <f aca="false">VLOOKUP($A95,[4]Data!$A$1:$AH$15000,9,0)</f>
        <v>168285</v>
      </c>
      <c r="AZ95" s="129" t="n">
        <f aca="false">VLOOKUP($A95,[3]Data!$A$1:$K$15000,4,0)*$A$2</f>
        <v>1684300</v>
      </c>
      <c r="BA95" s="129" t="n">
        <f aca="false">VLOOKUP($A95,[4]Data!$A$1:$R$15000,5,0)</f>
        <v>395202</v>
      </c>
      <c r="BB95" s="129" t="n">
        <f aca="false">VLOOKUP($A95,[4]Data!$A$1:$R$15000,6,0)</f>
        <v>-466673</v>
      </c>
      <c r="BC95" s="129" t="n">
        <f aca="false">VLOOKUP($A95,[4]Data!$A$1:$R$15000,17,0)</f>
        <v>-214305</v>
      </c>
      <c r="BD95" s="129" t="n">
        <f aca="false">VLOOKUP($A95,[4]Data!$A$1:$R$15000,7,0)</f>
        <v>-264298</v>
      </c>
      <c r="BE95" s="244" t="n">
        <f aca="false">VLOOKUP($A95,[2]Data!$A$1:$AH$15000,28,0)</f>
        <v>21548</v>
      </c>
      <c r="BF95" s="206" t="n">
        <f aca="false">VLOOKUP($A95,[8]Data!$A$1:$P$15000,3,0)*$H$2</f>
        <v>107000</v>
      </c>
      <c r="BG95" s="206" t="n">
        <f aca="false">VLOOKUP($A95,[1]Data!$A$1:$AH$15000,34,0)</f>
        <v>772629</v>
      </c>
      <c r="BH95" s="206" t="n">
        <f aca="false">VLOOKUP($A95,[2]Data!$A$1:$BD$15000,54,0)</f>
        <v>18329</v>
      </c>
      <c r="BI95" s="206" t="n">
        <f aca="false">VLOOKUP($A95,[2]Data!$A$1:$BD$15000,55,0)</f>
        <v>7358</v>
      </c>
      <c r="BJ95" s="206" t="n">
        <f aca="false">VLOOKUP($A95,[2]Data!$A$1:$BD$15000,56,0)</f>
        <v>60844</v>
      </c>
    </row>
    <row r="96" customFormat="false" ht="11.25" hidden="false" customHeight="false" outlineLevel="0" collapsed="false">
      <c r="A96" s="204" t="n">
        <v>36557</v>
      </c>
      <c r="B96" s="129" t="n">
        <f aca="false">VLOOKUP($A96,[9]Data!$A$1:$L$15000,3,0)</f>
        <v>540000</v>
      </c>
      <c r="C96" s="129" t="n">
        <f aca="false">VLOOKUP($A96,[9]Data!$A$1:$L$15000,4,0)</f>
        <v>585000</v>
      </c>
      <c r="D96" s="129" t="n">
        <f aca="false">VLOOKUP($A96,[9]Data!$A$1:$L$15000,7,0)</f>
        <v>564000</v>
      </c>
      <c r="E96" s="129" t="n">
        <f aca="false">VLOOKUP($A96,[9]Data!$A$1:$L$15000,6,0)</f>
        <v>115000</v>
      </c>
      <c r="F96" s="129" t="n">
        <f aca="false">VLOOKUP($A96,[9]Data!$A$1:$L$15000,5,0)</f>
        <v>194000</v>
      </c>
      <c r="G96" s="129" t="n">
        <f aca="false">VLOOKUP($A96,[9]Data!$A$1:$L$15000,8,0)</f>
        <v>274000</v>
      </c>
      <c r="H96" s="129" t="n">
        <f aca="false">VLOOKUP($A96,[8]Data!$A$1:$R$15000,9,0)*$H$2</f>
        <v>1612000</v>
      </c>
      <c r="I96" s="129" t="n">
        <f aca="false">VLOOKUP($A96,[8]Data!$A$1:$R$15000,12,0)*$H$2</f>
        <v>200000</v>
      </c>
      <c r="J96" s="129" t="n">
        <f aca="false">VLOOKUP($A96,[8]Data!$A$1:$R$15000,13,0)*$H$2</f>
        <v>346000</v>
      </c>
      <c r="K96" s="205" t="n">
        <f aca="false">SUM(I96:J96)</f>
        <v>546000</v>
      </c>
      <c r="L96" s="129" t="n">
        <f aca="false">VLOOKUP($A96,[8]Data!$A$1:$R$15000,11,0)*$H$2</f>
        <v>111000</v>
      </c>
      <c r="M96" s="129" t="n">
        <f aca="false">VLOOKUP($A96,[8]Data!$A$1:$R$15000,10,0)*$H$2</f>
        <v>162000</v>
      </c>
      <c r="N96" s="129" t="n">
        <f aca="false">VLOOKUP($A96,[8]Data!$A$1:$R$15000,14,0)*$H$2</f>
        <v>26000</v>
      </c>
      <c r="O96" s="244"/>
      <c r="P96" s="244"/>
      <c r="Q96" s="244"/>
      <c r="R96" s="244"/>
      <c r="S96" s="244"/>
      <c r="T96" s="244"/>
      <c r="V96" s="129" t="n">
        <f aca="false">VLOOKUP($A96,[2]Data!$A$1:$AH$15000,6,0)</f>
        <v>1950735</v>
      </c>
      <c r="AA96" s="129" t="n">
        <f aca="false">VLOOKUP($A96,[2]Data!$A$1:$BF$15000,58,0)</f>
        <v>161419</v>
      </c>
      <c r="AB96" s="129" t="n">
        <f aca="false">VLOOKUP($A96,[2]Data!$A$1:$BF$15000,57,0)</f>
        <v>567562</v>
      </c>
      <c r="AH96" s="244" t="n">
        <f aca="false">VLOOKUP($A96,[2]Data!$A$1:$AH$15000,26,0)</f>
        <v>31810</v>
      </c>
      <c r="AI96" s="244" t="n">
        <f aca="false">VLOOKUP($A96,[2]Data!$A$1:$AH$15000,27,0)</f>
        <v>6818</v>
      </c>
      <c r="AJ96" s="244" t="n">
        <f aca="false">VLOOKUP($A96,[2]Data!$A$1:$AH$15000,25,0)</f>
        <v>111418</v>
      </c>
      <c r="AK96" s="244" t="n">
        <f aca="false">VLOOKUP($A96,[2]Data!$A$1:$AH$15000,30,0)</f>
        <v>132268</v>
      </c>
      <c r="AL96" s="244" t="n">
        <f aca="false">VLOOKUP($A96,[2]Data!$A$1:$AH$15000,31,0)</f>
        <v>64015</v>
      </c>
      <c r="AM96" s="244" t="n">
        <f aca="false">VLOOKUP($A96,[2]Data!$A$1:$AH$15000,32,0)</f>
        <v>9586</v>
      </c>
      <c r="AN96" s="244" t="n">
        <f aca="false">VLOOKUP($A96,[2]Data!$A$1:$AH$15000,33,0)</f>
        <v>20519</v>
      </c>
      <c r="AO96" s="244" t="n">
        <f aca="false">VLOOKUP($A96,[2]Data!$A$1:$AH$15000,29,0)</f>
        <v>60560</v>
      </c>
      <c r="AR96" s="129" t="n">
        <f aca="false">VLOOKUP($A96,[4]Data!$A$1:$R$15000,2,0)</f>
        <v>904228</v>
      </c>
      <c r="AS96" s="129" t="n">
        <f aca="false">VLOOKUP($A96,[3]Data!$A$1:$K$15000,3,0)*$A$2</f>
        <v>2527200</v>
      </c>
      <c r="AU96" s="129" t="n">
        <f aca="false">VLOOKUP($A96,[4]Data!$A$1:$R$15000,13,0)-VLOOKUP($A96,[4]Data!$A$1:$R$15000,14,0)</f>
        <v>-55104</v>
      </c>
      <c r="AW96" s="129" t="n">
        <f aca="false">VLOOKUP($A96,[4]Data!$A$1:$R$15000,3,0)</f>
        <v>316224</v>
      </c>
      <c r="AX96" s="129" t="n">
        <f aca="false">VLOOKUP($A96,[3]Data!$A$1:$K$15000,10,0)*$A$2</f>
        <v>317500</v>
      </c>
      <c r="AY96" s="129" t="n">
        <f aca="false">VLOOKUP($A96,[4]Data!$A$1:$AH$15000,9,0)</f>
        <v>180660</v>
      </c>
      <c r="AZ96" s="129" t="n">
        <f aca="false">VLOOKUP($A96,[3]Data!$A$1:$K$15000,4,0)*$A$2</f>
        <v>1689100</v>
      </c>
      <c r="BA96" s="129" t="n">
        <f aca="false">VLOOKUP($A96,[4]Data!$A$1:$R$15000,5,0)</f>
        <v>286535</v>
      </c>
      <c r="BB96" s="129" t="n">
        <f aca="false">VLOOKUP($A96,[4]Data!$A$1:$R$15000,6,0)</f>
        <v>-460909</v>
      </c>
      <c r="BC96" s="129" t="n">
        <f aca="false">VLOOKUP($A96,[4]Data!$A$1:$R$15000,17,0)</f>
        <v>-217145</v>
      </c>
      <c r="BD96" s="129" t="n">
        <f aca="false">VLOOKUP($A96,[4]Data!$A$1:$R$15000,7,0)</f>
        <v>-333926</v>
      </c>
      <c r="BE96" s="244" t="n">
        <f aca="false">VLOOKUP($A96,[2]Data!$A$1:$AH$15000,28,0)</f>
        <v>13292</v>
      </c>
      <c r="BF96" s="206" t="n">
        <f aca="false">VLOOKUP($A96,[8]Data!$A$1:$P$15000,3,0)*$H$2</f>
        <v>89000</v>
      </c>
      <c r="BG96" s="206" t="n">
        <f aca="false">VLOOKUP($A96,[1]Data!$A$1:$AH$15000,34,0)</f>
        <v>775978</v>
      </c>
      <c r="BH96" s="206" t="n">
        <f aca="false">VLOOKUP($A96,[2]Data!$A$1:$BD$15000,54,0)</f>
        <v>15618</v>
      </c>
      <c r="BI96" s="206" t="n">
        <f aca="false">VLOOKUP($A96,[2]Data!$A$1:$BD$15000,55,0)</f>
        <v>8344</v>
      </c>
      <c r="BJ96" s="206" t="n">
        <f aca="false">VLOOKUP($A96,[2]Data!$A$1:$BD$15000,56,0)</f>
        <v>62807</v>
      </c>
    </row>
    <row r="97" customFormat="false" ht="11.25" hidden="false" customHeight="false" outlineLevel="0" collapsed="false">
      <c r="A97" s="204" t="n">
        <v>36558</v>
      </c>
      <c r="B97" s="129" t="n">
        <f aca="false">VLOOKUP($A97,[9]Data!$A$1:$L$15000,3,0)</f>
        <v>519000</v>
      </c>
      <c r="C97" s="129" t="n">
        <f aca="false">VLOOKUP($A97,[9]Data!$A$1:$L$15000,4,0)</f>
        <v>541000</v>
      </c>
      <c r="D97" s="129" t="n">
        <f aca="false">VLOOKUP($A97,[9]Data!$A$1:$L$15000,7,0)</f>
        <v>623000</v>
      </c>
      <c r="E97" s="129" t="n">
        <f aca="false">VLOOKUP($A97,[9]Data!$A$1:$L$15000,6,0)</f>
        <v>124000</v>
      </c>
      <c r="F97" s="129" t="n">
        <f aca="false">VLOOKUP($A97,[9]Data!$A$1:$L$15000,5,0)</f>
        <v>201000</v>
      </c>
      <c r="G97" s="129" t="n">
        <f aca="false">VLOOKUP($A97,[9]Data!$A$1:$L$15000,8,0)</f>
        <v>272000</v>
      </c>
      <c r="H97" s="129" t="n">
        <f aca="false">VLOOKUP($A97,[8]Data!$A$1:$R$15000,9,0)*$H$2</f>
        <v>1722000</v>
      </c>
      <c r="I97" s="129" t="n">
        <f aca="false">VLOOKUP($A97,[8]Data!$A$1:$R$15000,12,0)*$H$2</f>
        <v>55000</v>
      </c>
      <c r="J97" s="129" t="n">
        <f aca="false">VLOOKUP($A97,[8]Data!$A$1:$R$15000,13,0)*$H$2</f>
        <v>273000</v>
      </c>
      <c r="K97" s="205" t="n">
        <f aca="false">SUM(I97:J97)</f>
        <v>328000</v>
      </c>
      <c r="L97" s="129" t="n">
        <f aca="false">VLOOKUP($A97,[8]Data!$A$1:$R$15000,11,0)*$H$2</f>
        <v>134000</v>
      </c>
      <c r="M97" s="129" t="n">
        <f aca="false">VLOOKUP($A97,[8]Data!$A$1:$R$15000,10,0)*$H$2</f>
        <v>156000</v>
      </c>
      <c r="N97" s="129" t="n">
        <f aca="false">VLOOKUP($A97,[8]Data!$A$1:$R$15000,14,0)*$H$2</f>
        <v>16000</v>
      </c>
      <c r="O97" s="244"/>
      <c r="P97" s="244"/>
      <c r="Q97" s="244"/>
      <c r="R97" s="244"/>
      <c r="S97" s="244"/>
      <c r="T97" s="244"/>
      <c r="V97" s="129" t="n">
        <f aca="false">VLOOKUP($A97,[2]Data!$A$1:$AH$15000,6,0)</f>
        <v>2019878</v>
      </c>
      <c r="AA97" s="129" t="n">
        <f aca="false">VLOOKUP($A97,[2]Data!$A$1:$BF$15000,58,0)</f>
        <v>206269</v>
      </c>
      <c r="AB97" s="129" t="n">
        <f aca="false">VLOOKUP($A97,[2]Data!$A$1:$BF$15000,57,0)</f>
        <v>604292</v>
      </c>
      <c r="AH97" s="244" t="n">
        <f aca="false">VLOOKUP($A97,[2]Data!$A$1:$AH$15000,26,0)</f>
        <v>44275</v>
      </c>
      <c r="AI97" s="244" t="n">
        <f aca="false">VLOOKUP($A97,[2]Data!$A$1:$AH$15000,27,0)</f>
        <v>9328</v>
      </c>
      <c r="AJ97" s="244" t="n">
        <f aca="false">VLOOKUP($A97,[2]Data!$A$1:$AH$15000,25,0)</f>
        <v>110656</v>
      </c>
      <c r="AK97" s="244" t="n">
        <f aca="false">VLOOKUP($A97,[2]Data!$A$1:$AH$15000,30,0)</f>
        <v>124776</v>
      </c>
      <c r="AL97" s="244" t="n">
        <f aca="false">VLOOKUP($A97,[2]Data!$A$1:$AH$15000,31,0)</f>
        <v>76526</v>
      </c>
      <c r="AM97" s="244" t="n">
        <f aca="false">VLOOKUP($A97,[2]Data!$A$1:$AH$15000,32,0)</f>
        <v>9111</v>
      </c>
      <c r="AN97" s="244" t="n">
        <f aca="false">VLOOKUP($A97,[2]Data!$A$1:$AH$15000,33,0)</f>
        <v>18526</v>
      </c>
      <c r="AO97" s="244" t="n">
        <f aca="false">VLOOKUP($A97,[2]Data!$A$1:$AH$15000,29,0)</f>
        <v>85561</v>
      </c>
      <c r="AR97" s="129" t="n">
        <f aca="false">VLOOKUP($A97,[4]Data!$A$1:$R$15000,2,0)</f>
        <v>887324</v>
      </c>
      <c r="AS97" s="129" t="n">
        <f aca="false">VLOOKUP($A97,[3]Data!$A$1:$K$15000,3,0)*$A$2</f>
        <v>2552000</v>
      </c>
      <c r="AU97" s="129" t="n">
        <f aca="false">VLOOKUP($A97,[4]Data!$A$1:$R$15000,13,0)-VLOOKUP($A97,[4]Data!$A$1:$R$15000,14,0)</f>
        <v>-70711</v>
      </c>
      <c r="AW97" s="129" t="n">
        <f aca="false">VLOOKUP($A97,[4]Data!$A$1:$R$15000,3,0)</f>
        <v>328683</v>
      </c>
      <c r="AX97" s="129" t="n">
        <f aca="false">VLOOKUP($A97,[3]Data!$A$1:$K$15000,10,0)*$A$2</f>
        <v>305300</v>
      </c>
      <c r="AY97" s="129" t="n">
        <f aca="false">VLOOKUP($A97,[4]Data!$A$1:$AH$15000,9,0)</f>
        <v>163319</v>
      </c>
      <c r="AZ97" s="129" t="n">
        <f aca="false">VLOOKUP($A97,[3]Data!$A$1:$K$15000,4,0)*$A$2</f>
        <v>1720400</v>
      </c>
      <c r="BA97" s="129" t="n">
        <f aca="false">VLOOKUP($A97,[4]Data!$A$1:$R$15000,5,0)</f>
        <v>286880</v>
      </c>
      <c r="BB97" s="129" t="n">
        <f aca="false">VLOOKUP($A97,[4]Data!$A$1:$R$15000,6,0)</f>
        <v>-491224</v>
      </c>
      <c r="BC97" s="129" t="n">
        <f aca="false">VLOOKUP($A97,[4]Data!$A$1:$R$15000,17,0)</f>
        <v>-221372</v>
      </c>
      <c r="BD97" s="129" t="n">
        <f aca="false">VLOOKUP($A97,[4]Data!$A$1:$R$15000,7,0)</f>
        <v>-348022</v>
      </c>
      <c r="BE97" s="244" t="n">
        <f aca="false">VLOOKUP($A97,[2]Data!$A$1:$AH$15000,28,0)</f>
        <v>13010</v>
      </c>
      <c r="BF97" s="206" t="n">
        <f aca="false">VLOOKUP($A97,[8]Data!$A$1:$P$15000,3,0)*$H$2</f>
        <v>139000</v>
      </c>
      <c r="BG97" s="206" t="n">
        <f aca="false">VLOOKUP($A97,[1]Data!$A$1:$AH$15000,34,0)</f>
        <v>766737</v>
      </c>
      <c r="BH97" s="206" t="n">
        <f aca="false">VLOOKUP($A97,[2]Data!$A$1:$BD$15000,54,0)</f>
        <v>16513</v>
      </c>
      <c r="BI97" s="206" t="n">
        <f aca="false">VLOOKUP($A97,[2]Data!$A$1:$BD$15000,55,0)</f>
        <v>8344</v>
      </c>
      <c r="BJ97" s="206" t="n">
        <f aca="false">VLOOKUP($A97,[2]Data!$A$1:$BD$15000,56,0)</f>
        <v>62807</v>
      </c>
    </row>
    <row r="98" customFormat="false" ht="11.25" hidden="false" customHeight="false" outlineLevel="0" collapsed="false">
      <c r="A98" s="204" t="n">
        <v>36559</v>
      </c>
      <c r="B98" s="129" t="n">
        <f aca="false">VLOOKUP($A98,[9]Data!$A$1:$L$15000,3,0)</f>
        <v>528000</v>
      </c>
      <c r="C98" s="129" t="n">
        <f aca="false">VLOOKUP($A98,[9]Data!$A$1:$L$15000,4,0)</f>
        <v>552000</v>
      </c>
      <c r="D98" s="129" t="n">
        <f aca="false">VLOOKUP($A98,[9]Data!$A$1:$L$15000,7,0)</f>
        <v>594000</v>
      </c>
      <c r="E98" s="129" t="n">
        <f aca="false">VLOOKUP($A98,[9]Data!$A$1:$L$15000,6,0)</f>
        <v>118000</v>
      </c>
      <c r="F98" s="129" t="n">
        <f aca="false">VLOOKUP($A98,[9]Data!$A$1:$L$15000,5,0)</f>
        <v>207000</v>
      </c>
      <c r="G98" s="129" t="n">
        <f aca="false">VLOOKUP($A98,[9]Data!$A$1:$L$15000,8,0)</f>
        <v>270000</v>
      </c>
      <c r="H98" s="129" t="n">
        <f aca="false">VLOOKUP($A98,[8]Data!$A$1:$R$15000,9,0)*$H$2</f>
        <v>1720000</v>
      </c>
      <c r="I98" s="129" t="n">
        <f aca="false">VLOOKUP($A98,[8]Data!$A$1:$R$15000,12,0)*$H$2</f>
        <v>7000</v>
      </c>
      <c r="J98" s="129" t="n">
        <f aca="false">VLOOKUP($A98,[8]Data!$A$1:$R$15000,13,0)*$H$2</f>
        <v>286000</v>
      </c>
      <c r="K98" s="205" t="n">
        <f aca="false">SUM(I98:J98)</f>
        <v>293000</v>
      </c>
      <c r="L98" s="129" t="n">
        <f aca="false">VLOOKUP($A98,[8]Data!$A$1:$R$15000,11,0)*$H$2</f>
        <v>128000</v>
      </c>
      <c r="M98" s="129" t="n">
        <f aca="false">VLOOKUP($A98,[8]Data!$A$1:$R$15000,10,0)*$H$2</f>
        <v>159000</v>
      </c>
      <c r="N98" s="129" t="n">
        <f aca="false">VLOOKUP($A98,[8]Data!$A$1:$R$15000,14,0)*$H$2</f>
        <v>26000</v>
      </c>
      <c r="O98" s="244"/>
      <c r="P98" s="244"/>
      <c r="Q98" s="244"/>
      <c r="R98" s="244"/>
      <c r="S98" s="244"/>
      <c r="T98" s="244"/>
      <c r="V98" s="129" t="n">
        <f aca="false">VLOOKUP($A98,[2]Data!$A$1:$AH$15000,6,0)</f>
        <v>1979375</v>
      </c>
      <c r="AA98" s="129" t="n">
        <f aca="false">VLOOKUP($A98,[2]Data!$A$1:$BF$15000,58,0)</f>
        <v>185705</v>
      </c>
      <c r="AB98" s="129" t="n">
        <f aca="false">VLOOKUP($A98,[2]Data!$A$1:$BF$15000,57,0)</f>
        <v>609128</v>
      </c>
      <c r="AH98" s="244" t="n">
        <f aca="false">VLOOKUP($A98,[2]Data!$A$1:$AH$15000,26,0)</f>
        <v>33505</v>
      </c>
      <c r="AI98" s="244" t="n">
        <f aca="false">VLOOKUP($A98,[2]Data!$A$1:$AH$15000,27,0)</f>
        <v>8888</v>
      </c>
      <c r="AJ98" s="244" t="n">
        <f aca="false">VLOOKUP($A98,[2]Data!$A$1:$AH$15000,25,0)</f>
        <v>117553</v>
      </c>
      <c r="AK98" s="244" t="n">
        <f aca="false">VLOOKUP($A98,[2]Data!$A$1:$AH$15000,30,0)</f>
        <v>153951</v>
      </c>
      <c r="AL98" s="244" t="n">
        <f aca="false">VLOOKUP($A98,[2]Data!$A$1:$AH$15000,31,0)</f>
        <v>76514</v>
      </c>
      <c r="AM98" s="244" t="n">
        <f aca="false">VLOOKUP($A98,[2]Data!$A$1:$AH$15000,32,0)</f>
        <v>6270</v>
      </c>
      <c r="AN98" s="244" t="n">
        <f aca="false">VLOOKUP($A98,[2]Data!$A$1:$AH$15000,33,0)</f>
        <v>17990</v>
      </c>
      <c r="AO98" s="244" t="n">
        <f aca="false">VLOOKUP($A98,[2]Data!$A$1:$AH$15000,29,0)</f>
        <v>77178</v>
      </c>
      <c r="AR98" s="129" t="n">
        <f aca="false">VLOOKUP($A98,[4]Data!$A$1:$R$15000,2,0)</f>
        <v>957731</v>
      </c>
      <c r="AS98" s="129" t="n">
        <f aca="false">VLOOKUP($A98,[3]Data!$A$1:$K$15000,3,0)*$A$2</f>
        <v>2521900</v>
      </c>
      <c r="AU98" s="129" t="n">
        <f aca="false">VLOOKUP($A98,[4]Data!$A$1:$R$15000,13,0)-VLOOKUP($A98,[4]Data!$A$1:$R$15000,14,0)</f>
        <v>-45550</v>
      </c>
      <c r="AW98" s="129" t="n">
        <f aca="false">VLOOKUP($A98,[4]Data!$A$1:$R$15000,3,0)</f>
        <v>301163</v>
      </c>
      <c r="AX98" s="129" t="n">
        <f aca="false">VLOOKUP($A98,[3]Data!$A$1:$K$15000,10,0)*$A$2</f>
        <v>283700</v>
      </c>
      <c r="AY98" s="129" t="n">
        <f aca="false">VLOOKUP($A98,[4]Data!$A$1:$AH$15000,9,0)</f>
        <v>156030</v>
      </c>
      <c r="AZ98" s="129" t="n">
        <f aca="false">VLOOKUP($A98,[3]Data!$A$1:$K$15000,4,0)*$A$2</f>
        <v>1715800</v>
      </c>
      <c r="BA98" s="129" t="n">
        <f aca="false">VLOOKUP($A98,[4]Data!$A$1:$R$15000,5,0)</f>
        <v>326802</v>
      </c>
      <c r="BB98" s="129" t="n">
        <f aca="false">VLOOKUP($A98,[4]Data!$A$1:$R$15000,6,0)</f>
        <v>-477848</v>
      </c>
      <c r="BC98" s="129" t="n">
        <f aca="false">VLOOKUP($A98,[4]Data!$A$1:$R$15000,17,0)</f>
        <v>-241879</v>
      </c>
      <c r="BD98" s="129" t="n">
        <f aca="false">VLOOKUP($A98,[4]Data!$A$1:$R$15000,7,0)</f>
        <v>-331129</v>
      </c>
      <c r="BE98" s="244" t="n">
        <f aca="false">VLOOKUP($A98,[2]Data!$A$1:$AH$15000,28,0)</f>
        <v>12627</v>
      </c>
      <c r="BF98" s="206" t="n">
        <f aca="false">VLOOKUP($A98,[8]Data!$A$1:$P$15000,3,0)*$H$2</f>
        <v>143000</v>
      </c>
      <c r="BG98" s="206" t="n">
        <f aca="false">VLOOKUP($A98,[1]Data!$A$1:$AH$15000,34,0)</f>
        <v>773944</v>
      </c>
      <c r="BH98" s="206" t="n">
        <f aca="false">VLOOKUP($A98,[2]Data!$A$1:$BD$15000,54,0)</f>
        <v>15802</v>
      </c>
      <c r="BI98" s="206" t="n">
        <f aca="false">VLOOKUP($A98,[2]Data!$A$1:$BD$15000,55,0)</f>
        <v>8835</v>
      </c>
      <c r="BJ98" s="206" t="n">
        <f aca="false">VLOOKUP($A98,[2]Data!$A$1:$BD$15000,56,0)</f>
        <v>72617</v>
      </c>
    </row>
    <row r="99" customFormat="false" ht="11.25" hidden="false" customHeight="false" outlineLevel="0" collapsed="false">
      <c r="A99" s="204" t="n">
        <v>36560</v>
      </c>
      <c r="B99" s="129" t="n">
        <f aca="false">VLOOKUP($A99,[9]Data!$A$1:$L$15000,3,0)</f>
        <v>526000</v>
      </c>
      <c r="C99" s="129" t="n">
        <f aca="false">VLOOKUP($A99,[9]Data!$A$1:$L$15000,4,0)</f>
        <v>594000</v>
      </c>
      <c r="D99" s="129" t="n">
        <f aca="false">VLOOKUP($A99,[9]Data!$A$1:$L$15000,7,0)</f>
        <v>600000</v>
      </c>
      <c r="E99" s="129" t="n">
        <f aca="false">VLOOKUP($A99,[9]Data!$A$1:$L$15000,6,0)</f>
        <v>160000</v>
      </c>
      <c r="F99" s="129" t="n">
        <f aca="false">VLOOKUP($A99,[9]Data!$A$1:$L$15000,5,0)</f>
        <v>229000</v>
      </c>
      <c r="G99" s="129" t="n">
        <f aca="false">VLOOKUP($A99,[9]Data!$A$1:$L$15000,8,0)</f>
        <v>273000</v>
      </c>
      <c r="H99" s="129" t="n">
        <f aca="false">VLOOKUP($A99,[8]Data!$A$1:$R$15000,9,0)*$H$2</f>
        <v>1752000</v>
      </c>
      <c r="I99" s="129" t="n">
        <f aca="false">VLOOKUP($A99,[8]Data!$A$1:$R$15000,12,0)*$H$2</f>
        <v>10000</v>
      </c>
      <c r="J99" s="129" t="n">
        <f aca="false">VLOOKUP($A99,[8]Data!$A$1:$R$15000,13,0)*$H$2</f>
        <v>273000</v>
      </c>
      <c r="K99" s="205" t="n">
        <f aca="false">SUM(I99:J99)</f>
        <v>283000</v>
      </c>
      <c r="L99" s="129" t="n">
        <f aca="false">VLOOKUP($A99,[8]Data!$A$1:$R$15000,11,0)*$H$2</f>
        <v>136000</v>
      </c>
      <c r="M99" s="129" t="n">
        <f aca="false">VLOOKUP($A99,[8]Data!$A$1:$R$15000,10,0)*$H$2</f>
        <v>162000</v>
      </c>
      <c r="N99" s="129" t="n">
        <f aca="false">VLOOKUP($A99,[8]Data!$A$1:$R$15000,14,0)*$H$2</f>
        <v>16000</v>
      </c>
      <c r="O99" s="244"/>
      <c r="P99" s="244"/>
      <c r="Q99" s="244"/>
      <c r="R99" s="244"/>
      <c r="S99" s="244"/>
      <c r="T99" s="244"/>
      <c r="V99" s="129" t="n">
        <f aca="false">VLOOKUP($A99,[2]Data!$A$1:$AH$15000,6,0)</f>
        <v>1997870</v>
      </c>
      <c r="AA99" s="129" t="n">
        <f aca="false">VLOOKUP($A99,[2]Data!$A$1:$BF$15000,58,0)</f>
        <v>189534</v>
      </c>
      <c r="AB99" s="129" t="n">
        <f aca="false">VLOOKUP($A99,[2]Data!$A$1:$BF$15000,57,0)</f>
        <v>533050</v>
      </c>
      <c r="AH99" s="244" t="n">
        <f aca="false">VLOOKUP($A99,[2]Data!$A$1:$AH$15000,26,0)</f>
        <v>36945</v>
      </c>
      <c r="AI99" s="244" t="n">
        <f aca="false">VLOOKUP($A99,[2]Data!$A$1:$AH$15000,27,0)</f>
        <v>9153</v>
      </c>
      <c r="AJ99" s="244" t="n">
        <f aca="false">VLOOKUP($A99,[2]Data!$A$1:$AH$15000,25,0)</f>
        <v>121024</v>
      </c>
      <c r="AK99" s="244" t="n">
        <f aca="false">VLOOKUP($A99,[2]Data!$A$1:$AH$15000,30,0)</f>
        <v>144739</v>
      </c>
      <c r="AL99" s="244" t="n">
        <f aca="false">VLOOKUP($A99,[2]Data!$A$1:$AH$15000,31,0)</f>
        <v>68767</v>
      </c>
      <c r="AM99" s="244" t="n">
        <f aca="false">VLOOKUP($A99,[2]Data!$A$1:$AH$15000,32,0)</f>
        <v>6240</v>
      </c>
      <c r="AN99" s="244" t="n">
        <f aca="false">VLOOKUP($A99,[2]Data!$A$1:$AH$15000,33,0)</f>
        <v>16267</v>
      </c>
      <c r="AO99" s="244" t="n">
        <f aca="false">VLOOKUP($A99,[2]Data!$A$1:$AH$15000,29,0)</f>
        <v>38344</v>
      </c>
      <c r="AR99" s="129" t="n">
        <f aca="false">VLOOKUP($A99,[4]Data!$A$1:$R$15000,2,0)</f>
        <v>977024</v>
      </c>
      <c r="AS99" s="129" t="n">
        <f aca="false">VLOOKUP($A99,[3]Data!$A$1:$K$15000,3,0)*$A$2</f>
        <v>2506700</v>
      </c>
      <c r="AU99" s="129" t="n">
        <f aca="false">VLOOKUP($A99,[4]Data!$A$1:$R$15000,13,0)-VLOOKUP($A99,[4]Data!$A$1:$R$15000,14,0)</f>
        <v>3184</v>
      </c>
      <c r="AW99" s="129" t="n">
        <f aca="false">VLOOKUP($A99,[4]Data!$A$1:$R$15000,3,0)</f>
        <v>282435</v>
      </c>
      <c r="AX99" s="129" t="n">
        <f aca="false">VLOOKUP($A99,[3]Data!$A$1:$K$15000,10,0)*$A$2</f>
        <v>266700</v>
      </c>
      <c r="AY99" s="129" t="n">
        <f aca="false">VLOOKUP($A99,[4]Data!$A$1:$AH$15000,9,0)</f>
        <v>157174</v>
      </c>
      <c r="AZ99" s="129" t="n">
        <f aca="false">VLOOKUP($A99,[3]Data!$A$1:$K$15000,4,0)*$A$2</f>
        <v>1754700</v>
      </c>
      <c r="BA99" s="129" t="n">
        <f aca="false">VLOOKUP($A99,[4]Data!$A$1:$R$15000,5,0)</f>
        <v>345221</v>
      </c>
      <c r="BB99" s="129" t="n">
        <f aca="false">VLOOKUP($A99,[4]Data!$A$1:$R$15000,6,0)</f>
        <v>-463311</v>
      </c>
      <c r="BC99" s="129" t="n">
        <f aca="false">VLOOKUP($A99,[4]Data!$A$1:$R$15000,17,0)</f>
        <v>-234787</v>
      </c>
      <c r="BD99" s="129" t="n">
        <f aca="false">VLOOKUP($A99,[4]Data!$A$1:$R$15000,7,0)</f>
        <v>-301018</v>
      </c>
      <c r="BE99" s="244" t="n">
        <f aca="false">VLOOKUP($A99,[2]Data!$A$1:$AH$15000,28,0)</f>
        <v>12779</v>
      </c>
      <c r="BF99" s="206" t="n">
        <f aca="false">VLOOKUP($A99,[8]Data!$A$1:$P$15000,3,0)*$H$2</f>
        <v>181000</v>
      </c>
      <c r="BG99" s="206" t="n">
        <f aca="false">VLOOKUP($A99,[1]Data!$A$1:$AH$15000,34,0)</f>
        <v>811894</v>
      </c>
      <c r="BH99" s="206" t="n">
        <f aca="false">VLOOKUP($A99,[2]Data!$A$1:$BD$15000,54,0)</f>
        <v>15395</v>
      </c>
      <c r="BI99" s="206" t="n">
        <f aca="false">VLOOKUP($A99,[2]Data!$A$1:$BD$15000,55,0)</f>
        <v>8835</v>
      </c>
      <c r="BJ99" s="206" t="n">
        <f aca="false">VLOOKUP($A99,[2]Data!$A$1:$BD$15000,56,0)</f>
        <v>72618</v>
      </c>
    </row>
    <row r="100" customFormat="false" ht="11.25" hidden="false" customHeight="false" outlineLevel="0" collapsed="false">
      <c r="A100" s="204" t="n">
        <v>36561</v>
      </c>
      <c r="B100" s="129" t="n">
        <f aca="false">VLOOKUP($A100,[9]Data!$A$1:$L$15000,3,0)</f>
        <v>538000</v>
      </c>
      <c r="C100" s="129" t="n">
        <f aca="false">VLOOKUP($A100,[9]Data!$A$1:$L$15000,4,0)</f>
        <v>633000</v>
      </c>
      <c r="D100" s="129" t="n">
        <f aca="false">VLOOKUP($A100,[9]Data!$A$1:$L$15000,7,0)</f>
        <v>647000</v>
      </c>
      <c r="E100" s="129" t="n">
        <f aca="false">VLOOKUP($A100,[9]Data!$A$1:$L$15000,6,0)</f>
        <v>164000</v>
      </c>
      <c r="F100" s="129" t="n">
        <f aca="false">VLOOKUP($A100,[9]Data!$A$1:$L$15000,5,0)</f>
        <v>318000</v>
      </c>
      <c r="G100" s="129" t="n">
        <f aca="false">VLOOKUP($A100,[9]Data!$A$1:$L$15000,8,0)</f>
        <v>276000</v>
      </c>
      <c r="H100" s="129" t="n">
        <f aca="false">VLOOKUP($A100,[8]Data!$A$1:$R$15000,9,0)*$H$2</f>
        <v>1745000</v>
      </c>
      <c r="I100" s="129" t="n">
        <f aca="false">VLOOKUP($A100,[8]Data!$A$1:$R$15000,12,0)*$H$2</f>
        <v>25000</v>
      </c>
      <c r="J100" s="129" t="n">
        <f aca="false">VLOOKUP($A100,[8]Data!$A$1:$R$15000,13,0)*$H$2</f>
        <v>277000</v>
      </c>
      <c r="K100" s="205" t="n">
        <f aca="false">SUM(I100:J100)</f>
        <v>302000</v>
      </c>
      <c r="L100" s="129" t="n">
        <f aca="false">VLOOKUP($A100,[8]Data!$A$1:$R$15000,11,0)*$H$2</f>
        <v>142000</v>
      </c>
      <c r="M100" s="129" t="n">
        <f aca="false">VLOOKUP($A100,[8]Data!$A$1:$R$15000,10,0)*$H$2</f>
        <v>160000</v>
      </c>
      <c r="N100" s="129" t="n">
        <f aca="false">VLOOKUP($A100,[8]Data!$A$1:$R$15000,14,0)*$H$2</f>
        <v>16000</v>
      </c>
      <c r="O100" s="244"/>
      <c r="P100" s="244"/>
      <c r="Q100" s="244"/>
      <c r="R100" s="244"/>
      <c r="S100" s="244"/>
      <c r="T100" s="244"/>
      <c r="V100" s="129" t="n">
        <f aca="false">VLOOKUP($A100,[2]Data!$A$1:$AH$15000,6,0)</f>
        <v>2007999</v>
      </c>
      <c r="AA100" s="129" t="n">
        <f aca="false">VLOOKUP($A100,[2]Data!$A$1:$BF$15000,58,0)</f>
        <v>143112</v>
      </c>
      <c r="AB100" s="129" t="n">
        <f aca="false">VLOOKUP($A100,[2]Data!$A$1:$BF$15000,57,0)</f>
        <v>443425</v>
      </c>
      <c r="AH100" s="244" t="n">
        <f aca="false">VLOOKUP($A100,[2]Data!$A$1:$AH$15000,26,0)</f>
        <v>27528</v>
      </c>
      <c r="AI100" s="244" t="n">
        <f aca="false">VLOOKUP($A100,[2]Data!$A$1:$AH$15000,27,0)</f>
        <v>7223</v>
      </c>
      <c r="AJ100" s="244" t="n">
        <f aca="false">VLOOKUP($A100,[2]Data!$A$1:$AH$15000,25,0)</f>
        <v>95185</v>
      </c>
      <c r="AK100" s="244" t="n">
        <f aca="false">VLOOKUP($A100,[2]Data!$A$1:$AH$15000,30,0)</f>
        <v>112118</v>
      </c>
      <c r="AL100" s="244" t="n">
        <f aca="false">VLOOKUP($A100,[2]Data!$A$1:$AH$15000,31,0)</f>
        <v>45193</v>
      </c>
      <c r="AM100" s="244" t="n">
        <f aca="false">VLOOKUP($A100,[2]Data!$A$1:$AH$15000,32,0)</f>
        <v>3976</v>
      </c>
      <c r="AN100" s="244" t="n">
        <f aca="false">VLOOKUP($A100,[2]Data!$A$1:$AH$15000,33,0)</f>
        <v>16318</v>
      </c>
      <c r="AO100" s="244" t="n">
        <f aca="false">VLOOKUP($A100,[2]Data!$A$1:$AH$15000,29,0)</f>
        <v>36873</v>
      </c>
      <c r="AR100" s="129" t="n">
        <f aca="false">VLOOKUP($A100,[4]Data!$A$1:$R$15000,2,0)</f>
        <v>980335</v>
      </c>
      <c r="AS100" s="129" t="n">
        <f aca="false">VLOOKUP($A100,[3]Data!$A$1:$K$15000,3,0)*$A$2</f>
        <v>2489800</v>
      </c>
      <c r="AU100" s="129" t="n">
        <f aca="false">VLOOKUP($A100,[4]Data!$A$1:$R$15000,13,0)-VLOOKUP($A100,[4]Data!$A$1:$R$15000,14,0)</f>
        <v>-6499</v>
      </c>
      <c r="AW100" s="129" t="n">
        <f aca="false">VLOOKUP($A100,[4]Data!$A$1:$R$15000,3,0)</f>
        <v>287725</v>
      </c>
      <c r="AX100" s="129" t="n">
        <f aca="false">VLOOKUP($A100,[3]Data!$A$1:$K$15000,10,0)*$A$2</f>
        <v>265400</v>
      </c>
      <c r="AY100" s="129" t="n">
        <f aca="false">VLOOKUP($A100,[4]Data!$A$1:$AH$15000,9,0)</f>
        <v>143973</v>
      </c>
      <c r="AZ100" s="129" t="n">
        <f aca="false">VLOOKUP($A100,[3]Data!$A$1:$K$15000,4,0)*$A$2</f>
        <v>1751600</v>
      </c>
      <c r="BA100" s="129" t="n">
        <f aca="false">VLOOKUP($A100,[4]Data!$A$1:$R$15000,5,0)</f>
        <v>374049</v>
      </c>
      <c r="BB100" s="129" t="n">
        <f aca="false">VLOOKUP($A100,[4]Data!$A$1:$R$15000,6,0)</f>
        <v>-410728</v>
      </c>
      <c r="BC100" s="129" t="n">
        <f aca="false">VLOOKUP($A100,[4]Data!$A$1:$R$15000,17,0)</f>
        <v>-201961</v>
      </c>
      <c r="BD100" s="129" t="n">
        <f aca="false">VLOOKUP($A100,[4]Data!$A$1:$R$15000,7,0)</f>
        <v>-257211</v>
      </c>
      <c r="BE100" s="244" t="n">
        <f aca="false">VLOOKUP($A100,[2]Data!$A$1:$AH$15000,28,0)</f>
        <v>19787</v>
      </c>
      <c r="BF100" s="206" t="n">
        <f aca="false">VLOOKUP($A100,[8]Data!$A$1:$P$15000,3,0)*$H$2</f>
        <v>180000</v>
      </c>
      <c r="BG100" s="206" t="n">
        <f aca="false">VLOOKUP($A100,[1]Data!$A$1:$AH$15000,34,0)</f>
        <v>743601</v>
      </c>
      <c r="BH100" s="206" t="n">
        <f aca="false">VLOOKUP($A100,[2]Data!$A$1:$BD$15000,54,0)</f>
        <v>944</v>
      </c>
      <c r="BI100" s="206" t="n">
        <f aca="false">VLOOKUP($A100,[2]Data!$A$1:$BD$15000,55,0)</f>
        <v>8835</v>
      </c>
      <c r="BJ100" s="206" t="n">
        <f aca="false">VLOOKUP($A100,[2]Data!$A$1:$BD$15000,56,0)</f>
        <v>62807</v>
      </c>
    </row>
    <row r="101" customFormat="false" ht="11.25" hidden="false" customHeight="false" outlineLevel="0" collapsed="false">
      <c r="A101" s="204" t="n">
        <v>36562</v>
      </c>
      <c r="B101" s="129" t="n">
        <f aca="false">VLOOKUP($A101,[9]Data!$A$1:$L$15000,3,0)</f>
        <v>539000</v>
      </c>
      <c r="C101" s="129" t="n">
        <f aca="false">VLOOKUP($A101,[9]Data!$A$1:$L$15000,4,0)</f>
        <v>624000</v>
      </c>
      <c r="D101" s="129" t="n">
        <f aca="false">VLOOKUP($A101,[9]Data!$A$1:$L$15000,7,0)</f>
        <v>646000</v>
      </c>
      <c r="E101" s="129" t="n">
        <f aca="false">VLOOKUP($A101,[9]Data!$A$1:$L$15000,6,0)</f>
        <v>165000</v>
      </c>
      <c r="F101" s="129" t="n">
        <f aca="false">VLOOKUP($A101,[9]Data!$A$1:$L$15000,5,0)</f>
        <v>310000</v>
      </c>
      <c r="G101" s="129" t="n">
        <f aca="false">VLOOKUP($A101,[9]Data!$A$1:$L$15000,8,0)</f>
        <v>280000</v>
      </c>
      <c r="H101" s="129" t="n">
        <f aca="false">VLOOKUP($A101,[8]Data!$A$1:$R$15000,9,0)*$H$2</f>
        <v>1738000</v>
      </c>
      <c r="I101" s="129" t="n">
        <f aca="false">VLOOKUP($A101,[8]Data!$A$1:$R$15000,12,0)*$H$2</f>
        <v>41000</v>
      </c>
      <c r="J101" s="129" t="n">
        <f aca="false">VLOOKUP($A101,[8]Data!$A$1:$R$15000,13,0)*$H$2</f>
        <v>268000</v>
      </c>
      <c r="K101" s="205" t="n">
        <f aca="false">SUM(I101:J101)</f>
        <v>309000</v>
      </c>
      <c r="L101" s="129" t="n">
        <f aca="false">VLOOKUP($A101,[8]Data!$A$1:$R$15000,11,0)*$H$2</f>
        <v>143000</v>
      </c>
      <c r="M101" s="129" t="n">
        <f aca="false">VLOOKUP($A101,[8]Data!$A$1:$R$15000,10,0)*$H$2</f>
        <v>157000</v>
      </c>
      <c r="N101" s="129" t="n">
        <f aca="false">VLOOKUP($A101,[8]Data!$A$1:$R$15000,14,0)*$H$2</f>
        <v>16000</v>
      </c>
      <c r="O101" s="244"/>
      <c r="P101" s="244"/>
      <c r="Q101" s="244"/>
      <c r="R101" s="244"/>
      <c r="S101" s="244"/>
      <c r="T101" s="244"/>
      <c r="V101" s="129" t="n">
        <f aca="false">VLOOKUP($A101,[2]Data!$A$1:$AH$15000,6,0)</f>
        <v>2006276</v>
      </c>
      <c r="AA101" s="129" t="n">
        <f aca="false">VLOOKUP($A101,[2]Data!$A$1:$BF$15000,58,0)</f>
        <v>136681</v>
      </c>
      <c r="AB101" s="129" t="n">
        <f aca="false">VLOOKUP($A101,[2]Data!$A$1:$BF$15000,57,0)</f>
        <v>440985</v>
      </c>
      <c r="AH101" s="244" t="n">
        <f aca="false">VLOOKUP($A101,[2]Data!$A$1:$AH$15000,26,0)</f>
        <v>31170</v>
      </c>
      <c r="AI101" s="244" t="n">
        <f aca="false">VLOOKUP($A101,[2]Data!$A$1:$AH$15000,27,0)</f>
        <v>7348</v>
      </c>
      <c r="AJ101" s="244" t="n">
        <f aca="false">VLOOKUP($A101,[2]Data!$A$1:$AH$15000,25,0)</f>
        <v>95797</v>
      </c>
      <c r="AK101" s="244" t="n">
        <f aca="false">VLOOKUP($A101,[2]Data!$A$1:$AH$15000,30,0)</f>
        <v>111908</v>
      </c>
      <c r="AL101" s="244" t="n">
        <f aca="false">VLOOKUP($A101,[2]Data!$A$1:$AH$15000,31,0)</f>
        <v>50225</v>
      </c>
      <c r="AM101" s="244" t="n">
        <f aca="false">VLOOKUP($A101,[2]Data!$A$1:$AH$15000,32,0)</f>
        <v>4381</v>
      </c>
      <c r="AN101" s="244" t="n">
        <f aca="false">VLOOKUP($A101,[2]Data!$A$1:$AH$15000,33,0)</f>
        <v>16784</v>
      </c>
      <c r="AO101" s="244" t="n">
        <f aca="false">VLOOKUP($A101,[2]Data!$A$1:$AH$15000,29,0)</f>
        <v>18549</v>
      </c>
      <c r="AR101" s="129" t="n">
        <f aca="false">VLOOKUP($A101,[4]Data!$A$1:$R$15000,2,0)</f>
        <v>915397</v>
      </c>
      <c r="AS101" s="129" t="n">
        <f aca="false">VLOOKUP($A101,[3]Data!$A$1:$K$15000,3,0)*$A$2</f>
        <v>2492600</v>
      </c>
      <c r="AU101" s="129" t="n">
        <f aca="false">VLOOKUP($A101,[4]Data!$A$1:$R$15000,13,0)-VLOOKUP($A101,[4]Data!$A$1:$R$15000,14,0)</f>
        <v>-7570</v>
      </c>
      <c r="AW101" s="129" t="n">
        <f aca="false">VLOOKUP($A101,[4]Data!$A$1:$R$15000,3,0)</f>
        <v>286896</v>
      </c>
      <c r="AX101" s="129" t="n">
        <f aca="false">VLOOKUP($A101,[3]Data!$A$1:$K$15000,10,0)*$A$2</f>
        <v>267200</v>
      </c>
      <c r="AY101" s="129" t="n">
        <f aca="false">VLOOKUP($A101,[4]Data!$A$1:$AH$15000,9,0)</f>
        <v>110954</v>
      </c>
      <c r="AZ101" s="129" t="n">
        <f aca="false">VLOOKUP($A101,[3]Data!$A$1:$K$15000,4,0)*$A$2</f>
        <v>1752400</v>
      </c>
      <c r="BA101" s="129" t="n">
        <f aca="false">VLOOKUP($A101,[4]Data!$A$1:$R$15000,5,0)</f>
        <v>366509</v>
      </c>
      <c r="BB101" s="129" t="n">
        <f aca="false">VLOOKUP($A101,[4]Data!$A$1:$R$15000,6,0)</f>
        <v>-416626</v>
      </c>
      <c r="BC101" s="129" t="n">
        <f aca="false">VLOOKUP($A101,[4]Data!$A$1:$R$15000,17,0)</f>
        <v>-197897</v>
      </c>
      <c r="BD101" s="129" t="n">
        <f aca="false">VLOOKUP($A101,[4]Data!$A$1:$R$15000,7,0)</f>
        <v>-264307</v>
      </c>
      <c r="BE101" s="244" t="n">
        <f aca="false">VLOOKUP($A101,[2]Data!$A$1:$AH$15000,28,0)</f>
        <v>19993</v>
      </c>
      <c r="BF101" s="206" t="n">
        <f aca="false">VLOOKUP($A101,[8]Data!$A$1:$P$15000,3,0)*$H$2</f>
        <v>180000</v>
      </c>
      <c r="BG101" s="206" t="n">
        <f aca="false">VLOOKUP($A101,[1]Data!$A$1:$AH$15000,34,0)</f>
        <v>714846</v>
      </c>
      <c r="BH101" s="206" t="n">
        <f aca="false">VLOOKUP($A101,[2]Data!$A$1:$BD$15000,54,0)</f>
        <v>961</v>
      </c>
      <c r="BI101" s="206" t="n">
        <f aca="false">VLOOKUP($A101,[2]Data!$A$1:$BD$15000,55,0)</f>
        <v>8835</v>
      </c>
      <c r="BJ101" s="206" t="n">
        <f aca="false">VLOOKUP($A101,[2]Data!$A$1:$BD$15000,56,0)</f>
        <v>62807</v>
      </c>
    </row>
    <row r="102" customFormat="false" ht="11.25" hidden="false" customHeight="false" outlineLevel="0" collapsed="false">
      <c r="A102" s="204" t="n">
        <v>36563</v>
      </c>
      <c r="B102" s="129" t="n">
        <f aca="false">VLOOKUP($A102,[9]Data!$A$1:$L$15000,3,0)</f>
        <v>538000</v>
      </c>
      <c r="C102" s="129" t="n">
        <f aca="false">VLOOKUP($A102,[9]Data!$A$1:$L$15000,4,0)</f>
        <v>601000</v>
      </c>
      <c r="D102" s="129" t="n">
        <f aca="false">VLOOKUP($A102,[9]Data!$A$1:$L$15000,7,0)</f>
        <v>646000</v>
      </c>
      <c r="E102" s="129" t="n">
        <f aca="false">VLOOKUP($A102,[9]Data!$A$1:$L$15000,6,0)</f>
        <v>167000</v>
      </c>
      <c r="F102" s="129" t="n">
        <f aca="false">VLOOKUP($A102,[9]Data!$A$1:$L$15000,5,0)</f>
        <v>267000</v>
      </c>
      <c r="G102" s="129" t="n">
        <f aca="false">VLOOKUP($A102,[9]Data!$A$1:$L$15000,8,0)</f>
        <v>283000</v>
      </c>
      <c r="H102" s="129" t="n">
        <f aca="false">VLOOKUP($A102,[8]Data!$A$1:$R$15000,9,0)*$H$2</f>
        <v>1743000</v>
      </c>
      <c r="I102" s="129" t="n">
        <f aca="false">VLOOKUP($A102,[8]Data!$A$1:$R$15000,12,0)*$H$2</f>
        <v>41000</v>
      </c>
      <c r="J102" s="129" t="n">
        <f aca="false">VLOOKUP($A102,[8]Data!$A$1:$R$15000,13,0)*$H$2</f>
        <v>267000</v>
      </c>
      <c r="K102" s="205" t="n">
        <f aca="false">SUM(I102:J102)</f>
        <v>308000</v>
      </c>
      <c r="L102" s="129" t="n">
        <f aca="false">VLOOKUP($A102,[8]Data!$A$1:$R$15000,11,0)*$H$2</f>
        <v>143000</v>
      </c>
      <c r="M102" s="129" t="n">
        <f aca="false">VLOOKUP($A102,[8]Data!$A$1:$R$15000,10,0)*$H$2</f>
        <v>153000</v>
      </c>
      <c r="N102" s="129" t="n">
        <f aca="false">VLOOKUP($A102,[8]Data!$A$1:$R$15000,14,0)*$H$2</f>
        <v>16000</v>
      </c>
      <c r="O102" s="244"/>
      <c r="P102" s="244"/>
      <c r="Q102" s="244"/>
      <c r="R102" s="244"/>
      <c r="S102" s="244"/>
      <c r="T102" s="244"/>
      <c r="V102" s="129" t="n">
        <f aca="false">VLOOKUP($A102,[2]Data!$A$1:$AH$15000,6,0)</f>
        <v>1988233</v>
      </c>
      <c r="AA102" s="129" t="n">
        <f aca="false">VLOOKUP($A102,[2]Data!$A$1:$BF$15000,58,0)</f>
        <v>133069</v>
      </c>
      <c r="AB102" s="129" t="n">
        <f aca="false">VLOOKUP($A102,[2]Data!$A$1:$BF$15000,57,0)</f>
        <v>456586</v>
      </c>
      <c r="AH102" s="244" t="n">
        <f aca="false">VLOOKUP($A102,[2]Data!$A$1:$AH$15000,26,0)</f>
        <v>30092</v>
      </c>
      <c r="AI102" s="244" t="n">
        <f aca="false">VLOOKUP($A102,[2]Data!$A$1:$AH$15000,27,0)</f>
        <v>6579</v>
      </c>
      <c r="AJ102" s="244" t="n">
        <f aca="false">VLOOKUP($A102,[2]Data!$A$1:$AH$15000,25,0)</f>
        <v>92455</v>
      </c>
      <c r="AK102" s="244" t="n">
        <f aca="false">VLOOKUP($A102,[2]Data!$A$1:$AH$15000,30,0)</f>
        <v>121444</v>
      </c>
      <c r="AL102" s="244" t="n">
        <f aca="false">VLOOKUP($A102,[2]Data!$A$1:$AH$15000,31,0)</f>
        <v>44430</v>
      </c>
      <c r="AM102" s="244" t="n">
        <f aca="false">VLOOKUP($A102,[2]Data!$A$1:$AH$15000,32,0)</f>
        <v>4125</v>
      </c>
      <c r="AN102" s="244" t="n">
        <f aca="false">VLOOKUP($A102,[2]Data!$A$1:$AH$15000,33,0)</f>
        <v>17129</v>
      </c>
      <c r="AO102" s="244" t="n">
        <f aca="false">VLOOKUP($A102,[2]Data!$A$1:$AH$15000,29,0)</f>
        <v>35683</v>
      </c>
      <c r="AR102" s="129" t="n">
        <f aca="false">VLOOKUP($A102,[4]Data!$A$1:$R$15000,2,0)</f>
        <v>959892</v>
      </c>
      <c r="AS102" s="129" t="n">
        <f aca="false">VLOOKUP($A102,[3]Data!$A$1:$K$15000,3,0)*$A$2</f>
        <v>2492600</v>
      </c>
      <c r="AU102" s="129" t="n">
        <f aca="false">VLOOKUP($A102,[4]Data!$A$1:$R$15000,13,0)-VLOOKUP($A102,[4]Data!$A$1:$R$15000,14,0)</f>
        <v>-4957</v>
      </c>
      <c r="AW102" s="129" t="n">
        <f aca="false">VLOOKUP($A102,[4]Data!$A$1:$R$15000,3,0)</f>
        <v>286896</v>
      </c>
      <c r="AX102" s="129" t="n">
        <f aca="false">VLOOKUP($A102,[3]Data!$A$1:$K$15000,10,0)*$A$2</f>
        <v>267300</v>
      </c>
      <c r="AY102" s="129" t="n">
        <f aca="false">VLOOKUP($A102,[4]Data!$A$1:$AH$15000,9,0)</f>
        <v>136636</v>
      </c>
      <c r="AZ102" s="129" t="n">
        <f aca="false">VLOOKUP($A102,[3]Data!$A$1:$K$15000,4,0)*$A$2</f>
        <v>1754600</v>
      </c>
      <c r="BA102" s="129" t="n">
        <f aca="false">VLOOKUP($A102,[4]Data!$A$1:$R$15000,5,0)</f>
        <v>370869</v>
      </c>
      <c r="BB102" s="129" t="n">
        <f aca="false">VLOOKUP($A102,[4]Data!$A$1:$R$15000,6,0)</f>
        <v>-409996</v>
      </c>
      <c r="BC102" s="129" t="n">
        <f aca="false">VLOOKUP($A102,[4]Data!$A$1:$R$15000,17,0)</f>
        <v>-198318</v>
      </c>
      <c r="BD102" s="129" t="n">
        <f aca="false">VLOOKUP($A102,[4]Data!$A$1:$R$15000,7,0)</f>
        <v>-263308</v>
      </c>
      <c r="BE102" s="244" t="n">
        <f aca="false">VLOOKUP($A102,[2]Data!$A$1:$AH$15000,28,0)</f>
        <v>26745</v>
      </c>
      <c r="BF102" s="206" t="n">
        <f aca="false">VLOOKUP($A102,[8]Data!$A$1:$P$15000,3,0)*$H$2</f>
        <v>182000</v>
      </c>
      <c r="BG102" s="206" t="n">
        <f aca="false">VLOOKUP($A102,[1]Data!$A$1:$AH$15000,34,0)</f>
        <v>714736</v>
      </c>
      <c r="BH102" s="206" t="n">
        <f aca="false">VLOOKUP($A102,[2]Data!$A$1:$BD$15000,54,0)</f>
        <v>860</v>
      </c>
      <c r="BI102" s="206" t="n">
        <f aca="false">VLOOKUP($A102,[2]Data!$A$1:$BD$15000,55,0)</f>
        <v>8835</v>
      </c>
      <c r="BJ102" s="206" t="n">
        <f aca="false">VLOOKUP($A102,[2]Data!$A$1:$BD$15000,56,0)</f>
        <v>62807</v>
      </c>
    </row>
    <row r="103" customFormat="false" ht="11.25" hidden="false" customHeight="false" outlineLevel="0" collapsed="false">
      <c r="A103" s="204" t="n">
        <v>36564</v>
      </c>
      <c r="B103" s="129" t="n">
        <f aca="false">VLOOKUP($A103,[9]Data!$A$1:$L$15000,3,0)</f>
        <v>540000</v>
      </c>
      <c r="C103" s="129" t="n">
        <f aca="false">VLOOKUP($A103,[9]Data!$A$1:$L$15000,4,0)</f>
        <v>650000</v>
      </c>
      <c r="D103" s="129" t="n">
        <f aca="false">VLOOKUP($A103,[9]Data!$A$1:$L$15000,7,0)</f>
        <v>632000</v>
      </c>
      <c r="E103" s="129" t="n">
        <f aca="false">VLOOKUP($A103,[9]Data!$A$1:$L$15000,6,0)</f>
        <v>166000</v>
      </c>
      <c r="F103" s="129" t="n">
        <f aca="false">VLOOKUP($A103,[9]Data!$A$1:$L$15000,5,0)</f>
        <v>228000</v>
      </c>
      <c r="G103" s="129" t="n">
        <f aca="false">VLOOKUP($A103,[9]Data!$A$1:$L$15000,8,0)</f>
        <v>286000</v>
      </c>
      <c r="H103" s="129" t="n">
        <f aca="false">VLOOKUP($A103,[8]Data!$A$1:$R$15000,9,0)*$H$2</f>
        <v>1722000</v>
      </c>
      <c r="I103" s="129" t="n">
        <f aca="false">VLOOKUP($A103,[8]Data!$A$1:$R$15000,12,0)*$H$2</f>
        <v>55000</v>
      </c>
      <c r="J103" s="129" t="n">
        <f aca="false">VLOOKUP($A103,[8]Data!$A$1:$R$15000,13,0)*$H$2</f>
        <v>277000</v>
      </c>
      <c r="K103" s="205" t="n">
        <f aca="false">SUM(I103:J103)</f>
        <v>332000</v>
      </c>
      <c r="L103" s="129" t="n">
        <f aca="false">VLOOKUP($A103,[8]Data!$A$1:$R$15000,11,0)*$H$2</f>
        <v>155000</v>
      </c>
      <c r="M103" s="129" t="n">
        <f aca="false">VLOOKUP($A103,[8]Data!$A$1:$R$15000,10,0)*$H$2</f>
        <v>155000</v>
      </c>
      <c r="N103" s="129" t="n">
        <f aca="false">VLOOKUP($A103,[8]Data!$A$1:$R$15000,14,0)*$H$2</f>
        <v>23000</v>
      </c>
      <c r="O103" s="244"/>
      <c r="P103" s="244"/>
      <c r="Q103" s="244"/>
      <c r="R103" s="244"/>
      <c r="S103" s="244"/>
      <c r="T103" s="244"/>
      <c r="V103" s="129" t="n">
        <f aca="false">VLOOKUP($A103,[2]Data!$A$1:$AH$15000,6,0)</f>
        <v>2036491</v>
      </c>
      <c r="AA103" s="129" t="n">
        <f aca="false">VLOOKUP($A103,[2]Data!$A$1:$BF$15000,58,0)</f>
        <v>176502</v>
      </c>
      <c r="AB103" s="129" t="n">
        <f aca="false">VLOOKUP($A103,[2]Data!$A$1:$BF$15000,57,0)</f>
        <v>493251</v>
      </c>
      <c r="AH103" s="244" t="n">
        <f aca="false">VLOOKUP($A103,[2]Data!$A$1:$AH$15000,26,0)</f>
        <v>42135</v>
      </c>
      <c r="AI103" s="244" t="n">
        <f aca="false">VLOOKUP($A103,[2]Data!$A$1:$AH$15000,27,0)</f>
        <v>9713</v>
      </c>
      <c r="AJ103" s="244" t="n">
        <f aca="false">VLOOKUP($A103,[2]Data!$A$1:$AH$15000,25,0)</f>
        <v>105273</v>
      </c>
      <c r="AK103" s="244" t="n">
        <f aca="false">VLOOKUP($A103,[2]Data!$A$1:$AH$15000,30,0)</f>
        <v>126228</v>
      </c>
      <c r="AL103" s="244" t="n">
        <f aca="false">VLOOKUP($A103,[2]Data!$A$1:$AH$15000,31,0)</f>
        <v>45866</v>
      </c>
      <c r="AM103" s="244" t="n">
        <f aca="false">VLOOKUP($A103,[2]Data!$A$1:$AH$15000,32,0)</f>
        <v>3914</v>
      </c>
      <c r="AN103" s="244" t="n">
        <f aca="false">VLOOKUP($A103,[2]Data!$A$1:$AH$15000,33,0)</f>
        <v>18135</v>
      </c>
      <c r="AO103" s="244" t="n">
        <f aca="false">VLOOKUP($A103,[2]Data!$A$1:$AH$15000,29,0)</f>
        <v>31387</v>
      </c>
      <c r="AR103" s="129" t="n">
        <f aca="false">VLOOKUP($A103,[4]Data!$A$1:$R$15000,2,0)</f>
        <v>885799</v>
      </c>
      <c r="AS103" s="129" t="n">
        <f aca="false">VLOOKUP($A103,[3]Data!$A$1:$K$15000,3,0)*$A$2</f>
        <v>2488500</v>
      </c>
      <c r="AU103" s="129" t="n">
        <f aca="false">VLOOKUP($A103,[4]Data!$A$1:$R$15000,13,0)-VLOOKUP($A103,[4]Data!$A$1:$R$15000,14,0)</f>
        <v>-55337</v>
      </c>
      <c r="AW103" s="129" t="n">
        <f aca="false">VLOOKUP($A103,[4]Data!$A$1:$R$15000,3,0)</f>
        <v>269587</v>
      </c>
      <c r="AX103" s="129" t="n">
        <f aca="false">VLOOKUP($A103,[3]Data!$A$1:$K$15000,10,0)*$A$2</f>
        <v>259000</v>
      </c>
      <c r="AY103" s="129" t="n">
        <f aca="false">VLOOKUP($A103,[4]Data!$A$1:$AH$15000,9,0)</f>
        <v>134988</v>
      </c>
      <c r="AZ103" s="129" t="n">
        <f aca="false">VLOOKUP($A103,[3]Data!$A$1:$K$15000,4,0)*$A$2</f>
        <v>1746900</v>
      </c>
      <c r="BA103" s="129" t="n">
        <f aca="false">VLOOKUP($A103,[4]Data!$A$1:$R$15000,5,0)</f>
        <v>306430</v>
      </c>
      <c r="BB103" s="129" t="n">
        <f aca="false">VLOOKUP($A103,[4]Data!$A$1:$R$15000,6,0)</f>
        <v>-466285</v>
      </c>
      <c r="BC103" s="129" t="n">
        <f aca="false">VLOOKUP($A103,[4]Data!$A$1:$R$15000,17,0)</f>
        <v>-222274</v>
      </c>
      <c r="BD103" s="129" t="n">
        <f aca="false">VLOOKUP($A103,[4]Data!$A$1:$R$15000,7,0)</f>
        <v>-296023</v>
      </c>
      <c r="BE103" s="244" t="n">
        <f aca="false">VLOOKUP($A103,[2]Data!$A$1:$AH$15000,28,0)</f>
        <v>13845</v>
      </c>
      <c r="BF103" s="206" t="n">
        <f aca="false">VLOOKUP($A103,[8]Data!$A$1:$P$15000,3,0)*$H$2</f>
        <v>174000</v>
      </c>
      <c r="BG103" s="206" t="n">
        <f aca="false">VLOOKUP($A103,[1]Data!$A$1:$AH$15000,34,0)</f>
        <v>687786</v>
      </c>
      <c r="BH103" s="206" t="n">
        <f aca="false">VLOOKUP($A103,[2]Data!$A$1:$BD$15000,54,0)</f>
        <v>15938</v>
      </c>
      <c r="BI103" s="206" t="n">
        <f aca="false">VLOOKUP($A103,[2]Data!$A$1:$BD$15000,55,0)</f>
        <v>8835</v>
      </c>
      <c r="BJ103" s="206" t="n">
        <f aca="false">VLOOKUP($A103,[2]Data!$A$1:$BD$15000,56,0)</f>
        <v>68695</v>
      </c>
    </row>
    <row r="104" customFormat="false" ht="11.25" hidden="false" customHeight="false" outlineLevel="0" collapsed="false">
      <c r="A104" s="204" t="n">
        <v>36565</v>
      </c>
      <c r="B104" s="129" t="n">
        <f aca="false">VLOOKUP($A104,[9]Data!$A$1:$L$15000,3,0)</f>
        <v>536000</v>
      </c>
      <c r="C104" s="129" t="n">
        <f aca="false">VLOOKUP($A104,[9]Data!$A$1:$L$15000,4,0)</f>
        <v>666000</v>
      </c>
      <c r="D104" s="129" t="n">
        <f aca="false">VLOOKUP($A104,[9]Data!$A$1:$L$15000,7,0)</f>
        <v>722000</v>
      </c>
      <c r="E104" s="129" t="n">
        <f aca="false">VLOOKUP($A104,[9]Data!$A$1:$L$15000,6,0)</f>
        <v>159000</v>
      </c>
      <c r="F104" s="129" t="n">
        <f aca="false">VLOOKUP($A104,[9]Data!$A$1:$L$15000,5,0)</f>
        <v>256000</v>
      </c>
      <c r="G104" s="129" t="n">
        <f aca="false">VLOOKUP($A104,[9]Data!$A$1:$L$15000,8,0)</f>
        <v>288000</v>
      </c>
      <c r="H104" s="129" t="n">
        <f aca="false">VLOOKUP($A104,[8]Data!$A$1:$R$15000,9,0)*$H$2</f>
        <v>1736000</v>
      </c>
      <c r="I104" s="129" t="n">
        <f aca="false">VLOOKUP($A104,[8]Data!$A$1:$R$15000,12,0)*$H$2</f>
        <v>100000</v>
      </c>
      <c r="J104" s="129" t="n">
        <f aca="false">VLOOKUP($A104,[8]Data!$A$1:$R$15000,13,0)*$H$2</f>
        <v>266000</v>
      </c>
      <c r="K104" s="205" t="n">
        <f aca="false">SUM(I104:J104)</f>
        <v>366000</v>
      </c>
      <c r="L104" s="129" t="n">
        <f aca="false">VLOOKUP($A104,[8]Data!$A$1:$R$15000,11,0)*$H$2</f>
        <v>160000</v>
      </c>
      <c r="M104" s="129" t="n">
        <f aca="false">VLOOKUP($A104,[8]Data!$A$1:$R$15000,10,0)*$H$2</f>
        <v>161000</v>
      </c>
      <c r="N104" s="129" t="n">
        <f aca="false">VLOOKUP($A104,[8]Data!$A$1:$R$15000,14,0)*$H$2</f>
        <v>16000</v>
      </c>
      <c r="O104" s="244"/>
      <c r="P104" s="244"/>
      <c r="Q104" s="244"/>
      <c r="R104" s="244"/>
      <c r="S104" s="244"/>
      <c r="T104" s="244"/>
      <c r="V104" s="129" t="n">
        <f aca="false">VLOOKUP($A104,[2]Data!$A$1:$AH$15000,6,0)</f>
        <v>2015707</v>
      </c>
      <c r="AA104" s="129" t="n">
        <f aca="false">VLOOKUP($A104,[2]Data!$A$1:$BF$15000,58,0)</f>
        <v>143865</v>
      </c>
      <c r="AB104" s="129" t="n">
        <f aca="false">VLOOKUP($A104,[2]Data!$A$1:$BF$15000,57,0)</f>
        <v>539453</v>
      </c>
      <c r="AH104" s="244" t="n">
        <f aca="false">VLOOKUP($A104,[2]Data!$A$1:$AH$15000,26,0)</f>
        <v>37032</v>
      </c>
      <c r="AI104" s="244" t="n">
        <f aca="false">VLOOKUP($A104,[2]Data!$A$1:$AH$15000,27,0)</f>
        <v>8602</v>
      </c>
      <c r="AJ104" s="244" t="n">
        <f aca="false">VLOOKUP($A104,[2]Data!$A$1:$AH$15000,25,0)</f>
        <v>89119</v>
      </c>
      <c r="AK104" s="244" t="n">
        <f aca="false">VLOOKUP($A104,[2]Data!$A$1:$AH$15000,30,0)</f>
        <v>132687</v>
      </c>
      <c r="AL104" s="244" t="n">
        <f aca="false">VLOOKUP($A104,[2]Data!$A$1:$AH$15000,31,0)</f>
        <v>54464</v>
      </c>
      <c r="AM104" s="244" t="n">
        <f aca="false">VLOOKUP($A104,[2]Data!$A$1:$AH$15000,32,0)</f>
        <v>3814</v>
      </c>
      <c r="AN104" s="244" t="n">
        <f aca="false">VLOOKUP($A104,[2]Data!$A$1:$AH$15000,33,0)</f>
        <v>27522</v>
      </c>
      <c r="AO104" s="244" t="n">
        <f aca="false">VLOOKUP($A104,[2]Data!$A$1:$AH$15000,29,0)</f>
        <v>50623</v>
      </c>
      <c r="AR104" s="129" t="n">
        <f aca="false">VLOOKUP($A104,[4]Data!$A$1:$R$15000,2,0)</f>
        <v>941054</v>
      </c>
      <c r="AS104" s="129" t="n">
        <f aca="false">VLOOKUP($A104,[3]Data!$A$1:$K$15000,3,0)*$A$2</f>
        <v>2507000</v>
      </c>
      <c r="AU104" s="129" t="n">
        <f aca="false">VLOOKUP($A104,[4]Data!$A$1:$R$15000,13,0)-VLOOKUP($A104,[4]Data!$A$1:$R$15000,14,0)</f>
        <v>-55337</v>
      </c>
      <c r="AW104" s="129" t="n">
        <f aca="false">VLOOKUP($A104,[4]Data!$A$1:$R$15000,3,0)</f>
        <v>292481</v>
      </c>
      <c r="AX104" s="129" t="n">
        <f aca="false">VLOOKUP($A104,[3]Data!$A$1:$K$15000,10,0)*$A$2</f>
        <v>288200</v>
      </c>
      <c r="AY104" s="129" t="n">
        <f aca="false">VLOOKUP($A104,[4]Data!$A$1:$AH$15000,9,0)</f>
        <v>177847</v>
      </c>
      <c r="AZ104" s="129" t="n">
        <f aca="false">VLOOKUP($A104,[3]Data!$A$1:$K$15000,4,0)*$A$2</f>
        <v>1731000</v>
      </c>
      <c r="BA104" s="129" t="n">
        <f aca="false">VLOOKUP($A104,[4]Data!$A$1:$R$15000,5,0)</f>
        <v>277481</v>
      </c>
      <c r="BB104" s="129" t="n">
        <f aca="false">VLOOKUP($A104,[4]Data!$A$1:$R$15000,6,0)</f>
        <v>-465756</v>
      </c>
      <c r="BC104" s="129" t="n">
        <f aca="false">VLOOKUP($A104,[4]Data!$A$1:$R$15000,17,0)</f>
        <v>-224303</v>
      </c>
      <c r="BD104" s="129" t="n">
        <f aca="false">VLOOKUP($A104,[4]Data!$A$1:$R$15000,7,0)</f>
        <v>-329847</v>
      </c>
      <c r="BE104" s="244" t="n">
        <f aca="false">VLOOKUP($A104,[2]Data!$A$1:$AH$15000,28,0)</f>
        <v>20283</v>
      </c>
      <c r="BF104" s="206" t="n">
        <f aca="false">VLOOKUP($A104,[8]Data!$A$1:$P$15000,3,0)*$H$2</f>
        <v>160000</v>
      </c>
      <c r="BG104" s="206" t="n">
        <f aca="false">VLOOKUP($A104,[1]Data!$A$1:$AH$15000,34,0)</f>
        <v>675274</v>
      </c>
      <c r="BH104" s="206" t="n">
        <f aca="false">VLOOKUP($A104,[2]Data!$A$1:$BD$15000,54,0)</f>
        <v>15757</v>
      </c>
      <c r="BI104" s="206" t="n">
        <f aca="false">VLOOKUP($A104,[2]Data!$A$1:$BD$15000,55,0)</f>
        <v>8835</v>
      </c>
      <c r="BJ104" s="206" t="n">
        <f aca="false">VLOOKUP($A104,[2]Data!$A$1:$BD$15000,56,0)</f>
        <v>68695</v>
      </c>
    </row>
    <row r="105" customFormat="false" ht="11.25" hidden="false" customHeight="false" outlineLevel="0" collapsed="false">
      <c r="A105" s="204" t="n">
        <v>36566</v>
      </c>
      <c r="B105" s="129" t="n">
        <f aca="false">VLOOKUP($A105,[9]Data!$A$1:$L$15000,3,0)</f>
        <v>537000</v>
      </c>
      <c r="C105" s="129" t="n">
        <f aca="false">VLOOKUP($A105,[9]Data!$A$1:$L$15000,4,0)</f>
        <v>639000</v>
      </c>
      <c r="D105" s="129" t="n">
        <f aca="false">VLOOKUP($A105,[9]Data!$A$1:$L$15000,7,0)</f>
        <v>743000</v>
      </c>
      <c r="E105" s="129" t="n">
        <f aca="false">VLOOKUP($A105,[9]Data!$A$1:$L$15000,6,0)</f>
        <v>159000</v>
      </c>
      <c r="F105" s="129" t="n">
        <f aca="false">VLOOKUP($A105,[9]Data!$A$1:$L$15000,5,0)</f>
        <v>277000</v>
      </c>
      <c r="G105" s="129" t="n">
        <f aca="false">VLOOKUP($A105,[9]Data!$A$1:$L$15000,8,0)</f>
        <v>292000</v>
      </c>
      <c r="H105" s="129" t="n">
        <f aca="false">VLOOKUP($A105,[8]Data!$A$1:$R$15000,9,0)*$H$2</f>
        <v>1735000</v>
      </c>
      <c r="I105" s="129" t="n">
        <f aca="false">VLOOKUP($A105,[8]Data!$A$1:$R$15000,12,0)*$H$2</f>
        <v>95000</v>
      </c>
      <c r="J105" s="129" t="n">
        <f aca="false">VLOOKUP($A105,[8]Data!$A$1:$R$15000,13,0)*$H$2</f>
        <v>292000</v>
      </c>
      <c r="K105" s="205" t="n">
        <f aca="false">SUM(I105:J105)</f>
        <v>387000</v>
      </c>
      <c r="L105" s="129" t="n">
        <f aca="false">VLOOKUP($A105,[8]Data!$A$1:$R$15000,11,0)*$H$2</f>
        <v>144000</v>
      </c>
      <c r="M105" s="129" t="n">
        <f aca="false">VLOOKUP($A105,[8]Data!$A$1:$R$15000,10,0)*$H$2</f>
        <v>161000</v>
      </c>
      <c r="N105" s="129" t="n">
        <f aca="false">VLOOKUP($A105,[8]Data!$A$1:$R$15000,14,0)*$H$2</f>
        <v>16000</v>
      </c>
      <c r="O105" s="244"/>
      <c r="P105" s="244"/>
      <c r="Q105" s="244"/>
      <c r="R105" s="244"/>
      <c r="S105" s="244"/>
      <c r="T105" s="244"/>
      <c r="V105" s="129" t="n">
        <f aca="false">VLOOKUP($A105,[2]Data!$A$1:$AH$15000,6,0)</f>
        <v>1996986</v>
      </c>
      <c r="AA105" s="129" t="n">
        <f aca="false">VLOOKUP($A105,[2]Data!$A$1:$BF$15000,58,0)</f>
        <v>148442</v>
      </c>
      <c r="AB105" s="129" t="n">
        <f aca="false">VLOOKUP($A105,[2]Data!$A$1:$BF$15000,57,0)</f>
        <v>571854</v>
      </c>
      <c r="AH105" s="244" t="n">
        <f aca="false">VLOOKUP($A105,[2]Data!$A$1:$AH$15000,26,0)</f>
        <v>36687</v>
      </c>
      <c r="AI105" s="244" t="n">
        <f aca="false">VLOOKUP($A105,[2]Data!$A$1:$AH$15000,27,0)</f>
        <v>9754</v>
      </c>
      <c r="AJ105" s="244" t="n">
        <f aca="false">VLOOKUP($A105,[2]Data!$A$1:$AH$15000,25,0)</f>
        <v>89410</v>
      </c>
      <c r="AK105" s="244" t="n">
        <f aca="false">VLOOKUP($A105,[2]Data!$A$1:$AH$15000,30,0)</f>
        <v>128186</v>
      </c>
      <c r="AL105" s="244" t="n">
        <f aca="false">VLOOKUP($A105,[2]Data!$A$1:$AH$15000,31,0)</f>
        <v>55781</v>
      </c>
      <c r="AM105" s="244" t="n">
        <f aca="false">VLOOKUP($A105,[2]Data!$A$1:$AH$15000,32,0)</f>
        <v>4792</v>
      </c>
      <c r="AN105" s="244" t="n">
        <f aca="false">VLOOKUP($A105,[2]Data!$A$1:$AH$15000,33,0)</f>
        <v>17513</v>
      </c>
      <c r="AO105" s="244" t="n">
        <f aca="false">VLOOKUP($A105,[2]Data!$A$1:$AH$15000,29,0)</f>
        <v>91347</v>
      </c>
      <c r="AR105" s="129" t="n">
        <f aca="false">VLOOKUP($A105,[4]Data!$A$1:$R$15000,2,0)</f>
        <v>950689</v>
      </c>
      <c r="AS105" s="129" t="n">
        <f aca="false">VLOOKUP($A105,[3]Data!$A$1:$K$15000,3,0)*$A$2</f>
        <v>2511100</v>
      </c>
      <c r="AU105" s="129" t="n">
        <f aca="false">VLOOKUP($A105,[4]Data!$A$1:$R$15000,13,0)-VLOOKUP($A105,[4]Data!$A$1:$R$15000,14,0)</f>
        <v>-41477</v>
      </c>
      <c r="AW105" s="129" t="n">
        <f aca="false">VLOOKUP($A105,[4]Data!$A$1:$R$15000,3,0)</f>
        <v>273852</v>
      </c>
      <c r="AX105" s="129" t="n">
        <f aca="false">VLOOKUP($A105,[3]Data!$A$1:$K$15000,10,0)*$A$2</f>
        <v>264600</v>
      </c>
      <c r="AY105" s="129" t="n">
        <f aca="false">VLOOKUP($A105,[4]Data!$A$1:$AH$15000,9,0)</f>
        <v>136178</v>
      </c>
      <c r="AZ105" s="129" t="n">
        <f aca="false">VLOOKUP($A105,[3]Data!$A$1:$K$15000,4,0)*$A$2</f>
        <v>1732100</v>
      </c>
      <c r="BA105" s="129" t="n">
        <f aca="false">VLOOKUP($A105,[4]Data!$A$1:$R$15000,5,0)</f>
        <v>328353</v>
      </c>
      <c r="BB105" s="129" t="n">
        <f aca="false">VLOOKUP($A105,[4]Data!$A$1:$R$15000,6,0)</f>
        <v>-476038</v>
      </c>
      <c r="BC105" s="129" t="n">
        <f aca="false">VLOOKUP($A105,[4]Data!$A$1:$R$15000,17,0)</f>
        <v>-222505</v>
      </c>
      <c r="BD105" s="129" t="n">
        <f aca="false">VLOOKUP($A105,[4]Data!$A$1:$R$15000,7,0)</f>
        <v>-273132</v>
      </c>
      <c r="BE105" s="244" t="n">
        <f aca="false">VLOOKUP($A105,[2]Data!$A$1:$AH$15000,28,0)</f>
        <v>13643</v>
      </c>
      <c r="BF105" s="206" t="n">
        <f aca="false">VLOOKUP($A105,[8]Data!$A$1:$P$15000,3,0)*$H$2</f>
        <v>159000</v>
      </c>
      <c r="BG105" s="206" t="n">
        <f aca="false">VLOOKUP($A105,[1]Data!$A$1:$AH$15000,34,0)</f>
        <v>747186</v>
      </c>
      <c r="BH105" s="206" t="n">
        <f aca="false">VLOOKUP($A105,[2]Data!$A$1:$BD$15000,54,0)</f>
        <v>15449</v>
      </c>
      <c r="BI105" s="206" t="n">
        <f aca="false">VLOOKUP($A105,[2]Data!$A$1:$BD$15000,55,0)</f>
        <v>8835</v>
      </c>
      <c r="BJ105" s="206" t="n">
        <f aca="false">VLOOKUP($A105,[2]Data!$A$1:$BD$15000,56,0)</f>
        <v>58881</v>
      </c>
    </row>
    <row r="106" customFormat="false" ht="11.25" hidden="false" customHeight="false" outlineLevel="0" collapsed="false">
      <c r="A106" s="204" t="n">
        <v>36567</v>
      </c>
      <c r="B106" s="129" t="n">
        <f aca="false">VLOOKUP($A106,[9]Data!$A$1:$L$15000,3,0)</f>
        <v>540000</v>
      </c>
      <c r="C106" s="129" t="n">
        <f aca="false">VLOOKUP($A106,[9]Data!$A$1:$L$15000,4,0)</f>
        <v>641000</v>
      </c>
      <c r="D106" s="129" t="n">
        <f aca="false">VLOOKUP($A106,[9]Data!$A$1:$L$15000,7,0)</f>
        <v>744000</v>
      </c>
      <c r="E106" s="129" t="n">
        <f aca="false">VLOOKUP($A106,[9]Data!$A$1:$L$15000,6,0)</f>
        <v>133000</v>
      </c>
      <c r="F106" s="129" t="n">
        <f aca="false">VLOOKUP($A106,[9]Data!$A$1:$L$15000,5,0)</f>
        <v>309000</v>
      </c>
      <c r="G106" s="129" t="n">
        <f aca="false">VLOOKUP($A106,[9]Data!$A$1:$L$15000,8,0)</f>
        <v>283000</v>
      </c>
      <c r="H106" s="129" t="n">
        <f aca="false">VLOOKUP($A106,[8]Data!$A$1:$R$15000,9,0)*$H$2</f>
        <v>1729000</v>
      </c>
      <c r="I106" s="129" t="n">
        <f aca="false">VLOOKUP($A106,[8]Data!$A$1:$R$15000,12,0)*$H$2</f>
        <v>114000</v>
      </c>
      <c r="J106" s="129" t="n">
        <f aca="false">VLOOKUP($A106,[8]Data!$A$1:$R$15000,13,0)*$H$2</f>
        <v>279000</v>
      </c>
      <c r="K106" s="205" t="n">
        <f aca="false">SUM(I106:J106)</f>
        <v>393000</v>
      </c>
      <c r="L106" s="129" t="n">
        <f aca="false">VLOOKUP($A106,[8]Data!$A$1:$R$15000,11,0)*$H$2</f>
        <v>152000</v>
      </c>
      <c r="M106" s="129" t="n">
        <f aca="false">VLOOKUP($A106,[8]Data!$A$1:$R$15000,10,0)*$H$2</f>
        <v>162000</v>
      </c>
      <c r="N106" s="129" t="n">
        <f aca="false">VLOOKUP($A106,[8]Data!$A$1:$R$15000,14,0)*$H$2</f>
        <v>21000</v>
      </c>
      <c r="O106" s="244"/>
      <c r="P106" s="244"/>
      <c r="Q106" s="244"/>
      <c r="R106" s="244"/>
      <c r="S106" s="244"/>
      <c r="T106" s="244"/>
      <c r="V106" s="129" t="n">
        <f aca="false">VLOOKUP($A106,[2]Data!$A$1:$AH$15000,6,0)</f>
        <v>1998122</v>
      </c>
      <c r="AA106" s="129" t="n">
        <f aca="false">VLOOKUP($A106,[2]Data!$A$1:$BF$15000,58,0)</f>
        <v>141447</v>
      </c>
      <c r="AB106" s="129" t="n">
        <f aca="false">VLOOKUP($A106,[2]Data!$A$1:$BF$15000,57,0)</f>
        <v>532244</v>
      </c>
      <c r="AH106" s="244" t="n">
        <f aca="false">VLOOKUP($A106,[2]Data!$A$1:$AH$15000,26,0)</f>
        <v>35153</v>
      </c>
      <c r="AI106" s="244" t="n">
        <f aca="false">VLOOKUP($A106,[2]Data!$A$1:$AH$15000,27,0)</f>
        <v>9275</v>
      </c>
      <c r="AJ106" s="244" t="n">
        <f aca="false">VLOOKUP($A106,[2]Data!$A$1:$AH$15000,25,0)</f>
        <v>81529</v>
      </c>
      <c r="AK106" s="244" t="n">
        <f aca="false">VLOOKUP($A106,[2]Data!$A$1:$AH$15000,30,0)</f>
        <v>112493</v>
      </c>
      <c r="AL106" s="244" t="n">
        <f aca="false">VLOOKUP($A106,[2]Data!$A$1:$AH$15000,31,0)</f>
        <v>53166</v>
      </c>
      <c r="AM106" s="244" t="n">
        <f aca="false">VLOOKUP($A106,[2]Data!$A$1:$AH$15000,32,0)</f>
        <v>4815</v>
      </c>
      <c r="AN106" s="244" t="n">
        <f aca="false">VLOOKUP($A106,[2]Data!$A$1:$AH$15000,33,0)</f>
        <v>15187</v>
      </c>
      <c r="AO106" s="244" t="n">
        <f aca="false">VLOOKUP($A106,[2]Data!$A$1:$AH$15000,29,0)</f>
        <v>85464</v>
      </c>
      <c r="AR106" s="129" t="n">
        <f aca="false">VLOOKUP($A106,[4]Data!$A$1:$R$15000,2,0)</f>
        <v>886856</v>
      </c>
      <c r="AS106" s="129" t="n">
        <f aca="false">VLOOKUP($A106,[3]Data!$A$1:$K$15000,3,0)*$A$2</f>
        <v>2480100</v>
      </c>
      <c r="AU106" s="129" t="n">
        <f aca="false">VLOOKUP($A106,[4]Data!$A$1:$R$15000,13,0)-VLOOKUP($A106,[4]Data!$A$1:$R$15000,14,0)</f>
        <v>-80546</v>
      </c>
      <c r="AW106" s="129" t="n">
        <f aca="false">VLOOKUP($A106,[4]Data!$A$1:$R$15000,3,0)</f>
        <v>260016</v>
      </c>
      <c r="AX106" s="129" t="n">
        <f aca="false">VLOOKUP($A106,[3]Data!$A$1:$K$15000,10,0)*$A$2</f>
        <v>257400</v>
      </c>
      <c r="AY106" s="129" t="n">
        <f aca="false">VLOOKUP($A106,[4]Data!$A$1:$AH$15000,9,0)</f>
        <v>131560</v>
      </c>
      <c r="AZ106" s="129" t="n">
        <f aca="false">VLOOKUP($A106,[3]Data!$A$1:$K$15000,4,0)*$A$2</f>
        <v>1718600</v>
      </c>
      <c r="BA106" s="129" t="n">
        <f aca="false">VLOOKUP($A106,[4]Data!$A$1:$R$15000,5,0)</f>
        <v>259492</v>
      </c>
      <c r="BB106" s="129" t="n">
        <f aca="false">VLOOKUP($A106,[4]Data!$A$1:$R$15000,6,0)</f>
        <v>-473981</v>
      </c>
      <c r="BC106" s="129" t="n">
        <f aca="false">VLOOKUP($A106,[4]Data!$A$1:$R$15000,17,0)</f>
        <v>-224637</v>
      </c>
      <c r="BD106" s="129" t="n">
        <f aca="false">VLOOKUP($A106,[4]Data!$A$1:$R$15000,7,0)</f>
        <v>-290940</v>
      </c>
      <c r="BE106" s="244" t="n">
        <f aca="false">VLOOKUP($A106,[2]Data!$A$1:$AH$15000,28,0)</f>
        <v>12922</v>
      </c>
      <c r="BF106" s="206" t="n">
        <f aca="false">VLOOKUP($A106,[8]Data!$A$1:$P$15000,3,0)*$H$2</f>
        <v>153000</v>
      </c>
      <c r="BG106" s="206" t="n">
        <f aca="false">VLOOKUP($A106,[1]Data!$A$1:$AH$15000,34,0)</f>
        <v>660290</v>
      </c>
      <c r="BH106" s="206" t="n">
        <f aca="false">VLOOKUP($A106,[2]Data!$A$1:$BD$15000,54,0)</f>
        <v>15893</v>
      </c>
      <c r="BI106" s="206" t="n">
        <f aca="false">VLOOKUP($A106,[2]Data!$A$1:$BD$15000,55,0)</f>
        <v>8835</v>
      </c>
      <c r="BJ106" s="206" t="n">
        <f aca="false">VLOOKUP($A106,[2]Data!$A$1:$BD$15000,56,0)</f>
        <v>58881</v>
      </c>
    </row>
    <row r="107" customFormat="false" ht="11.25" hidden="false" customHeight="false" outlineLevel="0" collapsed="false">
      <c r="A107" s="204" t="n">
        <v>36568</v>
      </c>
      <c r="B107" s="129" t="n">
        <f aca="false">VLOOKUP($A107,[9]Data!$A$1:$L$15000,3,0)</f>
        <v>540000</v>
      </c>
      <c r="C107" s="129" t="n">
        <f aca="false">VLOOKUP($A107,[9]Data!$A$1:$L$15000,4,0)</f>
        <v>642000</v>
      </c>
      <c r="D107" s="129" t="n">
        <f aca="false">VLOOKUP($A107,[9]Data!$A$1:$L$15000,7,0)</f>
        <v>685000</v>
      </c>
      <c r="E107" s="129" t="n">
        <f aca="false">VLOOKUP($A107,[9]Data!$A$1:$L$15000,6,0)</f>
        <v>163000</v>
      </c>
      <c r="F107" s="129" t="n">
        <f aca="false">VLOOKUP($A107,[9]Data!$A$1:$L$15000,5,0)</f>
        <v>308000</v>
      </c>
      <c r="G107" s="129" t="n">
        <f aca="false">VLOOKUP($A107,[9]Data!$A$1:$L$15000,8,0)</f>
        <v>285000</v>
      </c>
      <c r="H107" s="129" t="n">
        <f aca="false">VLOOKUP($A107,[8]Data!$A$1:$R$15000,9,0)*$H$2</f>
        <v>1734000</v>
      </c>
      <c r="I107" s="129" t="n">
        <f aca="false">VLOOKUP($A107,[8]Data!$A$1:$R$15000,12,0)*$H$2</f>
        <v>195000</v>
      </c>
      <c r="J107" s="129" t="n">
        <f aca="false">VLOOKUP($A107,[8]Data!$A$1:$R$15000,13,0)*$H$2</f>
        <v>265000</v>
      </c>
      <c r="K107" s="205" t="n">
        <f aca="false">SUM(I107:J107)</f>
        <v>460000</v>
      </c>
      <c r="L107" s="129" t="n">
        <f aca="false">VLOOKUP($A107,[8]Data!$A$1:$R$15000,11,0)*$H$2</f>
        <v>156000</v>
      </c>
      <c r="M107" s="129" t="n">
        <f aca="false">VLOOKUP($A107,[8]Data!$A$1:$R$15000,10,0)*$H$2</f>
        <v>159000</v>
      </c>
      <c r="N107" s="129" t="n">
        <f aca="false">VLOOKUP($A107,[8]Data!$A$1:$R$15000,14,0)*$H$2</f>
        <v>16000</v>
      </c>
      <c r="O107" s="244"/>
      <c r="P107" s="244"/>
      <c r="Q107" s="244"/>
      <c r="R107" s="244"/>
      <c r="S107" s="244"/>
      <c r="T107" s="244"/>
      <c r="V107" s="129" t="n">
        <f aca="false">VLOOKUP($A107,[2]Data!$A$1:$AH$15000,6,0)</f>
        <v>1997146</v>
      </c>
      <c r="AA107" s="129" t="n">
        <f aca="false">VLOOKUP($A107,[2]Data!$A$1:$BF$15000,58,0)</f>
        <v>136801</v>
      </c>
      <c r="AB107" s="129" t="n">
        <f aca="false">VLOOKUP($A107,[2]Data!$A$1:$BF$15000,57,0)</f>
        <v>522697</v>
      </c>
      <c r="AH107" s="244" t="n">
        <f aca="false">VLOOKUP($A107,[2]Data!$A$1:$AH$15000,26,0)</f>
        <v>47234</v>
      </c>
      <c r="AI107" s="244" t="n">
        <f aca="false">VLOOKUP($A107,[2]Data!$A$1:$AH$15000,27,0)</f>
        <v>9680</v>
      </c>
      <c r="AJ107" s="244" t="n">
        <f aca="false">VLOOKUP($A107,[2]Data!$A$1:$AH$15000,25,0)</f>
        <v>85600</v>
      </c>
      <c r="AK107" s="244" t="n">
        <f aca="false">VLOOKUP($A107,[2]Data!$A$1:$AH$15000,30,0)</f>
        <v>108375</v>
      </c>
      <c r="AL107" s="244" t="n">
        <f aca="false">VLOOKUP($A107,[2]Data!$A$1:$AH$15000,31,0)</f>
        <v>45735</v>
      </c>
      <c r="AM107" s="244" t="n">
        <f aca="false">VLOOKUP($A107,[2]Data!$A$1:$AH$15000,32,0)</f>
        <v>4644</v>
      </c>
      <c r="AN107" s="244" t="n">
        <f aca="false">VLOOKUP($A107,[2]Data!$A$1:$AH$15000,33,0)</f>
        <v>15097</v>
      </c>
      <c r="AO107" s="244" t="n">
        <f aca="false">VLOOKUP($A107,[2]Data!$A$1:$AH$15000,29,0)</f>
        <v>79120</v>
      </c>
      <c r="AR107" s="129" t="str">
        <f aca="false">VLOOKUP($A107,[4]Data!$A$1:$R$15000,2,0)</f>
        <v>N/A</v>
      </c>
      <c r="AS107" s="129" t="n">
        <f aca="false">VLOOKUP($A107,[3]Data!$A$1:$K$15000,3,0)*$A$2</f>
        <v>2439300</v>
      </c>
      <c r="AU107" s="129" t="e">
        <f aca="false">VLOOKUP($A107,[4]Data!$A$1:$R$15000,13,0)-VLOOKUP($A107,[4]Data!$A$1:$R$15000,14,0)</f>
        <v>#VALUE!</v>
      </c>
      <c r="AW107" s="129" t="str">
        <f aca="false">VLOOKUP($A107,[4]Data!$A$1:$R$15000,3,0)</f>
        <v>N/A</v>
      </c>
      <c r="AX107" s="129" t="n">
        <f aca="false">VLOOKUP($A107,[3]Data!$A$1:$K$15000,10,0)*$A$2</f>
        <v>285000</v>
      </c>
      <c r="AY107" s="129" t="str">
        <f aca="false">VLOOKUP($A107,[4]Data!$A$1:$AH$15000,9,0)</f>
        <v>N/A</v>
      </c>
      <c r="AZ107" s="129" t="n">
        <f aca="false">VLOOKUP($A107,[3]Data!$A$1:$K$15000,4,0)*$A$2</f>
        <v>1729400</v>
      </c>
      <c r="BA107" s="129" t="str">
        <f aca="false">VLOOKUP($A107,[4]Data!$A$1:$R$15000,5,0)</f>
        <v>N/A</v>
      </c>
      <c r="BB107" s="129" t="str">
        <f aca="false">VLOOKUP($A107,[4]Data!$A$1:$R$15000,6,0)</f>
        <v>N/A</v>
      </c>
      <c r="BC107" s="129" t="str">
        <f aca="false">VLOOKUP($A107,[4]Data!$A$1:$R$15000,17,0)</f>
        <v>N/A</v>
      </c>
      <c r="BD107" s="129" t="str">
        <f aca="false">VLOOKUP($A107,[4]Data!$A$1:$R$15000,7,0)</f>
        <v>N/A</v>
      </c>
      <c r="BE107" s="244" t="n">
        <f aca="false">VLOOKUP($A107,[2]Data!$A$1:$AH$15000,28,0)</f>
        <v>22163</v>
      </c>
      <c r="BF107" s="206" t="n">
        <f aca="false">VLOOKUP($A107,[8]Data!$A$1:$P$15000,3,0)*$H$2</f>
        <v>179000</v>
      </c>
      <c r="BG107" s="206" t="n">
        <f aca="false">VLOOKUP($A107,[1]Data!$A$1:$AH$15000,34,0)</f>
        <v>688450</v>
      </c>
      <c r="BH107" s="206" t="n">
        <f aca="false">VLOOKUP($A107,[2]Data!$A$1:$BD$15000,54,0)</f>
        <v>11560</v>
      </c>
      <c r="BI107" s="206" t="n">
        <f aca="false">VLOOKUP($A107,[2]Data!$A$1:$BD$15000,55,0)</f>
        <v>8835</v>
      </c>
      <c r="BJ107" s="206" t="n">
        <f aca="false">VLOOKUP($A107,[2]Data!$A$1:$BD$15000,56,0)</f>
        <v>58881</v>
      </c>
    </row>
    <row r="108" customFormat="false" ht="11.25" hidden="false" customHeight="false" outlineLevel="0" collapsed="false">
      <c r="A108" s="204" t="n">
        <v>36569</v>
      </c>
      <c r="B108" s="129" t="n">
        <f aca="false">VLOOKUP($A108,[9]Data!$A$1:$L$15000,3,0)</f>
        <v>540000</v>
      </c>
      <c r="C108" s="129" t="n">
        <f aca="false">VLOOKUP($A108,[9]Data!$A$1:$L$15000,4,0)</f>
        <v>654000</v>
      </c>
      <c r="D108" s="129" t="n">
        <f aca="false">VLOOKUP($A108,[9]Data!$A$1:$L$15000,7,0)</f>
        <v>703000</v>
      </c>
      <c r="E108" s="129" t="n">
        <f aca="false">VLOOKUP($A108,[9]Data!$A$1:$L$15000,6,0)</f>
        <v>146000</v>
      </c>
      <c r="F108" s="129" t="n">
        <f aca="false">VLOOKUP($A108,[9]Data!$A$1:$L$15000,5,0)</f>
        <v>265000</v>
      </c>
      <c r="G108" s="129" t="n">
        <f aca="false">VLOOKUP($A108,[9]Data!$A$1:$L$15000,8,0)</f>
        <v>290000</v>
      </c>
      <c r="H108" s="129" t="n">
        <f aca="false">VLOOKUP($A108,[8]Data!$A$1:$R$15000,9,0)*$H$2</f>
        <v>1758000</v>
      </c>
      <c r="I108" s="129" t="n">
        <f aca="false">VLOOKUP($A108,[8]Data!$A$1:$R$15000,12,0)*$H$2</f>
        <v>159000</v>
      </c>
      <c r="J108" s="129" t="n">
        <f aca="false">VLOOKUP($A108,[8]Data!$A$1:$R$15000,13,0)*$H$2</f>
        <v>261000</v>
      </c>
      <c r="K108" s="205" t="n">
        <f aca="false">SUM(I108:J108)</f>
        <v>420000</v>
      </c>
      <c r="L108" s="129" t="n">
        <f aca="false">VLOOKUP($A108,[8]Data!$A$1:$R$15000,11,0)*$H$2</f>
        <v>166000</v>
      </c>
      <c r="M108" s="129" t="n">
        <f aca="false">VLOOKUP($A108,[8]Data!$A$1:$R$15000,10,0)*$H$2</f>
        <v>157000</v>
      </c>
      <c r="N108" s="129" t="n">
        <f aca="false">VLOOKUP($A108,[8]Data!$A$1:$R$15000,14,0)*$H$2</f>
        <v>16000</v>
      </c>
      <c r="O108" s="244"/>
      <c r="P108" s="244"/>
      <c r="Q108" s="244"/>
      <c r="R108" s="244"/>
      <c r="S108" s="244"/>
      <c r="T108" s="244"/>
      <c r="V108" s="129" t="n">
        <f aca="false">VLOOKUP($A108,[2]Data!$A$1:$AH$15000,6,0)</f>
        <v>1993810</v>
      </c>
      <c r="AA108" s="129" t="n">
        <f aca="false">VLOOKUP($A108,[2]Data!$A$1:$BF$15000,58,0)</f>
        <v>160462</v>
      </c>
      <c r="AB108" s="129" t="n">
        <f aca="false">VLOOKUP($A108,[2]Data!$A$1:$BF$15000,57,0)</f>
        <v>508162</v>
      </c>
      <c r="AH108" s="244" t="n">
        <f aca="false">VLOOKUP($A108,[2]Data!$A$1:$AH$15000,26,0)</f>
        <v>46281</v>
      </c>
      <c r="AI108" s="244" t="n">
        <f aca="false">VLOOKUP($A108,[2]Data!$A$1:$AH$15000,27,0)</f>
        <v>9547</v>
      </c>
      <c r="AJ108" s="244" t="n">
        <f aca="false">VLOOKUP($A108,[2]Data!$A$1:$AH$15000,25,0)</f>
        <v>90487</v>
      </c>
      <c r="AK108" s="244" t="n">
        <f aca="false">VLOOKUP($A108,[2]Data!$A$1:$AH$15000,30,0)</f>
        <v>118234</v>
      </c>
      <c r="AL108" s="244" t="n">
        <f aca="false">VLOOKUP($A108,[2]Data!$A$1:$AH$15000,31,0)</f>
        <v>49481</v>
      </c>
      <c r="AM108" s="244" t="n">
        <f aca="false">VLOOKUP($A108,[2]Data!$A$1:$AH$15000,32,0)</f>
        <v>4169</v>
      </c>
      <c r="AN108" s="244" t="n">
        <f aca="false">VLOOKUP($A108,[2]Data!$A$1:$AH$15000,33,0)</f>
        <v>14957</v>
      </c>
      <c r="AO108" s="244" t="n">
        <f aca="false">VLOOKUP($A108,[2]Data!$A$1:$AH$15000,29,0)</f>
        <v>71716</v>
      </c>
      <c r="AR108" s="129" t="str">
        <f aca="false">VLOOKUP($A108,[4]Data!$A$1:$R$15000,2,0)</f>
        <v>N/A</v>
      </c>
      <c r="AS108" s="129" t="n">
        <f aca="false">VLOOKUP($A108,[3]Data!$A$1:$K$15000,3,0)*$A$2</f>
        <v>2428900</v>
      </c>
      <c r="AU108" s="129" t="e">
        <f aca="false">VLOOKUP($A108,[4]Data!$A$1:$R$15000,13,0)-VLOOKUP($A108,[4]Data!$A$1:$R$15000,14,0)</f>
        <v>#VALUE!</v>
      </c>
      <c r="AW108" s="129" t="str">
        <f aca="false">VLOOKUP($A108,[4]Data!$A$1:$R$15000,3,0)</f>
        <v>N/A</v>
      </c>
      <c r="AX108" s="129" t="n">
        <f aca="false">VLOOKUP($A108,[3]Data!$A$1:$K$15000,10,0)*$A$2</f>
        <v>239700</v>
      </c>
      <c r="AY108" s="129" t="str">
        <f aca="false">VLOOKUP($A108,[4]Data!$A$1:$AH$15000,9,0)</f>
        <v>N/A</v>
      </c>
      <c r="AZ108" s="129" t="n">
        <f aca="false">VLOOKUP($A108,[3]Data!$A$1:$K$15000,4,0)*$A$2</f>
        <v>1729400</v>
      </c>
      <c r="BA108" s="129" t="str">
        <f aca="false">VLOOKUP($A108,[4]Data!$A$1:$R$15000,5,0)</f>
        <v>N/A</v>
      </c>
      <c r="BB108" s="129" t="str">
        <f aca="false">VLOOKUP($A108,[4]Data!$A$1:$R$15000,6,0)</f>
        <v>N/A</v>
      </c>
      <c r="BC108" s="129" t="str">
        <f aca="false">VLOOKUP($A108,[4]Data!$A$1:$R$15000,17,0)</f>
        <v>N/A</v>
      </c>
      <c r="BD108" s="129" t="str">
        <f aca="false">VLOOKUP($A108,[4]Data!$A$1:$R$15000,7,0)</f>
        <v>N/A</v>
      </c>
      <c r="BE108" s="244" t="n">
        <f aca="false">VLOOKUP($A108,[2]Data!$A$1:$AH$15000,28,0)</f>
        <v>22732</v>
      </c>
      <c r="BF108" s="206" t="n">
        <f aca="false">VLOOKUP($A108,[8]Data!$A$1:$P$15000,3,0)*$H$2</f>
        <v>161000</v>
      </c>
      <c r="BG108" s="206" t="n">
        <f aca="false">VLOOKUP($A108,[1]Data!$A$1:$AH$15000,34,0)</f>
        <v>705438</v>
      </c>
      <c r="BH108" s="206" t="n">
        <f aca="false">VLOOKUP($A108,[2]Data!$A$1:$BD$15000,54,0)</f>
        <v>11536</v>
      </c>
      <c r="BI108" s="206" t="n">
        <f aca="false">VLOOKUP($A108,[2]Data!$A$1:$BD$15000,55,0)</f>
        <v>8835</v>
      </c>
      <c r="BJ108" s="206" t="n">
        <f aca="false">VLOOKUP($A108,[2]Data!$A$1:$BD$15000,56,0)</f>
        <v>58881</v>
      </c>
    </row>
    <row r="109" customFormat="false" ht="11.25" hidden="false" customHeight="false" outlineLevel="0" collapsed="false">
      <c r="A109" s="204" t="n">
        <v>36570</v>
      </c>
      <c r="B109" s="129" t="n">
        <f aca="false">VLOOKUP($A109,[9]Data!$A$1:$L$15000,3,0)</f>
        <v>460000</v>
      </c>
      <c r="C109" s="129" t="n">
        <f aca="false">VLOOKUP($A109,[9]Data!$A$1:$L$15000,4,0)</f>
        <v>643000</v>
      </c>
      <c r="D109" s="129" t="n">
        <f aca="false">VLOOKUP($A109,[9]Data!$A$1:$L$15000,7,0)</f>
        <v>709000</v>
      </c>
      <c r="E109" s="129" t="n">
        <f aca="false">VLOOKUP($A109,[9]Data!$A$1:$L$15000,6,0)</f>
        <v>138000</v>
      </c>
      <c r="F109" s="129" t="n">
        <f aca="false">VLOOKUP($A109,[9]Data!$A$1:$L$15000,5,0)</f>
        <v>317000</v>
      </c>
      <c r="G109" s="129" t="n">
        <f aca="false">VLOOKUP($A109,[9]Data!$A$1:$L$15000,8,0)</f>
        <v>279000</v>
      </c>
      <c r="H109" s="129" t="n">
        <f aca="false">VLOOKUP($A109,[8]Data!$A$1:$R$15000,9,0)*$H$2</f>
        <v>1728000</v>
      </c>
      <c r="I109" s="129" t="n">
        <f aca="false">VLOOKUP($A109,[8]Data!$A$1:$R$15000,12,0)*$H$2</f>
        <v>159000</v>
      </c>
      <c r="J109" s="129" t="n">
        <f aca="false">VLOOKUP($A109,[8]Data!$A$1:$R$15000,13,0)*$H$2</f>
        <v>238000</v>
      </c>
      <c r="K109" s="205" t="n">
        <f aca="false">SUM(I109:J109)</f>
        <v>397000</v>
      </c>
      <c r="L109" s="129" t="n">
        <f aca="false">VLOOKUP($A109,[8]Data!$A$1:$R$15000,11,0)*$H$2</f>
        <v>167000</v>
      </c>
      <c r="M109" s="129" t="n">
        <f aca="false">VLOOKUP($A109,[8]Data!$A$1:$R$15000,10,0)*$H$2</f>
        <v>165000</v>
      </c>
      <c r="N109" s="129" t="n">
        <f aca="false">VLOOKUP($A109,[8]Data!$A$1:$R$15000,14,0)*$H$2</f>
        <v>16000</v>
      </c>
      <c r="O109" s="244"/>
      <c r="P109" s="244"/>
      <c r="Q109" s="244"/>
      <c r="R109" s="244"/>
      <c r="S109" s="244"/>
      <c r="T109" s="244"/>
      <c r="V109" s="129" t="n">
        <f aca="false">VLOOKUP($A109,[2]Data!$A$1:$AH$15000,6,0)</f>
        <v>1762862</v>
      </c>
      <c r="AA109" s="129" t="n">
        <f aca="false">VLOOKUP($A109,[2]Data!$A$1:$BF$15000,58,0)</f>
        <v>141640</v>
      </c>
      <c r="AB109" s="129" t="n">
        <f aca="false">VLOOKUP($A109,[2]Data!$A$1:$BF$15000,57,0)</f>
        <v>513588</v>
      </c>
      <c r="AH109" s="244" t="n">
        <f aca="false">VLOOKUP($A109,[2]Data!$A$1:$AH$15000,26,0)</f>
        <v>65301</v>
      </c>
      <c r="AI109" s="244" t="n">
        <f aca="false">VLOOKUP($A109,[2]Data!$A$1:$AH$15000,27,0)</f>
        <v>8718</v>
      </c>
      <c r="AJ109" s="244" t="n">
        <f aca="false">VLOOKUP($A109,[2]Data!$A$1:$AH$15000,25,0)</f>
        <v>93119</v>
      </c>
      <c r="AK109" s="244" t="n">
        <f aca="false">VLOOKUP($A109,[2]Data!$A$1:$AH$15000,30,0)</f>
        <v>111928</v>
      </c>
      <c r="AL109" s="244" t="n">
        <f aca="false">VLOOKUP($A109,[2]Data!$A$1:$AH$15000,31,0)</f>
        <v>45375</v>
      </c>
      <c r="AM109" s="244" t="n">
        <f aca="false">VLOOKUP($A109,[2]Data!$A$1:$AH$15000,32,0)</f>
        <v>3742</v>
      </c>
      <c r="AN109" s="244" t="n">
        <f aca="false">VLOOKUP($A109,[2]Data!$A$1:$AH$15000,33,0)</f>
        <v>14642</v>
      </c>
      <c r="AO109" s="244" t="n">
        <f aca="false">VLOOKUP($A109,[2]Data!$A$1:$AH$15000,29,0)</f>
        <v>67297</v>
      </c>
      <c r="AR109" s="129" t="n">
        <f aca="false">VLOOKUP($A109,[4]Data!$A$1:$R$15000,2,0)</f>
        <v>878158</v>
      </c>
      <c r="AS109" s="129" t="n">
        <f aca="false">VLOOKUP($A109,[3]Data!$A$1:$K$15000,3,0)*$A$2</f>
        <v>2474700</v>
      </c>
      <c r="AU109" s="129" t="n">
        <f aca="false">VLOOKUP($A109,[4]Data!$A$1:$R$15000,13,0)-VLOOKUP($A109,[4]Data!$A$1:$R$15000,14,0)</f>
        <v>-57112</v>
      </c>
      <c r="AW109" s="129" t="n">
        <f aca="false">VLOOKUP($A109,[4]Data!$A$1:$R$15000,3,0)</f>
        <v>245624</v>
      </c>
      <c r="AX109" s="129" t="n">
        <f aca="false">VLOOKUP($A109,[3]Data!$A$1:$K$15000,10,0)*$A$2</f>
        <v>244600</v>
      </c>
      <c r="AY109" s="129" t="n">
        <f aca="false">VLOOKUP($A109,[4]Data!$A$1:$AH$15000,9,0)</f>
        <v>55854</v>
      </c>
      <c r="AZ109" s="129" t="n">
        <f aca="false">VLOOKUP($A109,[3]Data!$A$1:$K$15000,4,0)*$A$2</f>
        <v>1724900</v>
      </c>
      <c r="BA109" s="129" t="n">
        <f aca="false">VLOOKUP($A109,[4]Data!$A$1:$R$15000,5,0)</f>
        <v>267987</v>
      </c>
      <c r="BB109" s="129" t="n">
        <f aca="false">VLOOKUP($A109,[4]Data!$A$1:$R$15000,6,0)</f>
        <v>-475714</v>
      </c>
      <c r="BC109" s="129" t="n">
        <f aca="false">VLOOKUP($A109,[4]Data!$A$1:$R$15000,17,0)</f>
        <v>-211219</v>
      </c>
      <c r="BD109" s="129" t="n">
        <f aca="false">VLOOKUP($A109,[4]Data!$A$1:$R$15000,7,0)</f>
        <v>-307300</v>
      </c>
      <c r="BE109" s="244" t="n">
        <f aca="false">VLOOKUP($A109,[2]Data!$A$1:$AH$15000,28,0)</f>
        <v>20465</v>
      </c>
      <c r="BF109" s="206" t="n">
        <f aca="false">VLOOKUP($A109,[8]Data!$A$1:$P$15000,3,0)*$H$2</f>
        <v>154000</v>
      </c>
      <c r="BG109" s="206" t="n">
        <f aca="false">VLOOKUP($A109,[1]Data!$A$1:$AH$15000,34,0)</f>
        <v>690450</v>
      </c>
      <c r="BH109" s="206" t="n">
        <f aca="false">VLOOKUP($A109,[2]Data!$A$1:$BD$15000,54,0)</f>
        <v>11325</v>
      </c>
      <c r="BI109" s="206" t="n">
        <f aca="false">VLOOKUP($A109,[2]Data!$A$1:$BD$15000,55,0)</f>
        <v>8835</v>
      </c>
      <c r="BJ109" s="206" t="n">
        <f aca="false">VLOOKUP($A109,[2]Data!$A$1:$BD$15000,56,0)</f>
        <v>58881</v>
      </c>
    </row>
    <row r="110" customFormat="false" ht="11.25" hidden="false" customHeight="false" outlineLevel="0" collapsed="false">
      <c r="A110" s="204" t="n">
        <v>36571</v>
      </c>
      <c r="B110" s="129" t="n">
        <f aca="false">VLOOKUP($A110,[9]Data!$A$1:$L$15000,3,0)</f>
        <v>541000</v>
      </c>
      <c r="C110" s="129" t="n">
        <f aca="false">VLOOKUP($A110,[9]Data!$A$1:$L$15000,4,0)</f>
        <v>612000</v>
      </c>
      <c r="D110" s="129" t="n">
        <f aca="false">VLOOKUP($A110,[9]Data!$A$1:$L$15000,7,0)</f>
        <v>670000</v>
      </c>
      <c r="E110" s="129" t="n">
        <f aca="false">VLOOKUP($A110,[9]Data!$A$1:$L$15000,6,0)</f>
        <v>160000</v>
      </c>
      <c r="F110" s="129" t="n">
        <f aca="false">VLOOKUP($A110,[9]Data!$A$1:$L$15000,5,0)</f>
        <v>249000</v>
      </c>
      <c r="G110" s="129" t="n">
        <f aca="false">VLOOKUP($A110,[9]Data!$A$1:$L$15000,8,0)</f>
        <v>276000</v>
      </c>
      <c r="H110" s="129" t="n">
        <f aca="false">VLOOKUP($A110,[8]Data!$A$1:$R$15000,9,0)*$H$2</f>
        <v>1768000</v>
      </c>
      <c r="I110" s="129" t="n">
        <f aca="false">VLOOKUP($A110,[8]Data!$A$1:$R$15000,12,0)*$H$2</f>
        <v>195000</v>
      </c>
      <c r="J110" s="129" t="n">
        <f aca="false">VLOOKUP($A110,[8]Data!$A$1:$R$15000,13,0)*$H$2</f>
        <v>294000</v>
      </c>
      <c r="K110" s="205" t="n">
        <f aca="false">SUM(I110:J110)</f>
        <v>489000</v>
      </c>
      <c r="L110" s="129" t="n">
        <f aca="false">VLOOKUP($A110,[8]Data!$A$1:$R$15000,11,0)*$H$2</f>
        <v>193000</v>
      </c>
      <c r="M110" s="129" t="n">
        <f aca="false">VLOOKUP($A110,[8]Data!$A$1:$R$15000,10,0)*$H$2</f>
        <v>158000</v>
      </c>
      <c r="N110" s="129" t="n">
        <f aca="false">VLOOKUP($A110,[8]Data!$A$1:$R$15000,14,0)*$H$2</f>
        <v>26000</v>
      </c>
      <c r="O110" s="244"/>
      <c r="P110" s="244"/>
      <c r="Q110" s="244"/>
      <c r="R110" s="244"/>
      <c r="S110" s="244"/>
      <c r="T110" s="244"/>
      <c r="V110" s="129" t="n">
        <f aca="false">VLOOKUP($A110,[2]Data!$A$1:$AH$15000,6,0)</f>
        <v>1988609</v>
      </c>
      <c r="AA110" s="129" t="n">
        <f aca="false">VLOOKUP($A110,[2]Data!$A$1:$BF$15000,58,0)</f>
        <v>153562</v>
      </c>
      <c r="AB110" s="129" t="n">
        <f aca="false">VLOOKUP($A110,[2]Data!$A$1:$BF$15000,57,0)</f>
        <v>567846</v>
      </c>
      <c r="AH110" s="244" t="n">
        <f aca="false">VLOOKUP($A110,[2]Data!$A$1:$AH$15000,26,0)</f>
        <v>57709</v>
      </c>
      <c r="AI110" s="244" t="n">
        <f aca="false">VLOOKUP($A110,[2]Data!$A$1:$AH$15000,27,0)</f>
        <v>9721</v>
      </c>
      <c r="AJ110" s="244" t="n">
        <f aca="false">VLOOKUP($A110,[2]Data!$A$1:$AH$15000,25,0)</f>
        <v>95339</v>
      </c>
      <c r="AK110" s="244" t="n">
        <f aca="false">VLOOKUP($A110,[2]Data!$A$1:$AH$15000,30,0)</f>
        <v>123904</v>
      </c>
      <c r="AL110" s="244" t="n">
        <f aca="false">VLOOKUP($A110,[2]Data!$A$1:$AH$15000,31,0)</f>
        <v>53955</v>
      </c>
      <c r="AM110" s="244" t="n">
        <f aca="false">VLOOKUP($A110,[2]Data!$A$1:$AH$15000,32,0)</f>
        <v>3874</v>
      </c>
      <c r="AN110" s="244" t="n">
        <f aca="false">VLOOKUP($A110,[2]Data!$A$1:$AH$15000,33,0)</f>
        <v>15060</v>
      </c>
      <c r="AO110" s="244" t="n">
        <f aca="false">VLOOKUP($A110,[2]Data!$A$1:$AH$15000,29,0)</f>
        <v>74425</v>
      </c>
      <c r="AR110" s="129" t="n">
        <f aca="false">VLOOKUP($A110,[4]Data!$A$1:$R$15000,2,0)</f>
        <v>903002</v>
      </c>
      <c r="AS110" s="129" t="n">
        <f aca="false">VLOOKUP($A110,[3]Data!$A$1:$K$15000,3,0)*$A$2</f>
        <v>2504400</v>
      </c>
      <c r="AU110" s="129" t="n">
        <f aca="false">VLOOKUP($A110,[4]Data!$A$1:$R$15000,13,0)-VLOOKUP($A110,[4]Data!$A$1:$R$15000,14,0)</f>
        <v>-74000</v>
      </c>
      <c r="AW110" s="129" t="n">
        <f aca="false">VLOOKUP($A110,[4]Data!$A$1:$R$15000,3,0)</f>
        <v>251415</v>
      </c>
      <c r="AX110" s="129" t="n">
        <f aca="false">VLOOKUP($A110,[3]Data!$A$1:$K$15000,10,0)*$A$2</f>
        <v>228800</v>
      </c>
      <c r="AY110" s="129" t="n">
        <f aca="false">VLOOKUP($A110,[4]Data!$A$1:$AH$15000,9,0)</f>
        <v>113474</v>
      </c>
      <c r="AZ110" s="129" t="n">
        <f aca="false">VLOOKUP($A110,[3]Data!$A$1:$K$15000,4,0)*$A$2</f>
        <v>1764900</v>
      </c>
      <c r="BA110" s="129" t="n">
        <f aca="false">VLOOKUP($A110,[4]Data!$A$1:$R$15000,5,0)</f>
        <v>293640</v>
      </c>
      <c r="BB110" s="129" t="n">
        <f aca="false">VLOOKUP($A110,[4]Data!$A$1:$R$15000,6,0)</f>
        <v>-473748</v>
      </c>
      <c r="BC110" s="129" t="n">
        <f aca="false">VLOOKUP($A110,[4]Data!$A$1:$R$15000,17,0)</f>
        <v>-222173</v>
      </c>
      <c r="BD110" s="129" t="n">
        <f aca="false">VLOOKUP($A110,[4]Data!$A$1:$R$15000,7,0)</f>
        <v>-260784</v>
      </c>
      <c r="BE110" s="244" t="n">
        <f aca="false">VLOOKUP($A110,[2]Data!$A$1:$AH$15000,28,0)</f>
        <v>17072</v>
      </c>
      <c r="BF110" s="206" t="n">
        <f aca="false">VLOOKUP($A110,[8]Data!$A$1:$P$15000,3,0)*$H$2</f>
        <v>186000</v>
      </c>
      <c r="BG110" s="206" t="n">
        <f aca="false">VLOOKUP($A110,[1]Data!$A$1:$AH$15000,34,0)</f>
        <v>654072</v>
      </c>
      <c r="BH110" s="206" t="n">
        <f aca="false">VLOOKUP($A110,[2]Data!$A$1:$BD$15000,54,0)</f>
        <v>13417</v>
      </c>
      <c r="BI110" s="206" t="n">
        <f aca="false">VLOOKUP($A110,[2]Data!$A$1:$BD$15000,55,0)</f>
        <v>7954</v>
      </c>
      <c r="BJ110" s="206" t="n">
        <f aca="false">VLOOKUP($A110,[2]Data!$A$1:$BD$15000,56,0)</f>
        <v>47123</v>
      </c>
    </row>
    <row r="111" customFormat="false" ht="11.25" hidden="false" customHeight="false" outlineLevel="0" collapsed="false">
      <c r="A111" s="204" t="n">
        <v>36572</v>
      </c>
      <c r="B111" s="129" t="n">
        <f aca="false">VLOOKUP($A111,[9]Data!$A$1:$L$15000,3,0)</f>
        <v>538000</v>
      </c>
      <c r="C111" s="129" t="n">
        <f aca="false">VLOOKUP($A111,[9]Data!$A$1:$L$15000,4,0)</f>
        <v>633000</v>
      </c>
      <c r="D111" s="129" t="n">
        <f aca="false">VLOOKUP($A111,[9]Data!$A$1:$L$15000,7,0)</f>
        <v>658000</v>
      </c>
      <c r="E111" s="129" t="n">
        <f aca="false">VLOOKUP($A111,[9]Data!$A$1:$L$15000,6,0)</f>
        <v>151000</v>
      </c>
      <c r="F111" s="129" t="n">
        <f aca="false">VLOOKUP($A111,[9]Data!$A$1:$L$15000,5,0)</f>
        <v>251000</v>
      </c>
      <c r="G111" s="129" t="n">
        <f aca="false">VLOOKUP($A111,[9]Data!$A$1:$L$15000,8,0)</f>
        <v>285000</v>
      </c>
      <c r="H111" s="129" t="n">
        <f aca="false">VLOOKUP($A111,[8]Data!$A$1:$R$15000,9,0)*$H$2</f>
        <v>1682000</v>
      </c>
      <c r="I111" s="129" t="n">
        <f aca="false">VLOOKUP($A111,[8]Data!$A$1:$R$15000,12,0)*$H$2</f>
        <v>204000</v>
      </c>
      <c r="J111" s="129" t="n">
        <f aca="false">VLOOKUP($A111,[8]Data!$A$1:$R$15000,13,0)*$H$2</f>
        <v>290000</v>
      </c>
      <c r="K111" s="205" t="n">
        <f aca="false">SUM(I111:J111)</f>
        <v>494000</v>
      </c>
      <c r="L111" s="129" t="n">
        <f aca="false">VLOOKUP($A111,[8]Data!$A$1:$R$15000,11,0)*$H$2</f>
        <v>201000</v>
      </c>
      <c r="M111" s="129" t="n">
        <f aca="false">VLOOKUP($A111,[8]Data!$A$1:$R$15000,10,0)*$H$2</f>
        <v>161000</v>
      </c>
      <c r="N111" s="129" t="n">
        <f aca="false">VLOOKUP($A111,[8]Data!$A$1:$R$15000,14,0)*$H$2</f>
        <v>35000</v>
      </c>
      <c r="O111" s="244"/>
      <c r="P111" s="244"/>
      <c r="Q111" s="244"/>
      <c r="R111" s="244"/>
      <c r="S111" s="244"/>
      <c r="T111" s="244"/>
      <c r="V111" s="129" t="n">
        <f aca="false">VLOOKUP($A111,[2]Data!$A$1:$AH$15000,6,0)</f>
        <v>1979548</v>
      </c>
      <c r="AA111" s="129" t="n">
        <f aca="false">VLOOKUP($A111,[2]Data!$A$1:$BF$15000,58,0)</f>
        <v>152387</v>
      </c>
      <c r="AB111" s="129" t="n">
        <f aca="false">VLOOKUP($A111,[2]Data!$A$1:$BF$15000,57,0)</f>
        <v>511938</v>
      </c>
      <c r="AH111" s="244" t="n">
        <f aca="false">VLOOKUP($A111,[2]Data!$A$1:$AH$15000,26,0)</f>
        <v>36607</v>
      </c>
      <c r="AI111" s="244" t="n">
        <f aca="false">VLOOKUP($A111,[2]Data!$A$1:$AH$15000,27,0)</f>
        <v>10403</v>
      </c>
      <c r="AJ111" s="244" t="n">
        <f aca="false">VLOOKUP($A111,[2]Data!$A$1:$AH$15000,25,0)</f>
        <v>97489</v>
      </c>
      <c r="AK111" s="244" t="n">
        <f aca="false">VLOOKUP($A111,[2]Data!$A$1:$AH$15000,30,0)</f>
        <v>120795</v>
      </c>
      <c r="AL111" s="244" t="n">
        <f aca="false">VLOOKUP($A111,[2]Data!$A$1:$AH$15000,31,0)</f>
        <v>56132</v>
      </c>
      <c r="AM111" s="244" t="n">
        <f aca="false">VLOOKUP($A111,[2]Data!$A$1:$AH$15000,32,0)</f>
        <v>4448</v>
      </c>
      <c r="AN111" s="244" t="n">
        <f aca="false">VLOOKUP($A111,[2]Data!$A$1:$AH$15000,33,0)</f>
        <v>15528</v>
      </c>
      <c r="AO111" s="244" t="n">
        <f aca="false">VLOOKUP($A111,[2]Data!$A$1:$AH$15000,29,0)</f>
        <v>71187</v>
      </c>
      <c r="AR111" s="129" t="n">
        <f aca="false">VLOOKUP($A111,[4]Data!$A$1:$R$15000,2,0)</f>
        <v>842188</v>
      </c>
      <c r="AS111" s="129" t="n">
        <f aca="false">VLOOKUP($A111,[3]Data!$A$1:$K$15000,3,0)*$A$2</f>
        <v>2500500</v>
      </c>
      <c r="AU111" s="129" t="n">
        <f aca="false">VLOOKUP($A111,[4]Data!$A$1:$R$15000,13,0)-VLOOKUP($A111,[4]Data!$A$1:$R$15000,14,0)</f>
        <v>-118359</v>
      </c>
      <c r="AW111" s="129" t="n">
        <f aca="false">VLOOKUP($A111,[4]Data!$A$1:$R$15000,3,0)</f>
        <v>266506</v>
      </c>
      <c r="AX111" s="129" t="n">
        <f aca="false">VLOOKUP($A111,[3]Data!$A$1:$K$15000,10,0)*$A$2</f>
        <v>253200</v>
      </c>
      <c r="AY111" s="129" t="n">
        <f aca="false">VLOOKUP($A111,[4]Data!$A$1:$AH$15000,9,0)</f>
        <v>143792</v>
      </c>
      <c r="AZ111" s="129" t="n">
        <f aca="false">VLOOKUP($A111,[3]Data!$A$1:$K$15000,4,0)*$A$2</f>
        <v>1736800</v>
      </c>
      <c r="BA111" s="129" t="n">
        <f aca="false">VLOOKUP($A111,[4]Data!$A$1:$R$15000,5,0)</f>
        <v>277437</v>
      </c>
      <c r="BB111" s="129" t="n">
        <f aca="false">VLOOKUP($A111,[4]Data!$A$1:$R$15000,6,0)</f>
        <v>-447174</v>
      </c>
      <c r="BC111" s="129" t="n">
        <f aca="false">VLOOKUP($A111,[4]Data!$A$1:$R$15000,17,0)</f>
        <v>-194176</v>
      </c>
      <c r="BD111" s="129" t="n">
        <f aca="false">VLOOKUP($A111,[4]Data!$A$1:$R$15000,7,0)</f>
        <v>-237556</v>
      </c>
      <c r="BE111" s="244" t="n">
        <f aca="false">VLOOKUP($A111,[2]Data!$A$1:$AH$15000,28,0)</f>
        <v>17134</v>
      </c>
      <c r="BF111" s="206" t="n">
        <f aca="false">VLOOKUP($A111,[8]Data!$A$1:$P$15000,3,0)*$H$2</f>
        <v>165000</v>
      </c>
      <c r="BG111" s="206" t="n">
        <f aca="false">VLOOKUP($A111,[1]Data!$A$1:$AH$15000,34,0)</f>
        <v>662104</v>
      </c>
      <c r="BH111" s="206" t="n">
        <f aca="false">VLOOKUP($A111,[2]Data!$A$1:$BD$15000,54,0)</f>
        <v>873</v>
      </c>
      <c r="BI111" s="206" t="n">
        <f aca="false">VLOOKUP($A111,[2]Data!$A$1:$BD$15000,55,0)</f>
        <v>8344</v>
      </c>
      <c r="BJ111" s="206" t="n">
        <f aca="false">VLOOKUP($A111,[2]Data!$A$1:$BD$15000,56,0)</f>
        <v>58881</v>
      </c>
    </row>
    <row r="112" customFormat="false" ht="11.25" hidden="false" customHeight="false" outlineLevel="0" collapsed="false">
      <c r="A112" s="204" t="n">
        <v>36573</v>
      </c>
      <c r="B112" s="129" t="n">
        <f aca="false">VLOOKUP($A112,[9]Data!$A$1:$L$15000,3,0)</f>
        <v>539000</v>
      </c>
      <c r="C112" s="129" t="n">
        <f aca="false">VLOOKUP($A112,[9]Data!$A$1:$L$15000,4,0)</f>
        <v>641000</v>
      </c>
      <c r="D112" s="129" t="n">
        <f aca="false">VLOOKUP($A112,[9]Data!$A$1:$L$15000,7,0)</f>
        <v>642000</v>
      </c>
      <c r="E112" s="129" t="n">
        <f aca="false">VLOOKUP($A112,[9]Data!$A$1:$L$15000,6,0)</f>
        <v>132000</v>
      </c>
      <c r="F112" s="129" t="n">
        <f aca="false">VLOOKUP($A112,[9]Data!$A$1:$L$15000,5,0)</f>
        <v>255000</v>
      </c>
      <c r="G112" s="129" t="n">
        <f aca="false">VLOOKUP($A112,[9]Data!$A$1:$L$15000,8,0)</f>
        <v>287000</v>
      </c>
      <c r="H112" s="129" t="n">
        <f aca="false">VLOOKUP($A112,[8]Data!$A$1:$R$15000,9,0)*$H$2</f>
        <v>1730000</v>
      </c>
      <c r="I112" s="129" t="n">
        <f aca="false">VLOOKUP($A112,[8]Data!$A$1:$R$15000,12,0)*$H$2</f>
        <v>194000</v>
      </c>
      <c r="J112" s="129" t="n">
        <f aca="false">VLOOKUP($A112,[8]Data!$A$1:$R$15000,13,0)*$H$2</f>
        <v>293000</v>
      </c>
      <c r="K112" s="205" t="n">
        <f aca="false">SUM(I112:J112)</f>
        <v>487000</v>
      </c>
      <c r="L112" s="129" t="n">
        <f aca="false">VLOOKUP($A112,[8]Data!$A$1:$R$15000,11,0)*$H$2</f>
        <v>153000</v>
      </c>
      <c r="M112" s="129" t="n">
        <f aca="false">VLOOKUP($A112,[8]Data!$A$1:$R$15000,10,0)*$H$2</f>
        <v>153000</v>
      </c>
      <c r="N112" s="129" t="n">
        <f aca="false">VLOOKUP($A112,[8]Data!$A$1:$R$15000,14,0)*$H$2</f>
        <v>35000</v>
      </c>
      <c r="O112" s="244"/>
      <c r="P112" s="244"/>
      <c r="Q112" s="244"/>
      <c r="R112" s="244"/>
      <c r="S112" s="244"/>
      <c r="T112" s="244"/>
      <c r="V112" s="129" t="n">
        <f aca="false">VLOOKUP($A112,[2]Data!$A$1:$AH$15000,6,0)</f>
        <v>2037090</v>
      </c>
      <c r="AA112" s="129" t="n">
        <f aca="false">VLOOKUP($A112,[2]Data!$A$1:$BF$15000,58,0)</f>
        <v>174532</v>
      </c>
      <c r="AB112" s="129" t="n">
        <f aca="false">VLOOKUP($A112,[2]Data!$A$1:$BF$15000,57,0)</f>
        <v>587563</v>
      </c>
      <c r="AH112" s="244" t="n">
        <f aca="false">VLOOKUP($A112,[2]Data!$A$1:$AH$15000,26,0)</f>
        <v>38946</v>
      </c>
      <c r="AI112" s="244" t="n">
        <f aca="false">VLOOKUP($A112,[2]Data!$A$1:$AH$15000,27,0)</f>
        <v>10373</v>
      </c>
      <c r="AJ112" s="244" t="n">
        <f aca="false">VLOOKUP($A112,[2]Data!$A$1:$AH$15000,25,0)</f>
        <v>117516</v>
      </c>
      <c r="AK112" s="244" t="n">
        <f aca="false">VLOOKUP($A112,[2]Data!$A$1:$AH$15000,30,0)</f>
        <v>137342</v>
      </c>
      <c r="AL112" s="244" t="n">
        <f aca="false">VLOOKUP($A112,[2]Data!$A$1:$AH$15000,31,0)</f>
        <v>69407</v>
      </c>
      <c r="AM112" s="244" t="n">
        <f aca="false">VLOOKUP($A112,[2]Data!$A$1:$AH$15000,32,0)</f>
        <v>5629</v>
      </c>
      <c r="AN112" s="244" t="n">
        <f aca="false">VLOOKUP($A112,[2]Data!$A$1:$AH$15000,33,0)</f>
        <v>21886</v>
      </c>
      <c r="AO112" s="244" t="n">
        <f aca="false">VLOOKUP($A112,[2]Data!$A$1:$AH$15000,29,0)</f>
        <v>81467</v>
      </c>
      <c r="AR112" s="129" t="n">
        <f aca="false">VLOOKUP($A112,[4]Data!$A$1:$R$15000,2,0)</f>
        <v>883337</v>
      </c>
      <c r="AS112" s="129" t="n">
        <f aca="false">VLOOKUP($A112,[3]Data!$A$1:$K$15000,3,0)*$A$2</f>
        <v>2514700</v>
      </c>
      <c r="AU112" s="129" t="n">
        <f aca="false">VLOOKUP($A112,[4]Data!$A$1:$R$15000,13,0)-VLOOKUP($A112,[4]Data!$A$1:$R$15000,14,0)</f>
        <v>-106981</v>
      </c>
      <c r="AW112" s="129" t="n">
        <f aca="false">VLOOKUP($A112,[4]Data!$A$1:$R$15000,3,0)</f>
        <v>258465</v>
      </c>
      <c r="AX112" s="129" t="n">
        <f aca="false">VLOOKUP($A112,[3]Data!$A$1:$K$15000,10,0)*$A$2</f>
        <v>249400</v>
      </c>
      <c r="AY112" s="129" t="n">
        <f aca="false">VLOOKUP($A112,[4]Data!$A$1:$AH$15000,9,0)</f>
        <v>119073</v>
      </c>
      <c r="AZ112" s="129" t="n">
        <f aca="false">VLOOKUP($A112,[3]Data!$A$1:$K$15000,4,0)*$A$2</f>
        <v>1744300</v>
      </c>
      <c r="BA112" s="129" t="n">
        <f aca="false">VLOOKUP($A112,[4]Data!$A$1:$R$15000,5,0)</f>
        <v>311168</v>
      </c>
      <c r="BB112" s="129" t="n">
        <f aca="false">VLOOKUP($A112,[4]Data!$A$1:$R$15000,6,0)</f>
        <v>-463352</v>
      </c>
      <c r="BC112" s="129" t="n">
        <f aca="false">VLOOKUP($A112,[4]Data!$A$1:$R$15000,17,0)</f>
        <v>-208378</v>
      </c>
      <c r="BD112" s="129" t="n">
        <f aca="false">VLOOKUP($A112,[4]Data!$A$1:$R$15000,7,0)</f>
        <v>-249443</v>
      </c>
      <c r="BE112" s="244" t="n">
        <f aca="false">VLOOKUP($A112,[2]Data!$A$1:$AH$15000,28,0)</f>
        <v>12395</v>
      </c>
      <c r="BF112" s="206" t="n">
        <f aca="false">VLOOKUP($A112,[8]Data!$A$1:$P$15000,3,0)*$H$2</f>
        <v>171000</v>
      </c>
      <c r="BG112" s="206" t="n">
        <f aca="false">VLOOKUP($A112,[1]Data!$A$1:$AH$15000,34,0)</f>
        <v>525223</v>
      </c>
      <c r="BH112" s="206" t="n">
        <f aca="false">VLOOKUP($A112,[2]Data!$A$1:$BD$15000,54,0)</f>
        <v>981</v>
      </c>
      <c r="BI112" s="206" t="n">
        <f aca="false">VLOOKUP($A112,[2]Data!$A$1:$BD$15000,55,0)</f>
        <v>8344</v>
      </c>
      <c r="BJ112" s="206" t="n">
        <f aca="false">VLOOKUP($A112,[2]Data!$A$1:$BD$15000,56,0)</f>
        <v>60844</v>
      </c>
    </row>
    <row r="113" customFormat="false" ht="11.25" hidden="false" customHeight="false" outlineLevel="0" collapsed="false">
      <c r="A113" s="204" t="n">
        <v>36574</v>
      </c>
      <c r="B113" s="129" t="n">
        <f aca="false">VLOOKUP($A113,[9]Data!$A$1:$L$15000,3,0)</f>
        <v>536000</v>
      </c>
      <c r="C113" s="129" t="n">
        <f aca="false">VLOOKUP($A113,[9]Data!$A$1:$L$15000,4,0)</f>
        <v>648000</v>
      </c>
      <c r="D113" s="129" t="n">
        <f aca="false">VLOOKUP($A113,[9]Data!$A$1:$L$15000,7,0)</f>
        <v>624000</v>
      </c>
      <c r="E113" s="129" t="n">
        <f aca="false">VLOOKUP($A113,[9]Data!$A$1:$L$15000,6,0)</f>
        <v>138000</v>
      </c>
      <c r="F113" s="129" t="n">
        <f aca="false">VLOOKUP($A113,[9]Data!$A$1:$L$15000,5,0)</f>
        <v>242000</v>
      </c>
      <c r="G113" s="129" t="n">
        <f aca="false">VLOOKUP($A113,[9]Data!$A$1:$L$15000,8,0)</f>
        <v>278000</v>
      </c>
      <c r="H113" s="129" t="n">
        <f aca="false">VLOOKUP($A113,[8]Data!$A$1:$R$15000,9,0)*$H$2</f>
        <v>1724000</v>
      </c>
      <c r="I113" s="129" t="n">
        <f aca="false">VLOOKUP($A113,[8]Data!$A$1:$R$15000,12,0)*$H$2</f>
        <v>209000</v>
      </c>
      <c r="J113" s="129" t="n">
        <f aca="false">VLOOKUP($A113,[8]Data!$A$1:$R$15000,13,0)*$H$2</f>
        <v>295000</v>
      </c>
      <c r="K113" s="205" t="n">
        <f aca="false">SUM(I113:J113)</f>
        <v>504000</v>
      </c>
      <c r="L113" s="129" t="n">
        <f aca="false">VLOOKUP($A113,[8]Data!$A$1:$R$15000,11,0)*$H$2</f>
        <v>190000</v>
      </c>
      <c r="M113" s="129" t="n">
        <f aca="false">VLOOKUP($A113,[8]Data!$A$1:$R$15000,10,0)*$H$2</f>
        <v>151000</v>
      </c>
      <c r="N113" s="129" t="n">
        <f aca="false">VLOOKUP($A113,[8]Data!$A$1:$R$15000,14,0)*$H$2</f>
        <v>22000</v>
      </c>
      <c r="O113" s="244"/>
      <c r="P113" s="244"/>
      <c r="Q113" s="244"/>
      <c r="R113" s="244"/>
      <c r="S113" s="244"/>
      <c r="T113" s="244"/>
      <c r="V113" s="129" t="n">
        <f aca="false">VLOOKUP($A113,[2]Data!$A$1:$AH$15000,6,0)</f>
        <v>2016687</v>
      </c>
      <c r="AA113" s="129" t="n">
        <f aca="false">VLOOKUP($A113,[2]Data!$A$1:$BF$15000,58,0)</f>
        <v>152856</v>
      </c>
      <c r="AB113" s="129" t="n">
        <f aca="false">VLOOKUP($A113,[2]Data!$A$1:$BF$15000,57,0)</f>
        <v>549619</v>
      </c>
      <c r="AH113" s="244" t="n">
        <f aca="false">VLOOKUP($A113,[2]Data!$A$1:$AH$15000,26,0)</f>
        <v>31740</v>
      </c>
      <c r="AI113" s="244" t="n">
        <f aca="false">VLOOKUP($A113,[2]Data!$A$1:$AH$15000,27,0)</f>
        <v>6924</v>
      </c>
      <c r="AJ113" s="244" t="n">
        <f aca="false">VLOOKUP($A113,[2]Data!$A$1:$AH$15000,25,0)</f>
        <v>101920</v>
      </c>
      <c r="AK113" s="244" t="n">
        <f aca="false">VLOOKUP($A113,[2]Data!$A$1:$AH$15000,30,0)</f>
        <v>161801</v>
      </c>
      <c r="AL113" s="244" t="n">
        <f aca="false">VLOOKUP($A113,[2]Data!$A$1:$AH$15000,31,0)</f>
        <v>33364</v>
      </c>
      <c r="AM113" s="244" t="n">
        <f aca="false">VLOOKUP($A113,[2]Data!$A$1:$AH$15000,32,0)</f>
        <v>3876</v>
      </c>
      <c r="AN113" s="244" t="n">
        <f aca="false">VLOOKUP($A113,[2]Data!$A$1:$AH$15000,33,0)</f>
        <v>17076</v>
      </c>
      <c r="AO113" s="244" t="n">
        <f aca="false">VLOOKUP($A113,[2]Data!$A$1:$AH$15000,29,0)</f>
        <v>71772</v>
      </c>
      <c r="AR113" s="129" t="n">
        <f aca="false">VLOOKUP($A113,[4]Data!$A$1:$R$15000,2,0)</f>
        <v>880674</v>
      </c>
      <c r="AS113" s="129" t="n">
        <f aca="false">VLOOKUP($A113,[3]Data!$A$1:$K$15000,3,0)*$A$2</f>
        <v>2502700</v>
      </c>
      <c r="AU113" s="129" t="n">
        <f aca="false">VLOOKUP($A113,[4]Data!$A$1:$R$15000,13,0)-VLOOKUP($A113,[4]Data!$A$1:$R$15000,14,0)</f>
        <v>-146904</v>
      </c>
      <c r="AW113" s="129" t="n">
        <f aca="false">VLOOKUP($A113,[4]Data!$A$1:$R$15000,3,0)</f>
        <v>278912</v>
      </c>
      <c r="AX113" s="129" t="n">
        <f aca="false">VLOOKUP($A113,[3]Data!$A$1:$K$15000,10,0)*$A$2</f>
        <v>270200</v>
      </c>
      <c r="AY113" s="129" t="n">
        <f aca="false">VLOOKUP($A113,[4]Data!$A$1:$AH$15000,9,0)</f>
        <v>158103</v>
      </c>
      <c r="AZ113" s="129" t="n">
        <f aca="false">VLOOKUP($A113,[3]Data!$A$1:$K$15000,4,0)*$A$2</f>
        <v>1720800</v>
      </c>
      <c r="BA113" s="129" t="n">
        <f aca="false">VLOOKUP($A113,[4]Data!$A$1:$R$15000,5,0)</f>
        <v>238635</v>
      </c>
      <c r="BB113" s="129" t="n">
        <f aca="false">VLOOKUP($A113,[4]Data!$A$1:$R$15000,6,0)</f>
        <v>-467115</v>
      </c>
      <c r="BC113" s="129" t="n">
        <f aca="false">VLOOKUP($A113,[4]Data!$A$1:$R$15000,17,0)</f>
        <v>-215905</v>
      </c>
      <c r="BD113" s="129" t="n">
        <f aca="false">VLOOKUP($A113,[4]Data!$A$1:$R$15000,7,0)</f>
        <v>-259709</v>
      </c>
      <c r="BE113" s="244" t="n">
        <f aca="false">VLOOKUP($A113,[2]Data!$A$1:$AH$15000,28,0)</f>
        <v>14126</v>
      </c>
      <c r="BF113" s="206" t="n">
        <f aca="false">VLOOKUP($A113,[8]Data!$A$1:$P$15000,3,0)*$H$2</f>
        <v>160000</v>
      </c>
      <c r="BG113" s="206" t="n">
        <f aca="false">VLOOKUP($A113,[1]Data!$A$1:$AH$15000,34,0)</f>
        <v>707573</v>
      </c>
      <c r="BH113" s="206" t="n">
        <f aca="false">VLOOKUP($A113,[2]Data!$A$1:$BD$15000,54,0)</f>
        <v>900</v>
      </c>
      <c r="BI113" s="206" t="n">
        <f aca="false">VLOOKUP($A113,[2]Data!$A$1:$BD$15000,55,0)</f>
        <v>8344</v>
      </c>
      <c r="BJ113" s="206" t="n">
        <f aca="false">VLOOKUP($A113,[2]Data!$A$1:$BD$15000,56,0)</f>
        <v>60844</v>
      </c>
    </row>
    <row r="114" customFormat="false" ht="11.25" hidden="false" customHeight="false" outlineLevel="0" collapsed="false">
      <c r="A114" s="204" t="n">
        <v>36575</v>
      </c>
      <c r="B114" s="129" t="n">
        <f aca="false">VLOOKUP($A114,[9]Data!$A$1:$L$15000,3,0)</f>
        <v>536000</v>
      </c>
      <c r="C114" s="129" t="n">
        <f aca="false">VLOOKUP($A114,[9]Data!$A$1:$L$15000,4,0)</f>
        <v>706000</v>
      </c>
      <c r="D114" s="129" t="n">
        <f aca="false">VLOOKUP($A114,[9]Data!$A$1:$L$15000,7,0)</f>
        <v>682000</v>
      </c>
      <c r="E114" s="129" t="n">
        <f aca="false">VLOOKUP($A114,[9]Data!$A$1:$L$15000,6,0)</f>
        <v>152000</v>
      </c>
      <c r="F114" s="129" t="n">
        <f aca="false">VLOOKUP($A114,[9]Data!$A$1:$L$15000,5,0)</f>
        <v>247000</v>
      </c>
      <c r="G114" s="129" t="n">
        <f aca="false">VLOOKUP($A114,[9]Data!$A$1:$L$15000,8,0)</f>
        <v>279000</v>
      </c>
      <c r="H114" s="129" t="n">
        <f aca="false">VLOOKUP($A114,[8]Data!$A$1:$R$15000,9,0)*$H$2</f>
        <v>1729000</v>
      </c>
      <c r="I114" s="129" t="n">
        <f aca="false">VLOOKUP($A114,[8]Data!$A$1:$R$15000,12,0)*$H$2</f>
        <v>175000</v>
      </c>
      <c r="J114" s="129" t="n">
        <f aca="false">VLOOKUP($A114,[8]Data!$A$1:$R$15000,13,0)*$H$2</f>
        <v>295000</v>
      </c>
      <c r="K114" s="205" t="n">
        <f aca="false">SUM(I114:J114)</f>
        <v>470000</v>
      </c>
      <c r="L114" s="129" t="n">
        <f aca="false">VLOOKUP($A114,[8]Data!$A$1:$R$15000,11,0)*$H$2</f>
        <v>200000</v>
      </c>
      <c r="M114" s="129" t="n">
        <f aca="false">VLOOKUP($A114,[8]Data!$A$1:$R$15000,10,0)*$H$2</f>
        <v>150000</v>
      </c>
      <c r="N114" s="129" t="n">
        <f aca="false">VLOOKUP($A114,[8]Data!$A$1:$R$15000,14,0)*$H$2</f>
        <v>17000</v>
      </c>
      <c r="O114" s="244"/>
      <c r="P114" s="244"/>
      <c r="Q114" s="244"/>
      <c r="R114" s="244"/>
      <c r="S114" s="244"/>
      <c r="T114" s="244"/>
      <c r="V114" s="129" t="n">
        <f aca="false">VLOOKUP($A114,[2]Data!$A$1:$AH$15000,6,0)</f>
        <v>2025058</v>
      </c>
      <c r="AA114" s="129" t="n">
        <f aca="false">VLOOKUP($A114,[2]Data!$A$1:$BF$15000,58,0)</f>
        <v>159301</v>
      </c>
      <c r="AB114" s="129" t="n">
        <f aca="false">VLOOKUP($A114,[2]Data!$A$1:$BF$15000,57,0)</f>
        <v>493836</v>
      </c>
      <c r="AH114" s="244" t="n">
        <f aca="false">VLOOKUP($A114,[2]Data!$A$1:$AH$15000,26,0)</f>
        <v>34999</v>
      </c>
      <c r="AI114" s="244" t="n">
        <f aca="false">VLOOKUP($A114,[2]Data!$A$1:$AH$15000,27,0)</f>
        <v>10844</v>
      </c>
      <c r="AJ114" s="244" t="n">
        <f aca="false">VLOOKUP($A114,[2]Data!$A$1:$AH$15000,25,0)</f>
        <v>104540</v>
      </c>
      <c r="AK114" s="244" t="n">
        <f aca="false">VLOOKUP($A114,[2]Data!$A$1:$AH$15000,30,0)</f>
        <v>125869</v>
      </c>
      <c r="AL114" s="244" t="n">
        <f aca="false">VLOOKUP($A114,[2]Data!$A$1:$AH$15000,31,0)</f>
        <v>56872</v>
      </c>
      <c r="AM114" s="244" t="n">
        <f aca="false">VLOOKUP($A114,[2]Data!$A$1:$AH$15000,32,0)</f>
        <v>4013</v>
      </c>
      <c r="AN114" s="244" t="n">
        <f aca="false">VLOOKUP($A114,[2]Data!$A$1:$AH$15000,33,0)</f>
        <v>14806</v>
      </c>
      <c r="AO114" s="244" t="n">
        <f aca="false">VLOOKUP($A114,[2]Data!$A$1:$AH$15000,29,0)</f>
        <v>52915</v>
      </c>
      <c r="AR114" s="129" t="n">
        <f aca="false">VLOOKUP($A114,[4]Data!$A$1:$R$15000,2,0)</f>
        <v>902033</v>
      </c>
      <c r="AS114" s="129" t="n">
        <f aca="false">VLOOKUP($A114,[3]Data!$A$1:$K$15000,3,0)*$A$2</f>
        <v>2492200</v>
      </c>
      <c r="AU114" s="129" t="n">
        <f aca="false">VLOOKUP($A114,[4]Data!$A$1:$R$15000,13,0)-VLOOKUP($A114,[4]Data!$A$1:$R$15000,14,0)</f>
        <v>-51050</v>
      </c>
      <c r="AW114" s="129" t="n">
        <f aca="false">VLOOKUP($A114,[4]Data!$A$1:$R$15000,3,0)</f>
        <v>262983</v>
      </c>
      <c r="AX114" s="129" t="n">
        <f aca="false">VLOOKUP($A114,[3]Data!$A$1:$K$15000,10,0)*$A$2</f>
        <v>255300</v>
      </c>
      <c r="AY114" s="129" t="n">
        <f aca="false">VLOOKUP($A114,[4]Data!$A$1:$AH$15000,9,0)</f>
        <v>119150</v>
      </c>
      <c r="AZ114" s="129" t="n">
        <f aca="false">VLOOKUP($A114,[3]Data!$A$1:$K$15000,4,0)*$A$2</f>
        <v>1721100</v>
      </c>
      <c r="BA114" s="129" t="n">
        <f aca="false">VLOOKUP($A114,[4]Data!$A$1:$R$15000,5,0)</f>
        <v>303798</v>
      </c>
      <c r="BB114" s="129" t="n">
        <f aca="false">VLOOKUP($A114,[4]Data!$A$1:$R$15000,6,0)</f>
        <v>-494531</v>
      </c>
      <c r="BC114" s="129" t="n">
        <f aca="false">VLOOKUP($A114,[4]Data!$A$1:$R$15000,17,0)</f>
        <v>-234198</v>
      </c>
      <c r="BD114" s="129" t="n">
        <f aca="false">VLOOKUP($A114,[4]Data!$A$1:$R$15000,7,0)</f>
        <v>-301052</v>
      </c>
      <c r="BE114" s="244" t="n">
        <f aca="false">VLOOKUP($A114,[2]Data!$A$1:$AH$15000,28,0)</f>
        <v>4809</v>
      </c>
      <c r="BF114" s="206" t="n">
        <f aca="false">VLOOKUP($A114,[8]Data!$A$1:$P$15000,3,0)*$H$2</f>
        <v>159000</v>
      </c>
      <c r="BG114" s="206" t="n">
        <f aca="false">VLOOKUP($A114,[1]Data!$A$1:$AH$15000,34,0)</f>
        <v>669613</v>
      </c>
      <c r="BH114" s="206" t="n">
        <f aca="false">VLOOKUP($A114,[2]Data!$A$1:$BD$15000,54,0)</f>
        <v>981</v>
      </c>
      <c r="BI114" s="206" t="n">
        <f aca="false">VLOOKUP($A114,[2]Data!$A$1:$BD$15000,55,0)</f>
        <v>8344</v>
      </c>
      <c r="BJ114" s="206" t="n">
        <f aca="false">VLOOKUP($A114,[2]Data!$A$1:$BD$15000,56,0)</f>
        <v>60844</v>
      </c>
    </row>
    <row r="115" customFormat="false" ht="11.25" hidden="false" customHeight="false" outlineLevel="0" collapsed="false">
      <c r="A115" s="204" t="n">
        <v>36576</v>
      </c>
      <c r="B115" s="129" t="n">
        <f aca="false">VLOOKUP($A115,[9]Data!$A$1:$L$15000,3,0)</f>
        <v>540000</v>
      </c>
      <c r="C115" s="129" t="n">
        <f aca="false">VLOOKUP($A115,[9]Data!$A$1:$L$15000,4,0)</f>
        <v>712000</v>
      </c>
      <c r="D115" s="129" t="n">
        <f aca="false">VLOOKUP($A115,[9]Data!$A$1:$L$15000,7,0)</f>
        <v>682000</v>
      </c>
      <c r="E115" s="129" t="n">
        <f aca="false">VLOOKUP($A115,[9]Data!$A$1:$L$15000,6,0)</f>
        <v>158000</v>
      </c>
      <c r="F115" s="129" t="n">
        <f aca="false">VLOOKUP($A115,[9]Data!$A$1:$L$15000,5,0)</f>
        <v>235000</v>
      </c>
      <c r="G115" s="129" t="n">
        <f aca="false">VLOOKUP($A115,[9]Data!$A$1:$L$15000,8,0)</f>
        <v>266000</v>
      </c>
      <c r="H115" s="129" t="n">
        <f aca="false">VLOOKUP($A115,[8]Data!$A$1:$R$15000,9,0)*$H$2</f>
        <v>1740000</v>
      </c>
      <c r="I115" s="129" t="n">
        <f aca="false">VLOOKUP($A115,[8]Data!$A$1:$R$15000,12,0)*$H$2</f>
        <v>173000</v>
      </c>
      <c r="J115" s="129" t="n">
        <f aca="false">VLOOKUP($A115,[8]Data!$A$1:$R$15000,13,0)*$H$2</f>
        <v>292000</v>
      </c>
      <c r="K115" s="205" t="n">
        <f aca="false">SUM(I115:J115)</f>
        <v>465000</v>
      </c>
      <c r="L115" s="129" t="n">
        <f aca="false">VLOOKUP($A115,[8]Data!$A$1:$R$15000,11,0)*$H$2</f>
        <v>201000</v>
      </c>
      <c r="M115" s="129" t="n">
        <f aca="false">VLOOKUP($A115,[8]Data!$A$1:$R$15000,10,0)*$H$2</f>
        <v>150000</v>
      </c>
      <c r="N115" s="129" t="n">
        <f aca="false">VLOOKUP($A115,[8]Data!$A$1:$R$15000,14,0)*$H$2</f>
        <v>17000</v>
      </c>
      <c r="O115" s="244"/>
      <c r="P115" s="244"/>
      <c r="Q115" s="244"/>
      <c r="R115" s="244"/>
      <c r="S115" s="244"/>
      <c r="T115" s="244"/>
      <c r="V115" s="129" t="n">
        <f aca="false">VLOOKUP($A115,[2]Data!$A$1:$AH$15000,6,0)</f>
        <v>2014593</v>
      </c>
      <c r="AA115" s="129" t="n">
        <f aca="false">VLOOKUP($A115,[2]Data!$A$1:$BF$15000,58,0)</f>
        <v>156080</v>
      </c>
      <c r="AB115" s="129" t="n">
        <f aca="false">VLOOKUP($A115,[2]Data!$A$1:$BF$15000,57,0)</f>
        <v>447704</v>
      </c>
      <c r="AH115" s="244" t="n">
        <f aca="false">VLOOKUP($A115,[2]Data!$A$1:$AH$15000,26,0)</f>
        <v>29999</v>
      </c>
      <c r="AI115" s="244" t="n">
        <f aca="false">VLOOKUP($A115,[2]Data!$A$1:$AH$15000,27,0)</f>
        <v>9999</v>
      </c>
      <c r="AJ115" s="244" t="n">
        <f aca="false">VLOOKUP($A115,[2]Data!$A$1:$AH$15000,25,0)</f>
        <v>94957</v>
      </c>
      <c r="AK115" s="244" t="n">
        <f aca="false">VLOOKUP($A115,[2]Data!$A$1:$AH$15000,30,0)</f>
        <v>126746</v>
      </c>
      <c r="AL115" s="244" t="n">
        <f aca="false">VLOOKUP($A115,[2]Data!$A$1:$AH$15000,31,0)</f>
        <v>41338</v>
      </c>
      <c r="AM115" s="244" t="n">
        <f aca="false">VLOOKUP($A115,[2]Data!$A$1:$AH$15000,32,0)</f>
        <v>4291</v>
      </c>
      <c r="AN115" s="244" t="n">
        <f aca="false">VLOOKUP($A115,[2]Data!$A$1:$AH$15000,33,0)</f>
        <v>15011</v>
      </c>
      <c r="AO115" s="244" t="n">
        <f aca="false">VLOOKUP($A115,[2]Data!$A$1:$AH$15000,29,0)</f>
        <v>17455</v>
      </c>
      <c r="AR115" s="129" t="n">
        <f aca="false">VLOOKUP($A115,[4]Data!$A$1:$R$15000,2,0)</f>
        <v>893817</v>
      </c>
      <c r="AS115" s="129" t="n">
        <f aca="false">VLOOKUP($A115,[3]Data!$A$1:$K$15000,3,0)*$A$2</f>
        <v>2492200</v>
      </c>
      <c r="AU115" s="129" t="n">
        <f aca="false">VLOOKUP($A115,[4]Data!$A$1:$R$15000,13,0)-VLOOKUP($A115,[4]Data!$A$1:$R$15000,14,0)</f>
        <v>-49959</v>
      </c>
      <c r="AW115" s="129" t="n">
        <f aca="false">VLOOKUP($A115,[4]Data!$A$1:$R$15000,3,0)</f>
        <v>261158</v>
      </c>
      <c r="AX115" s="129" t="n">
        <f aca="false">VLOOKUP($A115,[3]Data!$A$1:$K$15000,10,0)*$A$2</f>
        <v>255300</v>
      </c>
      <c r="AY115" s="129" t="n">
        <f aca="false">VLOOKUP($A115,[4]Data!$A$1:$AH$15000,9,0)</f>
        <v>123178</v>
      </c>
      <c r="AZ115" s="129" t="n">
        <f aca="false">VLOOKUP($A115,[3]Data!$A$1:$K$15000,4,0)*$A$2</f>
        <v>1721100</v>
      </c>
      <c r="BA115" s="129" t="n">
        <f aca="false">VLOOKUP($A115,[4]Data!$A$1:$R$15000,5,0)</f>
        <v>298861</v>
      </c>
      <c r="BB115" s="129" t="n">
        <f aca="false">VLOOKUP($A115,[4]Data!$A$1:$R$15000,6,0)</f>
        <v>-498356</v>
      </c>
      <c r="BC115" s="129" t="n">
        <f aca="false">VLOOKUP($A115,[4]Data!$A$1:$R$15000,17,0)</f>
        <v>-239618</v>
      </c>
      <c r="BD115" s="129" t="n">
        <f aca="false">VLOOKUP($A115,[4]Data!$A$1:$R$15000,7,0)</f>
        <v>-302696</v>
      </c>
      <c r="BE115" s="244" t="n">
        <f aca="false">VLOOKUP($A115,[2]Data!$A$1:$AH$15000,28,0)</f>
        <v>4809</v>
      </c>
      <c r="BF115" s="206" t="n">
        <f aca="false">VLOOKUP($A115,[8]Data!$A$1:$P$15000,3,0)*$H$2</f>
        <v>175000</v>
      </c>
      <c r="BG115" s="206" t="n">
        <f aca="false">VLOOKUP($A115,[1]Data!$A$1:$AH$15000,34,0)</f>
        <v>669375</v>
      </c>
      <c r="BH115" s="206" t="n">
        <f aca="false">VLOOKUP($A115,[2]Data!$A$1:$BD$15000,54,0)</f>
        <v>761</v>
      </c>
      <c r="BI115" s="206" t="n">
        <f aca="false">VLOOKUP($A115,[2]Data!$A$1:$BD$15000,55,0)</f>
        <v>8344</v>
      </c>
      <c r="BJ115" s="206" t="n">
        <f aca="false">VLOOKUP($A115,[2]Data!$A$1:$BD$15000,56,0)</f>
        <v>60844</v>
      </c>
    </row>
    <row r="116" customFormat="false" ht="11.25" hidden="false" customHeight="false" outlineLevel="0" collapsed="false">
      <c r="A116" s="204" t="n">
        <v>36577</v>
      </c>
      <c r="B116" s="129" t="n">
        <f aca="false">VLOOKUP($A116,[9]Data!$A$1:$L$15000,3,0)</f>
        <v>542000</v>
      </c>
      <c r="C116" s="129" t="n">
        <f aca="false">VLOOKUP($A116,[9]Data!$A$1:$L$15000,4,0)</f>
        <v>719000</v>
      </c>
      <c r="D116" s="129" t="n">
        <f aca="false">VLOOKUP($A116,[9]Data!$A$1:$L$15000,7,0)</f>
        <v>709000</v>
      </c>
      <c r="E116" s="129" t="n">
        <f aca="false">VLOOKUP($A116,[9]Data!$A$1:$L$15000,6,0)</f>
        <v>182000</v>
      </c>
      <c r="F116" s="129" t="n">
        <f aca="false">VLOOKUP($A116,[9]Data!$A$1:$L$15000,5,0)</f>
        <v>290000</v>
      </c>
      <c r="G116" s="129" t="n">
        <f aca="false">VLOOKUP($A116,[9]Data!$A$1:$L$15000,8,0)</f>
        <v>327000</v>
      </c>
      <c r="H116" s="129" t="n">
        <f aca="false">VLOOKUP($A116,[8]Data!$A$1:$R$15000,9,0)*$H$2</f>
        <v>1701000</v>
      </c>
      <c r="I116" s="129" t="n">
        <f aca="false">VLOOKUP($A116,[8]Data!$A$1:$R$15000,12,0)*$H$2</f>
        <v>134000</v>
      </c>
      <c r="J116" s="129" t="n">
        <f aca="false">VLOOKUP($A116,[8]Data!$A$1:$R$15000,13,0)*$H$2</f>
        <v>293000</v>
      </c>
      <c r="K116" s="205" t="n">
        <f aca="false">SUM(I116:J116)</f>
        <v>427000</v>
      </c>
      <c r="L116" s="129" t="n">
        <f aca="false">VLOOKUP($A116,[8]Data!$A$1:$R$15000,11,0)*$H$2</f>
        <v>144000</v>
      </c>
      <c r="M116" s="129" t="n">
        <f aca="false">VLOOKUP($A116,[8]Data!$A$1:$R$15000,10,0)*$H$2</f>
        <v>150000</v>
      </c>
      <c r="N116" s="129" t="n">
        <f aca="false">VLOOKUP($A116,[8]Data!$A$1:$R$15000,14,0)*$H$2</f>
        <v>17000</v>
      </c>
      <c r="O116" s="244"/>
      <c r="P116" s="244"/>
      <c r="Q116" s="244"/>
      <c r="R116" s="244"/>
      <c r="S116" s="244"/>
      <c r="T116" s="244"/>
      <c r="V116" s="129" t="n">
        <f aca="false">VLOOKUP($A116,[2]Data!$A$1:$AH$15000,6,0)</f>
        <v>2017211</v>
      </c>
      <c r="AA116" s="129" t="n">
        <f aca="false">VLOOKUP($A116,[2]Data!$A$1:$BF$15000,58,0)</f>
        <v>151003</v>
      </c>
      <c r="AB116" s="129" t="n">
        <f aca="false">VLOOKUP($A116,[2]Data!$A$1:$BF$15000,57,0)</f>
        <v>477582</v>
      </c>
      <c r="AH116" s="244" t="n">
        <f aca="false">VLOOKUP($A116,[2]Data!$A$1:$AH$15000,26,0)</f>
        <v>43999</v>
      </c>
      <c r="AI116" s="244" t="n">
        <f aca="false">VLOOKUP($A116,[2]Data!$A$1:$AH$15000,27,0)</f>
        <v>10620</v>
      </c>
      <c r="AJ116" s="244" t="n">
        <f aca="false">VLOOKUP($A116,[2]Data!$A$1:$AH$15000,25,0)</f>
        <v>95402</v>
      </c>
      <c r="AK116" s="244" t="n">
        <f aca="false">VLOOKUP($A116,[2]Data!$A$1:$AH$15000,30,0)</f>
        <v>126904</v>
      </c>
      <c r="AL116" s="244" t="n">
        <f aca="false">VLOOKUP($A116,[2]Data!$A$1:$AH$15000,31,0)</f>
        <v>56255</v>
      </c>
      <c r="AM116" s="244" t="n">
        <f aca="false">VLOOKUP($A116,[2]Data!$A$1:$AH$15000,32,0)</f>
        <v>4855</v>
      </c>
      <c r="AN116" s="244" t="n">
        <f aca="false">VLOOKUP($A116,[2]Data!$A$1:$AH$15000,33,0)</f>
        <v>15030</v>
      </c>
      <c r="AO116" s="244" t="n">
        <f aca="false">VLOOKUP($A116,[2]Data!$A$1:$AH$15000,29,0)</f>
        <v>31525</v>
      </c>
      <c r="AR116" s="129" t="n">
        <f aca="false">VLOOKUP($A116,[4]Data!$A$1:$R$15000,2,0)</f>
        <v>897625</v>
      </c>
      <c r="AS116" s="129" t="n">
        <f aca="false">VLOOKUP($A116,[3]Data!$A$1:$K$15000,3,0)*$A$2</f>
        <v>2492200</v>
      </c>
      <c r="AU116" s="129" t="n">
        <f aca="false">VLOOKUP($A116,[4]Data!$A$1:$R$15000,13,0)-VLOOKUP($A116,[4]Data!$A$1:$R$15000,14,0)</f>
        <v>-57892</v>
      </c>
      <c r="AW116" s="129" t="n">
        <f aca="false">VLOOKUP($A116,[4]Data!$A$1:$R$15000,3,0)</f>
        <v>269674</v>
      </c>
      <c r="AX116" s="129" t="n">
        <f aca="false">VLOOKUP($A116,[3]Data!$A$1:$K$15000,10,0)*$A$2</f>
        <v>255300</v>
      </c>
      <c r="AY116" s="129" t="n">
        <f aca="false">VLOOKUP($A116,[4]Data!$A$1:$AH$15000,9,0)</f>
        <v>127541</v>
      </c>
      <c r="AZ116" s="129" t="n">
        <f aca="false">VLOOKUP($A116,[3]Data!$A$1:$K$15000,4,0)*$A$2</f>
        <v>1721100</v>
      </c>
      <c r="BA116" s="129" t="n">
        <f aca="false">VLOOKUP($A116,[4]Data!$A$1:$R$15000,5,0)</f>
        <v>347359</v>
      </c>
      <c r="BB116" s="129" t="n">
        <f aca="false">VLOOKUP($A116,[4]Data!$A$1:$R$15000,6,0)</f>
        <v>-384691</v>
      </c>
      <c r="BC116" s="129" t="n">
        <f aca="false">VLOOKUP($A116,[4]Data!$A$1:$R$15000,17,0)</f>
        <v>-124053</v>
      </c>
      <c r="BD116" s="129" t="n">
        <f aca="false">VLOOKUP($A116,[4]Data!$A$1:$R$15000,7,0)</f>
        <v>-259013</v>
      </c>
      <c r="BE116" s="244" t="n">
        <f aca="false">VLOOKUP($A116,[2]Data!$A$1:$AH$15000,28,0)</f>
        <v>4809</v>
      </c>
      <c r="BF116" s="206" t="n">
        <f aca="false">VLOOKUP($A116,[8]Data!$A$1:$P$15000,3,0)*$H$2</f>
        <v>170000</v>
      </c>
      <c r="BG116" s="206" t="n">
        <f aca="false">VLOOKUP($A116,[1]Data!$A$1:$AH$15000,34,0)</f>
        <v>672327</v>
      </c>
      <c r="BH116" s="206" t="n">
        <f aca="false">VLOOKUP($A116,[2]Data!$A$1:$BD$15000,54,0)</f>
        <v>981</v>
      </c>
      <c r="BI116" s="206" t="n">
        <f aca="false">VLOOKUP($A116,[2]Data!$A$1:$BD$15000,55,0)</f>
        <v>8344</v>
      </c>
      <c r="BJ116" s="206" t="n">
        <f aca="false">VLOOKUP($A116,[2]Data!$A$1:$BD$15000,56,0)</f>
        <v>60844</v>
      </c>
    </row>
    <row r="117" customFormat="false" ht="11.25" hidden="false" customHeight="false" outlineLevel="0" collapsed="false">
      <c r="A117" s="204" t="n">
        <v>36578</v>
      </c>
      <c r="B117" s="129" t="n">
        <f aca="false">VLOOKUP($A117,[9]Data!$A$1:$L$15000,3,0)</f>
        <v>542000</v>
      </c>
      <c r="C117" s="129" t="n">
        <f aca="false">VLOOKUP($A117,[9]Data!$A$1:$L$15000,4,0)</f>
        <v>719000</v>
      </c>
      <c r="D117" s="129" t="n">
        <f aca="false">VLOOKUP($A117,[9]Data!$A$1:$L$15000,7,0)</f>
        <v>709000</v>
      </c>
      <c r="E117" s="129" t="n">
        <f aca="false">VLOOKUP($A117,[9]Data!$A$1:$L$15000,6,0)</f>
        <v>182000</v>
      </c>
      <c r="F117" s="129" t="n">
        <f aca="false">VLOOKUP($A117,[9]Data!$A$1:$L$15000,5,0)</f>
        <v>290000</v>
      </c>
      <c r="G117" s="129" t="n">
        <f aca="false">VLOOKUP($A117,[9]Data!$A$1:$L$15000,8,0)</f>
        <v>327000</v>
      </c>
      <c r="H117" s="129" t="n">
        <f aca="false">VLOOKUP($A117,[8]Data!$A$1:$R$15000,9,0)*$H$2</f>
        <v>1750000</v>
      </c>
      <c r="I117" s="129" t="n">
        <f aca="false">VLOOKUP($A117,[8]Data!$A$1:$R$15000,12,0)*$H$2</f>
        <v>174000</v>
      </c>
      <c r="J117" s="129" t="n">
        <f aca="false">VLOOKUP($A117,[8]Data!$A$1:$R$15000,13,0)*$H$2</f>
        <v>296000</v>
      </c>
      <c r="K117" s="205" t="n">
        <f aca="false">SUM(I117:J117)</f>
        <v>470000</v>
      </c>
      <c r="L117" s="129" t="n">
        <f aca="false">VLOOKUP($A117,[8]Data!$A$1:$R$15000,11,0)*$H$2</f>
        <v>202000</v>
      </c>
      <c r="M117" s="129" t="n">
        <f aca="false">VLOOKUP($A117,[8]Data!$A$1:$R$15000,10,0)*$H$2</f>
        <v>150000</v>
      </c>
      <c r="N117" s="129" t="n">
        <f aca="false">VLOOKUP($A117,[8]Data!$A$1:$R$15000,14,0)*$H$2</f>
        <v>17000</v>
      </c>
      <c r="O117" s="244"/>
      <c r="P117" s="244"/>
      <c r="Q117" s="244"/>
      <c r="R117" s="244"/>
      <c r="S117" s="244"/>
      <c r="T117" s="244"/>
      <c r="V117" s="129" t="n">
        <f aca="false">VLOOKUP($A117,[2]Data!$A$1:$AH$15000,6,0)</f>
        <v>1996925</v>
      </c>
      <c r="AA117" s="129" t="n">
        <f aca="false">VLOOKUP($A117,[2]Data!$A$1:$BF$15000,58,0)</f>
        <v>139094</v>
      </c>
      <c r="AB117" s="129" t="n">
        <f aca="false">VLOOKUP($A117,[2]Data!$A$1:$BF$15000,57,0)</f>
        <v>502892</v>
      </c>
      <c r="AH117" s="244" t="n">
        <f aca="false">VLOOKUP($A117,[2]Data!$A$1:$AH$15000,26,0)</f>
        <v>47503</v>
      </c>
      <c r="AI117" s="244" t="n">
        <f aca="false">VLOOKUP($A117,[2]Data!$A$1:$AH$15000,27,0)</f>
        <v>9918</v>
      </c>
      <c r="AJ117" s="244" t="n">
        <f aca="false">VLOOKUP($A117,[2]Data!$A$1:$AH$15000,25,0)</f>
        <v>91391</v>
      </c>
      <c r="AK117" s="244" t="n">
        <f aca="false">VLOOKUP($A117,[2]Data!$A$1:$AH$15000,30,0)</f>
        <v>122682</v>
      </c>
      <c r="AL117" s="244" t="n">
        <f aca="false">VLOOKUP($A117,[2]Data!$A$1:$AH$15000,31,0)</f>
        <v>55722</v>
      </c>
      <c r="AM117" s="244" t="n">
        <f aca="false">VLOOKUP($A117,[2]Data!$A$1:$AH$15000,32,0)</f>
        <v>4707</v>
      </c>
      <c r="AN117" s="244" t="n">
        <f aca="false">VLOOKUP($A117,[2]Data!$A$1:$AH$15000,33,0)</f>
        <v>14721</v>
      </c>
      <c r="AO117" s="244" t="n">
        <f aca="false">VLOOKUP($A117,[2]Data!$A$1:$AH$15000,29,0)</f>
        <v>56451</v>
      </c>
      <c r="AR117" s="129" t="n">
        <f aca="false">VLOOKUP($A117,[4]Data!$A$1:$R$15000,2,0)</f>
        <v>905451</v>
      </c>
      <c r="AS117" s="129" t="n">
        <f aca="false">VLOOKUP($A117,[3]Data!$A$1:$K$15000,3,0)*$A$2</f>
        <v>2492200</v>
      </c>
      <c r="AU117" s="129" t="n">
        <f aca="false">VLOOKUP($A117,[4]Data!$A$1:$R$15000,13,0)-VLOOKUP($A117,[4]Data!$A$1:$R$15000,14,0)</f>
        <v>-39551</v>
      </c>
      <c r="AW117" s="129" t="n">
        <f aca="false">VLOOKUP($A117,[4]Data!$A$1:$R$15000,3,0)</f>
        <v>265422</v>
      </c>
      <c r="AX117" s="129" t="n">
        <f aca="false">VLOOKUP($A117,[3]Data!$A$1:$K$15000,10,0)*$A$2</f>
        <v>255300</v>
      </c>
      <c r="AY117" s="129" t="n">
        <f aca="false">VLOOKUP($A117,[4]Data!$A$1:$AH$15000,9,0)</f>
        <v>124325</v>
      </c>
      <c r="AZ117" s="129" t="n">
        <f aca="false">VLOOKUP($A117,[3]Data!$A$1:$K$15000,4,0)*$A$2</f>
        <v>1721100</v>
      </c>
      <c r="BA117" s="129" t="n">
        <f aca="false">VLOOKUP($A117,[4]Data!$A$1:$R$15000,5,0)</f>
        <v>297376</v>
      </c>
      <c r="BB117" s="129" t="n">
        <f aca="false">VLOOKUP($A117,[4]Data!$A$1:$R$15000,6,0)</f>
        <v>-482594</v>
      </c>
      <c r="BC117" s="129" t="n">
        <f aca="false">VLOOKUP($A117,[4]Data!$A$1:$R$15000,17,0)</f>
        <v>-217899</v>
      </c>
      <c r="BD117" s="129" t="n">
        <f aca="false">VLOOKUP($A117,[4]Data!$A$1:$R$15000,7,0)</f>
        <v>-334104</v>
      </c>
      <c r="BE117" s="244" t="n">
        <f aca="false">VLOOKUP($A117,[2]Data!$A$1:$AH$15000,28,0)</f>
        <v>4582</v>
      </c>
      <c r="BF117" s="206" t="n">
        <f aca="false">VLOOKUP($A117,[8]Data!$A$1:$P$15000,3,0)*$H$2</f>
        <v>162000</v>
      </c>
      <c r="BG117" s="206" t="n">
        <f aca="false">VLOOKUP($A117,[1]Data!$A$1:$AH$15000,34,0)</f>
        <v>669613</v>
      </c>
      <c r="BH117" s="206" t="n">
        <f aca="false">VLOOKUP($A117,[2]Data!$A$1:$BD$15000,54,0)</f>
        <v>934</v>
      </c>
      <c r="BI117" s="206" t="n">
        <f aca="false">VLOOKUP($A117,[2]Data!$A$1:$BD$15000,55,0)</f>
        <v>8344</v>
      </c>
      <c r="BJ117" s="206" t="n">
        <f aca="false">VLOOKUP($A117,[2]Data!$A$1:$BD$15000,56,0)</f>
        <v>60844</v>
      </c>
    </row>
    <row r="118" customFormat="false" ht="11.25" hidden="false" customHeight="false" outlineLevel="0" collapsed="false">
      <c r="A118" s="204" t="n">
        <v>36579</v>
      </c>
      <c r="O118" s="244"/>
      <c r="P118" s="244"/>
      <c r="Q118" s="244"/>
      <c r="R118" s="244"/>
      <c r="S118" s="244"/>
      <c r="T118" s="244"/>
      <c r="AA118" s="244"/>
      <c r="AB118" s="244"/>
    </row>
    <row r="119" customFormat="false" ht="11.25" hidden="false" customHeight="false" outlineLevel="0" collapsed="false">
      <c r="A119" s="204" t="n">
        <v>36580</v>
      </c>
      <c r="O119" s="244"/>
      <c r="P119" s="244"/>
      <c r="Q119" s="244"/>
      <c r="R119" s="244"/>
      <c r="S119" s="244"/>
      <c r="T119" s="244"/>
      <c r="AA119" s="244"/>
      <c r="AB119" s="244"/>
    </row>
    <row r="120" customFormat="false" ht="11.25" hidden="false" customHeight="false" outlineLevel="0" collapsed="false">
      <c r="A120" s="204" t="n">
        <v>36581</v>
      </c>
      <c r="O120" s="244"/>
      <c r="P120" s="244"/>
      <c r="Q120" s="244"/>
      <c r="R120" s="244"/>
      <c r="S120" s="244"/>
      <c r="T120" s="244"/>
      <c r="AA120" s="244"/>
      <c r="AB120" s="244"/>
    </row>
    <row r="121" customFormat="false" ht="11.25" hidden="false" customHeight="false" outlineLevel="0" collapsed="false">
      <c r="A121" s="204" t="n">
        <v>36582</v>
      </c>
      <c r="O121" s="244"/>
      <c r="P121" s="244"/>
      <c r="Q121" s="244"/>
      <c r="R121" s="244"/>
      <c r="S121" s="244"/>
      <c r="T121" s="244"/>
      <c r="AA121" s="244"/>
      <c r="AB121" s="244"/>
    </row>
    <row r="122" customFormat="false" ht="11.25" hidden="false" customHeight="false" outlineLevel="0" collapsed="false">
      <c r="A122" s="204" t="n">
        <v>36583</v>
      </c>
      <c r="O122" s="244"/>
      <c r="P122" s="244"/>
      <c r="Q122" s="244"/>
      <c r="R122" s="244"/>
      <c r="S122" s="244"/>
      <c r="T122" s="244"/>
      <c r="AA122" s="244"/>
      <c r="AB122" s="244"/>
    </row>
    <row r="123" customFormat="false" ht="11.25" hidden="false" customHeight="false" outlineLevel="0" collapsed="false">
      <c r="A123" s="204" t="n">
        <v>36584</v>
      </c>
      <c r="O123" s="244"/>
      <c r="P123" s="244"/>
      <c r="Q123" s="244"/>
      <c r="R123" s="244"/>
      <c r="S123" s="244"/>
      <c r="T123" s="244"/>
      <c r="AA123" s="244"/>
      <c r="AB123" s="244"/>
    </row>
    <row r="124" customFormat="false" ht="11.25" hidden="false" customHeight="false" outlineLevel="0" collapsed="false">
      <c r="A124" s="204" t="n">
        <v>36585</v>
      </c>
      <c r="O124" s="244"/>
      <c r="P124" s="244"/>
      <c r="Q124" s="244"/>
      <c r="R124" s="244"/>
      <c r="S124" s="244"/>
      <c r="T124" s="244"/>
      <c r="AA124" s="244"/>
      <c r="AB124" s="244"/>
    </row>
    <row r="125" customFormat="false" ht="11.25" hidden="false" customHeight="false" outlineLevel="0" collapsed="false">
      <c r="A125" s="204" t="n">
        <v>36586</v>
      </c>
      <c r="O125" s="244"/>
      <c r="P125" s="244"/>
      <c r="Q125" s="244"/>
      <c r="R125" s="244"/>
      <c r="S125" s="244"/>
      <c r="T125" s="244"/>
      <c r="AA125" s="244"/>
      <c r="AB125" s="244"/>
    </row>
    <row r="126" customFormat="false" ht="11.25" hidden="false" customHeight="false" outlineLevel="0" collapsed="false">
      <c r="A126" s="204" t="n">
        <v>36587</v>
      </c>
      <c r="O126" s="244"/>
      <c r="P126" s="244"/>
      <c r="Q126" s="244"/>
      <c r="R126" s="244"/>
      <c r="S126" s="244"/>
      <c r="T126" s="244"/>
      <c r="AA126" s="244"/>
      <c r="AB126" s="244"/>
    </row>
    <row r="127" customFormat="false" ht="11.25" hidden="false" customHeight="false" outlineLevel="0" collapsed="false">
      <c r="A127" s="204" t="n">
        <v>36588</v>
      </c>
      <c r="O127" s="244"/>
      <c r="P127" s="244"/>
      <c r="Q127" s="244"/>
      <c r="R127" s="244"/>
      <c r="S127" s="244"/>
      <c r="T127" s="244"/>
      <c r="AA127" s="244"/>
      <c r="AB127" s="244"/>
    </row>
    <row r="128" customFormat="false" ht="11.25" hidden="false" customHeight="false" outlineLevel="0" collapsed="false">
      <c r="A128" s="204" t="n">
        <v>36589</v>
      </c>
      <c r="O128" s="244"/>
      <c r="P128" s="244"/>
      <c r="Q128" s="244"/>
      <c r="R128" s="244"/>
      <c r="S128" s="244"/>
      <c r="T128" s="244"/>
      <c r="AA128" s="244"/>
      <c r="AB128" s="244"/>
    </row>
    <row r="129" customFormat="false" ht="11.25" hidden="false" customHeight="false" outlineLevel="0" collapsed="false">
      <c r="A129" s="204" t="n">
        <v>36590</v>
      </c>
      <c r="O129" s="244"/>
      <c r="P129" s="244"/>
      <c r="Q129" s="244"/>
      <c r="R129" s="244"/>
      <c r="S129" s="244"/>
      <c r="T129" s="244"/>
      <c r="AA129" s="244"/>
      <c r="AB129" s="244"/>
    </row>
    <row r="130" customFormat="false" ht="11.25" hidden="false" customHeight="false" outlineLevel="0" collapsed="false">
      <c r="A130" s="204" t="n">
        <v>36591</v>
      </c>
      <c r="O130" s="244"/>
      <c r="P130" s="244"/>
      <c r="Q130" s="244"/>
      <c r="R130" s="244"/>
      <c r="S130" s="244"/>
      <c r="T130" s="244"/>
      <c r="AA130" s="244"/>
      <c r="AB130" s="244"/>
    </row>
    <row r="131" customFormat="false" ht="11.25" hidden="false" customHeight="false" outlineLevel="0" collapsed="false">
      <c r="A131" s="204" t="n">
        <v>36592</v>
      </c>
      <c r="O131" s="244"/>
      <c r="P131" s="244"/>
      <c r="Q131" s="244"/>
      <c r="R131" s="244"/>
      <c r="S131" s="244"/>
      <c r="T131" s="244"/>
      <c r="AA131" s="244"/>
      <c r="AB131" s="244"/>
    </row>
    <row r="132" customFormat="false" ht="11.25" hidden="false" customHeight="false" outlineLevel="0" collapsed="false">
      <c r="A132" s="204" t="n">
        <v>36593</v>
      </c>
      <c r="O132" s="244"/>
      <c r="P132" s="244"/>
      <c r="Q132" s="244"/>
      <c r="R132" s="244"/>
      <c r="S132" s="244"/>
      <c r="T132" s="244"/>
      <c r="AA132" s="244"/>
      <c r="AB132" s="244"/>
    </row>
    <row r="133" customFormat="false" ht="11.25" hidden="false" customHeight="false" outlineLevel="0" collapsed="false">
      <c r="A133" s="204" t="n">
        <v>36594</v>
      </c>
      <c r="O133" s="244"/>
      <c r="P133" s="244"/>
      <c r="Q133" s="244"/>
      <c r="R133" s="244"/>
      <c r="S133" s="244"/>
      <c r="T133" s="244"/>
      <c r="AA133" s="244"/>
      <c r="AB133" s="244"/>
    </row>
    <row r="134" customFormat="false" ht="11.25" hidden="false" customHeight="false" outlineLevel="0" collapsed="false">
      <c r="A134" s="204" t="n">
        <v>36595</v>
      </c>
      <c r="O134" s="244"/>
      <c r="P134" s="244"/>
      <c r="Q134" s="244"/>
      <c r="R134" s="244"/>
      <c r="S134" s="244"/>
      <c r="T134" s="244"/>
      <c r="AA134" s="244"/>
      <c r="AB134" s="244"/>
    </row>
    <row r="135" customFormat="false" ht="11.25" hidden="false" customHeight="false" outlineLevel="0" collapsed="false">
      <c r="A135" s="204" t="n">
        <v>36596</v>
      </c>
      <c r="O135" s="244"/>
      <c r="P135" s="244"/>
      <c r="Q135" s="244"/>
      <c r="R135" s="244"/>
      <c r="S135" s="244"/>
      <c r="T135" s="244"/>
      <c r="AA135" s="244"/>
      <c r="AB135" s="244"/>
    </row>
    <row r="136" customFormat="false" ht="11.25" hidden="false" customHeight="false" outlineLevel="0" collapsed="false">
      <c r="A136" s="204" t="n">
        <v>36597</v>
      </c>
      <c r="O136" s="244"/>
      <c r="P136" s="244"/>
      <c r="Q136" s="244"/>
      <c r="R136" s="244"/>
      <c r="S136" s="244"/>
      <c r="T136" s="244"/>
      <c r="AA136" s="244"/>
      <c r="AB136" s="244"/>
    </row>
    <row r="137" customFormat="false" ht="11.25" hidden="false" customHeight="false" outlineLevel="0" collapsed="false">
      <c r="A137" s="204" t="n">
        <v>36598</v>
      </c>
      <c r="O137" s="244"/>
      <c r="P137" s="244"/>
      <c r="Q137" s="244"/>
      <c r="R137" s="244"/>
      <c r="S137" s="244"/>
      <c r="T137" s="244"/>
      <c r="AA137" s="244"/>
      <c r="AB137" s="244"/>
    </row>
    <row r="138" customFormat="false" ht="11.25" hidden="false" customHeight="false" outlineLevel="0" collapsed="false">
      <c r="A138" s="204" t="n">
        <v>36599</v>
      </c>
      <c r="O138" s="244"/>
      <c r="P138" s="244"/>
      <c r="Q138" s="244"/>
      <c r="R138" s="244"/>
      <c r="S138" s="244"/>
      <c r="T138" s="244"/>
      <c r="AA138" s="244"/>
      <c r="AB138" s="244"/>
    </row>
    <row r="139" customFormat="false" ht="11.25" hidden="false" customHeight="false" outlineLevel="0" collapsed="false">
      <c r="A139" s="204" t="n">
        <v>36600</v>
      </c>
      <c r="O139" s="244"/>
      <c r="P139" s="244"/>
      <c r="Q139" s="244"/>
      <c r="R139" s="244"/>
      <c r="S139" s="244"/>
      <c r="T139" s="244"/>
      <c r="AA139" s="244"/>
      <c r="AB139" s="244"/>
    </row>
    <row r="140" customFormat="false" ht="11.25" hidden="false" customHeight="false" outlineLevel="0" collapsed="false">
      <c r="A140" s="204" t="n">
        <v>36601</v>
      </c>
      <c r="O140" s="244"/>
      <c r="P140" s="244"/>
      <c r="Q140" s="244"/>
      <c r="R140" s="244"/>
      <c r="S140" s="244"/>
      <c r="T140" s="244"/>
      <c r="AA140" s="244"/>
      <c r="AB140" s="244"/>
    </row>
    <row r="141" customFormat="false" ht="11.25" hidden="false" customHeight="false" outlineLevel="0" collapsed="false">
      <c r="A141" s="204" t="n">
        <v>36602</v>
      </c>
      <c r="O141" s="244"/>
      <c r="P141" s="244"/>
      <c r="Q141" s="244"/>
      <c r="R141" s="244"/>
      <c r="S141" s="244"/>
      <c r="T141" s="244"/>
      <c r="AA141" s="244"/>
      <c r="AB141" s="244"/>
    </row>
    <row r="142" customFormat="false" ht="11.25" hidden="false" customHeight="false" outlineLevel="0" collapsed="false">
      <c r="A142" s="204" t="n">
        <v>36603</v>
      </c>
      <c r="O142" s="244"/>
      <c r="P142" s="244"/>
      <c r="Q142" s="244"/>
      <c r="R142" s="244"/>
      <c r="S142" s="244"/>
      <c r="T142" s="244"/>
      <c r="AA142" s="244"/>
      <c r="AB142" s="244"/>
    </row>
    <row r="143" customFormat="false" ht="11.25" hidden="false" customHeight="false" outlineLevel="0" collapsed="false">
      <c r="A143" s="204" t="n">
        <v>36604</v>
      </c>
      <c r="O143" s="244"/>
      <c r="P143" s="244"/>
      <c r="Q143" s="244"/>
      <c r="R143" s="244"/>
      <c r="S143" s="244"/>
      <c r="T143" s="244"/>
      <c r="AA143" s="244"/>
      <c r="AB143" s="244"/>
    </row>
    <row r="144" customFormat="false" ht="11.25" hidden="false" customHeight="false" outlineLevel="0" collapsed="false">
      <c r="A144" s="204" t="n">
        <v>36605</v>
      </c>
      <c r="O144" s="244"/>
      <c r="P144" s="244"/>
      <c r="Q144" s="244"/>
      <c r="R144" s="244"/>
      <c r="S144" s="244"/>
      <c r="T144" s="244"/>
      <c r="AA144" s="244"/>
      <c r="AB144" s="244"/>
    </row>
    <row r="145" customFormat="false" ht="11.25" hidden="false" customHeight="false" outlineLevel="0" collapsed="false">
      <c r="A145" s="204" t="n">
        <v>36606</v>
      </c>
      <c r="O145" s="244"/>
      <c r="P145" s="244"/>
      <c r="Q145" s="244"/>
      <c r="R145" s="244"/>
      <c r="S145" s="244"/>
      <c r="T145" s="244"/>
      <c r="AA145" s="244"/>
      <c r="AB145" s="244"/>
    </row>
    <row r="146" customFormat="false" ht="11.25" hidden="false" customHeight="false" outlineLevel="0" collapsed="false">
      <c r="A146" s="204" t="n">
        <v>36607</v>
      </c>
      <c r="O146" s="244"/>
      <c r="P146" s="244"/>
      <c r="Q146" s="244"/>
      <c r="R146" s="244"/>
      <c r="S146" s="244"/>
      <c r="T146" s="244"/>
      <c r="AA146" s="244"/>
      <c r="AB146" s="244"/>
    </row>
    <row r="147" customFormat="false" ht="11.25" hidden="false" customHeight="false" outlineLevel="0" collapsed="false">
      <c r="A147" s="204" t="n">
        <v>36608</v>
      </c>
      <c r="O147" s="244"/>
      <c r="P147" s="244"/>
      <c r="Q147" s="244"/>
      <c r="R147" s="244"/>
      <c r="S147" s="244"/>
      <c r="T147" s="244"/>
      <c r="AA147" s="244"/>
      <c r="AB147" s="244"/>
    </row>
    <row r="148" customFormat="false" ht="11.25" hidden="false" customHeight="false" outlineLevel="0" collapsed="false">
      <c r="A148" s="204" t="n">
        <v>36609</v>
      </c>
      <c r="O148" s="244"/>
      <c r="P148" s="244"/>
      <c r="Q148" s="244"/>
      <c r="R148" s="244"/>
      <c r="S148" s="244"/>
      <c r="T148" s="244"/>
      <c r="AA148" s="244"/>
      <c r="AB148" s="244"/>
    </row>
    <row r="149" customFormat="false" ht="11.25" hidden="false" customHeight="false" outlineLevel="0" collapsed="false">
      <c r="A149" s="204" t="n">
        <v>36610</v>
      </c>
      <c r="O149" s="244"/>
      <c r="P149" s="244"/>
      <c r="Q149" s="244"/>
      <c r="R149" s="244"/>
      <c r="S149" s="244"/>
      <c r="T149" s="244"/>
      <c r="AA149" s="244"/>
      <c r="AB149" s="244"/>
    </row>
    <row r="150" customFormat="false" ht="11.25" hidden="false" customHeight="false" outlineLevel="0" collapsed="false">
      <c r="A150" s="204" t="n">
        <v>36611</v>
      </c>
      <c r="O150" s="244"/>
      <c r="P150" s="244"/>
      <c r="Q150" s="244"/>
      <c r="R150" s="244"/>
      <c r="S150" s="244"/>
      <c r="T150" s="244"/>
      <c r="AA150" s="244"/>
      <c r="AB150" s="244"/>
    </row>
    <row r="151" customFormat="false" ht="11.25" hidden="false" customHeight="false" outlineLevel="0" collapsed="false">
      <c r="A151" s="204" t="n">
        <v>36612</v>
      </c>
      <c r="O151" s="244"/>
      <c r="P151" s="244"/>
      <c r="Q151" s="244"/>
      <c r="R151" s="244"/>
      <c r="S151" s="244"/>
      <c r="T151" s="244"/>
      <c r="AA151" s="244"/>
      <c r="AB151" s="244"/>
    </row>
    <row r="152" customFormat="false" ht="11.25" hidden="false" customHeight="false" outlineLevel="0" collapsed="false">
      <c r="A152" s="204" t="n">
        <v>36613</v>
      </c>
      <c r="O152" s="244"/>
      <c r="P152" s="244"/>
      <c r="Q152" s="244"/>
      <c r="R152" s="244"/>
      <c r="S152" s="244"/>
      <c r="T152" s="244"/>
      <c r="AA152" s="244"/>
      <c r="AB152" s="244"/>
    </row>
    <row r="153" customFormat="false" ht="11.25" hidden="false" customHeight="false" outlineLevel="0" collapsed="false">
      <c r="A153" s="204" t="n">
        <v>36614</v>
      </c>
      <c r="O153" s="244"/>
      <c r="P153" s="244"/>
      <c r="Q153" s="244"/>
      <c r="R153" s="244"/>
      <c r="S153" s="244"/>
      <c r="T153" s="244"/>
      <c r="AA153" s="244"/>
      <c r="AB153" s="244"/>
    </row>
    <row r="154" customFormat="false" ht="11.25" hidden="false" customHeight="false" outlineLevel="0" collapsed="false">
      <c r="A154" s="204" t="n">
        <v>36615</v>
      </c>
      <c r="O154" s="244"/>
      <c r="P154" s="244"/>
      <c r="Q154" s="244"/>
      <c r="R154" s="244"/>
      <c r="S154" s="244"/>
      <c r="T154" s="244"/>
      <c r="AA154" s="244"/>
      <c r="AB154" s="244"/>
    </row>
    <row r="155" customFormat="false" ht="11.25" hidden="false" customHeight="false" outlineLevel="0" collapsed="false">
      <c r="A155" s="204" t="n">
        <v>36616</v>
      </c>
      <c r="O155" s="244"/>
      <c r="P155" s="244"/>
      <c r="Q155" s="244"/>
      <c r="R155" s="244"/>
      <c r="S155" s="244"/>
      <c r="T155" s="244"/>
      <c r="AA155" s="244"/>
      <c r="AB155" s="244"/>
    </row>
    <row r="156" customFormat="false" ht="11.25" hidden="false" customHeight="false" outlineLevel="0" collapsed="false">
      <c r="A156" s="204" t="n">
        <v>36617</v>
      </c>
      <c r="O156" s="244"/>
      <c r="P156" s="244"/>
      <c r="Q156" s="244"/>
      <c r="R156" s="244"/>
      <c r="S156" s="244"/>
      <c r="T156" s="244"/>
      <c r="AA156" s="244"/>
      <c r="AB156" s="244"/>
    </row>
    <row r="157" customFormat="false" ht="11.25" hidden="false" customHeight="false" outlineLevel="0" collapsed="false">
      <c r="A157" s="204" t="n">
        <v>36618</v>
      </c>
      <c r="O157" s="244"/>
      <c r="P157" s="244"/>
      <c r="Q157" s="244"/>
      <c r="R157" s="244"/>
      <c r="S157" s="244"/>
      <c r="T157" s="244"/>
      <c r="AA157" s="244"/>
      <c r="AB157" s="244"/>
    </row>
    <row r="158" customFormat="false" ht="11.25" hidden="false" customHeight="false" outlineLevel="0" collapsed="false">
      <c r="A158" s="204" t="n">
        <v>36619</v>
      </c>
      <c r="O158" s="244"/>
      <c r="P158" s="244"/>
      <c r="Q158" s="244"/>
      <c r="R158" s="244"/>
      <c r="S158" s="244"/>
      <c r="T158" s="244"/>
      <c r="AA158" s="244"/>
      <c r="AB158" s="244"/>
    </row>
    <row r="159" customFormat="false" ht="11.25" hidden="false" customHeight="false" outlineLevel="0" collapsed="false">
      <c r="A159" s="204" t="n">
        <v>36620</v>
      </c>
      <c r="O159" s="244"/>
      <c r="P159" s="244"/>
      <c r="Q159" s="244"/>
      <c r="R159" s="244"/>
      <c r="S159" s="244"/>
      <c r="T159" s="244"/>
      <c r="AA159" s="244"/>
      <c r="AB159" s="244"/>
    </row>
    <row r="160" customFormat="false" ht="11.25" hidden="false" customHeight="false" outlineLevel="0" collapsed="false">
      <c r="A160" s="204" t="n">
        <v>36621</v>
      </c>
      <c r="O160" s="244"/>
      <c r="P160" s="244"/>
      <c r="Q160" s="244"/>
      <c r="R160" s="244"/>
      <c r="S160" s="244"/>
      <c r="T160" s="244"/>
      <c r="AA160" s="244"/>
      <c r="AB160" s="244"/>
    </row>
    <row r="161" customFormat="false" ht="11.25" hidden="false" customHeight="false" outlineLevel="0" collapsed="false">
      <c r="A161" s="204" t="n">
        <v>36622</v>
      </c>
      <c r="O161" s="244"/>
      <c r="P161" s="244"/>
      <c r="Q161" s="244"/>
      <c r="R161" s="244"/>
      <c r="S161" s="244"/>
      <c r="T161" s="244"/>
      <c r="AA161" s="244"/>
      <c r="AB161" s="244"/>
    </row>
    <row r="162" customFormat="false" ht="11.25" hidden="false" customHeight="false" outlineLevel="0" collapsed="false">
      <c r="A162" s="204" t="n">
        <v>36623</v>
      </c>
      <c r="O162" s="244"/>
      <c r="P162" s="244"/>
      <c r="Q162" s="244"/>
      <c r="R162" s="244"/>
      <c r="S162" s="244"/>
      <c r="T162" s="244"/>
      <c r="AA162" s="244"/>
      <c r="AB162" s="244"/>
    </row>
    <row r="163" customFormat="false" ht="11.25" hidden="false" customHeight="false" outlineLevel="0" collapsed="false">
      <c r="A163" s="204" t="n">
        <v>36624</v>
      </c>
      <c r="O163" s="244"/>
      <c r="P163" s="244"/>
      <c r="Q163" s="244"/>
      <c r="R163" s="244"/>
      <c r="S163" s="244"/>
      <c r="T163" s="244"/>
      <c r="AA163" s="244"/>
      <c r="AB163" s="244"/>
    </row>
    <row r="164" customFormat="false" ht="11.25" hidden="false" customHeight="false" outlineLevel="0" collapsed="false">
      <c r="A164" s="204" t="n">
        <v>36625</v>
      </c>
      <c r="O164" s="244"/>
      <c r="P164" s="244"/>
      <c r="Q164" s="244"/>
      <c r="R164" s="244"/>
      <c r="S164" s="244"/>
      <c r="T164" s="244"/>
      <c r="AA164" s="244"/>
      <c r="AB164" s="244"/>
    </row>
    <row r="165" customFormat="false" ht="11.25" hidden="false" customHeight="false" outlineLevel="0" collapsed="false">
      <c r="A165" s="204" t="n">
        <v>36626</v>
      </c>
      <c r="O165" s="244"/>
      <c r="P165" s="244"/>
      <c r="Q165" s="244"/>
      <c r="R165" s="244"/>
      <c r="S165" s="244"/>
      <c r="T165" s="244"/>
      <c r="AA165" s="244"/>
      <c r="AB165" s="244"/>
    </row>
    <row r="166" customFormat="false" ht="11.25" hidden="false" customHeight="false" outlineLevel="0" collapsed="false">
      <c r="A166" s="204" t="n">
        <v>36627</v>
      </c>
      <c r="O166" s="244"/>
      <c r="P166" s="244"/>
      <c r="Q166" s="244"/>
      <c r="R166" s="244"/>
      <c r="S166" s="244"/>
      <c r="T166" s="244"/>
      <c r="AA166" s="244"/>
      <c r="AB166" s="244"/>
    </row>
    <row r="167" customFormat="false" ht="11.25" hidden="false" customHeight="false" outlineLevel="0" collapsed="false">
      <c r="A167" s="204" t="n">
        <v>36628</v>
      </c>
      <c r="O167" s="244"/>
      <c r="P167" s="244"/>
      <c r="Q167" s="244"/>
      <c r="R167" s="244"/>
      <c r="S167" s="244"/>
      <c r="T167" s="244"/>
      <c r="AA167" s="244"/>
      <c r="AB167" s="244"/>
    </row>
    <row r="168" customFormat="false" ht="11.25" hidden="false" customHeight="false" outlineLevel="0" collapsed="false">
      <c r="A168" s="204" t="n">
        <v>36629</v>
      </c>
      <c r="O168" s="244"/>
      <c r="P168" s="244"/>
      <c r="Q168" s="244"/>
      <c r="R168" s="244"/>
      <c r="S168" s="244"/>
      <c r="T168" s="244"/>
      <c r="AA168" s="244"/>
      <c r="AB168" s="244"/>
    </row>
    <row r="169" customFormat="false" ht="11.25" hidden="false" customHeight="false" outlineLevel="0" collapsed="false">
      <c r="A169" s="204" t="n">
        <v>36630</v>
      </c>
      <c r="O169" s="244"/>
      <c r="P169" s="244"/>
      <c r="Q169" s="244"/>
      <c r="R169" s="244"/>
      <c r="S169" s="244"/>
      <c r="T169" s="244"/>
      <c r="AA169" s="244"/>
      <c r="AB169" s="244"/>
    </row>
    <row r="170" customFormat="false" ht="11.25" hidden="false" customHeight="false" outlineLevel="0" collapsed="false">
      <c r="A170" s="204" t="n">
        <v>36631</v>
      </c>
      <c r="O170" s="244"/>
      <c r="P170" s="244"/>
      <c r="Q170" s="244"/>
      <c r="R170" s="244"/>
      <c r="S170" s="244"/>
      <c r="T170" s="244"/>
      <c r="AA170" s="244"/>
      <c r="AB170" s="244"/>
    </row>
    <row r="171" customFormat="false" ht="11.25" hidden="false" customHeight="false" outlineLevel="0" collapsed="false">
      <c r="A171" s="204" t="n">
        <v>36632</v>
      </c>
      <c r="O171" s="244"/>
      <c r="P171" s="244"/>
      <c r="Q171" s="244"/>
      <c r="R171" s="244"/>
      <c r="S171" s="244"/>
      <c r="T171" s="244"/>
      <c r="AA171" s="244"/>
      <c r="AB171" s="244"/>
    </row>
    <row r="172" customFormat="false" ht="11.25" hidden="false" customHeight="false" outlineLevel="0" collapsed="false">
      <c r="A172" s="204" t="n">
        <v>36633</v>
      </c>
      <c r="O172" s="244"/>
      <c r="P172" s="244"/>
      <c r="Q172" s="244"/>
      <c r="R172" s="244"/>
      <c r="S172" s="244"/>
      <c r="T172" s="244"/>
      <c r="AA172" s="244"/>
      <c r="AB172" s="244"/>
    </row>
    <row r="173" customFormat="false" ht="11.25" hidden="false" customHeight="false" outlineLevel="0" collapsed="false">
      <c r="A173" s="204" t="n">
        <v>36634</v>
      </c>
      <c r="O173" s="244"/>
      <c r="P173" s="244"/>
      <c r="Q173" s="244"/>
      <c r="R173" s="244"/>
      <c r="S173" s="244"/>
      <c r="T173" s="244"/>
      <c r="AA173" s="244"/>
      <c r="AB173" s="244"/>
    </row>
    <row r="174" customFormat="false" ht="11.25" hidden="false" customHeight="false" outlineLevel="0" collapsed="false">
      <c r="A174" s="204" t="n">
        <v>36635</v>
      </c>
      <c r="O174" s="244"/>
      <c r="P174" s="244"/>
      <c r="Q174" s="244"/>
      <c r="R174" s="244"/>
      <c r="S174" s="244"/>
      <c r="T174" s="244"/>
      <c r="AA174" s="244"/>
      <c r="AB174" s="244"/>
    </row>
    <row r="175" customFormat="false" ht="11.25" hidden="false" customHeight="false" outlineLevel="0" collapsed="false">
      <c r="A175" s="204" t="n">
        <v>36636</v>
      </c>
      <c r="O175" s="244"/>
      <c r="P175" s="244"/>
      <c r="Q175" s="244"/>
      <c r="R175" s="244"/>
      <c r="S175" s="244"/>
      <c r="T175" s="244"/>
      <c r="AA175" s="244"/>
      <c r="AB175" s="244"/>
    </row>
    <row r="176" customFormat="false" ht="11.25" hidden="false" customHeight="false" outlineLevel="0" collapsed="false">
      <c r="A176" s="204" t="n">
        <v>36637</v>
      </c>
      <c r="O176" s="244"/>
      <c r="P176" s="244"/>
      <c r="Q176" s="244"/>
      <c r="R176" s="244"/>
      <c r="S176" s="244"/>
      <c r="T176" s="244"/>
      <c r="AA176" s="244"/>
      <c r="AB176" s="244"/>
    </row>
    <row r="177" customFormat="false" ht="11.25" hidden="false" customHeight="false" outlineLevel="0" collapsed="false">
      <c r="A177" s="204" t="n">
        <v>36638</v>
      </c>
      <c r="O177" s="244"/>
      <c r="P177" s="244"/>
      <c r="Q177" s="244"/>
      <c r="R177" s="244"/>
      <c r="S177" s="244"/>
      <c r="T177" s="244"/>
      <c r="AA177" s="244"/>
      <c r="AB177" s="244"/>
    </row>
    <row r="178" customFormat="false" ht="11.25" hidden="false" customHeight="false" outlineLevel="0" collapsed="false">
      <c r="A178" s="204" t="n">
        <v>36639</v>
      </c>
      <c r="O178" s="244"/>
      <c r="P178" s="244"/>
      <c r="Q178" s="244"/>
      <c r="R178" s="244"/>
      <c r="S178" s="244"/>
      <c r="T178" s="244"/>
      <c r="AA178" s="244"/>
      <c r="AB178" s="244"/>
    </row>
    <row r="179" customFormat="false" ht="11.25" hidden="false" customHeight="false" outlineLevel="0" collapsed="false">
      <c r="A179" s="204" t="n">
        <v>36640</v>
      </c>
      <c r="O179" s="244"/>
      <c r="P179" s="244"/>
      <c r="Q179" s="244"/>
      <c r="R179" s="244"/>
      <c r="S179" s="244"/>
      <c r="T179" s="244"/>
      <c r="AA179" s="244"/>
      <c r="AB179" s="244"/>
    </row>
    <row r="180" customFormat="false" ht="11.25" hidden="false" customHeight="false" outlineLevel="0" collapsed="false">
      <c r="A180" s="204" t="n">
        <v>36641</v>
      </c>
      <c r="O180" s="244"/>
      <c r="P180" s="244"/>
      <c r="Q180" s="244"/>
      <c r="R180" s="244"/>
      <c r="S180" s="244"/>
      <c r="T180" s="244"/>
      <c r="AA180" s="244"/>
      <c r="AB180" s="244"/>
    </row>
    <row r="181" customFormat="false" ht="11.25" hidden="false" customHeight="false" outlineLevel="0" collapsed="false">
      <c r="A181" s="204" t="n">
        <v>36642</v>
      </c>
      <c r="O181" s="244"/>
      <c r="P181" s="244"/>
      <c r="Q181" s="244"/>
      <c r="R181" s="244"/>
      <c r="S181" s="244"/>
      <c r="T181" s="244"/>
      <c r="AA181" s="244"/>
      <c r="AB181" s="244"/>
    </row>
    <row r="182" customFormat="false" ht="11.25" hidden="false" customHeight="false" outlineLevel="0" collapsed="false">
      <c r="A182" s="204" t="n">
        <v>36643</v>
      </c>
      <c r="O182" s="244"/>
      <c r="P182" s="244"/>
      <c r="Q182" s="244"/>
      <c r="R182" s="244"/>
      <c r="S182" s="244"/>
      <c r="T182" s="244"/>
      <c r="AA182" s="244"/>
      <c r="AB182" s="244"/>
    </row>
    <row r="183" customFormat="false" ht="11.25" hidden="false" customHeight="false" outlineLevel="0" collapsed="false">
      <c r="A183" s="204" t="n">
        <v>36644</v>
      </c>
      <c r="O183" s="244"/>
      <c r="P183" s="244"/>
      <c r="Q183" s="244"/>
      <c r="R183" s="244"/>
      <c r="S183" s="244"/>
      <c r="T183" s="244"/>
      <c r="AA183" s="244"/>
      <c r="AB183" s="244"/>
    </row>
    <row r="184" customFormat="false" ht="11.25" hidden="false" customHeight="false" outlineLevel="0" collapsed="false">
      <c r="A184" s="204" t="n">
        <v>36645</v>
      </c>
      <c r="O184" s="244"/>
      <c r="P184" s="244"/>
      <c r="Q184" s="244"/>
      <c r="R184" s="244"/>
      <c r="S184" s="244"/>
      <c r="T184" s="244"/>
      <c r="AA184" s="244"/>
      <c r="AB184" s="244"/>
    </row>
    <row r="185" customFormat="false" ht="11.25" hidden="false" customHeight="false" outlineLevel="0" collapsed="false">
      <c r="A185" s="204" t="n">
        <v>36646</v>
      </c>
      <c r="O185" s="244"/>
      <c r="P185" s="244"/>
      <c r="Q185" s="244"/>
      <c r="R185" s="244"/>
      <c r="S185" s="244"/>
      <c r="T185" s="244"/>
      <c r="AA185" s="244"/>
      <c r="AB185" s="244"/>
    </row>
    <row r="186" customFormat="false" ht="11.25" hidden="false" customHeight="false" outlineLevel="0" collapsed="false">
      <c r="A186" s="204" t="n">
        <v>36647</v>
      </c>
      <c r="O186" s="244"/>
      <c r="P186" s="244"/>
      <c r="Q186" s="244"/>
      <c r="R186" s="244"/>
      <c r="S186" s="244"/>
      <c r="T186" s="244"/>
      <c r="AA186" s="244"/>
      <c r="AB186" s="244"/>
    </row>
    <row r="187" customFormat="false" ht="11.25" hidden="false" customHeight="false" outlineLevel="0" collapsed="false">
      <c r="A187" s="204" t="n">
        <v>36648</v>
      </c>
      <c r="O187" s="244"/>
      <c r="P187" s="244"/>
      <c r="Q187" s="244"/>
      <c r="R187" s="244"/>
      <c r="S187" s="244"/>
      <c r="T187" s="244"/>
      <c r="AA187" s="244"/>
      <c r="AB187" s="244"/>
    </row>
    <row r="188" customFormat="false" ht="11.25" hidden="false" customHeight="false" outlineLevel="0" collapsed="false">
      <c r="A188" s="204" t="n">
        <v>36649</v>
      </c>
      <c r="O188" s="244"/>
      <c r="P188" s="244"/>
      <c r="Q188" s="244"/>
      <c r="R188" s="244"/>
      <c r="S188" s="244"/>
      <c r="T188" s="244"/>
      <c r="AA188" s="244"/>
      <c r="AB188" s="244"/>
    </row>
    <row r="189" customFormat="false" ht="11.25" hidden="false" customHeight="false" outlineLevel="0" collapsed="false">
      <c r="A189" s="204" t="n">
        <v>36650</v>
      </c>
      <c r="O189" s="244"/>
      <c r="P189" s="244"/>
      <c r="Q189" s="244"/>
      <c r="R189" s="244"/>
      <c r="S189" s="244"/>
      <c r="T189" s="244"/>
      <c r="AA189" s="244"/>
      <c r="AB189" s="244"/>
    </row>
    <row r="190" customFormat="false" ht="11.25" hidden="false" customHeight="false" outlineLevel="0" collapsed="false">
      <c r="A190" s="204" t="n">
        <v>36651</v>
      </c>
      <c r="O190" s="244"/>
      <c r="P190" s="244"/>
      <c r="Q190" s="244"/>
      <c r="R190" s="244"/>
      <c r="S190" s="244"/>
      <c r="T190" s="244"/>
      <c r="AA190" s="244"/>
      <c r="AB190" s="244"/>
    </row>
    <row r="191" customFormat="false" ht="11.25" hidden="false" customHeight="false" outlineLevel="0" collapsed="false">
      <c r="A191" s="204" t="n">
        <v>36652</v>
      </c>
      <c r="O191" s="244"/>
      <c r="P191" s="244"/>
      <c r="Q191" s="244"/>
      <c r="R191" s="244"/>
      <c r="S191" s="244"/>
      <c r="T191" s="244"/>
      <c r="AA191" s="244"/>
      <c r="AB191" s="244"/>
    </row>
    <row r="192" customFormat="false" ht="11.25" hidden="false" customHeight="false" outlineLevel="0" collapsed="false">
      <c r="A192" s="204" t="n">
        <v>36653</v>
      </c>
      <c r="O192" s="244"/>
      <c r="P192" s="244"/>
      <c r="Q192" s="244"/>
      <c r="R192" s="244"/>
      <c r="S192" s="244"/>
      <c r="T192" s="244"/>
      <c r="AA192" s="244"/>
      <c r="AB192" s="244"/>
    </row>
    <row r="193" customFormat="false" ht="11.25" hidden="false" customHeight="false" outlineLevel="0" collapsed="false">
      <c r="A193" s="204" t="n">
        <v>36654</v>
      </c>
      <c r="O193" s="244"/>
      <c r="P193" s="244"/>
      <c r="Q193" s="244"/>
      <c r="R193" s="244"/>
      <c r="S193" s="244"/>
      <c r="T193" s="244"/>
      <c r="AA193" s="244"/>
      <c r="AB193" s="244"/>
    </row>
    <row r="194" customFormat="false" ht="11.25" hidden="false" customHeight="false" outlineLevel="0" collapsed="false">
      <c r="A194" s="204" t="n">
        <v>36655</v>
      </c>
      <c r="O194" s="244"/>
      <c r="P194" s="244"/>
      <c r="Q194" s="244"/>
      <c r="R194" s="244"/>
      <c r="S194" s="244"/>
      <c r="T194" s="244"/>
      <c r="AA194" s="244"/>
      <c r="AB194" s="244"/>
    </row>
    <row r="195" customFormat="false" ht="11.25" hidden="false" customHeight="false" outlineLevel="0" collapsed="false">
      <c r="A195" s="204" t="n">
        <v>36656</v>
      </c>
      <c r="O195" s="244"/>
      <c r="P195" s="244"/>
      <c r="Q195" s="244"/>
      <c r="R195" s="244"/>
      <c r="S195" s="244"/>
      <c r="T195" s="244"/>
      <c r="AA195" s="244"/>
      <c r="AB195" s="244"/>
    </row>
    <row r="196" customFormat="false" ht="11.25" hidden="false" customHeight="false" outlineLevel="0" collapsed="false">
      <c r="A196" s="204" t="n">
        <v>36657</v>
      </c>
      <c r="O196" s="244"/>
      <c r="P196" s="244"/>
      <c r="Q196" s="244"/>
      <c r="R196" s="244"/>
      <c r="S196" s="244"/>
      <c r="T196" s="244"/>
      <c r="AA196" s="244"/>
      <c r="AB196" s="244"/>
    </row>
    <row r="197" customFormat="false" ht="11.25" hidden="false" customHeight="false" outlineLevel="0" collapsed="false">
      <c r="A197" s="204" t="n">
        <v>36658</v>
      </c>
      <c r="O197" s="244"/>
      <c r="P197" s="244"/>
      <c r="Q197" s="244"/>
      <c r="R197" s="244"/>
      <c r="S197" s="244"/>
      <c r="T197" s="244"/>
      <c r="AA197" s="244"/>
      <c r="AB197" s="244"/>
    </row>
    <row r="198" customFormat="false" ht="11.25" hidden="false" customHeight="false" outlineLevel="0" collapsed="false">
      <c r="A198" s="204" t="n">
        <v>36659</v>
      </c>
      <c r="O198" s="244"/>
      <c r="P198" s="244"/>
      <c r="Q198" s="244"/>
      <c r="R198" s="244"/>
      <c r="S198" s="244"/>
      <c r="T198" s="244"/>
      <c r="AA198" s="244"/>
      <c r="AB198" s="244"/>
    </row>
    <row r="199" customFormat="false" ht="11.25" hidden="false" customHeight="false" outlineLevel="0" collapsed="false">
      <c r="A199" s="204" t="n">
        <v>36660</v>
      </c>
      <c r="O199" s="244"/>
      <c r="P199" s="244"/>
      <c r="Q199" s="244"/>
      <c r="R199" s="244"/>
      <c r="S199" s="244"/>
      <c r="T199" s="244"/>
      <c r="AA199" s="244"/>
      <c r="AB199" s="244"/>
    </row>
    <row r="200" customFormat="false" ht="11.25" hidden="false" customHeight="false" outlineLevel="0" collapsed="false">
      <c r="A200" s="204" t="n">
        <v>36661</v>
      </c>
      <c r="O200" s="244"/>
      <c r="P200" s="244"/>
      <c r="Q200" s="244"/>
      <c r="R200" s="244"/>
      <c r="S200" s="244"/>
      <c r="T200" s="244"/>
      <c r="AA200" s="244"/>
      <c r="AB200" s="244"/>
    </row>
    <row r="201" customFormat="false" ht="11.25" hidden="false" customHeight="false" outlineLevel="0" collapsed="false">
      <c r="A201" s="204" t="n">
        <v>36662</v>
      </c>
      <c r="O201" s="244"/>
      <c r="P201" s="244"/>
      <c r="Q201" s="244"/>
      <c r="R201" s="244"/>
      <c r="S201" s="244"/>
      <c r="T201" s="244"/>
      <c r="AA201" s="244"/>
      <c r="AB201" s="244"/>
    </row>
    <row r="202" customFormat="false" ht="11.25" hidden="false" customHeight="false" outlineLevel="0" collapsed="false">
      <c r="A202" s="204" t="n">
        <v>36663</v>
      </c>
      <c r="O202" s="244"/>
      <c r="P202" s="244"/>
      <c r="Q202" s="244"/>
      <c r="R202" s="244"/>
      <c r="S202" s="244"/>
      <c r="T202" s="244"/>
      <c r="AA202" s="244"/>
      <c r="AB202" s="244"/>
    </row>
    <row r="203" customFormat="false" ht="11.25" hidden="false" customHeight="false" outlineLevel="0" collapsed="false">
      <c r="A203" s="204" t="n">
        <v>36664</v>
      </c>
      <c r="O203" s="244"/>
      <c r="P203" s="244"/>
      <c r="Q203" s="244"/>
      <c r="R203" s="244"/>
      <c r="S203" s="244"/>
      <c r="T203" s="244"/>
      <c r="AA203" s="244"/>
      <c r="AB203" s="244"/>
    </row>
    <row r="204" customFormat="false" ht="11.25" hidden="false" customHeight="false" outlineLevel="0" collapsed="false">
      <c r="A204" s="204" t="n">
        <v>36665</v>
      </c>
      <c r="O204" s="244"/>
      <c r="P204" s="244"/>
      <c r="Q204" s="244"/>
      <c r="R204" s="244"/>
      <c r="S204" s="244"/>
      <c r="T204" s="244"/>
      <c r="AA204" s="244"/>
      <c r="AB204" s="244"/>
    </row>
    <row r="205" customFormat="false" ht="11.25" hidden="false" customHeight="false" outlineLevel="0" collapsed="false">
      <c r="A205" s="204" t="n">
        <v>36666</v>
      </c>
      <c r="O205" s="244"/>
      <c r="P205" s="244"/>
      <c r="Q205" s="244"/>
      <c r="R205" s="244"/>
      <c r="S205" s="244"/>
      <c r="T205" s="244"/>
      <c r="AA205" s="244"/>
      <c r="AB205" s="244"/>
    </row>
    <row r="206" customFormat="false" ht="11.25" hidden="false" customHeight="false" outlineLevel="0" collapsed="false">
      <c r="A206" s="204" t="n">
        <v>36667</v>
      </c>
      <c r="O206" s="244"/>
      <c r="P206" s="244"/>
      <c r="Q206" s="244"/>
      <c r="R206" s="244"/>
      <c r="S206" s="244"/>
      <c r="T206" s="244"/>
      <c r="AA206" s="244"/>
      <c r="AB206" s="244"/>
    </row>
    <row r="207" customFormat="false" ht="11.25" hidden="false" customHeight="false" outlineLevel="0" collapsed="false">
      <c r="A207" s="204" t="n">
        <v>36668</v>
      </c>
      <c r="O207" s="244"/>
      <c r="P207" s="244"/>
      <c r="Q207" s="244"/>
      <c r="R207" s="244"/>
      <c r="S207" s="244"/>
      <c r="T207" s="244"/>
      <c r="AA207" s="244"/>
      <c r="AB207" s="244"/>
    </row>
    <row r="208" customFormat="false" ht="11.25" hidden="false" customHeight="false" outlineLevel="0" collapsed="false">
      <c r="A208" s="204" t="n">
        <v>36669</v>
      </c>
      <c r="O208" s="244"/>
      <c r="P208" s="244"/>
      <c r="Q208" s="244"/>
      <c r="R208" s="244"/>
      <c r="S208" s="244"/>
      <c r="T208" s="244"/>
      <c r="AA208" s="244"/>
      <c r="AB208" s="244"/>
    </row>
    <row r="209" customFormat="false" ht="11.25" hidden="false" customHeight="false" outlineLevel="0" collapsed="false">
      <c r="A209" s="204" t="n">
        <v>36670</v>
      </c>
      <c r="O209" s="244"/>
      <c r="P209" s="244"/>
      <c r="Q209" s="244"/>
      <c r="R209" s="244"/>
      <c r="S209" s="244"/>
      <c r="T209" s="244"/>
      <c r="AA209" s="244"/>
      <c r="AB209" s="244"/>
    </row>
    <row r="210" customFormat="false" ht="11.25" hidden="false" customHeight="false" outlineLevel="0" collapsed="false">
      <c r="A210" s="204" t="n">
        <v>36671</v>
      </c>
      <c r="O210" s="244"/>
      <c r="P210" s="244"/>
      <c r="Q210" s="244"/>
      <c r="R210" s="244"/>
      <c r="S210" s="244"/>
      <c r="T210" s="244"/>
      <c r="AA210" s="244"/>
      <c r="AB210" s="244"/>
    </row>
    <row r="211" customFormat="false" ht="11.25" hidden="false" customHeight="false" outlineLevel="0" collapsed="false">
      <c r="A211" s="204" t="n">
        <v>36672</v>
      </c>
      <c r="O211" s="244"/>
      <c r="P211" s="244"/>
      <c r="Q211" s="244"/>
      <c r="R211" s="244"/>
      <c r="S211" s="244"/>
      <c r="T211" s="244"/>
      <c r="AA211" s="244"/>
      <c r="AB211" s="244"/>
    </row>
    <row r="212" customFormat="false" ht="11.25" hidden="false" customHeight="false" outlineLevel="0" collapsed="false">
      <c r="A212" s="204" t="n">
        <v>36673</v>
      </c>
      <c r="O212" s="244"/>
      <c r="P212" s="244"/>
      <c r="Q212" s="244"/>
      <c r="R212" s="244"/>
      <c r="S212" s="244"/>
      <c r="T212" s="244"/>
      <c r="AA212" s="244"/>
      <c r="AB212" s="244"/>
    </row>
    <row r="213" customFormat="false" ht="11.25" hidden="false" customHeight="false" outlineLevel="0" collapsed="false">
      <c r="A213" s="204" t="n">
        <v>36674</v>
      </c>
      <c r="O213" s="244"/>
      <c r="P213" s="244"/>
      <c r="Q213" s="244"/>
      <c r="R213" s="244"/>
      <c r="S213" s="244"/>
      <c r="T213" s="244"/>
      <c r="AA213" s="244"/>
      <c r="AB213" s="244"/>
    </row>
    <row r="214" customFormat="false" ht="11.25" hidden="false" customHeight="false" outlineLevel="0" collapsed="false">
      <c r="A214" s="204" t="n">
        <v>36675</v>
      </c>
      <c r="O214" s="244"/>
      <c r="P214" s="244"/>
      <c r="Q214" s="244"/>
      <c r="R214" s="244"/>
      <c r="S214" s="244"/>
      <c r="T214" s="244"/>
      <c r="AA214" s="244"/>
      <c r="AB214" s="244"/>
    </row>
    <row r="215" customFormat="false" ht="11.25" hidden="false" customHeight="false" outlineLevel="0" collapsed="false">
      <c r="A215" s="204" t="n">
        <v>36676</v>
      </c>
      <c r="O215" s="244"/>
      <c r="P215" s="244"/>
      <c r="Q215" s="244"/>
      <c r="R215" s="244"/>
      <c r="S215" s="244"/>
      <c r="T215" s="244"/>
      <c r="AA215" s="244"/>
      <c r="AB215" s="244"/>
    </row>
    <row r="216" customFormat="false" ht="11.25" hidden="false" customHeight="false" outlineLevel="0" collapsed="false">
      <c r="A216" s="204" t="n">
        <v>36677</v>
      </c>
      <c r="O216" s="244"/>
      <c r="P216" s="244"/>
      <c r="Q216" s="244"/>
      <c r="R216" s="244"/>
      <c r="S216" s="244"/>
      <c r="T216" s="244"/>
      <c r="AA216" s="244"/>
      <c r="AB216" s="244"/>
    </row>
    <row r="217" customFormat="false" ht="11.25" hidden="false" customHeight="false" outlineLevel="0" collapsed="false">
      <c r="A217" s="204" t="n">
        <v>36678</v>
      </c>
      <c r="O217" s="244"/>
      <c r="P217" s="244"/>
      <c r="Q217" s="244"/>
      <c r="R217" s="244"/>
      <c r="S217" s="244"/>
      <c r="T217" s="244"/>
      <c r="AA217" s="244"/>
      <c r="AB217" s="244"/>
    </row>
    <row r="218" customFormat="false" ht="11.25" hidden="false" customHeight="false" outlineLevel="0" collapsed="false">
      <c r="A218" s="204" t="n">
        <v>36679</v>
      </c>
      <c r="O218" s="244"/>
      <c r="P218" s="244"/>
      <c r="Q218" s="244"/>
      <c r="R218" s="244"/>
      <c r="S218" s="244"/>
      <c r="T218" s="244"/>
      <c r="AA218" s="244"/>
      <c r="AB218" s="244"/>
    </row>
    <row r="219" customFormat="false" ht="11.25" hidden="false" customHeight="false" outlineLevel="0" collapsed="false">
      <c r="A219" s="204" t="n">
        <v>36680</v>
      </c>
      <c r="O219" s="244"/>
      <c r="P219" s="244"/>
      <c r="Q219" s="244"/>
      <c r="R219" s="244"/>
      <c r="S219" s="244"/>
      <c r="T219" s="244"/>
      <c r="AA219" s="244"/>
      <c r="AB219" s="244"/>
    </row>
    <row r="220" customFormat="false" ht="11.25" hidden="false" customHeight="false" outlineLevel="0" collapsed="false">
      <c r="A220" s="204" t="n">
        <v>36681</v>
      </c>
      <c r="O220" s="244"/>
      <c r="P220" s="244"/>
      <c r="Q220" s="244"/>
      <c r="R220" s="244"/>
      <c r="S220" s="244"/>
      <c r="T220" s="244"/>
      <c r="AA220" s="244"/>
      <c r="AB220" s="244"/>
    </row>
    <row r="221" customFormat="false" ht="11.25" hidden="false" customHeight="false" outlineLevel="0" collapsed="false">
      <c r="A221" s="204" t="n">
        <v>36682</v>
      </c>
      <c r="O221" s="244"/>
      <c r="P221" s="244"/>
      <c r="Q221" s="244"/>
      <c r="R221" s="244"/>
      <c r="S221" s="244"/>
      <c r="T221" s="244"/>
      <c r="AA221" s="244"/>
      <c r="AB221" s="244"/>
    </row>
    <row r="222" customFormat="false" ht="11.25" hidden="false" customHeight="false" outlineLevel="0" collapsed="false">
      <c r="A222" s="204" t="n">
        <v>36683</v>
      </c>
      <c r="O222" s="244"/>
      <c r="P222" s="244"/>
      <c r="Q222" s="244"/>
      <c r="R222" s="244"/>
      <c r="S222" s="244"/>
      <c r="T222" s="244"/>
      <c r="AA222" s="244"/>
      <c r="AB222" s="244"/>
    </row>
    <row r="223" customFormat="false" ht="11.25" hidden="false" customHeight="false" outlineLevel="0" collapsed="false">
      <c r="A223" s="204" t="n">
        <v>36684</v>
      </c>
      <c r="O223" s="244"/>
      <c r="P223" s="244"/>
      <c r="Q223" s="244"/>
      <c r="R223" s="244"/>
      <c r="S223" s="244"/>
      <c r="T223" s="244"/>
      <c r="AA223" s="244"/>
      <c r="AB223" s="244"/>
    </row>
    <row r="224" customFormat="false" ht="11.25" hidden="false" customHeight="false" outlineLevel="0" collapsed="false">
      <c r="A224" s="204" t="n">
        <v>36685</v>
      </c>
      <c r="O224" s="244"/>
      <c r="P224" s="244"/>
      <c r="Q224" s="244"/>
      <c r="R224" s="244"/>
      <c r="S224" s="244"/>
      <c r="T224" s="244"/>
      <c r="AA224" s="244"/>
      <c r="AB224" s="244"/>
    </row>
    <row r="225" customFormat="false" ht="11.25" hidden="false" customHeight="false" outlineLevel="0" collapsed="false">
      <c r="A225" s="204" t="n">
        <v>36686</v>
      </c>
      <c r="O225" s="244"/>
      <c r="P225" s="244"/>
      <c r="Q225" s="244"/>
      <c r="R225" s="244"/>
      <c r="S225" s="244"/>
      <c r="T225" s="244"/>
      <c r="AA225" s="244"/>
      <c r="AB225" s="244"/>
    </row>
    <row r="226" customFormat="false" ht="11.25" hidden="false" customHeight="false" outlineLevel="0" collapsed="false">
      <c r="A226" s="204" t="n">
        <v>36687</v>
      </c>
      <c r="O226" s="244"/>
      <c r="P226" s="244"/>
      <c r="Q226" s="244"/>
      <c r="R226" s="244"/>
      <c r="S226" s="244"/>
      <c r="T226" s="244"/>
      <c r="AA226" s="244"/>
      <c r="AB226" s="244"/>
    </row>
    <row r="227" customFormat="false" ht="11.25" hidden="false" customHeight="false" outlineLevel="0" collapsed="false">
      <c r="A227" s="204" t="n">
        <v>36688</v>
      </c>
      <c r="O227" s="244"/>
      <c r="P227" s="244"/>
      <c r="Q227" s="244"/>
      <c r="R227" s="244"/>
      <c r="S227" s="244"/>
      <c r="T227" s="244"/>
      <c r="AA227" s="244"/>
      <c r="AB227" s="244"/>
    </row>
    <row r="228" customFormat="false" ht="11.25" hidden="false" customHeight="false" outlineLevel="0" collapsed="false">
      <c r="A228" s="204" t="n">
        <v>36689</v>
      </c>
      <c r="O228" s="244"/>
      <c r="P228" s="244"/>
      <c r="Q228" s="244"/>
      <c r="R228" s="244"/>
      <c r="S228" s="244"/>
      <c r="T228" s="244"/>
      <c r="AA228" s="244"/>
      <c r="AB228" s="244"/>
    </row>
    <row r="229" customFormat="false" ht="11.25" hidden="false" customHeight="false" outlineLevel="0" collapsed="false">
      <c r="A229" s="204" t="n">
        <v>36690</v>
      </c>
      <c r="O229" s="244"/>
      <c r="P229" s="244"/>
      <c r="Q229" s="244"/>
      <c r="R229" s="244"/>
      <c r="S229" s="244"/>
      <c r="T229" s="244"/>
      <c r="AA229" s="244"/>
      <c r="AB229" s="244"/>
    </row>
    <row r="230" customFormat="false" ht="11.25" hidden="false" customHeight="false" outlineLevel="0" collapsed="false">
      <c r="A230" s="204" t="n">
        <v>36691</v>
      </c>
      <c r="O230" s="244"/>
      <c r="P230" s="244"/>
      <c r="Q230" s="244"/>
      <c r="R230" s="244"/>
      <c r="S230" s="244"/>
      <c r="T230" s="244"/>
      <c r="AA230" s="244"/>
      <c r="AB230" s="244"/>
    </row>
    <row r="231" customFormat="false" ht="11.25" hidden="false" customHeight="false" outlineLevel="0" collapsed="false">
      <c r="A231" s="204" t="n">
        <v>36692</v>
      </c>
      <c r="O231" s="244"/>
      <c r="P231" s="244"/>
      <c r="Q231" s="244"/>
      <c r="R231" s="244"/>
      <c r="S231" s="244"/>
      <c r="T231" s="244"/>
      <c r="AA231" s="244"/>
      <c r="AB231" s="244"/>
    </row>
    <row r="232" customFormat="false" ht="11.25" hidden="false" customHeight="false" outlineLevel="0" collapsed="false">
      <c r="A232" s="204" t="n">
        <v>36693</v>
      </c>
      <c r="O232" s="244"/>
      <c r="P232" s="244"/>
      <c r="Q232" s="244"/>
      <c r="R232" s="244"/>
      <c r="S232" s="244"/>
      <c r="T232" s="244"/>
      <c r="AA232" s="244"/>
      <c r="AB232" s="244"/>
    </row>
    <row r="233" customFormat="false" ht="11.25" hidden="false" customHeight="false" outlineLevel="0" collapsed="false">
      <c r="A233" s="204" t="n">
        <v>36694</v>
      </c>
      <c r="O233" s="244"/>
      <c r="P233" s="244"/>
      <c r="Q233" s="244"/>
      <c r="R233" s="244"/>
      <c r="S233" s="244"/>
      <c r="T233" s="244"/>
      <c r="AA233" s="244"/>
      <c r="AB233" s="244"/>
    </row>
    <row r="234" customFormat="false" ht="11.25" hidden="false" customHeight="false" outlineLevel="0" collapsed="false">
      <c r="A234" s="204" t="n">
        <v>36695</v>
      </c>
      <c r="O234" s="244"/>
      <c r="P234" s="244"/>
      <c r="Q234" s="244"/>
      <c r="R234" s="244"/>
      <c r="S234" s="244"/>
      <c r="T234" s="244"/>
      <c r="AA234" s="244"/>
      <c r="AB234" s="244"/>
    </row>
    <row r="235" customFormat="false" ht="11.25" hidden="false" customHeight="false" outlineLevel="0" collapsed="false">
      <c r="A235" s="204" t="n">
        <v>36696</v>
      </c>
      <c r="O235" s="244"/>
      <c r="P235" s="244"/>
      <c r="Q235" s="244"/>
      <c r="R235" s="244"/>
      <c r="S235" s="244"/>
      <c r="T235" s="244"/>
      <c r="AA235" s="244"/>
      <c r="AB235" s="244"/>
    </row>
    <row r="236" customFormat="false" ht="11.25" hidden="false" customHeight="false" outlineLevel="0" collapsed="false">
      <c r="A236" s="204" t="n">
        <v>36697</v>
      </c>
      <c r="O236" s="244"/>
      <c r="P236" s="244"/>
      <c r="Q236" s="244"/>
      <c r="R236" s="244"/>
      <c r="S236" s="244"/>
      <c r="T236" s="244"/>
      <c r="AA236" s="244"/>
      <c r="AB236" s="244"/>
    </row>
    <row r="237" customFormat="false" ht="11.25" hidden="false" customHeight="false" outlineLevel="0" collapsed="false">
      <c r="A237" s="204" t="n">
        <v>36698</v>
      </c>
      <c r="O237" s="244"/>
      <c r="P237" s="244"/>
      <c r="Q237" s="244"/>
      <c r="R237" s="244"/>
      <c r="S237" s="244"/>
      <c r="T237" s="244"/>
      <c r="AA237" s="244"/>
      <c r="AB237" s="244"/>
    </row>
    <row r="238" customFormat="false" ht="11.25" hidden="false" customHeight="false" outlineLevel="0" collapsed="false">
      <c r="A238" s="204" t="n">
        <v>36699</v>
      </c>
      <c r="O238" s="244"/>
      <c r="P238" s="244"/>
      <c r="Q238" s="244"/>
      <c r="R238" s="244"/>
      <c r="S238" s="244"/>
      <c r="T238" s="244"/>
      <c r="AA238" s="244"/>
      <c r="AB238" s="244"/>
    </row>
    <row r="239" customFormat="false" ht="11.25" hidden="false" customHeight="false" outlineLevel="0" collapsed="false">
      <c r="A239" s="204" t="n">
        <v>36700</v>
      </c>
      <c r="O239" s="244"/>
      <c r="P239" s="244"/>
      <c r="Q239" s="244"/>
      <c r="R239" s="244"/>
      <c r="S239" s="244"/>
      <c r="T239" s="244"/>
      <c r="AA239" s="244"/>
      <c r="AB239" s="244"/>
    </row>
    <row r="240" customFormat="false" ht="11.25" hidden="false" customHeight="false" outlineLevel="0" collapsed="false">
      <c r="A240" s="204" t="n">
        <v>36701</v>
      </c>
      <c r="O240" s="244"/>
      <c r="P240" s="244"/>
      <c r="Q240" s="244"/>
      <c r="R240" s="244"/>
      <c r="S240" s="244"/>
      <c r="T240" s="244"/>
      <c r="AA240" s="244"/>
      <c r="AB240" s="244"/>
    </row>
    <row r="241" customFormat="false" ht="11.25" hidden="false" customHeight="false" outlineLevel="0" collapsed="false">
      <c r="A241" s="204" t="n">
        <v>36702</v>
      </c>
      <c r="O241" s="244"/>
      <c r="P241" s="244"/>
      <c r="Q241" s="244"/>
      <c r="R241" s="244"/>
      <c r="S241" s="244"/>
      <c r="T241" s="244"/>
      <c r="AA241" s="244"/>
      <c r="AB241" s="244"/>
    </row>
    <row r="242" customFormat="false" ht="11.25" hidden="false" customHeight="false" outlineLevel="0" collapsed="false">
      <c r="A242" s="204" t="n">
        <v>36703</v>
      </c>
      <c r="O242" s="244"/>
      <c r="P242" s="244"/>
      <c r="Q242" s="244"/>
      <c r="R242" s="244"/>
      <c r="S242" s="244"/>
      <c r="T242" s="244"/>
      <c r="AA242" s="244"/>
      <c r="AB242" s="244"/>
    </row>
    <row r="243" customFormat="false" ht="11.25" hidden="false" customHeight="false" outlineLevel="0" collapsed="false">
      <c r="A243" s="204" t="n">
        <v>36704</v>
      </c>
      <c r="O243" s="244"/>
      <c r="P243" s="244"/>
      <c r="Q243" s="244"/>
      <c r="R243" s="244"/>
      <c r="S243" s="244"/>
      <c r="T243" s="244"/>
      <c r="AA243" s="244"/>
      <c r="AB243" s="244"/>
    </row>
    <row r="244" customFormat="false" ht="11.25" hidden="false" customHeight="false" outlineLevel="0" collapsed="false">
      <c r="A244" s="204" t="n">
        <v>36705</v>
      </c>
      <c r="O244" s="244"/>
      <c r="P244" s="244"/>
      <c r="Q244" s="244"/>
      <c r="R244" s="244"/>
      <c r="S244" s="244"/>
      <c r="T244" s="244"/>
      <c r="AA244" s="244"/>
      <c r="AB244" s="244"/>
    </row>
    <row r="245" customFormat="false" ht="11.25" hidden="false" customHeight="false" outlineLevel="0" collapsed="false">
      <c r="A245" s="204" t="n">
        <v>36706</v>
      </c>
      <c r="O245" s="244"/>
      <c r="P245" s="244"/>
      <c r="Q245" s="244"/>
      <c r="R245" s="244"/>
      <c r="S245" s="244"/>
      <c r="T245" s="244"/>
      <c r="AA245" s="244"/>
      <c r="AB245" s="244"/>
    </row>
    <row r="246" customFormat="false" ht="11.25" hidden="false" customHeight="false" outlineLevel="0" collapsed="false">
      <c r="A246" s="204" t="n">
        <v>36707</v>
      </c>
      <c r="O246" s="244"/>
      <c r="P246" s="244"/>
      <c r="Q246" s="244"/>
      <c r="R246" s="244"/>
      <c r="S246" s="244"/>
      <c r="T246" s="244"/>
      <c r="AA246" s="244"/>
      <c r="AB246" s="244"/>
    </row>
    <row r="247" customFormat="false" ht="11.25" hidden="false" customHeight="false" outlineLevel="0" collapsed="false">
      <c r="A247" s="204" t="n">
        <v>36708</v>
      </c>
      <c r="O247" s="244"/>
      <c r="P247" s="244"/>
      <c r="Q247" s="244"/>
      <c r="R247" s="244"/>
      <c r="S247" s="244"/>
      <c r="T247" s="244"/>
      <c r="AA247" s="244"/>
      <c r="AB247" s="244"/>
    </row>
    <row r="248" customFormat="false" ht="11.25" hidden="false" customHeight="false" outlineLevel="0" collapsed="false">
      <c r="A248" s="204" t="n">
        <v>36709</v>
      </c>
      <c r="O248" s="244"/>
      <c r="P248" s="244"/>
      <c r="Q248" s="244"/>
      <c r="R248" s="244"/>
      <c r="S248" s="244"/>
      <c r="T248" s="244"/>
      <c r="AA248" s="244"/>
      <c r="AB248" s="244"/>
    </row>
    <row r="249" customFormat="false" ht="11.25" hidden="false" customHeight="false" outlineLevel="0" collapsed="false">
      <c r="A249" s="204" t="n">
        <v>36710</v>
      </c>
      <c r="O249" s="244"/>
      <c r="P249" s="244"/>
      <c r="Q249" s="244"/>
      <c r="R249" s="244"/>
      <c r="S249" s="244"/>
      <c r="T249" s="244"/>
      <c r="AA249" s="244"/>
      <c r="AB249" s="244"/>
    </row>
    <row r="250" customFormat="false" ht="11.25" hidden="false" customHeight="false" outlineLevel="0" collapsed="false">
      <c r="A250" s="204" t="n">
        <v>36711</v>
      </c>
      <c r="O250" s="244"/>
      <c r="P250" s="244"/>
      <c r="Q250" s="244"/>
      <c r="R250" s="244"/>
      <c r="S250" s="244"/>
      <c r="T250" s="244"/>
      <c r="AA250" s="244"/>
      <c r="AB250" s="244"/>
    </row>
    <row r="251" customFormat="false" ht="11.25" hidden="false" customHeight="false" outlineLevel="0" collapsed="false">
      <c r="A251" s="204" t="n">
        <v>36712</v>
      </c>
      <c r="O251" s="244"/>
      <c r="P251" s="244"/>
      <c r="Q251" s="244"/>
      <c r="R251" s="244"/>
      <c r="S251" s="244"/>
      <c r="T251" s="244"/>
      <c r="AA251" s="244"/>
      <c r="AB251" s="244"/>
    </row>
    <row r="252" customFormat="false" ht="11.25" hidden="false" customHeight="false" outlineLevel="0" collapsed="false">
      <c r="A252" s="204" t="n">
        <v>36713</v>
      </c>
      <c r="O252" s="244"/>
      <c r="P252" s="244"/>
      <c r="Q252" s="244"/>
      <c r="R252" s="244"/>
      <c r="S252" s="244"/>
      <c r="T252" s="244"/>
      <c r="AA252" s="244"/>
      <c r="AB252" s="244"/>
    </row>
    <row r="253" customFormat="false" ht="11.25" hidden="false" customHeight="false" outlineLevel="0" collapsed="false">
      <c r="A253" s="204" t="n">
        <v>36714</v>
      </c>
      <c r="O253" s="244"/>
      <c r="P253" s="244"/>
      <c r="Q253" s="244"/>
      <c r="R253" s="244"/>
      <c r="S253" s="244"/>
      <c r="T253" s="244"/>
      <c r="AA253" s="244"/>
      <c r="AB253" s="244"/>
    </row>
    <row r="254" customFormat="false" ht="11.25" hidden="false" customHeight="false" outlineLevel="0" collapsed="false">
      <c r="A254" s="204" t="n">
        <v>36715</v>
      </c>
      <c r="O254" s="244"/>
      <c r="P254" s="244"/>
      <c r="Q254" s="244"/>
      <c r="R254" s="244"/>
      <c r="S254" s="244"/>
      <c r="T254" s="244"/>
      <c r="AA254" s="244"/>
      <c r="AB254" s="244"/>
    </row>
    <row r="255" customFormat="false" ht="11.25" hidden="false" customHeight="false" outlineLevel="0" collapsed="false">
      <c r="A255" s="204" t="n">
        <v>36716</v>
      </c>
      <c r="O255" s="244"/>
      <c r="P255" s="244"/>
      <c r="Q255" s="244"/>
      <c r="R255" s="244"/>
      <c r="S255" s="244"/>
      <c r="T255" s="244"/>
      <c r="AA255" s="244"/>
      <c r="AB255" s="244"/>
    </row>
    <row r="256" customFormat="false" ht="11.25" hidden="false" customHeight="false" outlineLevel="0" collapsed="false">
      <c r="A256" s="204" t="n">
        <v>36717</v>
      </c>
      <c r="O256" s="244"/>
      <c r="P256" s="244"/>
      <c r="Q256" s="244"/>
      <c r="R256" s="244"/>
      <c r="S256" s="244"/>
      <c r="T256" s="244"/>
      <c r="AA256" s="244"/>
      <c r="AB256" s="244"/>
    </row>
    <row r="257" customFormat="false" ht="11.25" hidden="false" customHeight="false" outlineLevel="0" collapsed="false">
      <c r="A257" s="204" t="n">
        <v>36718</v>
      </c>
      <c r="O257" s="244"/>
      <c r="P257" s="244"/>
      <c r="Q257" s="244"/>
      <c r="R257" s="244"/>
      <c r="S257" s="244"/>
      <c r="T257" s="244"/>
      <c r="AA257" s="244"/>
      <c r="AB257" s="244"/>
    </row>
    <row r="258" customFormat="false" ht="11.25" hidden="false" customHeight="false" outlineLevel="0" collapsed="false">
      <c r="A258" s="204" t="n">
        <v>36719</v>
      </c>
      <c r="O258" s="244"/>
      <c r="P258" s="244"/>
      <c r="Q258" s="244"/>
      <c r="R258" s="244"/>
      <c r="S258" s="244"/>
      <c r="T258" s="244"/>
      <c r="AA258" s="244"/>
      <c r="AB258" s="244"/>
    </row>
    <row r="259" customFormat="false" ht="11.25" hidden="false" customHeight="false" outlineLevel="0" collapsed="false">
      <c r="A259" s="204" t="n">
        <v>36720</v>
      </c>
      <c r="O259" s="244"/>
      <c r="P259" s="244"/>
      <c r="Q259" s="244"/>
      <c r="R259" s="244"/>
      <c r="S259" s="244"/>
      <c r="T259" s="244"/>
      <c r="AA259" s="244"/>
      <c r="AB259" s="244"/>
    </row>
    <row r="260" customFormat="false" ht="11.25" hidden="false" customHeight="false" outlineLevel="0" collapsed="false">
      <c r="A260" s="204" t="n">
        <v>36721</v>
      </c>
      <c r="O260" s="244"/>
      <c r="P260" s="244"/>
      <c r="Q260" s="244"/>
      <c r="R260" s="244"/>
      <c r="S260" s="244"/>
      <c r="T260" s="244"/>
      <c r="AA260" s="244"/>
      <c r="AB260" s="244"/>
    </row>
    <row r="261" customFormat="false" ht="11.25" hidden="false" customHeight="false" outlineLevel="0" collapsed="false">
      <c r="A261" s="204" t="n">
        <v>36722</v>
      </c>
      <c r="O261" s="244"/>
      <c r="P261" s="244"/>
      <c r="Q261" s="244"/>
      <c r="R261" s="244"/>
      <c r="S261" s="244"/>
      <c r="T261" s="244"/>
      <c r="AA261" s="244"/>
      <c r="AB261" s="244"/>
    </row>
    <row r="262" customFormat="false" ht="11.25" hidden="false" customHeight="false" outlineLevel="0" collapsed="false">
      <c r="A262" s="204" t="n">
        <v>36723</v>
      </c>
      <c r="O262" s="244"/>
      <c r="P262" s="244"/>
      <c r="Q262" s="244"/>
      <c r="R262" s="244"/>
      <c r="S262" s="244"/>
      <c r="T262" s="244"/>
      <c r="AA262" s="244"/>
      <c r="AB262" s="244"/>
    </row>
    <row r="263" customFormat="false" ht="11.25" hidden="false" customHeight="false" outlineLevel="0" collapsed="false">
      <c r="A263" s="204" t="n">
        <v>36724</v>
      </c>
      <c r="O263" s="244"/>
      <c r="P263" s="244"/>
      <c r="Q263" s="244"/>
      <c r="R263" s="244"/>
      <c r="S263" s="244"/>
      <c r="T263" s="244"/>
      <c r="AA263" s="244"/>
      <c r="AB263" s="244"/>
    </row>
    <row r="264" customFormat="false" ht="11.25" hidden="false" customHeight="false" outlineLevel="0" collapsed="false">
      <c r="A264" s="204" t="n">
        <v>36725</v>
      </c>
      <c r="O264" s="244"/>
      <c r="P264" s="244"/>
      <c r="Q264" s="244"/>
      <c r="R264" s="244"/>
      <c r="S264" s="244"/>
      <c r="T264" s="244"/>
      <c r="AA264" s="244"/>
      <c r="AB264" s="244"/>
    </row>
    <row r="265" customFormat="false" ht="11.25" hidden="false" customHeight="false" outlineLevel="0" collapsed="false">
      <c r="A265" s="204" t="n">
        <v>36726</v>
      </c>
      <c r="O265" s="244"/>
      <c r="P265" s="244"/>
      <c r="Q265" s="244"/>
      <c r="R265" s="244"/>
      <c r="S265" s="244"/>
      <c r="T265" s="244"/>
      <c r="AA265" s="244"/>
      <c r="AB265" s="244"/>
    </row>
    <row r="266" customFormat="false" ht="11.25" hidden="false" customHeight="false" outlineLevel="0" collapsed="false">
      <c r="A266" s="204" t="n">
        <v>36727</v>
      </c>
      <c r="O266" s="244"/>
      <c r="P266" s="244"/>
      <c r="Q266" s="244"/>
      <c r="R266" s="244"/>
      <c r="S266" s="244"/>
      <c r="T266" s="244"/>
      <c r="AA266" s="244"/>
      <c r="AB266" s="244"/>
    </row>
    <row r="267" customFormat="false" ht="11.25" hidden="false" customHeight="false" outlineLevel="0" collapsed="false">
      <c r="A267" s="204" t="n">
        <v>36728</v>
      </c>
      <c r="O267" s="244"/>
      <c r="P267" s="244"/>
      <c r="Q267" s="244"/>
      <c r="R267" s="244"/>
      <c r="S267" s="244"/>
      <c r="T267" s="244"/>
      <c r="AA267" s="244"/>
      <c r="AB267" s="244"/>
    </row>
    <row r="268" customFormat="false" ht="11.25" hidden="false" customHeight="false" outlineLevel="0" collapsed="false">
      <c r="A268" s="204" t="n">
        <v>36729</v>
      </c>
      <c r="O268" s="244"/>
      <c r="P268" s="244"/>
      <c r="Q268" s="244"/>
      <c r="R268" s="244"/>
      <c r="S268" s="244"/>
      <c r="T268" s="244"/>
      <c r="AA268" s="244"/>
      <c r="AB268" s="244"/>
    </row>
    <row r="269" customFormat="false" ht="11.25" hidden="false" customHeight="false" outlineLevel="0" collapsed="false">
      <c r="A269" s="204" t="n">
        <v>36730</v>
      </c>
      <c r="O269" s="244"/>
      <c r="P269" s="244"/>
      <c r="Q269" s="244"/>
      <c r="R269" s="244"/>
      <c r="S269" s="244"/>
      <c r="T269" s="244"/>
      <c r="AA269" s="244"/>
      <c r="AB269" s="244"/>
    </row>
    <row r="270" customFormat="false" ht="11.25" hidden="false" customHeight="false" outlineLevel="0" collapsed="false">
      <c r="A270" s="204" t="n">
        <v>36731</v>
      </c>
      <c r="O270" s="244"/>
      <c r="P270" s="244"/>
      <c r="Q270" s="244"/>
      <c r="R270" s="244"/>
      <c r="S270" s="244"/>
      <c r="T270" s="244"/>
      <c r="AA270" s="244"/>
      <c r="AB270" s="244"/>
    </row>
    <row r="271" customFormat="false" ht="11.25" hidden="false" customHeight="false" outlineLevel="0" collapsed="false">
      <c r="A271" s="204" t="n">
        <v>36732</v>
      </c>
      <c r="O271" s="244"/>
      <c r="P271" s="244"/>
      <c r="Q271" s="244"/>
      <c r="R271" s="244"/>
      <c r="S271" s="244"/>
      <c r="T271" s="244"/>
      <c r="AA271" s="244"/>
      <c r="AB271" s="244"/>
    </row>
    <row r="272" customFormat="false" ht="11.25" hidden="false" customHeight="false" outlineLevel="0" collapsed="false">
      <c r="A272" s="204" t="n">
        <v>36733</v>
      </c>
      <c r="O272" s="244"/>
      <c r="P272" s="244"/>
      <c r="Q272" s="244"/>
      <c r="R272" s="244"/>
      <c r="S272" s="244"/>
      <c r="T272" s="244"/>
      <c r="AA272" s="244"/>
      <c r="AB272" s="244"/>
    </row>
    <row r="273" customFormat="false" ht="11.25" hidden="false" customHeight="false" outlineLevel="0" collapsed="false">
      <c r="A273" s="204" t="n">
        <v>36734</v>
      </c>
      <c r="O273" s="244"/>
      <c r="P273" s="244"/>
      <c r="Q273" s="244"/>
      <c r="R273" s="244"/>
      <c r="S273" s="244"/>
      <c r="T273" s="244"/>
      <c r="AA273" s="244"/>
      <c r="AB273" s="244"/>
    </row>
    <row r="274" customFormat="false" ht="11.25" hidden="false" customHeight="false" outlineLevel="0" collapsed="false">
      <c r="A274" s="204" t="n">
        <v>36735</v>
      </c>
      <c r="O274" s="244"/>
      <c r="P274" s="244"/>
      <c r="Q274" s="244"/>
      <c r="R274" s="244"/>
      <c r="S274" s="244"/>
      <c r="T274" s="244"/>
      <c r="AA274" s="244"/>
      <c r="AB274" s="244"/>
    </row>
    <row r="275" customFormat="false" ht="11.25" hidden="false" customHeight="false" outlineLevel="0" collapsed="false">
      <c r="A275" s="204" t="n">
        <v>36736</v>
      </c>
      <c r="O275" s="244"/>
      <c r="P275" s="244"/>
      <c r="Q275" s="244"/>
      <c r="R275" s="244"/>
      <c r="S275" s="244"/>
      <c r="T275" s="244"/>
      <c r="AA275" s="244"/>
      <c r="AB275" s="244"/>
    </row>
    <row r="276" customFormat="false" ht="11.25" hidden="false" customHeight="false" outlineLevel="0" collapsed="false">
      <c r="A276" s="204" t="n">
        <v>36737</v>
      </c>
      <c r="O276" s="244"/>
      <c r="P276" s="244"/>
      <c r="Q276" s="244"/>
      <c r="R276" s="244"/>
      <c r="S276" s="244"/>
      <c r="T276" s="244"/>
      <c r="AA276" s="244"/>
      <c r="AB276" s="244"/>
    </row>
    <row r="277" customFormat="false" ht="11.25" hidden="false" customHeight="false" outlineLevel="0" collapsed="false">
      <c r="A277" s="204" t="n">
        <v>36738</v>
      </c>
      <c r="O277" s="244"/>
      <c r="P277" s="244"/>
      <c r="Q277" s="244"/>
      <c r="R277" s="244"/>
      <c r="S277" s="244"/>
      <c r="T277" s="244"/>
      <c r="AA277" s="244"/>
      <c r="AB277" s="244"/>
    </row>
    <row r="278" customFormat="false" ht="11.25" hidden="false" customHeight="false" outlineLevel="0" collapsed="false">
      <c r="A278" s="204" t="n">
        <v>36739</v>
      </c>
      <c r="O278" s="244"/>
      <c r="P278" s="244"/>
      <c r="Q278" s="244"/>
      <c r="R278" s="244"/>
      <c r="S278" s="244"/>
      <c r="T278" s="244"/>
      <c r="AA278" s="244"/>
      <c r="AB278" s="244"/>
    </row>
    <row r="279" customFormat="false" ht="11.25" hidden="false" customHeight="false" outlineLevel="0" collapsed="false">
      <c r="A279" s="204" t="n">
        <v>36740</v>
      </c>
      <c r="O279" s="244"/>
      <c r="P279" s="244"/>
      <c r="Q279" s="244"/>
      <c r="R279" s="244"/>
      <c r="S279" s="244"/>
      <c r="T279" s="244"/>
      <c r="AA279" s="244"/>
      <c r="AB279" s="244"/>
    </row>
    <row r="280" customFormat="false" ht="11.25" hidden="false" customHeight="false" outlineLevel="0" collapsed="false">
      <c r="A280" s="204" t="n">
        <v>36741</v>
      </c>
      <c r="O280" s="244"/>
      <c r="P280" s="244"/>
      <c r="Q280" s="244"/>
      <c r="R280" s="244"/>
      <c r="S280" s="244"/>
      <c r="T280" s="244"/>
      <c r="AA280" s="244"/>
      <c r="AB280" s="244"/>
    </row>
    <row r="281" customFormat="false" ht="11.25" hidden="false" customHeight="false" outlineLevel="0" collapsed="false">
      <c r="A281" s="204" t="n">
        <v>36742</v>
      </c>
      <c r="O281" s="244"/>
      <c r="P281" s="244"/>
      <c r="Q281" s="244"/>
      <c r="R281" s="244"/>
      <c r="S281" s="244"/>
      <c r="T281" s="244"/>
      <c r="AA281" s="244"/>
      <c r="AB281" s="244"/>
    </row>
    <row r="282" customFormat="false" ht="11.25" hidden="false" customHeight="false" outlineLevel="0" collapsed="false">
      <c r="A282" s="204" t="n">
        <v>36743</v>
      </c>
      <c r="O282" s="244"/>
      <c r="P282" s="244"/>
      <c r="Q282" s="244"/>
      <c r="R282" s="244"/>
      <c r="S282" s="244"/>
      <c r="T282" s="244"/>
      <c r="AA282" s="244"/>
      <c r="AB282" s="244"/>
    </row>
    <row r="283" customFormat="false" ht="11.25" hidden="false" customHeight="false" outlineLevel="0" collapsed="false">
      <c r="A283" s="204" t="n">
        <v>36744</v>
      </c>
      <c r="O283" s="244"/>
      <c r="P283" s="244"/>
      <c r="Q283" s="244"/>
      <c r="R283" s="244"/>
      <c r="S283" s="244"/>
      <c r="T283" s="244"/>
      <c r="AA283" s="244"/>
      <c r="AB283" s="244"/>
    </row>
    <row r="284" customFormat="false" ht="11.25" hidden="false" customHeight="false" outlineLevel="0" collapsed="false">
      <c r="A284" s="204" t="n">
        <v>36745</v>
      </c>
      <c r="O284" s="244"/>
      <c r="P284" s="244"/>
      <c r="Q284" s="244"/>
      <c r="R284" s="244"/>
      <c r="S284" s="244"/>
      <c r="T284" s="244"/>
      <c r="AA284" s="244"/>
      <c r="AB284" s="244"/>
    </row>
    <row r="285" customFormat="false" ht="11.25" hidden="false" customHeight="false" outlineLevel="0" collapsed="false">
      <c r="A285" s="204" t="n">
        <v>36746</v>
      </c>
      <c r="O285" s="244"/>
      <c r="P285" s="244"/>
      <c r="Q285" s="244"/>
      <c r="R285" s="244"/>
      <c r="S285" s="244"/>
      <c r="T285" s="244"/>
      <c r="AA285" s="244"/>
      <c r="AB285" s="244"/>
    </row>
    <row r="286" customFormat="false" ht="11.25" hidden="false" customHeight="false" outlineLevel="0" collapsed="false">
      <c r="A286" s="204" t="n">
        <v>36747</v>
      </c>
      <c r="O286" s="244"/>
      <c r="P286" s="244"/>
      <c r="Q286" s="244"/>
      <c r="R286" s="244"/>
      <c r="S286" s="244"/>
      <c r="T286" s="244"/>
      <c r="AA286" s="244"/>
      <c r="AB286" s="244"/>
    </row>
    <row r="287" customFormat="false" ht="11.25" hidden="false" customHeight="false" outlineLevel="0" collapsed="false">
      <c r="A287" s="204" t="n">
        <v>36748</v>
      </c>
      <c r="O287" s="244"/>
      <c r="P287" s="244"/>
      <c r="Q287" s="244"/>
      <c r="R287" s="244"/>
      <c r="S287" s="244"/>
      <c r="T287" s="244"/>
      <c r="AA287" s="244"/>
      <c r="AB287" s="244"/>
    </row>
    <row r="288" customFormat="false" ht="11.25" hidden="false" customHeight="false" outlineLevel="0" collapsed="false">
      <c r="A288" s="204" t="n">
        <v>36749</v>
      </c>
      <c r="O288" s="244"/>
      <c r="P288" s="244"/>
      <c r="Q288" s="244"/>
      <c r="R288" s="244"/>
      <c r="S288" s="244"/>
      <c r="T288" s="244"/>
      <c r="AA288" s="244"/>
      <c r="AB288" s="244"/>
    </row>
    <row r="289" customFormat="false" ht="11.25" hidden="false" customHeight="false" outlineLevel="0" collapsed="false">
      <c r="A289" s="204" t="n">
        <v>36750</v>
      </c>
      <c r="O289" s="244"/>
      <c r="P289" s="244"/>
      <c r="Q289" s="244"/>
      <c r="R289" s="244"/>
      <c r="S289" s="244"/>
      <c r="T289" s="244"/>
      <c r="AA289" s="244"/>
      <c r="AB289" s="244"/>
    </row>
    <row r="290" customFormat="false" ht="11.25" hidden="false" customHeight="false" outlineLevel="0" collapsed="false">
      <c r="A290" s="204" t="n">
        <v>36751</v>
      </c>
      <c r="O290" s="244"/>
      <c r="P290" s="244"/>
      <c r="Q290" s="244"/>
      <c r="R290" s="244"/>
      <c r="S290" s="244"/>
      <c r="T290" s="244"/>
      <c r="AA290" s="244"/>
      <c r="AB290" s="244"/>
    </row>
    <row r="291" customFormat="false" ht="11.25" hidden="false" customHeight="false" outlineLevel="0" collapsed="false">
      <c r="A291" s="204" t="n">
        <v>36752</v>
      </c>
      <c r="O291" s="244"/>
      <c r="P291" s="244"/>
      <c r="Q291" s="244"/>
      <c r="R291" s="244"/>
      <c r="S291" s="244"/>
      <c r="T291" s="244"/>
      <c r="AA291" s="244"/>
      <c r="AB291" s="244"/>
    </row>
    <row r="292" customFormat="false" ht="11.25" hidden="false" customHeight="false" outlineLevel="0" collapsed="false">
      <c r="A292" s="204" t="n">
        <v>36753</v>
      </c>
      <c r="O292" s="244"/>
      <c r="P292" s="244"/>
      <c r="Q292" s="244"/>
      <c r="R292" s="244"/>
      <c r="S292" s="244"/>
      <c r="T292" s="244"/>
      <c r="AA292" s="244"/>
      <c r="AB292" s="244"/>
    </row>
    <row r="293" customFormat="false" ht="11.25" hidden="false" customHeight="false" outlineLevel="0" collapsed="false">
      <c r="A293" s="204" t="n">
        <v>36754</v>
      </c>
      <c r="O293" s="244"/>
      <c r="P293" s="244"/>
      <c r="Q293" s="244"/>
      <c r="R293" s="244"/>
      <c r="S293" s="244"/>
      <c r="T293" s="244"/>
      <c r="AA293" s="244"/>
      <c r="AB293" s="244"/>
    </row>
    <row r="294" customFormat="false" ht="11.25" hidden="false" customHeight="false" outlineLevel="0" collapsed="false">
      <c r="A294" s="204" t="n">
        <v>36755</v>
      </c>
      <c r="O294" s="244"/>
      <c r="P294" s="244"/>
      <c r="Q294" s="244"/>
      <c r="R294" s="244"/>
      <c r="S294" s="244"/>
      <c r="T294" s="244"/>
      <c r="AA294" s="244"/>
      <c r="AB294" s="244"/>
    </row>
    <row r="295" customFormat="false" ht="11.25" hidden="false" customHeight="false" outlineLevel="0" collapsed="false">
      <c r="A295" s="204" t="n">
        <v>36756</v>
      </c>
      <c r="O295" s="244"/>
      <c r="P295" s="244"/>
      <c r="Q295" s="244"/>
      <c r="R295" s="244"/>
      <c r="S295" s="244"/>
      <c r="T295" s="244"/>
      <c r="AA295" s="244"/>
      <c r="AB295" s="244"/>
    </row>
    <row r="296" customFormat="false" ht="11.25" hidden="false" customHeight="false" outlineLevel="0" collapsed="false">
      <c r="A296" s="204" t="n">
        <v>36757</v>
      </c>
      <c r="O296" s="244"/>
      <c r="P296" s="244"/>
      <c r="Q296" s="244"/>
      <c r="R296" s="244"/>
      <c r="S296" s="244"/>
      <c r="T296" s="244"/>
      <c r="AA296" s="244"/>
      <c r="AB296" s="244"/>
    </row>
    <row r="297" customFormat="false" ht="11.25" hidden="false" customHeight="false" outlineLevel="0" collapsed="false">
      <c r="A297" s="204" t="n">
        <v>36758</v>
      </c>
      <c r="O297" s="244"/>
      <c r="P297" s="244"/>
      <c r="Q297" s="244"/>
      <c r="R297" s="244"/>
      <c r="S297" s="244"/>
      <c r="T297" s="244"/>
      <c r="AA297" s="244"/>
      <c r="AB297" s="244"/>
    </row>
    <row r="298" customFormat="false" ht="11.25" hidden="false" customHeight="false" outlineLevel="0" collapsed="false">
      <c r="A298" s="204" t="n">
        <v>36759</v>
      </c>
      <c r="O298" s="244"/>
      <c r="P298" s="244"/>
      <c r="Q298" s="244"/>
      <c r="R298" s="244"/>
      <c r="S298" s="244"/>
      <c r="T298" s="244"/>
      <c r="AA298" s="244"/>
      <c r="AB298" s="244"/>
    </row>
    <row r="299" customFormat="false" ht="11.25" hidden="false" customHeight="false" outlineLevel="0" collapsed="false">
      <c r="A299" s="204" t="n">
        <v>36760</v>
      </c>
      <c r="O299" s="244"/>
      <c r="P299" s="244"/>
      <c r="Q299" s="244"/>
      <c r="R299" s="244"/>
      <c r="S299" s="244"/>
      <c r="T299" s="244"/>
      <c r="AA299" s="244"/>
      <c r="AB299" s="244"/>
    </row>
    <row r="300" customFormat="false" ht="11.25" hidden="false" customHeight="false" outlineLevel="0" collapsed="false">
      <c r="A300" s="204" t="n">
        <v>36761</v>
      </c>
      <c r="O300" s="244"/>
      <c r="P300" s="244"/>
      <c r="Q300" s="244"/>
      <c r="R300" s="244"/>
      <c r="S300" s="244"/>
      <c r="T300" s="244"/>
      <c r="AA300" s="244"/>
      <c r="AB300" s="244"/>
    </row>
    <row r="301" customFormat="false" ht="11.25" hidden="false" customHeight="false" outlineLevel="0" collapsed="false">
      <c r="A301" s="204" t="n">
        <v>36762</v>
      </c>
      <c r="O301" s="244"/>
      <c r="P301" s="244"/>
      <c r="Q301" s="244"/>
      <c r="R301" s="244"/>
      <c r="S301" s="244"/>
      <c r="T301" s="244"/>
      <c r="AA301" s="244"/>
      <c r="AB301" s="244"/>
    </row>
    <row r="302" customFormat="false" ht="11.25" hidden="false" customHeight="false" outlineLevel="0" collapsed="false">
      <c r="A302" s="204" t="n">
        <v>36763</v>
      </c>
      <c r="O302" s="244"/>
      <c r="P302" s="244"/>
      <c r="Q302" s="244"/>
      <c r="R302" s="244"/>
      <c r="S302" s="244"/>
      <c r="T302" s="244"/>
      <c r="AA302" s="244"/>
      <c r="AB302" s="244"/>
    </row>
    <row r="303" customFormat="false" ht="11.25" hidden="false" customHeight="false" outlineLevel="0" collapsed="false">
      <c r="A303" s="204" t="n">
        <v>36764</v>
      </c>
      <c r="O303" s="244"/>
      <c r="P303" s="244"/>
      <c r="Q303" s="244"/>
      <c r="R303" s="244"/>
      <c r="S303" s="244"/>
      <c r="T303" s="244"/>
      <c r="AA303" s="244"/>
      <c r="AB303" s="244"/>
    </row>
    <row r="304" customFormat="false" ht="11.25" hidden="false" customHeight="false" outlineLevel="0" collapsed="false">
      <c r="A304" s="204" t="n">
        <v>36765</v>
      </c>
      <c r="O304" s="244"/>
      <c r="P304" s="244"/>
      <c r="Q304" s="244"/>
      <c r="R304" s="244"/>
      <c r="S304" s="244"/>
      <c r="T304" s="244"/>
      <c r="AA304" s="244"/>
      <c r="AB304" s="244"/>
    </row>
    <row r="305" customFormat="false" ht="11.25" hidden="false" customHeight="false" outlineLevel="0" collapsed="false">
      <c r="A305" s="204" t="n">
        <v>36766</v>
      </c>
      <c r="O305" s="244"/>
      <c r="P305" s="244"/>
      <c r="Q305" s="244"/>
      <c r="R305" s="244"/>
      <c r="S305" s="244"/>
      <c r="T305" s="244"/>
      <c r="AA305" s="244"/>
      <c r="AB305" s="244"/>
    </row>
    <row r="306" customFormat="false" ht="11.25" hidden="false" customHeight="false" outlineLevel="0" collapsed="false">
      <c r="A306" s="204" t="n">
        <v>36767</v>
      </c>
      <c r="O306" s="244"/>
      <c r="P306" s="244"/>
      <c r="Q306" s="244"/>
      <c r="R306" s="244"/>
      <c r="S306" s="244"/>
      <c r="T306" s="244"/>
      <c r="AA306" s="244"/>
      <c r="AB306" s="244"/>
    </row>
    <row r="307" customFormat="false" ht="11.25" hidden="false" customHeight="false" outlineLevel="0" collapsed="false">
      <c r="A307" s="204" t="n">
        <v>36768</v>
      </c>
      <c r="O307" s="244"/>
      <c r="P307" s="244"/>
      <c r="Q307" s="244"/>
      <c r="R307" s="244"/>
      <c r="S307" s="244"/>
      <c r="T307" s="244"/>
      <c r="AA307" s="244"/>
      <c r="AB307" s="244"/>
    </row>
    <row r="308" customFormat="false" ht="11.25" hidden="false" customHeight="false" outlineLevel="0" collapsed="false">
      <c r="A308" s="204" t="n">
        <v>36769</v>
      </c>
      <c r="O308" s="244"/>
      <c r="P308" s="244"/>
      <c r="Q308" s="244"/>
      <c r="R308" s="244"/>
      <c r="S308" s="244"/>
      <c r="T308" s="244"/>
      <c r="AA308" s="244"/>
      <c r="AB308" s="244"/>
    </row>
    <row r="309" customFormat="false" ht="11.25" hidden="false" customHeight="false" outlineLevel="0" collapsed="false">
      <c r="A309" s="204" t="n">
        <v>36770</v>
      </c>
      <c r="O309" s="244"/>
      <c r="P309" s="244"/>
      <c r="Q309" s="244"/>
      <c r="R309" s="244"/>
      <c r="S309" s="244"/>
      <c r="T309" s="244"/>
      <c r="AA309" s="244"/>
      <c r="AB309" s="244"/>
    </row>
    <row r="310" customFormat="false" ht="11.25" hidden="false" customHeight="false" outlineLevel="0" collapsed="false">
      <c r="A310" s="204" t="n">
        <v>36771</v>
      </c>
      <c r="O310" s="244"/>
      <c r="P310" s="244"/>
      <c r="Q310" s="244"/>
      <c r="R310" s="244"/>
      <c r="S310" s="244"/>
      <c r="T310" s="244"/>
      <c r="AA310" s="244"/>
      <c r="AB310" s="244"/>
    </row>
    <row r="311" customFormat="false" ht="11.25" hidden="false" customHeight="false" outlineLevel="0" collapsed="false">
      <c r="A311" s="204" t="n">
        <v>36772</v>
      </c>
      <c r="O311" s="244"/>
      <c r="P311" s="244"/>
      <c r="Q311" s="244"/>
      <c r="R311" s="244"/>
      <c r="S311" s="244"/>
      <c r="T311" s="244"/>
      <c r="AA311" s="244"/>
      <c r="AB311" s="244"/>
    </row>
    <row r="312" customFormat="false" ht="11.25" hidden="false" customHeight="false" outlineLevel="0" collapsed="false">
      <c r="A312" s="204" t="n">
        <v>36773</v>
      </c>
      <c r="O312" s="244"/>
      <c r="P312" s="244"/>
      <c r="Q312" s="244"/>
      <c r="R312" s="244"/>
      <c r="S312" s="244"/>
      <c r="T312" s="244"/>
      <c r="AA312" s="244"/>
      <c r="AB312" s="244"/>
    </row>
    <row r="313" customFormat="false" ht="11.25" hidden="false" customHeight="false" outlineLevel="0" collapsed="false">
      <c r="A313" s="204" t="n">
        <v>36774</v>
      </c>
      <c r="O313" s="244"/>
      <c r="P313" s="244"/>
      <c r="Q313" s="244"/>
      <c r="R313" s="244"/>
      <c r="S313" s="244"/>
      <c r="T313" s="244"/>
      <c r="AA313" s="244"/>
      <c r="AB313" s="244"/>
    </row>
    <row r="314" customFormat="false" ht="11.25" hidden="false" customHeight="false" outlineLevel="0" collapsed="false">
      <c r="A314" s="204" t="n">
        <v>36775</v>
      </c>
      <c r="O314" s="244"/>
      <c r="P314" s="244"/>
      <c r="Q314" s="244"/>
      <c r="R314" s="244"/>
      <c r="S314" s="244"/>
      <c r="T314" s="244"/>
      <c r="AA314" s="244"/>
      <c r="AB314" s="244"/>
    </row>
    <row r="315" customFormat="false" ht="11.25" hidden="false" customHeight="false" outlineLevel="0" collapsed="false">
      <c r="A315" s="204" t="n">
        <v>36776</v>
      </c>
      <c r="O315" s="244"/>
      <c r="P315" s="244"/>
      <c r="Q315" s="244"/>
      <c r="R315" s="244"/>
      <c r="S315" s="244"/>
      <c r="T315" s="244"/>
      <c r="AA315" s="244"/>
      <c r="AB315" s="244"/>
    </row>
    <row r="316" customFormat="false" ht="11.25" hidden="false" customHeight="false" outlineLevel="0" collapsed="false">
      <c r="A316" s="204" t="n">
        <v>36777</v>
      </c>
      <c r="O316" s="244"/>
      <c r="P316" s="244"/>
      <c r="Q316" s="244"/>
      <c r="R316" s="244"/>
      <c r="S316" s="244"/>
      <c r="T316" s="244"/>
      <c r="AA316" s="244"/>
      <c r="AB316" s="244"/>
    </row>
    <row r="317" customFormat="false" ht="11.25" hidden="false" customHeight="false" outlineLevel="0" collapsed="false">
      <c r="A317" s="204" t="n">
        <v>36778</v>
      </c>
      <c r="O317" s="244"/>
      <c r="P317" s="244"/>
      <c r="Q317" s="244"/>
      <c r="R317" s="244"/>
      <c r="S317" s="244"/>
      <c r="T317" s="244"/>
      <c r="AA317" s="244"/>
      <c r="AB317" s="244"/>
    </row>
    <row r="318" customFormat="false" ht="11.25" hidden="false" customHeight="false" outlineLevel="0" collapsed="false">
      <c r="A318" s="204" t="n">
        <v>36779</v>
      </c>
      <c r="O318" s="244"/>
      <c r="P318" s="244"/>
      <c r="Q318" s="244"/>
      <c r="R318" s="244"/>
      <c r="S318" s="244"/>
      <c r="T318" s="244"/>
      <c r="AA318" s="244"/>
      <c r="AB318" s="244"/>
    </row>
    <row r="319" customFormat="false" ht="11.25" hidden="false" customHeight="false" outlineLevel="0" collapsed="false">
      <c r="A319" s="204" t="n">
        <v>36780</v>
      </c>
      <c r="O319" s="244"/>
      <c r="P319" s="244"/>
      <c r="Q319" s="244"/>
      <c r="R319" s="244"/>
      <c r="S319" s="244"/>
      <c r="T319" s="244"/>
      <c r="AA319" s="244"/>
      <c r="AB319" s="244"/>
    </row>
    <row r="320" customFormat="false" ht="11.25" hidden="false" customHeight="false" outlineLevel="0" collapsed="false">
      <c r="A320" s="204" t="n">
        <v>36781</v>
      </c>
      <c r="O320" s="244"/>
      <c r="P320" s="244"/>
      <c r="Q320" s="244"/>
      <c r="R320" s="244"/>
      <c r="S320" s="244"/>
      <c r="T320" s="244"/>
      <c r="AA320" s="244"/>
      <c r="AB320" s="244"/>
    </row>
    <row r="321" customFormat="false" ht="11.25" hidden="false" customHeight="false" outlineLevel="0" collapsed="false">
      <c r="A321" s="204" t="n">
        <v>36782</v>
      </c>
      <c r="O321" s="244"/>
      <c r="P321" s="244"/>
      <c r="Q321" s="244"/>
      <c r="R321" s="244"/>
      <c r="S321" s="244"/>
      <c r="T321" s="244"/>
      <c r="AA321" s="244"/>
      <c r="AB321" s="244"/>
    </row>
    <row r="322" customFormat="false" ht="11.25" hidden="false" customHeight="false" outlineLevel="0" collapsed="false">
      <c r="A322" s="204" t="n">
        <v>36783</v>
      </c>
      <c r="O322" s="244"/>
      <c r="P322" s="244"/>
      <c r="Q322" s="244"/>
      <c r="R322" s="244"/>
      <c r="S322" s="244"/>
      <c r="T322" s="244"/>
      <c r="AA322" s="244"/>
      <c r="AB322" s="244"/>
    </row>
    <row r="323" customFormat="false" ht="11.25" hidden="false" customHeight="false" outlineLevel="0" collapsed="false">
      <c r="A323" s="204" t="n">
        <v>36784</v>
      </c>
      <c r="O323" s="244"/>
      <c r="P323" s="244"/>
      <c r="Q323" s="244"/>
      <c r="R323" s="244"/>
      <c r="S323" s="244"/>
      <c r="T323" s="244"/>
      <c r="AA323" s="244"/>
      <c r="AB323" s="244"/>
    </row>
    <row r="324" customFormat="false" ht="11.25" hidden="false" customHeight="false" outlineLevel="0" collapsed="false">
      <c r="A324" s="204" t="n">
        <v>36785</v>
      </c>
      <c r="O324" s="244"/>
      <c r="P324" s="244"/>
      <c r="Q324" s="244"/>
      <c r="R324" s="244"/>
      <c r="S324" s="244"/>
      <c r="T324" s="244"/>
      <c r="AA324" s="244"/>
      <c r="AB324" s="244"/>
    </row>
    <row r="325" customFormat="false" ht="11.25" hidden="false" customHeight="false" outlineLevel="0" collapsed="false">
      <c r="A325" s="204" t="n">
        <v>36786</v>
      </c>
      <c r="O325" s="244"/>
      <c r="P325" s="244"/>
      <c r="Q325" s="244"/>
      <c r="R325" s="244"/>
      <c r="S325" s="244"/>
      <c r="T325" s="244"/>
      <c r="AA325" s="244"/>
      <c r="AB325" s="244"/>
    </row>
    <row r="326" customFormat="false" ht="11.25" hidden="false" customHeight="false" outlineLevel="0" collapsed="false">
      <c r="A326" s="204" t="n">
        <v>36787</v>
      </c>
      <c r="O326" s="244"/>
      <c r="P326" s="244"/>
      <c r="Q326" s="244"/>
      <c r="R326" s="244"/>
      <c r="S326" s="244"/>
      <c r="T326" s="244"/>
      <c r="AA326" s="244"/>
      <c r="AB326" s="244"/>
    </row>
    <row r="327" customFormat="false" ht="11.25" hidden="false" customHeight="false" outlineLevel="0" collapsed="false">
      <c r="A327" s="204" t="n">
        <v>36788</v>
      </c>
      <c r="O327" s="244"/>
      <c r="P327" s="244"/>
      <c r="Q327" s="244"/>
      <c r="R327" s="244"/>
      <c r="S327" s="244"/>
      <c r="T327" s="244"/>
      <c r="AA327" s="244"/>
      <c r="AB327" s="244"/>
    </row>
    <row r="328" customFormat="false" ht="11.25" hidden="false" customHeight="false" outlineLevel="0" collapsed="false">
      <c r="A328" s="204" t="n">
        <v>36789</v>
      </c>
      <c r="O328" s="244"/>
      <c r="P328" s="244"/>
      <c r="Q328" s="244"/>
      <c r="R328" s="244"/>
      <c r="S328" s="244"/>
      <c r="T328" s="244"/>
      <c r="AA328" s="244"/>
      <c r="AB328" s="244"/>
    </row>
    <row r="329" customFormat="false" ht="11.25" hidden="false" customHeight="false" outlineLevel="0" collapsed="false">
      <c r="A329" s="204" t="n">
        <v>36790</v>
      </c>
      <c r="O329" s="244"/>
      <c r="P329" s="244"/>
      <c r="Q329" s="244"/>
      <c r="R329" s="244"/>
      <c r="S329" s="244"/>
      <c r="T329" s="244"/>
      <c r="AA329" s="244"/>
      <c r="AB329" s="244"/>
    </row>
    <row r="330" customFormat="false" ht="11.25" hidden="false" customHeight="false" outlineLevel="0" collapsed="false">
      <c r="A330" s="204" t="n">
        <v>36791</v>
      </c>
      <c r="O330" s="244"/>
      <c r="P330" s="244"/>
      <c r="Q330" s="244"/>
      <c r="R330" s="244"/>
      <c r="S330" s="244"/>
      <c r="T330" s="244"/>
      <c r="AA330" s="244"/>
      <c r="AB330" s="244"/>
    </row>
    <row r="331" customFormat="false" ht="11.25" hidden="false" customHeight="false" outlineLevel="0" collapsed="false">
      <c r="A331" s="204" t="n">
        <v>36792</v>
      </c>
      <c r="O331" s="244"/>
      <c r="P331" s="244"/>
      <c r="Q331" s="244"/>
      <c r="R331" s="244"/>
      <c r="S331" s="244"/>
      <c r="T331" s="244"/>
      <c r="AA331" s="244"/>
      <c r="AB331" s="244"/>
    </row>
    <row r="332" customFormat="false" ht="11.25" hidden="false" customHeight="false" outlineLevel="0" collapsed="false">
      <c r="A332" s="204" t="n">
        <v>36793</v>
      </c>
      <c r="O332" s="244"/>
      <c r="P332" s="244"/>
      <c r="Q332" s="244"/>
      <c r="R332" s="244"/>
      <c r="S332" s="244"/>
      <c r="T332" s="244"/>
      <c r="AA332" s="244"/>
      <c r="AB332" s="244"/>
    </row>
    <row r="333" customFormat="false" ht="11.25" hidden="false" customHeight="false" outlineLevel="0" collapsed="false">
      <c r="A333" s="204" t="n">
        <v>36794</v>
      </c>
      <c r="O333" s="244"/>
      <c r="P333" s="244"/>
      <c r="Q333" s="244"/>
      <c r="R333" s="244"/>
      <c r="S333" s="244"/>
      <c r="T333" s="244"/>
      <c r="AA333" s="244"/>
      <c r="AB333" s="244"/>
    </row>
    <row r="334" customFormat="false" ht="11.25" hidden="false" customHeight="false" outlineLevel="0" collapsed="false">
      <c r="A334" s="204" t="n">
        <v>36795</v>
      </c>
      <c r="O334" s="244"/>
      <c r="P334" s="244"/>
      <c r="Q334" s="244"/>
      <c r="R334" s="244"/>
      <c r="S334" s="244"/>
      <c r="T334" s="244"/>
      <c r="AA334" s="244"/>
      <c r="AB334" s="244"/>
    </row>
    <row r="335" customFormat="false" ht="11.25" hidden="false" customHeight="false" outlineLevel="0" collapsed="false">
      <c r="A335" s="204" t="n">
        <v>36796</v>
      </c>
      <c r="O335" s="244"/>
      <c r="P335" s="244"/>
      <c r="Q335" s="244"/>
      <c r="R335" s="244"/>
      <c r="S335" s="244"/>
      <c r="T335" s="244"/>
      <c r="AA335" s="244"/>
      <c r="AB335" s="244"/>
    </row>
    <row r="336" customFormat="false" ht="11.25" hidden="false" customHeight="false" outlineLevel="0" collapsed="false">
      <c r="A336" s="204" t="n">
        <v>36797</v>
      </c>
      <c r="O336" s="244"/>
      <c r="P336" s="244"/>
      <c r="Q336" s="244"/>
      <c r="R336" s="244"/>
      <c r="S336" s="244"/>
      <c r="T336" s="244"/>
      <c r="AA336" s="244"/>
      <c r="AB336" s="244"/>
    </row>
    <row r="337" customFormat="false" ht="11.25" hidden="false" customHeight="false" outlineLevel="0" collapsed="false">
      <c r="A337" s="204" t="n">
        <v>36798</v>
      </c>
      <c r="O337" s="244"/>
      <c r="P337" s="244"/>
      <c r="Q337" s="244"/>
      <c r="R337" s="244"/>
      <c r="S337" s="244"/>
      <c r="T337" s="244"/>
      <c r="AA337" s="244"/>
      <c r="AB337" s="244"/>
    </row>
    <row r="338" customFormat="false" ht="11.25" hidden="false" customHeight="false" outlineLevel="0" collapsed="false">
      <c r="A338" s="204" t="n">
        <v>36799</v>
      </c>
      <c r="O338" s="244"/>
      <c r="P338" s="244"/>
      <c r="Q338" s="244"/>
      <c r="R338" s="244"/>
      <c r="S338" s="244"/>
      <c r="T338" s="244"/>
      <c r="AA338" s="244"/>
      <c r="AB338" s="244"/>
    </row>
    <row r="339" customFormat="false" ht="11.25" hidden="false" customHeight="false" outlineLevel="0" collapsed="false">
      <c r="A339" s="204" t="n">
        <v>36800</v>
      </c>
      <c r="O339" s="244"/>
      <c r="P339" s="244"/>
      <c r="Q339" s="244"/>
      <c r="R339" s="244"/>
      <c r="S339" s="244"/>
      <c r="T339" s="244"/>
      <c r="AA339" s="244"/>
      <c r="AB339" s="244"/>
    </row>
    <row r="340" customFormat="false" ht="11.25" hidden="false" customHeight="false" outlineLevel="0" collapsed="false">
      <c r="A340" s="204" t="n">
        <v>36801</v>
      </c>
      <c r="O340" s="244"/>
      <c r="P340" s="244"/>
      <c r="Q340" s="244"/>
      <c r="R340" s="244"/>
      <c r="S340" s="244"/>
      <c r="T340" s="244"/>
      <c r="AA340" s="244"/>
      <c r="AB340" s="244"/>
    </row>
    <row r="341" customFormat="false" ht="11.25" hidden="false" customHeight="false" outlineLevel="0" collapsed="false">
      <c r="A341" s="204" t="n">
        <v>36802</v>
      </c>
      <c r="O341" s="244"/>
      <c r="P341" s="244"/>
      <c r="Q341" s="244"/>
      <c r="R341" s="244"/>
      <c r="S341" s="244"/>
      <c r="T341" s="244"/>
      <c r="AA341" s="244"/>
      <c r="AB341" s="244"/>
    </row>
    <row r="342" customFormat="false" ht="11.25" hidden="false" customHeight="false" outlineLevel="0" collapsed="false">
      <c r="A342" s="204" t="n">
        <v>36803</v>
      </c>
      <c r="O342" s="244"/>
      <c r="P342" s="244"/>
      <c r="Q342" s="244"/>
      <c r="R342" s="244"/>
      <c r="S342" s="244"/>
      <c r="T342" s="244"/>
      <c r="AA342" s="244"/>
      <c r="AB342" s="244"/>
    </row>
    <row r="343" customFormat="false" ht="11.25" hidden="false" customHeight="false" outlineLevel="0" collapsed="false">
      <c r="A343" s="204" t="n">
        <v>36804</v>
      </c>
      <c r="O343" s="244"/>
      <c r="P343" s="244"/>
      <c r="Q343" s="244"/>
      <c r="R343" s="244"/>
      <c r="S343" s="244"/>
      <c r="T343" s="244"/>
      <c r="AA343" s="244"/>
      <c r="AB343" s="244"/>
    </row>
    <row r="344" customFormat="false" ht="11.25" hidden="false" customHeight="false" outlineLevel="0" collapsed="false">
      <c r="A344" s="204" t="n">
        <v>36805</v>
      </c>
      <c r="O344" s="244"/>
      <c r="P344" s="244"/>
      <c r="Q344" s="244"/>
      <c r="R344" s="244"/>
      <c r="S344" s="244"/>
      <c r="T344" s="244"/>
      <c r="AA344" s="244"/>
      <c r="AB344" s="244"/>
    </row>
    <row r="345" customFormat="false" ht="11.25" hidden="false" customHeight="false" outlineLevel="0" collapsed="false">
      <c r="A345" s="204" t="n">
        <v>36806</v>
      </c>
      <c r="O345" s="244"/>
      <c r="P345" s="244"/>
      <c r="Q345" s="244"/>
      <c r="R345" s="244"/>
      <c r="S345" s="244"/>
      <c r="T345" s="244"/>
      <c r="AA345" s="244"/>
      <c r="AB345" s="244"/>
    </row>
    <row r="346" customFormat="false" ht="11.25" hidden="false" customHeight="false" outlineLevel="0" collapsed="false">
      <c r="A346" s="204" t="n">
        <v>36807</v>
      </c>
      <c r="O346" s="244"/>
      <c r="P346" s="244"/>
      <c r="Q346" s="244"/>
      <c r="R346" s="244"/>
      <c r="S346" s="244"/>
      <c r="T346" s="244"/>
      <c r="AA346" s="244"/>
      <c r="AB346" s="244"/>
    </row>
    <row r="347" customFormat="false" ht="11.25" hidden="false" customHeight="false" outlineLevel="0" collapsed="false">
      <c r="A347" s="204" t="n">
        <v>36808</v>
      </c>
      <c r="O347" s="244"/>
      <c r="P347" s="244"/>
      <c r="Q347" s="244"/>
      <c r="R347" s="244"/>
      <c r="S347" s="244"/>
      <c r="T347" s="244"/>
      <c r="AA347" s="244"/>
      <c r="AB347" s="244"/>
    </row>
    <row r="348" customFormat="false" ht="11.25" hidden="false" customHeight="false" outlineLevel="0" collapsed="false">
      <c r="A348" s="204" t="n">
        <v>36809</v>
      </c>
      <c r="O348" s="244"/>
      <c r="P348" s="244"/>
      <c r="Q348" s="244"/>
      <c r="R348" s="244"/>
      <c r="S348" s="244"/>
      <c r="T348" s="244"/>
      <c r="AA348" s="244"/>
      <c r="AB348" s="244"/>
    </row>
    <row r="349" customFormat="false" ht="11.25" hidden="false" customHeight="false" outlineLevel="0" collapsed="false">
      <c r="A349" s="204" t="n">
        <v>36810</v>
      </c>
      <c r="O349" s="244"/>
      <c r="P349" s="244"/>
      <c r="Q349" s="244"/>
      <c r="R349" s="244"/>
      <c r="S349" s="244"/>
      <c r="T349" s="244"/>
      <c r="AA349" s="244"/>
      <c r="AB349" s="244"/>
    </row>
    <row r="350" customFormat="false" ht="11.25" hidden="false" customHeight="false" outlineLevel="0" collapsed="false">
      <c r="A350" s="204" t="n">
        <v>36811</v>
      </c>
      <c r="O350" s="244"/>
      <c r="P350" s="244"/>
      <c r="Q350" s="244"/>
      <c r="R350" s="244"/>
      <c r="S350" s="244"/>
      <c r="T350" s="244"/>
      <c r="AA350" s="244"/>
      <c r="AB350" s="244"/>
    </row>
    <row r="351" customFormat="false" ht="11.25" hidden="false" customHeight="false" outlineLevel="0" collapsed="false">
      <c r="A351" s="204" t="n">
        <v>36812</v>
      </c>
      <c r="O351" s="244"/>
      <c r="P351" s="244"/>
      <c r="Q351" s="244"/>
      <c r="R351" s="244"/>
      <c r="S351" s="244"/>
      <c r="T351" s="244"/>
      <c r="AA351" s="244"/>
      <c r="AB351" s="244"/>
    </row>
    <row r="352" customFormat="false" ht="11.25" hidden="false" customHeight="false" outlineLevel="0" collapsed="false">
      <c r="A352" s="204" t="n">
        <v>36813</v>
      </c>
      <c r="O352" s="244"/>
      <c r="P352" s="244"/>
      <c r="Q352" s="244"/>
      <c r="R352" s="244"/>
      <c r="S352" s="244"/>
      <c r="T352" s="244"/>
      <c r="AA352" s="244"/>
      <c r="AB352" s="244"/>
    </row>
    <row r="353" customFormat="false" ht="11.25" hidden="false" customHeight="false" outlineLevel="0" collapsed="false">
      <c r="A353" s="204" t="n">
        <v>36814</v>
      </c>
      <c r="O353" s="244"/>
      <c r="P353" s="244"/>
      <c r="Q353" s="244"/>
      <c r="R353" s="244"/>
      <c r="S353" s="244"/>
      <c r="T353" s="244"/>
      <c r="AA353" s="244"/>
      <c r="AB353" s="244"/>
    </row>
    <row r="354" customFormat="false" ht="11.25" hidden="false" customHeight="false" outlineLevel="0" collapsed="false">
      <c r="A354" s="204" t="n">
        <v>36815</v>
      </c>
      <c r="O354" s="244"/>
      <c r="P354" s="244"/>
      <c r="Q354" s="244"/>
      <c r="R354" s="244"/>
      <c r="S354" s="244"/>
      <c r="T354" s="244"/>
      <c r="AA354" s="244"/>
      <c r="AB354" s="244"/>
    </row>
    <row r="355" customFormat="false" ht="11.25" hidden="false" customHeight="false" outlineLevel="0" collapsed="false">
      <c r="A355" s="204" t="n">
        <v>36816</v>
      </c>
      <c r="O355" s="244"/>
      <c r="P355" s="244"/>
      <c r="Q355" s="244"/>
      <c r="R355" s="244"/>
      <c r="S355" s="244"/>
      <c r="T355" s="244"/>
      <c r="AA355" s="244"/>
      <c r="AB355" s="244"/>
    </row>
    <row r="356" customFormat="false" ht="11.25" hidden="false" customHeight="false" outlineLevel="0" collapsed="false">
      <c r="A356" s="204" t="n">
        <v>36817</v>
      </c>
      <c r="O356" s="244"/>
      <c r="P356" s="244"/>
      <c r="Q356" s="244"/>
      <c r="R356" s="244"/>
      <c r="S356" s="244"/>
      <c r="T356" s="244"/>
      <c r="AA356" s="244"/>
      <c r="AB356" s="244"/>
    </row>
    <row r="357" customFormat="false" ht="11.25" hidden="false" customHeight="false" outlineLevel="0" collapsed="false">
      <c r="A357" s="204" t="n">
        <v>36818</v>
      </c>
      <c r="O357" s="244"/>
      <c r="P357" s="244"/>
      <c r="Q357" s="244"/>
      <c r="R357" s="244"/>
      <c r="S357" s="244"/>
      <c r="T357" s="244"/>
      <c r="AA357" s="244"/>
      <c r="AB357" s="244"/>
    </row>
    <row r="358" customFormat="false" ht="11.25" hidden="false" customHeight="false" outlineLevel="0" collapsed="false">
      <c r="A358" s="204" t="n">
        <v>36819</v>
      </c>
      <c r="O358" s="244"/>
      <c r="P358" s="244"/>
      <c r="Q358" s="244"/>
      <c r="R358" s="244"/>
      <c r="S358" s="244"/>
      <c r="T358" s="244"/>
      <c r="AA358" s="244"/>
      <c r="AB358" s="244"/>
    </row>
    <row r="359" customFormat="false" ht="11.25" hidden="false" customHeight="false" outlineLevel="0" collapsed="false">
      <c r="A359" s="204" t="n">
        <v>36820</v>
      </c>
      <c r="O359" s="244"/>
      <c r="P359" s="244"/>
      <c r="Q359" s="244"/>
      <c r="R359" s="244"/>
      <c r="S359" s="244"/>
      <c r="T359" s="244"/>
      <c r="AA359" s="244"/>
      <c r="AB359" s="244"/>
    </row>
    <row r="360" customFormat="false" ht="11.25" hidden="false" customHeight="false" outlineLevel="0" collapsed="false">
      <c r="A360" s="204" t="n">
        <v>36821</v>
      </c>
      <c r="O360" s="244"/>
      <c r="P360" s="244"/>
      <c r="Q360" s="244"/>
      <c r="R360" s="244"/>
      <c r="S360" s="244"/>
      <c r="T360" s="244"/>
      <c r="AA360" s="244"/>
      <c r="AB360" s="244"/>
    </row>
    <row r="361" customFormat="false" ht="11.25" hidden="false" customHeight="false" outlineLevel="0" collapsed="false">
      <c r="A361" s="204" t="n">
        <v>36822</v>
      </c>
      <c r="O361" s="244"/>
      <c r="P361" s="244"/>
      <c r="Q361" s="244"/>
      <c r="R361" s="244"/>
      <c r="S361" s="244"/>
      <c r="T361" s="244"/>
      <c r="AA361" s="244"/>
      <c r="AB361" s="244"/>
    </row>
    <row r="362" customFormat="false" ht="11.25" hidden="false" customHeight="false" outlineLevel="0" collapsed="false">
      <c r="A362" s="204" t="n">
        <v>36823</v>
      </c>
      <c r="O362" s="244"/>
      <c r="P362" s="244"/>
      <c r="Q362" s="244"/>
      <c r="R362" s="244"/>
      <c r="S362" s="244"/>
      <c r="T362" s="244"/>
      <c r="AA362" s="244"/>
      <c r="AB362" s="244"/>
    </row>
    <row r="363" customFormat="false" ht="11.25" hidden="false" customHeight="false" outlineLevel="0" collapsed="false">
      <c r="A363" s="204" t="n">
        <v>36824</v>
      </c>
      <c r="O363" s="244"/>
      <c r="P363" s="244"/>
      <c r="Q363" s="244"/>
      <c r="R363" s="244"/>
      <c r="S363" s="244"/>
      <c r="T363" s="244"/>
      <c r="AA363" s="244"/>
      <c r="AB363" s="244"/>
    </row>
    <row r="364" customFormat="false" ht="11.25" hidden="false" customHeight="false" outlineLevel="0" collapsed="false">
      <c r="A364" s="204" t="n">
        <v>36825</v>
      </c>
      <c r="O364" s="244"/>
      <c r="P364" s="244"/>
      <c r="Q364" s="244"/>
      <c r="R364" s="244"/>
      <c r="S364" s="244"/>
      <c r="T364" s="244"/>
      <c r="AA364" s="244"/>
      <c r="AB364" s="244"/>
    </row>
    <row r="365" customFormat="false" ht="11.25" hidden="false" customHeight="false" outlineLevel="0" collapsed="false">
      <c r="A365" s="204" t="n">
        <v>36826</v>
      </c>
      <c r="O365" s="244"/>
      <c r="P365" s="244"/>
      <c r="Q365" s="244"/>
      <c r="R365" s="244"/>
      <c r="S365" s="244"/>
      <c r="T365" s="244"/>
      <c r="AA365" s="244"/>
      <c r="AB365" s="244"/>
    </row>
    <row r="366" customFormat="false" ht="11.25" hidden="false" customHeight="false" outlineLevel="0" collapsed="false">
      <c r="A366" s="204" t="n">
        <v>36827</v>
      </c>
      <c r="O366" s="244"/>
      <c r="P366" s="244"/>
      <c r="Q366" s="244"/>
      <c r="R366" s="244"/>
      <c r="S366" s="244"/>
      <c r="T366" s="244"/>
      <c r="AA366" s="244"/>
      <c r="AB366" s="244"/>
    </row>
    <row r="367" customFormat="false" ht="11.25" hidden="false" customHeight="false" outlineLevel="0" collapsed="false">
      <c r="A367" s="204" t="n">
        <v>36828</v>
      </c>
      <c r="O367" s="244"/>
      <c r="P367" s="244"/>
      <c r="Q367" s="244"/>
      <c r="R367" s="244"/>
      <c r="S367" s="244"/>
      <c r="T367" s="244"/>
      <c r="AA367" s="244"/>
      <c r="AB367" s="244"/>
    </row>
    <row r="368" customFormat="false" ht="11.25" hidden="false" customHeight="false" outlineLevel="0" collapsed="false">
      <c r="A368" s="204" t="n">
        <v>36829</v>
      </c>
      <c r="O368" s="244"/>
      <c r="P368" s="244"/>
      <c r="Q368" s="244"/>
      <c r="R368" s="244"/>
      <c r="S368" s="244"/>
      <c r="T368" s="244"/>
      <c r="AA368" s="244"/>
      <c r="AB368" s="244"/>
    </row>
    <row r="369" customFormat="false" ht="11.25" hidden="false" customHeight="false" outlineLevel="0" collapsed="false">
      <c r="A369" s="204" t="n">
        <v>36830</v>
      </c>
      <c r="O369" s="244"/>
      <c r="P369" s="244"/>
      <c r="Q369" s="244"/>
      <c r="R369" s="244"/>
      <c r="S369" s="244"/>
      <c r="T369" s="244"/>
      <c r="AA369" s="244"/>
      <c r="AB369" s="244"/>
    </row>
    <row r="370" customFormat="false" ht="11.25" hidden="false" customHeight="false" outlineLevel="0" collapsed="false">
      <c r="A370" s="204" t="n">
        <v>36831</v>
      </c>
      <c r="O370" s="244"/>
      <c r="P370" s="244"/>
      <c r="Q370" s="244"/>
      <c r="R370" s="244"/>
      <c r="S370" s="244"/>
      <c r="T370" s="244"/>
      <c r="AA370" s="244"/>
      <c r="AB370" s="244"/>
    </row>
    <row r="371" customFormat="false" ht="11.25" hidden="false" customHeight="false" outlineLevel="0" collapsed="false">
      <c r="A371" s="204" t="n">
        <v>36832</v>
      </c>
      <c r="O371" s="244"/>
      <c r="P371" s="244"/>
      <c r="Q371" s="244"/>
      <c r="R371" s="244"/>
      <c r="S371" s="244"/>
      <c r="T371" s="244"/>
      <c r="AA371" s="244"/>
      <c r="AB371" s="244"/>
    </row>
    <row r="372" customFormat="false" ht="11.25" hidden="false" customHeight="false" outlineLevel="0" collapsed="false">
      <c r="A372" s="204" t="n">
        <v>36833</v>
      </c>
      <c r="O372" s="244"/>
      <c r="P372" s="244"/>
      <c r="Q372" s="244"/>
      <c r="R372" s="244"/>
      <c r="S372" s="244"/>
      <c r="T372" s="244"/>
      <c r="AA372" s="244"/>
      <c r="AB372" s="244"/>
    </row>
    <row r="373" customFormat="false" ht="11.25" hidden="false" customHeight="false" outlineLevel="0" collapsed="false">
      <c r="A373" s="204" t="n">
        <v>36834</v>
      </c>
      <c r="O373" s="244"/>
      <c r="P373" s="244"/>
      <c r="Q373" s="244"/>
      <c r="R373" s="244"/>
      <c r="S373" s="244"/>
      <c r="T373" s="244"/>
      <c r="AA373" s="244"/>
      <c r="AB373" s="244"/>
    </row>
    <row r="374" customFormat="false" ht="11.25" hidden="false" customHeight="false" outlineLevel="0" collapsed="false">
      <c r="A374" s="204" t="n">
        <v>36835</v>
      </c>
      <c r="O374" s="244"/>
      <c r="P374" s="244"/>
      <c r="Q374" s="244"/>
      <c r="R374" s="244"/>
      <c r="S374" s="244"/>
      <c r="T374" s="244"/>
      <c r="AA374" s="244"/>
      <c r="AB374" s="244"/>
    </row>
    <row r="375" customFormat="false" ht="11.25" hidden="false" customHeight="false" outlineLevel="0" collapsed="false">
      <c r="A375" s="204" t="n">
        <v>36836</v>
      </c>
      <c r="O375" s="244"/>
      <c r="P375" s="244"/>
      <c r="Q375" s="244"/>
      <c r="R375" s="244"/>
      <c r="S375" s="244"/>
      <c r="T375" s="244"/>
      <c r="AA375" s="244"/>
      <c r="AB375" s="244"/>
    </row>
    <row r="376" customFormat="false" ht="11.25" hidden="false" customHeight="false" outlineLevel="0" collapsed="false">
      <c r="A376" s="204" t="n">
        <v>36837</v>
      </c>
      <c r="O376" s="244"/>
      <c r="P376" s="244"/>
      <c r="Q376" s="244"/>
      <c r="R376" s="244"/>
      <c r="S376" s="244"/>
      <c r="T376" s="244"/>
      <c r="AA376" s="244"/>
      <c r="AB376" s="244"/>
    </row>
    <row r="377" customFormat="false" ht="11.25" hidden="false" customHeight="false" outlineLevel="0" collapsed="false">
      <c r="A377" s="204" t="n">
        <v>36838</v>
      </c>
      <c r="O377" s="244"/>
      <c r="P377" s="244"/>
      <c r="Q377" s="244"/>
      <c r="R377" s="244"/>
      <c r="S377" s="244"/>
      <c r="T377" s="244"/>
      <c r="AA377" s="244"/>
      <c r="AB377" s="244"/>
    </row>
    <row r="378" customFormat="false" ht="11.25" hidden="false" customHeight="false" outlineLevel="0" collapsed="false">
      <c r="A378" s="204" t="n">
        <v>36839</v>
      </c>
      <c r="O378" s="244"/>
      <c r="P378" s="244"/>
      <c r="Q378" s="244"/>
      <c r="R378" s="244"/>
      <c r="S378" s="244"/>
      <c r="T378" s="244"/>
      <c r="AA378" s="244"/>
      <c r="AB378" s="244"/>
    </row>
    <row r="379" customFormat="false" ht="11.25" hidden="false" customHeight="false" outlineLevel="0" collapsed="false">
      <c r="A379" s="204" t="n">
        <v>36840</v>
      </c>
      <c r="O379" s="244"/>
      <c r="P379" s="244"/>
      <c r="Q379" s="244"/>
      <c r="R379" s="244"/>
      <c r="S379" s="244"/>
      <c r="T379" s="244"/>
      <c r="AA379" s="244"/>
      <c r="AB379" s="244"/>
    </row>
    <row r="380" customFormat="false" ht="11.25" hidden="false" customHeight="false" outlineLevel="0" collapsed="false">
      <c r="A380" s="204" t="n">
        <v>36841</v>
      </c>
      <c r="O380" s="244"/>
      <c r="P380" s="244"/>
      <c r="Q380" s="244"/>
      <c r="R380" s="244"/>
      <c r="S380" s="244"/>
      <c r="T380" s="244"/>
      <c r="AA380" s="244"/>
      <c r="AB380" s="244"/>
    </row>
    <row r="381" customFormat="false" ht="11.25" hidden="false" customHeight="false" outlineLevel="0" collapsed="false">
      <c r="A381" s="204" t="n">
        <v>36842</v>
      </c>
      <c r="O381" s="244"/>
      <c r="P381" s="244"/>
      <c r="Q381" s="244"/>
      <c r="R381" s="244"/>
      <c r="S381" s="244"/>
      <c r="T381" s="244"/>
      <c r="AA381" s="244"/>
      <c r="AB381" s="244"/>
    </row>
    <row r="382" customFormat="false" ht="11.25" hidden="false" customHeight="false" outlineLevel="0" collapsed="false">
      <c r="A382" s="204" t="n">
        <v>36843</v>
      </c>
      <c r="O382" s="244"/>
      <c r="P382" s="244"/>
      <c r="Q382" s="244"/>
      <c r="R382" s="244"/>
      <c r="S382" s="244"/>
      <c r="T382" s="244"/>
      <c r="AA382" s="244"/>
      <c r="AB382" s="244"/>
    </row>
    <row r="383" customFormat="false" ht="11.25" hidden="false" customHeight="false" outlineLevel="0" collapsed="false">
      <c r="A383" s="204" t="n">
        <v>36844</v>
      </c>
      <c r="O383" s="244"/>
      <c r="P383" s="244"/>
      <c r="Q383" s="244"/>
      <c r="R383" s="244"/>
      <c r="S383" s="244"/>
      <c r="T383" s="244"/>
      <c r="AA383" s="244"/>
      <c r="AB383" s="244"/>
    </row>
    <row r="384" customFormat="false" ht="11.25" hidden="false" customHeight="false" outlineLevel="0" collapsed="false">
      <c r="A384" s="204" t="n">
        <v>36845</v>
      </c>
      <c r="O384" s="244"/>
      <c r="P384" s="244"/>
      <c r="Q384" s="244"/>
      <c r="R384" s="244"/>
      <c r="S384" s="244"/>
      <c r="T384" s="244"/>
      <c r="AA384" s="244"/>
      <c r="AB384" s="244"/>
    </row>
    <row r="385" customFormat="false" ht="11.25" hidden="false" customHeight="false" outlineLevel="0" collapsed="false">
      <c r="A385" s="204" t="n">
        <v>36846</v>
      </c>
      <c r="O385" s="244"/>
      <c r="P385" s="244"/>
      <c r="Q385" s="244"/>
      <c r="R385" s="244"/>
      <c r="S385" s="244"/>
      <c r="T385" s="244"/>
      <c r="AA385" s="244"/>
      <c r="AB385" s="244"/>
    </row>
    <row r="386" customFormat="false" ht="11.25" hidden="false" customHeight="false" outlineLevel="0" collapsed="false">
      <c r="A386" s="204" t="n">
        <v>36847</v>
      </c>
      <c r="O386" s="244"/>
      <c r="P386" s="244"/>
      <c r="Q386" s="244"/>
      <c r="R386" s="244"/>
      <c r="S386" s="244"/>
      <c r="T386" s="244"/>
      <c r="AA386" s="244"/>
      <c r="AB386" s="244"/>
    </row>
    <row r="387" customFormat="false" ht="11.25" hidden="false" customHeight="false" outlineLevel="0" collapsed="false">
      <c r="A387" s="204" t="n">
        <v>36848</v>
      </c>
      <c r="O387" s="244"/>
      <c r="P387" s="244"/>
      <c r="Q387" s="244"/>
      <c r="R387" s="244"/>
      <c r="S387" s="244"/>
      <c r="T387" s="244"/>
      <c r="AA387" s="244"/>
      <c r="AB387" s="244"/>
    </row>
    <row r="388" customFormat="false" ht="11.25" hidden="false" customHeight="false" outlineLevel="0" collapsed="false">
      <c r="A388" s="204" t="n">
        <v>36849</v>
      </c>
      <c r="O388" s="244"/>
      <c r="P388" s="244"/>
      <c r="Q388" s="244"/>
      <c r="R388" s="244"/>
      <c r="S388" s="244"/>
      <c r="T388" s="244"/>
      <c r="AA388" s="244"/>
      <c r="AB388" s="244"/>
    </row>
    <row r="389" customFormat="false" ht="11.25" hidden="false" customHeight="false" outlineLevel="0" collapsed="false">
      <c r="A389" s="204" t="n">
        <v>36850</v>
      </c>
      <c r="O389" s="244"/>
      <c r="P389" s="244"/>
      <c r="Q389" s="244"/>
      <c r="R389" s="244"/>
      <c r="S389" s="244"/>
      <c r="T389" s="244"/>
      <c r="AA389" s="244"/>
      <c r="AB389" s="244"/>
    </row>
    <row r="390" customFormat="false" ht="11.25" hidden="false" customHeight="false" outlineLevel="0" collapsed="false">
      <c r="A390" s="204" t="n">
        <v>36851</v>
      </c>
      <c r="O390" s="244"/>
      <c r="P390" s="244"/>
      <c r="Q390" s="244"/>
      <c r="R390" s="244"/>
      <c r="S390" s="244"/>
      <c r="T390" s="244"/>
      <c r="AA390" s="244"/>
      <c r="AB390" s="244"/>
    </row>
    <row r="391" customFormat="false" ht="11.25" hidden="false" customHeight="false" outlineLevel="0" collapsed="false">
      <c r="A391" s="204" t="n">
        <v>36852</v>
      </c>
      <c r="O391" s="244"/>
      <c r="P391" s="244"/>
      <c r="Q391" s="244"/>
      <c r="R391" s="244"/>
      <c r="S391" s="244"/>
      <c r="T391" s="244"/>
      <c r="AA391" s="244"/>
      <c r="AB391" s="244"/>
    </row>
    <row r="392" customFormat="false" ht="11.25" hidden="false" customHeight="false" outlineLevel="0" collapsed="false">
      <c r="A392" s="204" t="n">
        <v>36853</v>
      </c>
      <c r="O392" s="244"/>
      <c r="P392" s="244"/>
      <c r="Q392" s="244"/>
      <c r="R392" s="244"/>
      <c r="S392" s="244"/>
      <c r="T392" s="244"/>
      <c r="AA392" s="244"/>
      <c r="AB392" s="244"/>
    </row>
    <row r="393" customFormat="false" ht="11.25" hidden="false" customHeight="false" outlineLevel="0" collapsed="false">
      <c r="A393" s="204" t="n">
        <v>36854</v>
      </c>
      <c r="O393" s="244"/>
      <c r="P393" s="244"/>
      <c r="Q393" s="244"/>
      <c r="R393" s="244"/>
      <c r="S393" s="244"/>
      <c r="T393" s="244"/>
      <c r="AA393" s="244"/>
      <c r="AB393" s="244"/>
    </row>
    <row r="394" customFormat="false" ht="11.25" hidden="false" customHeight="false" outlineLevel="0" collapsed="false">
      <c r="A394" s="204" t="n">
        <v>36855</v>
      </c>
      <c r="O394" s="244"/>
      <c r="P394" s="244"/>
      <c r="Q394" s="244"/>
      <c r="R394" s="244"/>
      <c r="S394" s="244"/>
      <c r="T394" s="244"/>
      <c r="AA394" s="244"/>
      <c r="AB394" s="244"/>
    </row>
    <row r="395" customFormat="false" ht="11.25" hidden="false" customHeight="false" outlineLevel="0" collapsed="false">
      <c r="A395" s="204" t="n">
        <v>36856</v>
      </c>
      <c r="O395" s="244"/>
      <c r="P395" s="244"/>
      <c r="Q395" s="244"/>
      <c r="R395" s="244"/>
      <c r="S395" s="244"/>
      <c r="T395" s="244"/>
      <c r="AA395" s="244"/>
      <c r="AB395" s="244"/>
    </row>
    <row r="396" customFormat="false" ht="11.25" hidden="false" customHeight="false" outlineLevel="0" collapsed="false">
      <c r="A396" s="204" t="n">
        <v>36857</v>
      </c>
      <c r="O396" s="244"/>
      <c r="P396" s="244"/>
      <c r="Q396" s="244"/>
      <c r="R396" s="244"/>
      <c r="S396" s="244"/>
      <c r="T396" s="244"/>
      <c r="AA396" s="244"/>
      <c r="AB396" s="244"/>
    </row>
    <row r="397" customFormat="false" ht="11.25" hidden="false" customHeight="false" outlineLevel="0" collapsed="false">
      <c r="A397" s="204" t="n">
        <v>36858</v>
      </c>
      <c r="O397" s="244"/>
      <c r="P397" s="244"/>
      <c r="Q397" s="244"/>
      <c r="R397" s="244"/>
      <c r="S397" s="244"/>
      <c r="T397" s="244"/>
      <c r="AA397" s="244"/>
      <c r="AB397" s="244"/>
    </row>
    <row r="398" customFormat="false" ht="11.25" hidden="false" customHeight="false" outlineLevel="0" collapsed="false">
      <c r="A398" s="204" t="n">
        <v>36859</v>
      </c>
      <c r="O398" s="244"/>
      <c r="P398" s="244"/>
      <c r="Q398" s="244"/>
      <c r="R398" s="244"/>
      <c r="S398" s="244"/>
      <c r="T398" s="244"/>
      <c r="AA398" s="244"/>
      <c r="AB398" s="244"/>
    </row>
    <row r="399" customFormat="false" ht="11.25" hidden="false" customHeight="false" outlineLevel="0" collapsed="false">
      <c r="A399" s="204" t="n">
        <v>36860</v>
      </c>
      <c r="O399" s="244"/>
      <c r="P399" s="244"/>
      <c r="Q399" s="244"/>
      <c r="R399" s="244"/>
      <c r="S399" s="244"/>
      <c r="T399" s="244"/>
      <c r="AA399" s="244"/>
      <c r="AB399" s="244"/>
    </row>
    <row r="400" customFormat="false" ht="11.25" hidden="false" customHeight="false" outlineLevel="0" collapsed="false">
      <c r="A400" s="204" t="n">
        <v>36861</v>
      </c>
      <c r="O400" s="244"/>
      <c r="P400" s="244"/>
      <c r="Q400" s="244"/>
      <c r="R400" s="244"/>
      <c r="S400" s="244"/>
      <c r="T400" s="244"/>
      <c r="AA400" s="244"/>
      <c r="AB400" s="244"/>
    </row>
    <row r="401" customFormat="false" ht="11.25" hidden="false" customHeight="false" outlineLevel="0" collapsed="false">
      <c r="A401" s="204" t="n">
        <v>36862</v>
      </c>
      <c r="O401" s="244"/>
      <c r="P401" s="244"/>
      <c r="Q401" s="244"/>
      <c r="R401" s="244"/>
      <c r="S401" s="244"/>
      <c r="T401" s="244"/>
      <c r="AA401" s="244"/>
      <c r="AB401" s="244"/>
    </row>
    <row r="402" customFormat="false" ht="11.25" hidden="false" customHeight="false" outlineLevel="0" collapsed="false">
      <c r="A402" s="204" t="n">
        <v>36863</v>
      </c>
      <c r="O402" s="244"/>
      <c r="P402" s="244"/>
      <c r="Q402" s="244"/>
      <c r="R402" s="244"/>
      <c r="S402" s="244"/>
      <c r="T402" s="244"/>
      <c r="AA402" s="244"/>
      <c r="AB402" s="244"/>
    </row>
    <row r="403" customFormat="false" ht="11.25" hidden="false" customHeight="false" outlineLevel="0" collapsed="false">
      <c r="A403" s="204" t="n">
        <v>36864</v>
      </c>
      <c r="O403" s="244"/>
      <c r="P403" s="244"/>
      <c r="Q403" s="244"/>
      <c r="R403" s="244"/>
      <c r="S403" s="244"/>
      <c r="T403" s="244"/>
      <c r="AA403" s="244"/>
      <c r="AB403" s="244"/>
    </row>
    <row r="404" customFormat="false" ht="11.25" hidden="false" customHeight="false" outlineLevel="0" collapsed="false">
      <c r="A404" s="204" t="n">
        <v>36865</v>
      </c>
      <c r="O404" s="244"/>
      <c r="P404" s="244"/>
      <c r="Q404" s="244"/>
      <c r="R404" s="244"/>
      <c r="S404" s="244"/>
      <c r="T404" s="244"/>
      <c r="AA404" s="244"/>
      <c r="AB404" s="244"/>
    </row>
    <row r="405" customFormat="false" ht="11.25" hidden="false" customHeight="false" outlineLevel="0" collapsed="false">
      <c r="A405" s="204" t="n">
        <v>36866</v>
      </c>
      <c r="O405" s="244"/>
      <c r="P405" s="244"/>
      <c r="Q405" s="244"/>
      <c r="R405" s="244"/>
      <c r="S405" s="244"/>
      <c r="T405" s="244"/>
      <c r="AA405" s="244"/>
      <c r="AB405" s="244"/>
    </row>
    <row r="406" customFormat="false" ht="11.25" hidden="false" customHeight="false" outlineLevel="0" collapsed="false">
      <c r="A406" s="204" t="n">
        <v>36867</v>
      </c>
      <c r="O406" s="244"/>
      <c r="P406" s="244"/>
      <c r="Q406" s="244"/>
      <c r="R406" s="244"/>
      <c r="S406" s="244"/>
      <c r="T406" s="244"/>
      <c r="AA406" s="244"/>
      <c r="AB406" s="244"/>
    </row>
    <row r="407" customFormat="false" ht="11.25" hidden="false" customHeight="false" outlineLevel="0" collapsed="false">
      <c r="A407" s="204" t="n">
        <v>36868</v>
      </c>
      <c r="O407" s="244"/>
      <c r="P407" s="244"/>
      <c r="Q407" s="244"/>
      <c r="R407" s="244"/>
      <c r="S407" s="244"/>
      <c r="T407" s="244"/>
      <c r="AA407" s="244"/>
      <c r="AB407" s="244"/>
    </row>
    <row r="408" customFormat="false" ht="11.25" hidden="false" customHeight="false" outlineLevel="0" collapsed="false">
      <c r="A408" s="204" t="n">
        <v>36869</v>
      </c>
      <c r="O408" s="244"/>
      <c r="P408" s="244"/>
      <c r="Q408" s="244"/>
      <c r="R408" s="244"/>
      <c r="S408" s="244"/>
      <c r="T408" s="244"/>
      <c r="AA408" s="244"/>
      <c r="AB408" s="244"/>
    </row>
    <row r="409" customFormat="false" ht="11.25" hidden="false" customHeight="false" outlineLevel="0" collapsed="false">
      <c r="A409" s="204" t="n">
        <v>36870</v>
      </c>
      <c r="O409" s="244"/>
      <c r="P409" s="244"/>
      <c r="Q409" s="244"/>
      <c r="R409" s="244"/>
      <c r="S409" s="244"/>
      <c r="T409" s="244"/>
      <c r="AA409" s="244"/>
      <c r="AB409" s="244"/>
    </row>
    <row r="410" customFormat="false" ht="11.25" hidden="false" customHeight="false" outlineLevel="0" collapsed="false">
      <c r="A410" s="204" t="n">
        <v>36871</v>
      </c>
      <c r="O410" s="244"/>
      <c r="P410" s="244"/>
      <c r="Q410" s="244"/>
      <c r="R410" s="244"/>
      <c r="S410" s="244"/>
      <c r="T410" s="244"/>
      <c r="AA410" s="244"/>
      <c r="AB410" s="244"/>
    </row>
    <row r="411" customFormat="false" ht="11.25" hidden="false" customHeight="false" outlineLevel="0" collapsed="false">
      <c r="A411" s="204" t="n">
        <v>36872</v>
      </c>
      <c r="O411" s="244"/>
      <c r="P411" s="244"/>
      <c r="Q411" s="244"/>
      <c r="R411" s="244"/>
      <c r="S411" s="244"/>
      <c r="T411" s="244"/>
      <c r="AA411" s="244"/>
      <c r="AB411" s="244"/>
    </row>
    <row r="412" customFormat="false" ht="11.25" hidden="false" customHeight="false" outlineLevel="0" collapsed="false">
      <c r="A412" s="204" t="n">
        <v>36873</v>
      </c>
      <c r="O412" s="244"/>
      <c r="P412" s="244"/>
      <c r="Q412" s="244"/>
      <c r="R412" s="244"/>
      <c r="S412" s="244"/>
      <c r="T412" s="244"/>
      <c r="AA412" s="244"/>
      <c r="AB412" s="244"/>
    </row>
    <row r="413" customFormat="false" ht="11.25" hidden="false" customHeight="false" outlineLevel="0" collapsed="false">
      <c r="A413" s="204" t="n">
        <v>36874</v>
      </c>
      <c r="O413" s="244"/>
      <c r="P413" s="244"/>
      <c r="Q413" s="244"/>
      <c r="R413" s="244"/>
      <c r="S413" s="244"/>
      <c r="T413" s="244"/>
      <c r="AA413" s="244"/>
      <c r="AB413" s="244"/>
    </row>
    <row r="414" customFormat="false" ht="11.25" hidden="false" customHeight="false" outlineLevel="0" collapsed="false">
      <c r="A414" s="204" t="n">
        <v>36875</v>
      </c>
      <c r="O414" s="244"/>
      <c r="P414" s="244"/>
      <c r="Q414" s="244"/>
      <c r="R414" s="244"/>
      <c r="S414" s="244"/>
      <c r="T414" s="244"/>
      <c r="AA414" s="244"/>
      <c r="AB414" s="244"/>
    </row>
    <row r="415" customFormat="false" ht="11.25" hidden="false" customHeight="false" outlineLevel="0" collapsed="false">
      <c r="A415" s="204" t="n">
        <v>36876</v>
      </c>
      <c r="O415" s="244"/>
      <c r="P415" s="244"/>
      <c r="Q415" s="244"/>
      <c r="R415" s="244"/>
      <c r="S415" s="244"/>
      <c r="T415" s="244"/>
      <c r="AA415" s="244"/>
      <c r="AB415" s="244"/>
    </row>
    <row r="416" customFormat="false" ht="11.25" hidden="false" customHeight="false" outlineLevel="0" collapsed="false">
      <c r="A416" s="204" t="n">
        <v>36877</v>
      </c>
      <c r="O416" s="244"/>
      <c r="P416" s="244"/>
      <c r="Q416" s="244"/>
      <c r="R416" s="244"/>
      <c r="S416" s="244"/>
      <c r="T416" s="244"/>
      <c r="AA416" s="244"/>
      <c r="AB416" s="244"/>
    </row>
    <row r="417" customFormat="false" ht="11.25" hidden="false" customHeight="false" outlineLevel="0" collapsed="false">
      <c r="A417" s="204" t="n">
        <v>36878</v>
      </c>
      <c r="O417" s="244"/>
      <c r="P417" s="244"/>
      <c r="Q417" s="244"/>
      <c r="R417" s="244"/>
      <c r="S417" s="244"/>
      <c r="T417" s="244"/>
      <c r="AA417" s="244"/>
      <c r="AB417" s="244"/>
    </row>
    <row r="418" customFormat="false" ht="11.25" hidden="false" customHeight="false" outlineLevel="0" collapsed="false">
      <c r="A418" s="204" t="n">
        <v>36879</v>
      </c>
      <c r="O418" s="244"/>
      <c r="P418" s="244"/>
      <c r="Q418" s="244"/>
      <c r="R418" s="244"/>
      <c r="S418" s="244"/>
      <c r="T418" s="244"/>
      <c r="AA418" s="244"/>
      <c r="AB418" s="244"/>
    </row>
    <row r="419" customFormat="false" ht="11.25" hidden="false" customHeight="false" outlineLevel="0" collapsed="false">
      <c r="A419" s="204" t="n">
        <v>36880</v>
      </c>
      <c r="O419" s="244"/>
      <c r="P419" s="244"/>
      <c r="Q419" s="244"/>
      <c r="R419" s="244"/>
      <c r="S419" s="244"/>
      <c r="T419" s="244"/>
      <c r="AA419" s="244"/>
      <c r="AB419" s="244"/>
    </row>
    <row r="420" customFormat="false" ht="11.25" hidden="false" customHeight="false" outlineLevel="0" collapsed="false">
      <c r="A420" s="204" t="n">
        <v>36881</v>
      </c>
      <c r="O420" s="244"/>
      <c r="P420" s="244"/>
      <c r="Q420" s="244"/>
      <c r="R420" s="244"/>
      <c r="S420" s="244"/>
      <c r="T420" s="244"/>
      <c r="AA420" s="244"/>
      <c r="AB420" s="244"/>
    </row>
    <row r="421" customFormat="false" ht="11.25" hidden="false" customHeight="false" outlineLevel="0" collapsed="false">
      <c r="A421" s="204" t="n">
        <v>36882</v>
      </c>
      <c r="O421" s="244"/>
      <c r="P421" s="244"/>
      <c r="Q421" s="244"/>
      <c r="R421" s="244"/>
      <c r="S421" s="244"/>
      <c r="T421" s="244"/>
      <c r="AA421" s="244"/>
      <c r="AB421" s="244"/>
    </row>
    <row r="422" customFormat="false" ht="11.25" hidden="false" customHeight="false" outlineLevel="0" collapsed="false">
      <c r="A422" s="204" t="n">
        <v>36883</v>
      </c>
      <c r="O422" s="244"/>
      <c r="P422" s="244"/>
      <c r="Q422" s="244"/>
      <c r="R422" s="244"/>
      <c r="S422" s="244"/>
      <c r="T422" s="244"/>
      <c r="AA422" s="244"/>
      <c r="AB422" s="244"/>
    </row>
    <row r="423" customFormat="false" ht="11.25" hidden="false" customHeight="false" outlineLevel="0" collapsed="false">
      <c r="A423" s="204" t="n">
        <v>36884</v>
      </c>
      <c r="O423" s="244"/>
      <c r="P423" s="244"/>
      <c r="Q423" s="244"/>
      <c r="R423" s="244"/>
      <c r="S423" s="244"/>
      <c r="T423" s="244"/>
      <c r="AA423" s="244"/>
      <c r="AB423" s="244"/>
    </row>
    <row r="424" customFormat="false" ht="11.25" hidden="false" customHeight="false" outlineLevel="0" collapsed="false">
      <c r="A424" s="204" t="n">
        <v>36885</v>
      </c>
      <c r="O424" s="244"/>
      <c r="P424" s="244"/>
      <c r="Q424" s="244"/>
      <c r="R424" s="244"/>
      <c r="S424" s="244"/>
      <c r="T424" s="244"/>
      <c r="AA424" s="244"/>
      <c r="AB424" s="244"/>
    </row>
    <row r="425" customFormat="false" ht="11.25" hidden="false" customHeight="false" outlineLevel="0" collapsed="false">
      <c r="A425" s="204" t="n">
        <v>36886</v>
      </c>
      <c r="O425" s="244"/>
      <c r="P425" s="244"/>
      <c r="Q425" s="244"/>
      <c r="R425" s="244"/>
      <c r="S425" s="244"/>
      <c r="T425" s="244"/>
      <c r="AA425" s="244"/>
      <c r="AB425" s="244"/>
    </row>
    <row r="426" customFormat="false" ht="11.25" hidden="false" customHeight="false" outlineLevel="0" collapsed="false">
      <c r="A426" s="204" t="n">
        <v>36887</v>
      </c>
      <c r="O426" s="244"/>
      <c r="P426" s="244"/>
      <c r="Q426" s="244"/>
      <c r="R426" s="244"/>
      <c r="S426" s="244"/>
      <c r="T426" s="244"/>
      <c r="AA426" s="244"/>
      <c r="AB426" s="244"/>
    </row>
    <row r="427" customFormat="false" ht="11.25" hidden="false" customHeight="false" outlineLevel="0" collapsed="false">
      <c r="A427" s="204" t="n">
        <v>36888</v>
      </c>
      <c r="O427" s="244"/>
      <c r="P427" s="244"/>
      <c r="Q427" s="244"/>
      <c r="R427" s="244"/>
      <c r="S427" s="244"/>
      <c r="T427" s="244"/>
      <c r="AA427" s="244"/>
      <c r="AB427" s="244"/>
    </row>
    <row r="428" customFormat="false" ht="11.25" hidden="false" customHeight="false" outlineLevel="0" collapsed="false">
      <c r="A428" s="204" t="n">
        <v>36889</v>
      </c>
      <c r="O428" s="244"/>
      <c r="P428" s="244"/>
      <c r="Q428" s="244"/>
      <c r="R428" s="244"/>
      <c r="S428" s="244"/>
      <c r="T428" s="244"/>
      <c r="AA428" s="244"/>
      <c r="AB428" s="244"/>
    </row>
    <row r="429" customFormat="false" ht="11.25" hidden="false" customHeight="false" outlineLevel="0" collapsed="false">
      <c r="A429" s="204" t="n">
        <v>36890</v>
      </c>
      <c r="O429" s="244"/>
      <c r="P429" s="244"/>
      <c r="Q429" s="244"/>
      <c r="R429" s="244"/>
      <c r="S429" s="244"/>
      <c r="T429" s="244"/>
      <c r="AA429" s="244"/>
      <c r="AB429" s="244"/>
    </row>
    <row r="430" customFormat="false" ht="11.25" hidden="false" customHeight="false" outlineLevel="0" collapsed="false">
      <c r="A430" s="204" t="n">
        <v>36891</v>
      </c>
      <c r="O430" s="244"/>
      <c r="P430" s="244"/>
      <c r="Q430" s="244"/>
      <c r="R430" s="244"/>
      <c r="S430" s="244"/>
      <c r="T430" s="244"/>
      <c r="AA430" s="244"/>
      <c r="AB430" s="244"/>
    </row>
    <row r="431" customFormat="false" ht="11.25" hidden="false" customHeight="false" outlineLevel="0" collapsed="false">
      <c r="A431" s="204" t="n">
        <v>36892</v>
      </c>
      <c r="O431" s="244"/>
      <c r="P431" s="244"/>
      <c r="Q431" s="244"/>
      <c r="R431" s="244"/>
      <c r="S431" s="244"/>
      <c r="T431" s="244"/>
      <c r="AA431" s="244"/>
      <c r="AB431" s="244"/>
    </row>
    <row r="432" customFormat="false" ht="11.25" hidden="false" customHeight="false" outlineLevel="0" collapsed="false">
      <c r="A432" s="204" t="n">
        <v>36893</v>
      </c>
      <c r="O432" s="244"/>
      <c r="P432" s="244"/>
      <c r="Q432" s="244"/>
      <c r="R432" s="244"/>
      <c r="S432" s="244"/>
      <c r="T432" s="244"/>
      <c r="AA432" s="244"/>
      <c r="AB432" s="244"/>
    </row>
    <row r="433" customFormat="false" ht="11.25" hidden="false" customHeight="false" outlineLevel="0" collapsed="false">
      <c r="A433" s="204" t="n">
        <v>36894</v>
      </c>
      <c r="O433" s="244"/>
      <c r="P433" s="244"/>
      <c r="Q433" s="244"/>
      <c r="R433" s="244"/>
      <c r="S433" s="244"/>
      <c r="T433" s="244"/>
      <c r="AA433" s="244"/>
      <c r="AB433" s="244"/>
    </row>
    <row r="434" customFormat="false" ht="11.25" hidden="false" customHeight="false" outlineLevel="0" collapsed="false">
      <c r="A434" s="204" t="n">
        <v>36895</v>
      </c>
      <c r="O434" s="244"/>
      <c r="P434" s="244"/>
      <c r="Q434" s="244"/>
      <c r="R434" s="244"/>
      <c r="S434" s="244"/>
      <c r="T434" s="244"/>
      <c r="AA434" s="244"/>
      <c r="AB434" s="244"/>
    </row>
    <row r="435" customFormat="false" ht="11.25" hidden="false" customHeight="false" outlineLevel="0" collapsed="false">
      <c r="A435" s="204" t="n">
        <v>36896</v>
      </c>
      <c r="O435" s="244"/>
      <c r="P435" s="244"/>
      <c r="Q435" s="244"/>
      <c r="R435" s="244"/>
      <c r="S435" s="244"/>
      <c r="T435" s="244"/>
      <c r="AA435" s="244"/>
      <c r="AB435" s="244"/>
    </row>
    <row r="436" customFormat="false" ht="11.25" hidden="false" customHeight="false" outlineLevel="0" collapsed="false">
      <c r="A436" s="204" t="n">
        <v>36897</v>
      </c>
      <c r="O436" s="244"/>
      <c r="P436" s="244"/>
      <c r="Q436" s="244"/>
      <c r="R436" s="244"/>
      <c r="S436" s="244"/>
      <c r="T436" s="244"/>
      <c r="AA436" s="244"/>
      <c r="AB436" s="244"/>
    </row>
    <row r="437" customFormat="false" ht="11.25" hidden="false" customHeight="false" outlineLevel="0" collapsed="false">
      <c r="A437" s="204" t="n">
        <v>36898</v>
      </c>
      <c r="O437" s="244"/>
      <c r="P437" s="244"/>
      <c r="Q437" s="244"/>
      <c r="R437" s="244"/>
      <c r="S437" s="244"/>
      <c r="T437" s="244"/>
      <c r="AA437" s="244"/>
      <c r="AB437" s="244"/>
    </row>
    <row r="438" customFormat="false" ht="11.25" hidden="false" customHeight="false" outlineLevel="0" collapsed="false">
      <c r="A438" s="204" t="n">
        <v>36899</v>
      </c>
      <c r="O438" s="244"/>
      <c r="P438" s="244"/>
      <c r="Q438" s="244"/>
      <c r="R438" s="244"/>
      <c r="S438" s="244"/>
      <c r="T438" s="244"/>
      <c r="AA438" s="244"/>
      <c r="AB438" s="244"/>
    </row>
    <row r="439" customFormat="false" ht="11.25" hidden="false" customHeight="false" outlineLevel="0" collapsed="false">
      <c r="A439" s="204" t="n">
        <v>36900</v>
      </c>
      <c r="O439" s="244"/>
      <c r="P439" s="244"/>
      <c r="Q439" s="244"/>
      <c r="R439" s="244"/>
      <c r="S439" s="244"/>
      <c r="T439" s="244"/>
      <c r="AA439" s="244"/>
      <c r="AB439" s="244"/>
    </row>
    <row r="440" customFormat="false" ht="11.25" hidden="false" customHeight="false" outlineLevel="0" collapsed="false">
      <c r="A440" s="204" t="n">
        <v>36901</v>
      </c>
      <c r="O440" s="244"/>
      <c r="P440" s="244"/>
      <c r="Q440" s="244"/>
      <c r="R440" s="244"/>
      <c r="S440" s="244"/>
      <c r="T440" s="244"/>
      <c r="AA440" s="244"/>
      <c r="AB440" s="244"/>
    </row>
    <row r="441" customFormat="false" ht="11.25" hidden="false" customHeight="false" outlineLevel="0" collapsed="false">
      <c r="A441" s="204" t="n">
        <v>36902</v>
      </c>
      <c r="O441" s="244"/>
      <c r="P441" s="244"/>
      <c r="Q441" s="244"/>
      <c r="R441" s="244"/>
      <c r="S441" s="244"/>
      <c r="T441" s="244"/>
      <c r="AA441" s="244"/>
      <c r="AB441" s="244"/>
    </row>
    <row r="442" customFormat="false" ht="11.25" hidden="false" customHeight="false" outlineLevel="0" collapsed="false">
      <c r="A442" s="204" t="n">
        <v>36903</v>
      </c>
      <c r="O442" s="244"/>
      <c r="P442" s="244"/>
      <c r="Q442" s="244"/>
      <c r="R442" s="244"/>
      <c r="S442" s="244"/>
      <c r="T442" s="244"/>
      <c r="AA442" s="244"/>
      <c r="AB442" s="244"/>
    </row>
    <row r="443" customFormat="false" ht="11.25" hidden="false" customHeight="false" outlineLevel="0" collapsed="false">
      <c r="A443" s="204" t="n">
        <v>36904</v>
      </c>
      <c r="O443" s="244"/>
      <c r="P443" s="244"/>
      <c r="Q443" s="244"/>
      <c r="R443" s="244"/>
      <c r="S443" s="244"/>
      <c r="T443" s="244"/>
      <c r="AA443" s="244"/>
      <c r="AB443" s="244"/>
    </row>
    <row r="444" customFormat="false" ht="11.25" hidden="false" customHeight="false" outlineLevel="0" collapsed="false">
      <c r="A444" s="204" t="n">
        <v>36905</v>
      </c>
      <c r="O444" s="244"/>
      <c r="P444" s="244"/>
      <c r="Q444" s="244"/>
      <c r="R444" s="244"/>
      <c r="S444" s="244"/>
      <c r="T444" s="244"/>
      <c r="AA444" s="244"/>
      <c r="AB444" s="244"/>
    </row>
    <row r="445" customFormat="false" ht="11.25" hidden="false" customHeight="false" outlineLevel="0" collapsed="false">
      <c r="A445" s="204" t="n">
        <v>36906</v>
      </c>
      <c r="O445" s="244"/>
      <c r="P445" s="244"/>
      <c r="Q445" s="244"/>
      <c r="R445" s="244"/>
      <c r="S445" s="244"/>
      <c r="T445" s="244"/>
      <c r="AA445" s="244"/>
      <c r="AB445" s="244"/>
    </row>
    <row r="446" customFormat="false" ht="11.25" hidden="false" customHeight="false" outlineLevel="0" collapsed="false">
      <c r="A446" s="204" t="n">
        <v>36907</v>
      </c>
      <c r="O446" s="244"/>
      <c r="P446" s="244"/>
      <c r="Q446" s="244"/>
      <c r="R446" s="244"/>
      <c r="S446" s="244"/>
      <c r="T446" s="244"/>
      <c r="AA446" s="244"/>
      <c r="AB446" s="244"/>
    </row>
    <row r="447" customFormat="false" ht="11.25" hidden="false" customHeight="false" outlineLevel="0" collapsed="false">
      <c r="A447" s="204" t="n">
        <v>36908</v>
      </c>
      <c r="O447" s="244"/>
      <c r="P447" s="244"/>
      <c r="Q447" s="244"/>
      <c r="R447" s="244"/>
      <c r="S447" s="244"/>
      <c r="T447" s="244"/>
      <c r="AA447" s="244"/>
      <c r="AB447" s="244"/>
    </row>
    <row r="448" customFormat="false" ht="11.25" hidden="false" customHeight="false" outlineLevel="0" collapsed="false">
      <c r="A448" s="204" t="n">
        <v>36909</v>
      </c>
      <c r="O448" s="244"/>
      <c r="P448" s="244"/>
      <c r="Q448" s="244"/>
      <c r="R448" s="244"/>
      <c r="S448" s="244"/>
      <c r="T448" s="244"/>
      <c r="AA448" s="244"/>
      <c r="AB448" s="244"/>
    </row>
    <row r="449" customFormat="false" ht="11.25" hidden="false" customHeight="false" outlineLevel="0" collapsed="false">
      <c r="A449" s="204" t="n">
        <v>36910</v>
      </c>
      <c r="O449" s="244"/>
      <c r="P449" s="244"/>
      <c r="Q449" s="244"/>
      <c r="R449" s="244"/>
      <c r="S449" s="244"/>
      <c r="T449" s="244"/>
      <c r="AA449" s="244"/>
      <c r="AB449" s="244"/>
    </row>
    <row r="450" customFormat="false" ht="11.25" hidden="false" customHeight="false" outlineLevel="0" collapsed="false">
      <c r="A450" s="204" t="n">
        <v>36911</v>
      </c>
      <c r="O450" s="244"/>
      <c r="P450" s="244"/>
      <c r="Q450" s="244"/>
      <c r="R450" s="244"/>
      <c r="S450" s="244"/>
      <c r="T450" s="244"/>
      <c r="AA450" s="244"/>
      <c r="AB450" s="244"/>
    </row>
    <row r="451" customFormat="false" ht="11.25" hidden="false" customHeight="false" outlineLevel="0" collapsed="false">
      <c r="A451" s="204" t="n">
        <v>36912</v>
      </c>
      <c r="O451" s="244"/>
      <c r="P451" s="244"/>
      <c r="Q451" s="244"/>
      <c r="R451" s="244"/>
      <c r="S451" s="244"/>
      <c r="T451" s="244"/>
      <c r="AA451" s="244"/>
      <c r="AB451" s="244"/>
    </row>
    <row r="452" customFormat="false" ht="11.25" hidden="false" customHeight="false" outlineLevel="0" collapsed="false">
      <c r="A452" s="204" t="n">
        <v>36913</v>
      </c>
      <c r="O452" s="244"/>
      <c r="P452" s="244"/>
      <c r="Q452" s="244"/>
      <c r="R452" s="244"/>
      <c r="S452" s="244"/>
      <c r="T452" s="244"/>
      <c r="AA452" s="244"/>
      <c r="AB452" s="244"/>
    </row>
    <row r="453" customFormat="false" ht="11.25" hidden="false" customHeight="false" outlineLevel="0" collapsed="false">
      <c r="A453" s="204" t="n">
        <v>36914</v>
      </c>
      <c r="O453" s="244"/>
      <c r="P453" s="244"/>
      <c r="Q453" s="244"/>
      <c r="R453" s="244"/>
      <c r="S453" s="244"/>
      <c r="T453" s="244"/>
      <c r="AA453" s="244"/>
      <c r="AB453" s="244"/>
    </row>
    <row r="454" customFormat="false" ht="11.25" hidden="false" customHeight="false" outlineLevel="0" collapsed="false">
      <c r="A454" s="204" t="n">
        <v>36915</v>
      </c>
      <c r="O454" s="244"/>
      <c r="P454" s="244"/>
      <c r="Q454" s="244"/>
      <c r="R454" s="244"/>
      <c r="S454" s="244"/>
      <c r="T454" s="244"/>
      <c r="AA454" s="244"/>
      <c r="AB454" s="244"/>
    </row>
    <row r="455" customFormat="false" ht="11.25" hidden="false" customHeight="false" outlineLevel="0" collapsed="false">
      <c r="A455" s="204" t="n">
        <v>36916</v>
      </c>
      <c r="O455" s="244"/>
      <c r="P455" s="244"/>
      <c r="Q455" s="244"/>
      <c r="R455" s="244"/>
      <c r="S455" s="244"/>
      <c r="T455" s="244"/>
      <c r="AA455" s="244"/>
      <c r="AB455" s="244"/>
    </row>
    <row r="456" customFormat="false" ht="11.25" hidden="false" customHeight="false" outlineLevel="0" collapsed="false">
      <c r="A456" s="204" t="n">
        <v>36917</v>
      </c>
      <c r="O456" s="244"/>
      <c r="P456" s="244"/>
      <c r="Q456" s="244"/>
      <c r="R456" s="244"/>
      <c r="S456" s="244"/>
      <c r="T456" s="244"/>
      <c r="AA456" s="244"/>
      <c r="AB456" s="244"/>
    </row>
    <row r="457" customFormat="false" ht="11.25" hidden="false" customHeight="false" outlineLevel="0" collapsed="false">
      <c r="A457" s="204" t="n">
        <v>36918</v>
      </c>
      <c r="O457" s="244"/>
      <c r="P457" s="244"/>
      <c r="Q457" s="244"/>
      <c r="R457" s="244"/>
      <c r="S457" s="244"/>
      <c r="T457" s="244"/>
      <c r="AA457" s="244"/>
      <c r="AB457" s="244"/>
    </row>
    <row r="458" customFormat="false" ht="11.25" hidden="false" customHeight="false" outlineLevel="0" collapsed="false">
      <c r="A458" s="204" t="n">
        <v>36919</v>
      </c>
      <c r="O458" s="244"/>
      <c r="P458" s="244"/>
      <c r="Q458" s="244"/>
      <c r="R458" s="244"/>
      <c r="S458" s="244"/>
      <c r="T458" s="244"/>
      <c r="AA458" s="244"/>
      <c r="AB458" s="244"/>
    </row>
    <row r="459" customFormat="false" ht="11.25" hidden="false" customHeight="false" outlineLevel="0" collapsed="false">
      <c r="A459" s="204" t="n">
        <v>36920</v>
      </c>
      <c r="O459" s="244"/>
      <c r="P459" s="244"/>
      <c r="Q459" s="244"/>
      <c r="R459" s="244"/>
      <c r="S459" s="244"/>
      <c r="T459" s="244"/>
      <c r="AA459" s="244"/>
      <c r="AB459" s="244"/>
    </row>
    <row r="460" customFormat="false" ht="11.25" hidden="false" customHeight="false" outlineLevel="0" collapsed="false">
      <c r="A460" s="204" t="n">
        <v>36921</v>
      </c>
      <c r="O460" s="244"/>
      <c r="P460" s="244"/>
      <c r="Q460" s="244"/>
      <c r="R460" s="244"/>
      <c r="S460" s="244"/>
      <c r="T460" s="244"/>
      <c r="AA460" s="244"/>
      <c r="AB460" s="244"/>
    </row>
    <row r="461" customFormat="false" ht="11.25" hidden="false" customHeight="false" outlineLevel="0" collapsed="false">
      <c r="A461" s="204" t="n">
        <v>36922</v>
      </c>
      <c r="O461" s="244"/>
      <c r="P461" s="244"/>
      <c r="Q461" s="244"/>
      <c r="R461" s="244"/>
      <c r="S461" s="244"/>
      <c r="T461" s="244"/>
      <c r="AA461" s="244"/>
      <c r="AB461" s="244"/>
    </row>
    <row r="462" customFormat="false" ht="11.25" hidden="false" customHeight="false" outlineLevel="0" collapsed="false">
      <c r="A462" s="204" t="n">
        <v>36923</v>
      </c>
      <c r="O462" s="244"/>
      <c r="P462" s="244"/>
      <c r="Q462" s="244"/>
      <c r="R462" s="244"/>
      <c r="S462" s="244"/>
      <c r="T462" s="244"/>
      <c r="AA462" s="244"/>
      <c r="AB462" s="244"/>
    </row>
    <row r="463" customFormat="false" ht="11.25" hidden="false" customHeight="false" outlineLevel="0" collapsed="false">
      <c r="A463" s="204" t="n">
        <v>36924</v>
      </c>
      <c r="O463" s="244"/>
      <c r="P463" s="244"/>
      <c r="Q463" s="244"/>
      <c r="R463" s="244"/>
      <c r="S463" s="244"/>
      <c r="T463" s="244"/>
      <c r="AA463" s="244"/>
      <c r="AB463" s="244"/>
    </row>
    <row r="464" customFormat="false" ht="11.25" hidden="false" customHeight="false" outlineLevel="0" collapsed="false">
      <c r="A464" s="204" t="n">
        <v>36925</v>
      </c>
      <c r="O464" s="244"/>
      <c r="P464" s="244"/>
      <c r="Q464" s="244"/>
      <c r="R464" s="244"/>
      <c r="S464" s="244"/>
      <c r="T464" s="244"/>
      <c r="AA464" s="244"/>
      <c r="AB464" s="244"/>
    </row>
    <row r="465" customFormat="false" ht="11.25" hidden="false" customHeight="false" outlineLevel="0" collapsed="false">
      <c r="A465" s="204" t="n">
        <v>36926</v>
      </c>
      <c r="O465" s="244"/>
      <c r="P465" s="244"/>
      <c r="Q465" s="244"/>
      <c r="R465" s="244"/>
      <c r="S465" s="244"/>
      <c r="T465" s="244"/>
      <c r="AA465" s="244"/>
      <c r="AB465" s="244"/>
    </row>
    <row r="466" customFormat="false" ht="11.25" hidden="false" customHeight="false" outlineLevel="0" collapsed="false">
      <c r="A466" s="204" t="n">
        <v>36927</v>
      </c>
      <c r="O466" s="244"/>
      <c r="P466" s="244"/>
      <c r="Q466" s="244"/>
      <c r="R466" s="244"/>
      <c r="S466" s="244"/>
      <c r="T466" s="244"/>
      <c r="AA466" s="244"/>
      <c r="AB466" s="244"/>
    </row>
    <row r="467" customFormat="false" ht="11.25" hidden="false" customHeight="false" outlineLevel="0" collapsed="false">
      <c r="A467" s="204" t="n">
        <v>36928</v>
      </c>
      <c r="O467" s="244"/>
      <c r="P467" s="244"/>
      <c r="Q467" s="244"/>
      <c r="R467" s="244"/>
      <c r="S467" s="244"/>
      <c r="T467" s="244"/>
      <c r="AA467" s="244"/>
      <c r="AB467" s="244"/>
    </row>
    <row r="468" customFormat="false" ht="11.25" hidden="false" customHeight="false" outlineLevel="0" collapsed="false">
      <c r="A468" s="204" t="n">
        <v>36929</v>
      </c>
      <c r="O468" s="244"/>
      <c r="P468" s="244"/>
      <c r="Q468" s="244"/>
      <c r="R468" s="244"/>
      <c r="S468" s="244"/>
      <c r="T468" s="244"/>
      <c r="AA468" s="244"/>
      <c r="AB468" s="244"/>
    </row>
    <row r="469" customFormat="false" ht="11.25" hidden="false" customHeight="false" outlineLevel="0" collapsed="false">
      <c r="A469" s="204" t="n">
        <v>36930</v>
      </c>
      <c r="O469" s="244"/>
      <c r="P469" s="244"/>
      <c r="Q469" s="244"/>
      <c r="R469" s="244"/>
      <c r="S469" s="244"/>
      <c r="T469" s="244"/>
      <c r="AA469" s="244"/>
      <c r="AB469" s="244"/>
    </row>
    <row r="470" customFormat="false" ht="11.25" hidden="false" customHeight="false" outlineLevel="0" collapsed="false">
      <c r="A470" s="204" t="n">
        <v>36931</v>
      </c>
      <c r="O470" s="244"/>
      <c r="P470" s="244"/>
      <c r="Q470" s="244"/>
      <c r="R470" s="244"/>
      <c r="S470" s="244"/>
      <c r="T470" s="244"/>
      <c r="AA470" s="244"/>
      <c r="AB470" s="244"/>
    </row>
    <row r="471" customFormat="false" ht="11.25" hidden="false" customHeight="false" outlineLevel="0" collapsed="false">
      <c r="A471" s="204" t="n">
        <v>36932</v>
      </c>
      <c r="O471" s="244"/>
      <c r="P471" s="244"/>
      <c r="Q471" s="244"/>
      <c r="R471" s="244"/>
      <c r="S471" s="244"/>
      <c r="T471" s="244"/>
      <c r="AA471" s="244"/>
      <c r="AB471" s="244"/>
    </row>
    <row r="472" customFormat="false" ht="11.25" hidden="false" customHeight="false" outlineLevel="0" collapsed="false">
      <c r="A472" s="204" t="n">
        <v>36933</v>
      </c>
      <c r="O472" s="244"/>
      <c r="P472" s="244"/>
      <c r="Q472" s="244"/>
      <c r="R472" s="244"/>
      <c r="S472" s="244"/>
      <c r="T472" s="244"/>
      <c r="AA472" s="244"/>
      <c r="AB472" s="244"/>
    </row>
    <row r="473" customFormat="false" ht="11.25" hidden="false" customHeight="false" outlineLevel="0" collapsed="false">
      <c r="A473" s="204" t="n">
        <v>36934</v>
      </c>
      <c r="O473" s="244"/>
      <c r="P473" s="244"/>
      <c r="Q473" s="244"/>
      <c r="R473" s="244"/>
      <c r="S473" s="244"/>
      <c r="T473" s="244"/>
      <c r="AA473" s="244"/>
      <c r="AB473" s="244"/>
    </row>
    <row r="474" customFormat="false" ht="11.25" hidden="false" customHeight="false" outlineLevel="0" collapsed="false">
      <c r="A474" s="204" t="n">
        <v>36935</v>
      </c>
      <c r="O474" s="244"/>
      <c r="P474" s="244"/>
      <c r="Q474" s="244"/>
      <c r="R474" s="244"/>
      <c r="S474" s="244"/>
      <c r="T474" s="244"/>
      <c r="AA474" s="244"/>
      <c r="AB474" s="244"/>
    </row>
    <row r="475" customFormat="false" ht="11.25" hidden="false" customHeight="false" outlineLevel="0" collapsed="false">
      <c r="A475" s="204" t="n">
        <v>36936</v>
      </c>
      <c r="O475" s="244"/>
      <c r="P475" s="244"/>
      <c r="Q475" s="244"/>
      <c r="R475" s="244"/>
      <c r="S475" s="244"/>
      <c r="T475" s="244"/>
      <c r="AA475" s="244"/>
      <c r="AB475" s="244"/>
    </row>
    <row r="476" customFormat="false" ht="11.25" hidden="false" customHeight="false" outlineLevel="0" collapsed="false">
      <c r="A476" s="204" t="n">
        <v>36937</v>
      </c>
      <c r="O476" s="244"/>
      <c r="P476" s="244"/>
      <c r="Q476" s="244"/>
      <c r="R476" s="244"/>
      <c r="S476" s="244"/>
      <c r="T476" s="244"/>
      <c r="AA476" s="244"/>
      <c r="AB476" s="244"/>
    </row>
    <row r="477" customFormat="false" ht="11.25" hidden="false" customHeight="false" outlineLevel="0" collapsed="false">
      <c r="A477" s="204" t="n">
        <v>36938</v>
      </c>
      <c r="O477" s="244"/>
      <c r="P477" s="244"/>
      <c r="Q477" s="244"/>
      <c r="R477" s="244"/>
      <c r="S477" s="244"/>
      <c r="T477" s="244"/>
      <c r="AA477" s="244"/>
      <c r="AB477" s="244"/>
    </row>
    <row r="478" customFormat="false" ht="11.25" hidden="false" customHeight="false" outlineLevel="0" collapsed="false">
      <c r="A478" s="204" t="n">
        <v>36939</v>
      </c>
      <c r="O478" s="244"/>
      <c r="P478" s="244"/>
      <c r="Q478" s="244"/>
      <c r="R478" s="244"/>
      <c r="S478" s="244"/>
      <c r="T478" s="244"/>
      <c r="AA478" s="244"/>
      <c r="AB478" s="244"/>
    </row>
    <row r="479" customFormat="false" ht="11.25" hidden="false" customHeight="false" outlineLevel="0" collapsed="false">
      <c r="A479" s="204" t="n">
        <v>36940</v>
      </c>
      <c r="O479" s="244"/>
      <c r="P479" s="244"/>
      <c r="Q479" s="244"/>
      <c r="R479" s="244"/>
      <c r="S479" s="244"/>
      <c r="T479" s="244"/>
      <c r="AA479" s="244"/>
      <c r="AB479" s="244"/>
    </row>
    <row r="480" customFormat="false" ht="11.25" hidden="false" customHeight="false" outlineLevel="0" collapsed="false">
      <c r="A480" s="204" t="n">
        <v>36941</v>
      </c>
      <c r="O480" s="244"/>
      <c r="P480" s="244"/>
      <c r="Q480" s="244"/>
      <c r="R480" s="244"/>
      <c r="S480" s="244"/>
      <c r="T480" s="244"/>
      <c r="AA480" s="244"/>
      <c r="AB480" s="244"/>
    </row>
    <row r="481" customFormat="false" ht="11.25" hidden="false" customHeight="false" outlineLevel="0" collapsed="false">
      <c r="A481" s="204" t="n">
        <v>36942</v>
      </c>
      <c r="O481" s="244"/>
      <c r="P481" s="244"/>
      <c r="Q481" s="244"/>
      <c r="R481" s="244"/>
      <c r="S481" s="244"/>
      <c r="T481" s="244"/>
      <c r="AA481" s="244"/>
      <c r="AB481" s="244"/>
    </row>
    <row r="482" customFormat="false" ht="11.25" hidden="false" customHeight="false" outlineLevel="0" collapsed="false">
      <c r="A482" s="204" t="n">
        <v>36943</v>
      </c>
      <c r="O482" s="244"/>
      <c r="P482" s="244"/>
      <c r="Q482" s="244"/>
      <c r="R482" s="244"/>
      <c r="S482" s="244"/>
      <c r="T482" s="244"/>
      <c r="AA482" s="244"/>
      <c r="AB482" s="244"/>
    </row>
    <row r="483" customFormat="false" ht="11.25" hidden="false" customHeight="false" outlineLevel="0" collapsed="false">
      <c r="A483" s="204" t="n">
        <v>36944</v>
      </c>
      <c r="O483" s="244"/>
      <c r="P483" s="244"/>
      <c r="Q483" s="244"/>
      <c r="R483" s="244"/>
      <c r="S483" s="244"/>
      <c r="T483" s="244"/>
      <c r="AA483" s="244"/>
      <c r="AB483" s="244"/>
    </row>
    <row r="484" customFormat="false" ht="11.25" hidden="false" customHeight="false" outlineLevel="0" collapsed="false">
      <c r="A484" s="204" t="n">
        <v>36945</v>
      </c>
      <c r="O484" s="244"/>
      <c r="P484" s="244"/>
      <c r="Q484" s="244"/>
      <c r="R484" s="244"/>
      <c r="S484" s="244"/>
      <c r="T484" s="244"/>
      <c r="AA484" s="244"/>
      <c r="AB484" s="244"/>
    </row>
    <row r="485" customFormat="false" ht="11.25" hidden="false" customHeight="false" outlineLevel="0" collapsed="false">
      <c r="A485" s="204" t="n">
        <v>36946</v>
      </c>
      <c r="O485" s="244"/>
      <c r="P485" s="244"/>
      <c r="Q485" s="244"/>
      <c r="R485" s="244"/>
      <c r="S485" s="244"/>
      <c r="T485" s="244"/>
      <c r="AA485" s="244"/>
      <c r="AB485" s="244"/>
    </row>
    <row r="486" customFormat="false" ht="11.25" hidden="false" customHeight="false" outlineLevel="0" collapsed="false">
      <c r="A486" s="204" t="n">
        <v>36947</v>
      </c>
      <c r="O486" s="244"/>
      <c r="P486" s="244"/>
      <c r="Q486" s="244"/>
      <c r="R486" s="244"/>
      <c r="S486" s="244"/>
      <c r="T486" s="244"/>
      <c r="AA486" s="244"/>
      <c r="AB486" s="244"/>
    </row>
    <row r="487" customFormat="false" ht="11.25" hidden="false" customHeight="false" outlineLevel="0" collapsed="false">
      <c r="A487" s="204" t="n">
        <v>36948</v>
      </c>
      <c r="O487" s="244"/>
      <c r="P487" s="244"/>
      <c r="Q487" s="244"/>
      <c r="R487" s="244"/>
      <c r="S487" s="244"/>
      <c r="T487" s="244"/>
      <c r="AA487" s="244"/>
      <c r="AB487" s="244"/>
    </row>
    <row r="488" customFormat="false" ht="11.25" hidden="false" customHeight="false" outlineLevel="0" collapsed="false">
      <c r="A488" s="204" t="n">
        <v>36949</v>
      </c>
      <c r="O488" s="244"/>
      <c r="P488" s="244"/>
      <c r="Q488" s="244"/>
      <c r="R488" s="244"/>
      <c r="S488" s="244"/>
      <c r="T488" s="244"/>
      <c r="AA488" s="244"/>
      <c r="AB488" s="244"/>
    </row>
    <row r="489" customFormat="false" ht="11.25" hidden="false" customHeight="false" outlineLevel="0" collapsed="false">
      <c r="A489" s="204" t="n">
        <v>36950</v>
      </c>
      <c r="O489" s="244"/>
      <c r="P489" s="244"/>
      <c r="Q489" s="244"/>
      <c r="R489" s="244"/>
      <c r="S489" s="244"/>
      <c r="T489" s="244"/>
      <c r="AA489" s="244"/>
      <c r="AB489" s="244"/>
    </row>
    <row r="490" customFormat="false" ht="11.25" hidden="false" customHeight="false" outlineLevel="0" collapsed="false">
      <c r="A490" s="204" t="n">
        <v>36951</v>
      </c>
      <c r="O490" s="244"/>
      <c r="P490" s="244"/>
      <c r="Q490" s="244"/>
      <c r="R490" s="244"/>
      <c r="S490" s="244"/>
      <c r="T490" s="244"/>
      <c r="AA490" s="244"/>
      <c r="AB490" s="244"/>
    </row>
    <row r="491" customFormat="false" ht="11.25" hidden="false" customHeight="false" outlineLevel="0" collapsed="false">
      <c r="A491" s="204" t="n">
        <v>36952</v>
      </c>
      <c r="O491" s="244"/>
      <c r="P491" s="244"/>
      <c r="Q491" s="244"/>
      <c r="R491" s="244"/>
      <c r="S491" s="244"/>
      <c r="T491" s="244"/>
      <c r="AA491" s="244"/>
      <c r="AB491" s="244"/>
    </row>
    <row r="492" customFormat="false" ht="11.25" hidden="false" customHeight="false" outlineLevel="0" collapsed="false">
      <c r="A492" s="204" t="n">
        <v>36953</v>
      </c>
      <c r="O492" s="244"/>
      <c r="P492" s="244"/>
      <c r="Q492" s="244"/>
      <c r="R492" s="244"/>
      <c r="S492" s="244"/>
      <c r="T492" s="244"/>
      <c r="AA492" s="244"/>
      <c r="AB492" s="244"/>
    </row>
    <row r="493" customFormat="false" ht="11.25" hidden="false" customHeight="false" outlineLevel="0" collapsed="false">
      <c r="A493" s="204" t="n">
        <v>36954</v>
      </c>
      <c r="O493" s="244"/>
      <c r="P493" s="244"/>
      <c r="Q493" s="244"/>
      <c r="R493" s="244"/>
      <c r="S493" s="244"/>
      <c r="T493" s="244"/>
      <c r="AA493" s="244"/>
      <c r="AB493" s="244"/>
    </row>
    <row r="494" customFormat="false" ht="11.25" hidden="false" customHeight="false" outlineLevel="0" collapsed="false">
      <c r="A494" s="204" t="n">
        <v>36955</v>
      </c>
      <c r="O494" s="244"/>
      <c r="P494" s="244"/>
      <c r="Q494" s="244"/>
      <c r="R494" s="244"/>
      <c r="S494" s="244"/>
      <c r="T494" s="244"/>
      <c r="AA494" s="244"/>
      <c r="AB494" s="244"/>
    </row>
    <row r="495" customFormat="false" ht="11.25" hidden="false" customHeight="false" outlineLevel="0" collapsed="false">
      <c r="A495" s="204" t="n">
        <v>36956</v>
      </c>
      <c r="O495" s="244"/>
      <c r="P495" s="244"/>
      <c r="Q495" s="244"/>
      <c r="R495" s="244"/>
      <c r="S495" s="244"/>
      <c r="T495" s="244"/>
      <c r="AA495" s="244"/>
      <c r="AB495" s="244"/>
    </row>
    <row r="496" customFormat="false" ht="11.25" hidden="false" customHeight="false" outlineLevel="0" collapsed="false">
      <c r="A496" s="204" t="n">
        <v>36957</v>
      </c>
      <c r="O496" s="244"/>
      <c r="P496" s="244"/>
      <c r="Q496" s="244"/>
      <c r="R496" s="244"/>
      <c r="S496" s="244"/>
      <c r="T496" s="244"/>
      <c r="AA496" s="244"/>
      <c r="AB496" s="244"/>
    </row>
    <row r="497" customFormat="false" ht="11.25" hidden="false" customHeight="false" outlineLevel="0" collapsed="false">
      <c r="A497" s="204" t="n">
        <v>36958</v>
      </c>
      <c r="O497" s="244"/>
      <c r="P497" s="244"/>
      <c r="Q497" s="244"/>
      <c r="R497" s="244"/>
      <c r="S497" s="244"/>
      <c r="T497" s="244"/>
      <c r="AA497" s="244"/>
      <c r="AB497" s="244"/>
    </row>
    <row r="498" customFormat="false" ht="11.25" hidden="false" customHeight="false" outlineLevel="0" collapsed="false">
      <c r="A498" s="204" t="n">
        <v>36959</v>
      </c>
      <c r="O498" s="244"/>
      <c r="P498" s="244"/>
      <c r="Q498" s="244"/>
      <c r="R498" s="244"/>
      <c r="S498" s="244"/>
      <c r="T498" s="244"/>
      <c r="AA498" s="244"/>
      <c r="AB498" s="244"/>
    </row>
    <row r="499" customFormat="false" ht="11.25" hidden="false" customHeight="false" outlineLevel="0" collapsed="false">
      <c r="A499" s="204" t="n">
        <v>36960</v>
      </c>
      <c r="O499" s="244"/>
      <c r="P499" s="244"/>
      <c r="Q499" s="244"/>
      <c r="R499" s="244"/>
      <c r="S499" s="244"/>
      <c r="T499" s="244"/>
      <c r="AA499" s="244"/>
      <c r="AB499" s="244"/>
    </row>
    <row r="500" customFormat="false" ht="11.25" hidden="false" customHeight="false" outlineLevel="0" collapsed="false">
      <c r="A500" s="204" t="n">
        <v>36961</v>
      </c>
      <c r="O500" s="244"/>
      <c r="P500" s="244"/>
      <c r="Q500" s="244"/>
      <c r="R500" s="244"/>
      <c r="S500" s="244"/>
      <c r="T500" s="244"/>
      <c r="AA500" s="244"/>
      <c r="AB500" s="244"/>
    </row>
    <row r="501" customFormat="false" ht="11.25" hidden="false" customHeight="false" outlineLevel="0" collapsed="false">
      <c r="A501" s="204" t="n">
        <v>36962</v>
      </c>
      <c r="O501" s="244"/>
      <c r="P501" s="244"/>
      <c r="Q501" s="244"/>
      <c r="R501" s="244"/>
      <c r="S501" s="244"/>
      <c r="T501" s="244"/>
      <c r="AA501" s="244"/>
      <c r="AB501" s="244"/>
    </row>
    <row r="502" customFormat="false" ht="11.25" hidden="false" customHeight="false" outlineLevel="0" collapsed="false">
      <c r="A502" s="204" t="n">
        <v>36963</v>
      </c>
      <c r="O502" s="244"/>
      <c r="P502" s="244"/>
      <c r="Q502" s="244"/>
      <c r="R502" s="244"/>
      <c r="S502" s="244"/>
      <c r="T502" s="244"/>
      <c r="AA502" s="244"/>
      <c r="AB502" s="244"/>
    </row>
    <row r="503" customFormat="false" ht="11.25" hidden="false" customHeight="false" outlineLevel="0" collapsed="false">
      <c r="A503" s="204" t="n">
        <v>36964</v>
      </c>
      <c r="O503" s="244"/>
      <c r="P503" s="244"/>
      <c r="Q503" s="244"/>
      <c r="R503" s="244"/>
      <c r="S503" s="244"/>
      <c r="T503" s="244"/>
      <c r="AA503" s="244"/>
      <c r="AB503" s="244"/>
    </row>
    <row r="504" customFormat="false" ht="11.25" hidden="false" customHeight="false" outlineLevel="0" collapsed="false">
      <c r="A504" s="204" t="n">
        <v>36965</v>
      </c>
      <c r="O504" s="244"/>
      <c r="P504" s="244"/>
      <c r="Q504" s="244"/>
      <c r="R504" s="244"/>
      <c r="S504" s="244"/>
      <c r="T504" s="244"/>
      <c r="AA504" s="244"/>
      <c r="AB504" s="244"/>
    </row>
    <row r="505" customFormat="false" ht="11.25" hidden="false" customHeight="false" outlineLevel="0" collapsed="false">
      <c r="A505" s="204" t="n">
        <v>36966</v>
      </c>
      <c r="O505" s="244"/>
      <c r="P505" s="244"/>
      <c r="Q505" s="244"/>
      <c r="R505" s="244"/>
      <c r="S505" s="244"/>
      <c r="T505" s="244"/>
      <c r="AA505" s="244"/>
      <c r="AB505" s="244"/>
    </row>
    <row r="506" customFormat="false" ht="11.25" hidden="false" customHeight="false" outlineLevel="0" collapsed="false">
      <c r="A506" s="204" t="n">
        <v>36967</v>
      </c>
      <c r="O506" s="244"/>
      <c r="P506" s="244"/>
      <c r="Q506" s="244"/>
      <c r="R506" s="244"/>
      <c r="S506" s="244"/>
      <c r="T506" s="244"/>
      <c r="AA506" s="244"/>
      <c r="AB506" s="244"/>
    </row>
    <row r="507" customFormat="false" ht="11.25" hidden="false" customHeight="false" outlineLevel="0" collapsed="false">
      <c r="A507" s="204" t="n">
        <v>36968</v>
      </c>
      <c r="O507" s="244"/>
      <c r="P507" s="244"/>
      <c r="Q507" s="244"/>
      <c r="R507" s="244"/>
      <c r="S507" s="244"/>
      <c r="T507" s="244"/>
      <c r="AA507" s="244"/>
      <c r="AB507" s="244"/>
    </row>
    <row r="508" customFormat="false" ht="11.25" hidden="false" customHeight="false" outlineLevel="0" collapsed="false">
      <c r="A508" s="204" t="n">
        <v>36969</v>
      </c>
      <c r="O508" s="244"/>
      <c r="P508" s="244"/>
      <c r="Q508" s="244"/>
      <c r="R508" s="244"/>
      <c r="S508" s="244"/>
      <c r="T508" s="244"/>
      <c r="AA508" s="244"/>
      <c r="AB508" s="244"/>
    </row>
    <row r="509" customFormat="false" ht="11.25" hidden="false" customHeight="false" outlineLevel="0" collapsed="false">
      <c r="A509" s="204" t="n">
        <v>36970</v>
      </c>
      <c r="O509" s="244"/>
      <c r="P509" s="244"/>
      <c r="Q509" s="244"/>
      <c r="R509" s="244"/>
      <c r="S509" s="244"/>
      <c r="T509" s="244"/>
      <c r="AA509" s="244"/>
      <c r="AB509" s="244"/>
    </row>
    <row r="510" customFormat="false" ht="11.25" hidden="false" customHeight="false" outlineLevel="0" collapsed="false">
      <c r="A510" s="204" t="n">
        <v>36971</v>
      </c>
      <c r="O510" s="244"/>
      <c r="P510" s="244"/>
      <c r="Q510" s="244"/>
      <c r="R510" s="244"/>
      <c r="S510" s="244"/>
      <c r="T510" s="244"/>
      <c r="AA510" s="244"/>
      <c r="AB510" s="244"/>
    </row>
    <row r="511" customFormat="false" ht="11.25" hidden="false" customHeight="false" outlineLevel="0" collapsed="false">
      <c r="A511" s="204" t="n">
        <v>36972</v>
      </c>
      <c r="O511" s="244"/>
      <c r="P511" s="244"/>
      <c r="Q511" s="244"/>
      <c r="R511" s="244"/>
      <c r="S511" s="244"/>
      <c r="T511" s="244"/>
      <c r="AA511" s="244"/>
      <c r="AB511" s="244"/>
    </row>
    <row r="512" customFormat="false" ht="11.25" hidden="false" customHeight="false" outlineLevel="0" collapsed="false">
      <c r="A512" s="204" t="n">
        <v>36973</v>
      </c>
      <c r="O512" s="244"/>
      <c r="P512" s="244"/>
      <c r="Q512" s="244"/>
      <c r="R512" s="244"/>
      <c r="S512" s="244"/>
      <c r="T512" s="244"/>
      <c r="AA512" s="244"/>
      <c r="AB512" s="244"/>
    </row>
    <row r="513" customFormat="false" ht="11.25" hidden="false" customHeight="false" outlineLevel="0" collapsed="false">
      <c r="A513" s="204" t="n">
        <v>36974</v>
      </c>
      <c r="O513" s="244"/>
      <c r="P513" s="244"/>
      <c r="Q513" s="244"/>
      <c r="R513" s="244"/>
      <c r="S513" s="244"/>
      <c r="T513" s="244"/>
      <c r="AA513" s="244"/>
      <c r="AB513" s="244"/>
    </row>
    <row r="514" customFormat="false" ht="11.25" hidden="false" customHeight="false" outlineLevel="0" collapsed="false">
      <c r="A514" s="204" t="n">
        <v>36975</v>
      </c>
      <c r="O514" s="244"/>
      <c r="P514" s="244"/>
      <c r="Q514" s="244"/>
      <c r="R514" s="244"/>
      <c r="S514" s="244"/>
      <c r="T514" s="244"/>
      <c r="AA514" s="244"/>
      <c r="AB514" s="244"/>
    </row>
    <row r="515" customFormat="false" ht="11.25" hidden="false" customHeight="false" outlineLevel="0" collapsed="false">
      <c r="A515" s="204" t="n">
        <v>36976</v>
      </c>
      <c r="O515" s="244"/>
      <c r="P515" s="244"/>
      <c r="Q515" s="244"/>
      <c r="R515" s="244"/>
      <c r="S515" s="244"/>
      <c r="T515" s="244"/>
      <c r="AA515" s="244"/>
      <c r="AB515" s="244"/>
    </row>
    <row r="516" customFormat="false" ht="11.25" hidden="false" customHeight="false" outlineLevel="0" collapsed="false">
      <c r="A516" s="204" t="n">
        <v>36977</v>
      </c>
      <c r="O516" s="244"/>
      <c r="P516" s="244"/>
      <c r="Q516" s="244"/>
      <c r="R516" s="244"/>
      <c r="S516" s="244"/>
      <c r="T516" s="244"/>
      <c r="AA516" s="244"/>
      <c r="AB516" s="244"/>
    </row>
    <row r="517" customFormat="false" ht="11.25" hidden="false" customHeight="false" outlineLevel="0" collapsed="false">
      <c r="A517" s="204" t="n">
        <v>36978</v>
      </c>
      <c r="O517" s="244"/>
      <c r="P517" s="244"/>
      <c r="Q517" s="244"/>
      <c r="R517" s="244"/>
      <c r="S517" s="244"/>
      <c r="T517" s="244"/>
      <c r="AA517" s="244"/>
      <c r="AB517" s="244"/>
    </row>
    <row r="518" customFormat="false" ht="11.25" hidden="false" customHeight="false" outlineLevel="0" collapsed="false">
      <c r="A518" s="204" t="n">
        <v>36979</v>
      </c>
      <c r="O518" s="244"/>
      <c r="P518" s="244"/>
      <c r="Q518" s="244"/>
      <c r="R518" s="244"/>
      <c r="S518" s="244"/>
      <c r="T518" s="244"/>
      <c r="AA518" s="244"/>
      <c r="AB518" s="244"/>
    </row>
    <row r="519" customFormat="false" ht="11.25" hidden="false" customHeight="false" outlineLevel="0" collapsed="false">
      <c r="A519" s="204" t="n">
        <v>36980</v>
      </c>
      <c r="O519" s="244"/>
      <c r="P519" s="244"/>
      <c r="Q519" s="244"/>
      <c r="R519" s="244"/>
      <c r="S519" s="244"/>
      <c r="T519" s="244"/>
      <c r="AA519" s="244"/>
      <c r="AB519" s="244"/>
    </row>
    <row r="520" customFormat="false" ht="11.25" hidden="false" customHeight="false" outlineLevel="0" collapsed="false">
      <c r="A520" s="204" t="n">
        <v>36981</v>
      </c>
      <c r="O520" s="244"/>
      <c r="P520" s="244"/>
      <c r="Q520" s="244"/>
      <c r="R520" s="244"/>
      <c r="S520" s="244"/>
      <c r="T520" s="244"/>
      <c r="AA520" s="244"/>
      <c r="AB520" s="244"/>
    </row>
    <row r="521" customFormat="false" ht="11.25" hidden="false" customHeight="false" outlineLevel="0" collapsed="false">
      <c r="A521" s="204" t="n">
        <v>36982</v>
      </c>
      <c r="O521" s="244"/>
      <c r="P521" s="244"/>
      <c r="Q521" s="244"/>
      <c r="R521" s="244"/>
      <c r="S521" s="244"/>
      <c r="T521" s="244"/>
      <c r="AA521" s="244"/>
      <c r="AB521" s="244"/>
    </row>
    <row r="522" customFormat="false" ht="11.25" hidden="false" customHeight="false" outlineLevel="0" collapsed="false">
      <c r="A522" s="204" t="n">
        <v>36983</v>
      </c>
      <c r="O522" s="244"/>
      <c r="P522" s="244"/>
      <c r="Q522" s="244"/>
      <c r="R522" s="244"/>
      <c r="S522" s="244"/>
      <c r="T522" s="244"/>
      <c r="AA522" s="244"/>
      <c r="AB522" s="244"/>
    </row>
    <row r="523" customFormat="false" ht="11.25" hidden="false" customHeight="false" outlineLevel="0" collapsed="false">
      <c r="A523" s="204" t="n">
        <v>36984</v>
      </c>
      <c r="O523" s="244"/>
      <c r="P523" s="244"/>
      <c r="Q523" s="244"/>
      <c r="R523" s="244"/>
      <c r="S523" s="244"/>
      <c r="T523" s="244"/>
      <c r="AA523" s="244"/>
      <c r="AB523" s="244"/>
    </row>
    <row r="524" customFormat="false" ht="11.25" hidden="false" customHeight="false" outlineLevel="0" collapsed="false">
      <c r="A524" s="204" t="n">
        <v>36985</v>
      </c>
      <c r="O524" s="244"/>
      <c r="P524" s="244"/>
      <c r="Q524" s="244"/>
      <c r="R524" s="244"/>
      <c r="S524" s="244"/>
      <c r="T524" s="244"/>
      <c r="AA524" s="244"/>
      <c r="AB524" s="244"/>
    </row>
    <row r="525" customFormat="false" ht="11.25" hidden="false" customHeight="false" outlineLevel="0" collapsed="false">
      <c r="A525" s="204" t="n">
        <v>36986</v>
      </c>
      <c r="O525" s="244"/>
      <c r="P525" s="244"/>
      <c r="Q525" s="244"/>
      <c r="R525" s="244"/>
      <c r="S525" s="244"/>
      <c r="T525" s="244"/>
      <c r="AA525" s="244"/>
      <c r="AB525" s="244"/>
    </row>
    <row r="526" customFormat="false" ht="11.25" hidden="false" customHeight="false" outlineLevel="0" collapsed="false">
      <c r="A526" s="204" t="n">
        <v>36987</v>
      </c>
      <c r="O526" s="244"/>
      <c r="P526" s="244"/>
      <c r="Q526" s="244"/>
      <c r="R526" s="244"/>
      <c r="S526" s="244"/>
      <c r="T526" s="244"/>
      <c r="AA526" s="244"/>
      <c r="AB526" s="244"/>
    </row>
    <row r="527" customFormat="false" ht="11.25" hidden="false" customHeight="false" outlineLevel="0" collapsed="false">
      <c r="A527" s="204" t="n">
        <v>36988</v>
      </c>
      <c r="O527" s="244"/>
      <c r="P527" s="244"/>
      <c r="Q527" s="244"/>
      <c r="R527" s="244"/>
      <c r="S527" s="244"/>
      <c r="T527" s="244"/>
      <c r="AA527" s="244"/>
      <c r="AB527" s="244"/>
    </row>
    <row r="528" customFormat="false" ht="11.25" hidden="false" customHeight="false" outlineLevel="0" collapsed="false">
      <c r="A528" s="204" t="n">
        <v>36989</v>
      </c>
      <c r="O528" s="244"/>
      <c r="P528" s="244"/>
      <c r="Q528" s="244"/>
      <c r="R528" s="244"/>
      <c r="S528" s="244"/>
      <c r="T528" s="244"/>
      <c r="AA528" s="244"/>
      <c r="AB528" s="244"/>
    </row>
    <row r="529" customFormat="false" ht="11.25" hidden="false" customHeight="false" outlineLevel="0" collapsed="false">
      <c r="A529" s="204" t="n">
        <v>36990</v>
      </c>
      <c r="O529" s="244"/>
      <c r="P529" s="244"/>
      <c r="Q529" s="244"/>
      <c r="R529" s="244"/>
      <c r="S529" s="244"/>
      <c r="T529" s="244"/>
      <c r="AA529" s="244"/>
      <c r="AB529" s="244"/>
    </row>
    <row r="530" customFormat="false" ht="11.25" hidden="false" customHeight="false" outlineLevel="0" collapsed="false">
      <c r="A530" s="204" t="n">
        <v>36991</v>
      </c>
      <c r="O530" s="244"/>
      <c r="P530" s="244"/>
      <c r="Q530" s="244"/>
      <c r="R530" s="244"/>
      <c r="S530" s="244"/>
      <c r="T530" s="244"/>
      <c r="AA530" s="244"/>
      <c r="AB530" s="244"/>
    </row>
    <row r="531" customFormat="false" ht="11.25" hidden="false" customHeight="false" outlineLevel="0" collapsed="false">
      <c r="A531" s="204" t="n">
        <v>36992</v>
      </c>
      <c r="O531" s="244"/>
      <c r="P531" s="244"/>
      <c r="Q531" s="244"/>
      <c r="R531" s="244"/>
      <c r="S531" s="244"/>
      <c r="T531" s="244"/>
      <c r="AA531" s="244"/>
      <c r="AB531" s="244"/>
    </row>
    <row r="532" customFormat="false" ht="11.25" hidden="false" customHeight="false" outlineLevel="0" collapsed="false">
      <c r="A532" s="204" t="n">
        <v>36993</v>
      </c>
      <c r="O532" s="244"/>
      <c r="P532" s="244"/>
      <c r="Q532" s="244"/>
      <c r="R532" s="244"/>
      <c r="S532" s="244"/>
      <c r="T532" s="244"/>
      <c r="AA532" s="244"/>
      <c r="AB532" s="244"/>
    </row>
    <row r="533" customFormat="false" ht="11.25" hidden="false" customHeight="false" outlineLevel="0" collapsed="false">
      <c r="A533" s="204" t="n">
        <v>36994</v>
      </c>
      <c r="O533" s="244"/>
      <c r="P533" s="244"/>
      <c r="Q533" s="244"/>
      <c r="R533" s="244"/>
      <c r="S533" s="244"/>
      <c r="T533" s="244"/>
      <c r="AA533" s="244"/>
      <c r="AB533" s="244"/>
    </row>
    <row r="534" customFormat="false" ht="11.25" hidden="false" customHeight="false" outlineLevel="0" collapsed="false">
      <c r="A534" s="204" t="n">
        <v>36995</v>
      </c>
      <c r="O534" s="244"/>
      <c r="P534" s="244"/>
      <c r="Q534" s="244"/>
      <c r="R534" s="244"/>
      <c r="S534" s="244"/>
      <c r="T534" s="244"/>
      <c r="AA534" s="244"/>
      <c r="AB534" s="244"/>
    </row>
    <row r="535" customFormat="false" ht="11.25" hidden="false" customHeight="false" outlineLevel="0" collapsed="false">
      <c r="A535" s="204" t="n">
        <v>36996</v>
      </c>
      <c r="O535" s="244"/>
      <c r="P535" s="244"/>
      <c r="Q535" s="244"/>
      <c r="R535" s="244"/>
      <c r="S535" s="244"/>
      <c r="T535" s="244"/>
      <c r="AA535" s="244"/>
      <c r="AB535" s="244"/>
    </row>
    <row r="536" customFormat="false" ht="11.25" hidden="false" customHeight="false" outlineLevel="0" collapsed="false">
      <c r="A536" s="204" t="n">
        <v>36997</v>
      </c>
      <c r="O536" s="244"/>
      <c r="P536" s="244"/>
      <c r="Q536" s="244"/>
      <c r="R536" s="244"/>
      <c r="S536" s="244"/>
      <c r="T536" s="244"/>
      <c r="AA536" s="244"/>
      <c r="AB536" s="244"/>
    </row>
    <row r="537" customFormat="false" ht="11.25" hidden="false" customHeight="false" outlineLevel="0" collapsed="false">
      <c r="A537" s="204" t="n">
        <v>36998</v>
      </c>
      <c r="O537" s="244"/>
      <c r="P537" s="244"/>
      <c r="Q537" s="244"/>
      <c r="R537" s="244"/>
      <c r="S537" s="244"/>
      <c r="T537" s="244"/>
      <c r="AA537" s="244"/>
      <c r="AB537" s="244"/>
    </row>
    <row r="538" customFormat="false" ht="11.25" hidden="false" customHeight="false" outlineLevel="0" collapsed="false">
      <c r="A538" s="204" t="n">
        <v>36999</v>
      </c>
      <c r="O538" s="244"/>
      <c r="P538" s="244"/>
      <c r="Q538" s="244"/>
      <c r="R538" s="244"/>
      <c r="S538" s="244"/>
      <c r="T538" s="244"/>
      <c r="AA538" s="244"/>
      <c r="AB538" s="244"/>
    </row>
    <row r="539" customFormat="false" ht="11.25" hidden="false" customHeight="false" outlineLevel="0" collapsed="false">
      <c r="A539" s="204" t="n">
        <v>37000</v>
      </c>
      <c r="O539" s="244"/>
      <c r="P539" s="244"/>
      <c r="Q539" s="244"/>
      <c r="R539" s="244"/>
      <c r="S539" s="244"/>
      <c r="T539" s="244"/>
      <c r="AA539" s="244"/>
      <c r="AB539" s="244"/>
    </row>
    <row r="540" customFormat="false" ht="11.25" hidden="false" customHeight="false" outlineLevel="0" collapsed="false">
      <c r="A540" s="204" t="n">
        <v>37001</v>
      </c>
      <c r="O540" s="244"/>
      <c r="P540" s="244"/>
      <c r="Q540" s="244"/>
      <c r="R540" s="244"/>
      <c r="S540" s="244"/>
      <c r="T540" s="244"/>
      <c r="AA540" s="244"/>
      <c r="AB540" s="244"/>
    </row>
    <row r="541" customFormat="false" ht="11.25" hidden="false" customHeight="false" outlineLevel="0" collapsed="false">
      <c r="A541" s="204" t="n">
        <v>37002</v>
      </c>
      <c r="O541" s="244"/>
      <c r="P541" s="244"/>
      <c r="Q541" s="244"/>
      <c r="R541" s="244"/>
      <c r="S541" s="244"/>
      <c r="T541" s="244"/>
      <c r="AA541" s="244"/>
      <c r="AB541" s="244"/>
    </row>
    <row r="542" customFormat="false" ht="11.25" hidden="false" customHeight="false" outlineLevel="0" collapsed="false">
      <c r="A542" s="204" t="n">
        <v>37003</v>
      </c>
      <c r="O542" s="244"/>
      <c r="P542" s="244"/>
      <c r="Q542" s="244"/>
      <c r="R542" s="244"/>
      <c r="S542" s="244"/>
      <c r="T542" s="244"/>
      <c r="AA542" s="244"/>
      <c r="AB542" s="244"/>
    </row>
    <row r="543" customFormat="false" ht="11.25" hidden="false" customHeight="false" outlineLevel="0" collapsed="false">
      <c r="A543" s="204" t="n">
        <v>37004</v>
      </c>
      <c r="O543" s="244"/>
      <c r="P543" s="244"/>
      <c r="Q543" s="244"/>
      <c r="R543" s="244"/>
      <c r="S543" s="244"/>
      <c r="T543" s="244"/>
      <c r="AA543" s="244"/>
      <c r="AB543" s="244"/>
    </row>
    <row r="544" customFormat="false" ht="11.25" hidden="false" customHeight="false" outlineLevel="0" collapsed="false">
      <c r="A544" s="204" t="n">
        <v>37005</v>
      </c>
      <c r="O544" s="244"/>
      <c r="P544" s="244"/>
      <c r="Q544" s="244"/>
      <c r="R544" s="244"/>
      <c r="S544" s="244"/>
      <c r="T544" s="244"/>
      <c r="AA544" s="244"/>
      <c r="AB544" s="244"/>
    </row>
    <row r="545" customFormat="false" ht="11.25" hidden="false" customHeight="false" outlineLevel="0" collapsed="false">
      <c r="A545" s="204" t="n">
        <v>37006</v>
      </c>
      <c r="O545" s="244"/>
      <c r="P545" s="244"/>
      <c r="Q545" s="244"/>
      <c r="R545" s="244"/>
      <c r="S545" s="244"/>
      <c r="T545" s="244"/>
      <c r="AA545" s="244"/>
      <c r="AB545" s="244"/>
    </row>
    <row r="546" customFormat="false" ht="11.25" hidden="false" customHeight="false" outlineLevel="0" collapsed="false">
      <c r="A546" s="204" t="n">
        <v>37007</v>
      </c>
      <c r="O546" s="244"/>
      <c r="P546" s="244"/>
      <c r="Q546" s="244"/>
      <c r="R546" s="244"/>
      <c r="S546" s="244"/>
      <c r="T546" s="244"/>
      <c r="AA546" s="244"/>
      <c r="AB546" s="244"/>
    </row>
    <row r="547" customFormat="false" ht="11.25" hidden="false" customHeight="false" outlineLevel="0" collapsed="false">
      <c r="A547" s="204" t="n">
        <v>37008</v>
      </c>
      <c r="O547" s="244"/>
      <c r="P547" s="244"/>
      <c r="Q547" s="244"/>
      <c r="R547" s="244"/>
      <c r="S547" s="244"/>
      <c r="T547" s="244"/>
      <c r="AA547" s="244"/>
      <c r="AB547" s="244"/>
    </row>
    <row r="548" customFormat="false" ht="11.25" hidden="false" customHeight="false" outlineLevel="0" collapsed="false">
      <c r="A548" s="204" t="n">
        <v>37009</v>
      </c>
      <c r="O548" s="244"/>
      <c r="P548" s="244"/>
      <c r="Q548" s="244"/>
      <c r="R548" s="244"/>
      <c r="S548" s="244"/>
      <c r="T548" s="244"/>
      <c r="AA548" s="244"/>
      <c r="AB548" s="244"/>
    </row>
    <row r="549" customFormat="false" ht="11.25" hidden="false" customHeight="false" outlineLevel="0" collapsed="false">
      <c r="A549" s="204" t="n">
        <v>37010</v>
      </c>
      <c r="O549" s="244"/>
      <c r="P549" s="244"/>
      <c r="Q549" s="244"/>
      <c r="R549" s="244"/>
      <c r="S549" s="244"/>
      <c r="T549" s="244"/>
      <c r="AA549" s="244"/>
      <c r="AB549" s="244"/>
    </row>
    <row r="550" customFormat="false" ht="11.25" hidden="false" customHeight="false" outlineLevel="0" collapsed="false">
      <c r="A550" s="204" t="n">
        <v>37011</v>
      </c>
      <c r="O550" s="244"/>
      <c r="P550" s="244"/>
      <c r="Q550" s="244"/>
      <c r="R550" s="244"/>
      <c r="S550" s="244"/>
      <c r="T550" s="244"/>
      <c r="AA550" s="244"/>
      <c r="AB550" s="244"/>
    </row>
    <row r="551" customFormat="false" ht="11.25" hidden="false" customHeight="false" outlineLevel="0" collapsed="false">
      <c r="A551" s="204" t="n">
        <v>37012</v>
      </c>
      <c r="O551" s="244"/>
      <c r="P551" s="244"/>
      <c r="Q551" s="244"/>
      <c r="R551" s="244"/>
      <c r="S551" s="244"/>
      <c r="T551" s="244"/>
      <c r="AA551" s="244"/>
      <c r="AB551" s="244"/>
    </row>
    <row r="552" customFormat="false" ht="11.25" hidden="false" customHeight="false" outlineLevel="0" collapsed="false">
      <c r="A552" s="204" t="n">
        <v>37013</v>
      </c>
      <c r="O552" s="244"/>
      <c r="P552" s="244"/>
      <c r="Q552" s="244"/>
      <c r="R552" s="244"/>
      <c r="S552" s="244"/>
      <c r="T552" s="244"/>
      <c r="AA552" s="244"/>
      <c r="AB552" s="244"/>
    </row>
    <row r="553" customFormat="false" ht="11.25" hidden="false" customHeight="false" outlineLevel="0" collapsed="false">
      <c r="A553" s="204" t="n">
        <v>37014</v>
      </c>
      <c r="O553" s="244"/>
      <c r="P553" s="244"/>
      <c r="Q553" s="244"/>
      <c r="R553" s="244"/>
      <c r="S553" s="244"/>
      <c r="T553" s="244"/>
      <c r="AA553" s="244"/>
      <c r="AB553" s="244"/>
    </row>
    <row r="554" customFormat="false" ht="11.25" hidden="false" customHeight="false" outlineLevel="0" collapsed="false">
      <c r="A554" s="204" t="n">
        <v>37015</v>
      </c>
      <c r="O554" s="244"/>
      <c r="P554" s="244"/>
      <c r="Q554" s="244"/>
      <c r="R554" s="244"/>
      <c r="S554" s="244"/>
      <c r="T554" s="244"/>
      <c r="AA554" s="244"/>
      <c r="AB554" s="244"/>
    </row>
    <row r="555" customFormat="false" ht="11.25" hidden="false" customHeight="false" outlineLevel="0" collapsed="false">
      <c r="A555" s="204" t="n">
        <v>37016</v>
      </c>
      <c r="O555" s="244"/>
      <c r="P555" s="244"/>
      <c r="Q555" s="244"/>
      <c r="R555" s="244"/>
      <c r="S555" s="244"/>
      <c r="T555" s="244"/>
      <c r="AA555" s="244"/>
      <c r="AB555" s="244"/>
    </row>
    <row r="556" customFormat="false" ht="11.25" hidden="false" customHeight="false" outlineLevel="0" collapsed="false">
      <c r="A556" s="204" t="n">
        <v>37017</v>
      </c>
      <c r="O556" s="244"/>
      <c r="P556" s="244"/>
      <c r="Q556" s="244"/>
      <c r="R556" s="244"/>
      <c r="S556" s="244"/>
      <c r="T556" s="244"/>
      <c r="AA556" s="244"/>
      <c r="AB556" s="244"/>
    </row>
    <row r="557" customFormat="false" ht="11.25" hidden="false" customHeight="false" outlineLevel="0" collapsed="false">
      <c r="A557" s="204" t="n">
        <v>37018</v>
      </c>
      <c r="O557" s="244"/>
      <c r="P557" s="244"/>
      <c r="Q557" s="244"/>
      <c r="R557" s="244"/>
      <c r="S557" s="244"/>
      <c r="T557" s="244"/>
      <c r="AA557" s="244"/>
      <c r="AB557" s="244"/>
    </row>
    <row r="558" customFormat="false" ht="11.25" hidden="false" customHeight="false" outlineLevel="0" collapsed="false">
      <c r="A558" s="204" t="n">
        <v>37019</v>
      </c>
      <c r="O558" s="244"/>
      <c r="P558" s="244"/>
      <c r="Q558" s="244"/>
      <c r="R558" s="244"/>
      <c r="S558" s="244"/>
      <c r="T558" s="244"/>
      <c r="AA558" s="244"/>
      <c r="AB558" s="244"/>
    </row>
    <row r="559" customFormat="false" ht="11.25" hidden="false" customHeight="false" outlineLevel="0" collapsed="false">
      <c r="A559" s="204" t="n">
        <v>37020</v>
      </c>
      <c r="O559" s="244"/>
      <c r="P559" s="244"/>
      <c r="Q559" s="244"/>
      <c r="R559" s="244"/>
      <c r="S559" s="244"/>
      <c r="T559" s="244"/>
      <c r="AA559" s="244"/>
      <c r="AB559" s="244"/>
    </row>
    <row r="560" customFormat="false" ht="11.25" hidden="false" customHeight="false" outlineLevel="0" collapsed="false">
      <c r="A560" s="204" t="n">
        <v>37021</v>
      </c>
      <c r="O560" s="244"/>
      <c r="P560" s="244"/>
      <c r="Q560" s="244"/>
      <c r="R560" s="244"/>
      <c r="S560" s="244"/>
      <c r="T560" s="244"/>
      <c r="AA560" s="244"/>
      <c r="AB560" s="244"/>
    </row>
    <row r="561" customFormat="false" ht="11.25" hidden="false" customHeight="false" outlineLevel="0" collapsed="false">
      <c r="A561" s="204" t="n">
        <v>37022</v>
      </c>
      <c r="O561" s="244"/>
      <c r="P561" s="244"/>
      <c r="Q561" s="244"/>
      <c r="R561" s="244"/>
      <c r="S561" s="244"/>
      <c r="T561" s="244"/>
      <c r="AA561" s="244"/>
      <c r="AB561" s="244"/>
    </row>
    <row r="562" customFormat="false" ht="11.25" hidden="false" customHeight="false" outlineLevel="0" collapsed="false">
      <c r="A562" s="204" t="n">
        <v>37023</v>
      </c>
      <c r="O562" s="244"/>
      <c r="P562" s="244"/>
      <c r="Q562" s="244"/>
      <c r="R562" s="244"/>
      <c r="S562" s="244"/>
      <c r="T562" s="244"/>
      <c r="AA562" s="244"/>
      <c r="AB562" s="244"/>
    </row>
    <row r="563" customFormat="false" ht="11.25" hidden="false" customHeight="false" outlineLevel="0" collapsed="false">
      <c r="A563" s="204" t="n">
        <v>37024</v>
      </c>
      <c r="O563" s="244"/>
      <c r="P563" s="244"/>
      <c r="Q563" s="244"/>
      <c r="R563" s="244"/>
      <c r="S563" s="244"/>
      <c r="T563" s="244"/>
      <c r="AA563" s="244"/>
      <c r="AB563" s="244"/>
    </row>
    <row r="564" customFormat="false" ht="11.25" hidden="false" customHeight="false" outlineLevel="0" collapsed="false">
      <c r="A564" s="204" t="n">
        <v>37025</v>
      </c>
      <c r="O564" s="244"/>
      <c r="P564" s="244"/>
      <c r="Q564" s="244"/>
      <c r="R564" s="244"/>
      <c r="S564" s="244"/>
      <c r="T564" s="244"/>
      <c r="AA564" s="244"/>
      <c r="AB564" s="244"/>
    </row>
    <row r="565" customFormat="false" ht="11.25" hidden="false" customHeight="false" outlineLevel="0" collapsed="false">
      <c r="A565" s="204" t="n">
        <v>37026</v>
      </c>
      <c r="O565" s="244"/>
      <c r="P565" s="244"/>
      <c r="Q565" s="244"/>
      <c r="R565" s="244"/>
      <c r="S565" s="244"/>
      <c r="T565" s="244"/>
      <c r="AA565" s="244"/>
      <c r="AB565" s="244"/>
    </row>
    <row r="566" customFormat="false" ht="11.25" hidden="false" customHeight="false" outlineLevel="0" collapsed="false">
      <c r="A566" s="204" t="n">
        <v>37027</v>
      </c>
      <c r="O566" s="244"/>
      <c r="P566" s="244"/>
      <c r="Q566" s="244"/>
      <c r="R566" s="244"/>
      <c r="S566" s="244"/>
      <c r="T566" s="244"/>
      <c r="AA566" s="244"/>
      <c r="AB566" s="244"/>
    </row>
    <row r="567" customFormat="false" ht="11.25" hidden="false" customHeight="false" outlineLevel="0" collapsed="false">
      <c r="A567" s="204" t="n">
        <v>37028</v>
      </c>
      <c r="O567" s="244"/>
      <c r="P567" s="244"/>
      <c r="Q567" s="244"/>
      <c r="R567" s="244"/>
      <c r="S567" s="244"/>
      <c r="T567" s="244"/>
      <c r="AA567" s="244"/>
      <c r="AB567" s="244"/>
    </row>
    <row r="568" customFormat="false" ht="11.25" hidden="false" customHeight="false" outlineLevel="0" collapsed="false">
      <c r="A568" s="204" t="n">
        <v>37029</v>
      </c>
      <c r="O568" s="244"/>
      <c r="P568" s="244"/>
      <c r="Q568" s="244"/>
      <c r="R568" s="244"/>
      <c r="S568" s="244"/>
      <c r="T568" s="244"/>
      <c r="AA568" s="244"/>
      <c r="AB568" s="244"/>
    </row>
    <row r="569" customFormat="false" ht="11.25" hidden="false" customHeight="false" outlineLevel="0" collapsed="false">
      <c r="A569" s="204" t="n">
        <v>37030</v>
      </c>
      <c r="O569" s="244"/>
      <c r="P569" s="244"/>
      <c r="Q569" s="244"/>
      <c r="R569" s="244"/>
      <c r="S569" s="244"/>
      <c r="T569" s="244"/>
      <c r="AA569" s="244"/>
      <c r="AB569" s="244"/>
    </row>
    <row r="570" customFormat="false" ht="11.25" hidden="false" customHeight="false" outlineLevel="0" collapsed="false">
      <c r="A570" s="204" t="n">
        <v>37031</v>
      </c>
      <c r="O570" s="244"/>
      <c r="P570" s="244"/>
      <c r="Q570" s="244"/>
      <c r="R570" s="244"/>
      <c r="S570" s="244"/>
      <c r="T570" s="244"/>
      <c r="AA570" s="244"/>
      <c r="AB570" s="244"/>
    </row>
    <row r="571" customFormat="false" ht="11.25" hidden="false" customHeight="false" outlineLevel="0" collapsed="false">
      <c r="A571" s="204" t="n">
        <v>37032</v>
      </c>
      <c r="O571" s="244"/>
      <c r="P571" s="244"/>
      <c r="Q571" s="244"/>
      <c r="R571" s="244"/>
      <c r="S571" s="244"/>
      <c r="T571" s="244"/>
      <c r="AA571" s="244"/>
      <c r="AB571" s="244"/>
    </row>
    <row r="572" customFormat="false" ht="11.25" hidden="false" customHeight="false" outlineLevel="0" collapsed="false">
      <c r="A572" s="204" t="n">
        <v>37033</v>
      </c>
      <c r="O572" s="244"/>
      <c r="P572" s="244"/>
      <c r="Q572" s="244"/>
      <c r="R572" s="244"/>
      <c r="S572" s="244"/>
      <c r="T572" s="244"/>
      <c r="AA572" s="244"/>
      <c r="AB572" s="244"/>
    </row>
    <row r="573" customFormat="false" ht="11.25" hidden="false" customHeight="false" outlineLevel="0" collapsed="false">
      <c r="A573" s="204" t="n">
        <v>37034</v>
      </c>
      <c r="O573" s="244"/>
      <c r="P573" s="244"/>
      <c r="Q573" s="244"/>
      <c r="R573" s="244"/>
      <c r="S573" s="244"/>
      <c r="T573" s="244"/>
      <c r="AA573" s="244"/>
      <c r="AB573" s="244"/>
    </row>
    <row r="574" customFormat="false" ht="11.25" hidden="false" customHeight="false" outlineLevel="0" collapsed="false">
      <c r="A574" s="204" t="n">
        <v>37035</v>
      </c>
      <c r="O574" s="244"/>
      <c r="P574" s="244"/>
      <c r="Q574" s="244"/>
      <c r="R574" s="244"/>
      <c r="S574" s="244"/>
      <c r="T574" s="244"/>
      <c r="AA574" s="244"/>
      <c r="AB574" s="244"/>
    </row>
    <row r="575" customFormat="false" ht="11.25" hidden="false" customHeight="false" outlineLevel="0" collapsed="false">
      <c r="A575" s="204" t="n">
        <v>37036</v>
      </c>
      <c r="O575" s="244"/>
      <c r="P575" s="244"/>
      <c r="Q575" s="244"/>
      <c r="R575" s="244"/>
      <c r="S575" s="244"/>
      <c r="T575" s="244"/>
      <c r="AA575" s="244"/>
      <c r="AB575" s="244"/>
    </row>
    <row r="576" customFormat="false" ht="11.25" hidden="false" customHeight="false" outlineLevel="0" collapsed="false">
      <c r="A576" s="204" t="n">
        <v>37037</v>
      </c>
      <c r="O576" s="244"/>
      <c r="P576" s="244"/>
      <c r="Q576" s="244"/>
      <c r="R576" s="244"/>
      <c r="S576" s="244"/>
      <c r="T576" s="244"/>
      <c r="AA576" s="244"/>
      <c r="AB576" s="244"/>
    </row>
    <row r="577" customFormat="false" ht="11.25" hidden="false" customHeight="false" outlineLevel="0" collapsed="false">
      <c r="A577" s="204" t="n">
        <v>37038</v>
      </c>
      <c r="O577" s="244"/>
      <c r="P577" s="244"/>
      <c r="Q577" s="244"/>
      <c r="R577" s="244"/>
      <c r="S577" s="244"/>
      <c r="T577" s="244"/>
      <c r="AA577" s="244"/>
      <c r="AB577" s="244"/>
    </row>
    <row r="578" customFormat="false" ht="11.25" hidden="false" customHeight="false" outlineLevel="0" collapsed="false">
      <c r="A578" s="204" t="n">
        <v>37039</v>
      </c>
      <c r="O578" s="244"/>
      <c r="P578" s="244"/>
      <c r="Q578" s="244"/>
      <c r="R578" s="244"/>
      <c r="S578" s="244"/>
      <c r="T578" s="244"/>
      <c r="AA578" s="244"/>
      <c r="AB578" s="244"/>
    </row>
    <row r="579" customFormat="false" ht="11.25" hidden="false" customHeight="false" outlineLevel="0" collapsed="false">
      <c r="A579" s="204" t="n">
        <v>37040</v>
      </c>
      <c r="O579" s="244"/>
      <c r="P579" s="244"/>
      <c r="Q579" s="244"/>
      <c r="R579" s="244"/>
      <c r="S579" s="244"/>
      <c r="T579" s="244"/>
      <c r="AA579" s="244"/>
      <c r="AB579" s="244"/>
    </row>
    <row r="580" customFormat="false" ht="11.25" hidden="false" customHeight="false" outlineLevel="0" collapsed="false">
      <c r="A580" s="204" t="n">
        <v>37041</v>
      </c>
      <c r="O580" s="244"/>
      <c r="P580" s="244"/>
      <c r="Q580" s="244"/>
      <c r="R580" s="244"/>
      <c r="S580" s="244"/>
      <c r="T580" s="244"/>
      <c r="AA580" s="244"/>
      <c r="AB580" s="244"/>
    </row>
    <row r="581" customFormat="false" ht="11.25" hidden="false" customHeight="false" outlineLevel="0" collapsed="false">
      <c r="A581" s="204" t="n">
        <v>37042</v>
      </c>
      <c r="O581" s="244"/>
      <c r="P581" s="244"/>
      <c r="Q581" s="244"/>
      <c r="R581" s="244"/>
      <c r="S581" s="244"/>
      <c r="T581" s="244"/>
      <c r="AA581" s="244"/>
      <c r="AB581" s="244"/>
    </row>
    <row r="582" customFormat="false" ht="11.25" hidden="false" customHeight="false" outlineLevel="0" collapsed="false">
      <c r="A582" s="204" t="n">
        <v>37043</v>
      </c>
      <c r="O582" s="244"/>
      <c r="P582" s="244"/>
      <c r="Q582" s="244"/>
      <c r="R582" s="244"/>
      <c r="S582" s="244"/>
      <c r="T582" s="244"/>
      <c r="AA582" s="244"/>
      <c r="AB582" s="244"/>
    </row>
    <row r="583" customFormat="false" ht="11.25" hidden="false" customHeight="false" outlineLevel="0" collapsed="false">
      <c r="A583" s="204" t="n">
        <v>37044</v>
      </c>
      <c r="O583" s="244"/>
      <c r="P583" s="244"/>
      <c r="Q583" s="244"/>
      <c r="R583" s="244"/>
      <c r="S583" s="244"/>
      <c r="T583" s="244"/>
      <c r="AA583" s="244"/>
      <c r="AB583" s="244"/>
    </row>
    <row r="584" customFormat="false" ht="11.25" hidden="false" customHeight="false" outlineLevel="0" collapsed="false">
      <c r="A584" s="204" t="n">
        <v>37045</v>
      </c>
      <c r="O584" s="244"/>
      <c r="P584" s="244"/>
      <c r="Q584" s="244"/>
      <c r="R584" s="244"/>
      <c r="S584" s="244"/>
      <c r="T584" s="244"/>
      <c r="AA584" s="244"/>
      <c r="AB584" s="244"/>
    </row>
    <row r="585" customFormat="false" ht="11.25" hidden="false" customHeight="false" outlineLevel="0" collapsed="false">
      <c r="A585" s="204" t="n">
        <v>37046</v>
      </c>
      <c r="O585" s="244"/>
      <c r="P585" s="244"/>
      <c r="Q585" s="244"/>
      <c r="R585" s="244"/>
      <c r="S585" s="244"/>
      <c r="T585" s="244"/>
      <c r="AA585" s="244"/>
      <c r="AB585" s="244"/>
    </row>
    <row r="586" customFormat="false" ht="11.25" hidden="false" customHeight="false" outlineLevel="0" collapsed="false">
      <c r="A586" s="204" t="n">
        <v>37047</v>
      </c>
      <c r="O586" s="244"/>
      <c r="P586" s="244"/>
      <c r="Q586" s="244"/>
      <c r="R586" s="244"/>
      <c r="S586" s="244"/>
      <c r="T586" s="244"/>
      <c r="AA586" s="244"/>
      <c r="AB586" s="244"/>
    </row>
    <row r="587" customFormat="false" ht="11.25" hidden="false" customHeight="false" outlineLevel="0" collapsed="false">
      <c r="A587" s="204" t="n">
        <v>37048</v>
      </c>
      <c r="O587" s="244"/>
      <c r="P587" s="244"/>
      <c r="Q587" s="244"/>
      <c r="R587" s="244"/>
      <c r="S587" s="244"/>
      <c r="T587" s="244"/>
      <c r="AA587" s="244"/>
      <c r="AB587" s="244"/>
    </row>
    <row r="588" customFormat="false" ht="11.25" hidden="false" customHeight="false" outlineLevel="0" collapsed="false">
      <c r="A588" s="204" t="n">
        <v>37049</v>
      </c>
      <c r="O588" s="244"/>
      <c r="P588" s="244"/>
      <c r="Q588" s="244"/>
      <c r="R588" s="244"/>
      <c r="S588" s="244"/>
      <c r="T588" s="244"/>
      <c r="AA588" s="244"/>
      <c r="AB588" s="244"/>
    </row>
    <row r="589" customFormat="false" ht="11.25" hidden="false" customHeight="false" outlineLevel="0" collapsed="false">
      <c r="A589" s="204" t="n">
        <v>37050</v>
      </c>
      <c r="O589" s="244"/>
      <c r="P589" s="244"/>
      <c r="Q589" s="244"/>
      <c r="R589" s="244"/>
      <c r="S589" s="244"/>
      <c r="T589" s="244"/>
      <c r="AA589" s="244"/>
      <c r="AB589" s="244"/>
    </row>
    <row r="590" customFormat="false" ht="11.25" hidden="false" customHeight="false" outlineLevel="0" collapsed="false">
      <c r="A590" s="204" t="n">
        <v>37051</v>
      </c>
      <c r="O590" s="244"/>
      <c r="P590" s="244"/>
      <c r="Q590" s="244"/>
      <c r="R590" s="244"/>
      <c r="S590" s="244"/>
      <c r="T590" s="244"/>
      <c r="AA590" s="244"/>
      <c r="AB590" s="244"/>
    </row>
    <row r="591" customFormat="false" ht="11.25" hidden="false" customHeight="false" outlineLevel="0" collapsed="false">
      <c r="A591" s="204" t="n">
        <v>37052</v>
      </c>
      <c r="O591" s="244"/>
      <c r="P591" s="244"/>
      <c r="Q591" s="244"/>
      <c r="R591" s="244"/>
      <c r="S591" s="244"/>
      <c r="T591" s="244"/>
      <c r="AA591" s="244"/>
      <c r="AB591" s="244"/>
    </row>
    <row r="592" customFormat="false" ht="11.25" hidden="false" customHeight="false" outlineLevel="0" collapsed="false">
      <c r="A592" s="204" t="n">
        <v>37053</v>
      </c>
      <c r="O592" s="244"/>
      <c r="P592" s="244"/>
      <c r="Q592" s="244"/>
      <c r="R592" s="244"/>
      <c r="S592" s="244"/>
      <c r="T592" s="244"/>
      <c r="AA592" s="244"/>
      <c r="AB592" s="244"/>
    </row>
    <row r="593" customFormat="false" ht="11.25" hidden="false" customHeight="false" outlineLevel="0" collapsed="false">
      <c r="A593" s="204" t="n">
        <v>37054</v>
      </c>
      <c r="O593" s="244"/>
      <c r="P593" s="244"/>
      <c r="Q593" s="244"/>
      <c r="R593" s="244"/>
      <c r="S593" s="244"/>
      <c r="T593" s="244"/>
      <c r="AA593" s="244"/>
      <c r="AB593" s="244"/>
    </row>
    <row r="594" customFormat="false" ht="11.25" hidden="false" customHeight="false" outlineLevel="0" collapsed="false">
      <c r="A594" s="204" t="n">
        <v>37055</v>
      </c>
      <c r="O594" s="244"/>
      <c r="P594" s="244"/>
      <c r="Q594" s="244"/>
      <c r="R594" s="244"/>
      <c r="S594" s="244"/>
      <c r="T594" s="244"/>
      <c r="AA594" s="244"/>
      <c r="AB594" s="244"/>
    </row>
    <row r="595" customFormat="false" ht="11.25" hidden="false" customHeight="false" outlineLevel="0" collapsed="false">
      <c r="A595" s="204" t="n">
        <v>37056</v>
      </c>
      <c r="O595" s="244"/>
      <c r="P595" s="244"/>
      <c r="Q595" s="244"/>
      <c r="R595" s="244"/>
      <c r="S595" s="244"/>
      <c r="T595" s="244"/>
      <c r="AA595" s="244"/>
      <c r="AB595" s="244"/>
    </row>
    <row r="596" customFormat="false" ht="11.25" hidden="false" customHeight="false" outlineLevel="0" collapsed="false">
      <c r="A596" s="204" t="n">
        <v>37057</v>
      </c>
      <c r="O596" s="244"/>
      <c r="P596" s="244"/>
      <c r="Q596" s="244"/>
      <c r="R596" s="244"/>
      <c r="S596" s="244"/>
      <c r="T596" s="244"/>
      <c r="AA596" s="244"/>
      <c r="AB596" s="244"/>
    </row>
    <row r="597" customFormat="false" ht="11.25" hidden="false" customHeight="false" outlineLevel="0" collapsed="false">
      <c r="A597" s="204" t="n">
        <v>37058</v>
      </c>
      <c r="O597" s="244"/>
      <c r="P597" s="244"/>
      <c r="Q597" s="244"/>
      <c r="R597" s="244"/>
      <c r="S597" s="244"/>
      <c r="T597" s="244"/>
      <c r="AA597" s="244"/>
      <c r="AB597" s="244"/>
    </row>
    <row r="598" customFormat="false" ht="11.25" hidden="false" customHeight="false" outlineLevel="0" collapsed="false">
      <c r="A598" s="204" t="n">
        <v>37059</v>
      </c>
      <c r="O598" s="244"/>
      <c r="P598" s="244"/>
      <c r="Q598" s="244"/>
      <c r="R598" s="244"/>
      <c r="S598" s="244"/>
      <c r="T598" s="244"/>
      <c r="AA598" s="244"/>
      <c r="AB598" s="244"/>
    </row>
    <row r="599" customFormat="false" ht="11.25" hidden="false" customHeight="false" outlineLevel="0" collapsed="false">
      <c r="A599" s="204" t="n">
        <v>37060</v>
      </c>
      <c r="O599" s="244"/>
      <c r="P599" s="244"/>
      <c r="Q599" s="244"/>
      <c r="R599" s="244"/>
      <c r="S599" s="244"/>
      <c r="T599" s="244"/>
      <c r="AA599" s="244"/>
      <c r="AB599" s="244"/>
    </row>
    <row r="600" customFormat="false" ht="11.25" hidden="false" customHeight="false" outlineLevel="0" collapsed="false">
      <c r="A600" s="204" t="n">
        <v>37061</v>
      </c>
      <c r="O600" s="244"/>
      <c r="P600" s="244"/>
      <c r="Q600" s="244"/>
      <c r="R600" s="244"/>
      <c r="S600" s="244"/>
      <c r="T600" s="244"/>
      <c r="AA600" s="244"/>
      <c r="AB600" s="244"/>
    </row>
    <row r="601" customFormat="false" ht="11.25" hidden="false" customHeight="false" outlineLevel="0" collapsed="false">
      <c r="A601" s="204" t="n">
        <v>37062</v>
      </c>
      <c r="O601" s="244"/>
      <c r="P601" s="244"/>
      <c r="Q601" s="244"/>
      <c r="R601" s="244"/>
      <c r="S601" s="244"/>
      <c r="T601" s="244"/>
      <c r="AA601" s="244"/>
      <c r="AB601" s="244"/>
    </row>
    <row r="602" customFormat="false" ht="11.25" hidden="false" customHeight="false" outlineLevel="0" collapsed="false">
      <c r="A602" s="204" t="n">
        <v>37063</v>
      </c>
      <c r="O602" s="244"/>
      <c r="P602" s="244"/>
      <c r="Q602" s="244"/>
      <c r="R602" s="244"/>
      <c r="S602" s="244"/>
      <c r="T602" s="244"/>
      <c r="AA602" s="244"/>
      <c r="AB602" s="244"/>
    </row>
    <row r="603" customFormat="false" ht="11.25" hidden="false" customHeight="false" outlineLevel="0" collapsed="false">
      <c r="A603" s="204" t="n">
        <v>37064</v>
      </c>
      <c r="O603" s="244"/>
      <c r="P603" s="244"/>
      <c r="Q603" s="244"/>
      <c r="R603" s="244"/>
      <c r="S603" s="244"/>
      <c r="T603" s="244"/>
      <c r="AA603" s="244"/>
      <c r="AB603" s="244"/>
    </row>
    <row r="604" customFormat="false" ht="11.25" hidden="false" customHeight="false" outlineLevel="0" collapsed="false">
      <c r="A604" s="204" t="n">
        <v>37065</v>
      </c>
      <c r="O604" s="244"/>
      <c r="P604" s="244"/>
      <c r="Q604" s="244"/>
      <c r="R604" s="244"/>
      <c r="S604" s="244"/>
      <c r="T604" s="244"/>
      <c r="AA604" s="244"/>
      <c r="AB604" s="244"/>
    </row>
    <row r="605" customFormat="false" ht="11.25" hidden="false" customHeight="false" outlineLevel="0" collapsed="false">
      <c r="A605" s="204" t="n">
        <v>37066</v>
      </c>
      <c r="O605" s="244"/>
      <c r="P605" s="244"/>
      <c r="Q605" s="244"/>
      <c r="R605" s="244"/>
      <c r="S605" s="244"/>
      <c r="T605" s="244"/>
      <c r="AA605" s="244"/>
      <c r="AB605" s="244"/>
    </row>
    <row r="606" customFormat="false" ht="11.25" hidden="false" customHeight="false" outlineLevel="0" collapsed="false">
      <c r="A606" s="204" t="n">
        <v>37067</v>
      </c>
      <c r="O606" s="244"/>
      <c r="P606" s="244"/>
      <c r="Q606" s="244"/>
      <c r="R606" s="244"/>
      <c r="S606" s="244"/>
      <c r="T606" s="244"/>
      <c r="AA606" s="244"/>
      <c r="AB606" s="244"/>
    </row>
    <row r="607" customFormat="false" ht="11.25" hidden="false" customHeight="false" outlineLevel="0" collapsed="false">
      <c r="A607" s="204" t="n">
        <v>37068</v>
      </c>
      <c r="O607" s="244"/>
      <c r="P607" s="244"/>
      <c r="Q607" s="244"/>
      <c r="R607" s="244"/>
      <c r="S607" s="244"/>
      <c r="T607" s="244"/>
      <c r="AA607" s="244"/>
      <c r="AB607" s="244"/>
    </row>
    <row r="608" customFormat="false" ht="11.25" hidden="false" customHeight="false" outlineLevel="0" collapsed="false">
      <c r="A608" s="204" t="n">
        <v>37069</v>
      </c>
      <c r="O608" s="244"/>
      <c r="P608" s="244"/>
      <c r="Q608" s="244"/>
      <c r="R608" s="244"/>
      <c r="S608" s="244"/>
      <c r="T608" s="244"/>
      <c r="AA608" s="244"/>
      <c r="AB608" s="244"/>
    </row>
    <row r="609" customFormat="false" ht="11.25" hidden="false" customHeight="false" outlineLevel="0" collapsed="false">
      <c r="A609" s="204" t="n">
        <v>37070</v>
      </c>
      <c r="O609" s="244"/>
      <c r="P609" s="244"/>
      <c r="Q609" s="244"/>
      <c r="R609" s="244"/>
      <c r="S609" s="244"/>
      <c r="T609" s="244"/>
      <c r="AA609" s="244"/>
      <c r="AB609" s="244"/>
    </row>
    <row r="610" customFormat="false" ht="11.25" hidden="false" customHeight="false" outlineLevel="0" collapsed="false">
      <c r="A610" s="204" t="n">
        <v>37071</v>
      </c>
      <c r="O610" s="244"/>
      <c r="P610" s="244"/>
      <c r="Q610" s="244"/>
      <c r="R610" s="244"/>
      <c r="S610" s="244"/>
      <c r="T610" s="244"/>
      <c r="AA610" s="244"/>
      <c r="AB610" s="244"/>
    </row>
    <row r="611" customFormat="false" ht="11.25" hidden="false" customHeight="false" outlineLevel="0" collapsed="false">
      <c r="A611" s="204" t="n">
        <v>37072</v>
      </c>
      <c r="O611" s="244"/>
      <c r="P611" s="244"/>
      <c r="Q611" s="244"/>
      <c r="R611" s="244"/>
      <c r="S611" s="244"/>
      <c r="T611" s="244"/>
      <c r="AA611" s="244"/>
      <c r="AB611" s="244"/>
    </row>
    <row r="612" customFormat="false" ht="11.25" hidden="false" customHeight="false" outlineLevel="0" collapsed="false">
      <c r="A612" s="204" t="n">
        <v>37073</v>
      </c>
      <c r="O612" s="244"/>
      <c r="P612" s="244"/>
      <c r="Q612" s="244"/>
      <c r="R612" s="244"/>
      <c r="S612" s="244"/>
      <c r="T612" s="244"/>
      <c r="AA612" s="244"/>
      <c r="AB612" s="244"/>
    </row>
    <row r="613" customFormat="false" ht="11.25" hidden="false" customHeight="false" outlineLevel="0" collapsed="false">
      <c r="A613" s="204" t="n">
        <v>37074</v>
      </c>
      <c r="O613" s="244"/>
      <c r="P613" s="244"/>
      <c r="Q613" s="244"/>
      <c r="R613" s="244"/>
      <c r="S613" s="244"/>
      <c r="T613" s="244"/>
      <c r="AA613" s="244"/>
      <c r="AB613" s="244"/>
    </row>
    <row r="614" customFormat="false" ht="11.25" hidden="false" customHeight="false" outlineLevel="0" collapsed="false">
      <c r="A614" s="204" t="n">
        <v>37075</v>
      </c>
      <c r="O614" s="244"/>
      <c r="P614" s="244"/>
      <c r="Q614" s="244"/>
      <c r="R614" s="244"/>
      <c r="S614" s="244"/>
      <c r="T614" s="244"/>
      <c r="AA614" s="244"/>
      <c r="AB614" s="244"/>
    </row>
    <row r="615" customFormat="false" ht="11.25" hidden="false" customHeight="false" outlineLevel="0" collapsed="false">
      <c r="A615" s="204" t="n">
        <v>37076</v>
      </c>
      <c r="O615" s="244"/>
      <c r="P615" s="244"/>
      <c r="Q615" s="244"/>
      <c r="R615" s="244"/>
      <c r="S615" s="244"/>
      <c r="T615" s="244"/>
      <c r="AA615" s="244"/>
      <c r="AB615" s="244"/>
    </row>
    <row r="616" customFormat="false" ht="11.25" hidden="false" customHeight="false" outlineLevel="0" collapsed="false">
      <c r="A616" s="204" t="n">
        <v>37077</v>
      </c>
      <c r="O616" s="244"/>
      <c r="P616" s="244"/>
      <c r="Q616" s="244"/>
      <c r="R616" s="244"/>
      <c r="S616" s="244"/>
      <c r="T616" s="244"/>
      <c r="AA616" s="244"/>
      <c r="AB616" s="244"/>
    </row>
    <row r="617" customFormat="false" ht="11.25" hidden="false" customHeight="false" outlineLevel="0" collapsed="false">
      <c r="A617" s="204" t="n">
        <v>37078</v>
      </c>
      <c r="O617" s="244"/>
      <c r="P617" s="244"/>
      <c r="Q617" s="244"/>
      <c r="R617" s="244"/>
      <c r="S617" s="244"/>
      <c r="T617" s="244"/>
      <c r="AA617" s="244"/>
      <c r="AB617" s="244"/>
    </row>
    <row r="618" customFormat="false" ht="11.25" hidden="false" customHeight="false" outlineLevel="0" collapsed="false">
      <c r="A618" s="204" t="n">
        <v>37079</v>
      </c>
      <c r="O618" s="244"/>
      <c r="P618" s="244"/>
      <c r="Q618" s="244"/>
      <c r="R618" s="244"/>
      <c r="S618" s="244"/>
      <c r="T618" s="244"/>
      <c r="AA618" s="244"/>
      <c r="AB618" s="244"/>
    </row>
    <row r="619" customFormat="false" ht="11.25" hidden="false" customHeight="false" outlineLevel="0" collapsed="false">
      <c r="A619" s="204" t="n">
        <v>37080</v>
      </c>
      <c r="O619" s="244"/>
      <c r="P619" s="244"/>
      <c r="Q619" s="244"/>
      <c r="R619" s="244"/>
      <c r="S619" s="244"/>
      <c r="T619" s="244"/>
      <c r="AA619" s="244"/>
      <c r="AB619" s="244"/>
    </row>
    <row r="620" customFormat="false" ht="11.25" hidden="false" customHeight="false" outlineLevel="0" collapsed="false">
      <c r="A620" s="204" t="n">
        <v>37081</v>
      </c>
      <c r="O620" s="244"/>
      <c r="P620" s="244"/>
      <c r="Q620" s="244"/>
      <c r="R620" s="244"/>
      <c r="S620" s="244"/>
      <c r="T620" s="244"/>
      <c r="AA620" s="244"/>
      <c r="AB620" s="244"/>
    </row>
    <row r="621" customFormat="false" ht="11.25" hidden="false" customHeight="false" outlineLevel="0" collapsed="false">
      <c r="A621" s="204" t="n">
        <v>37082</v>
      </c>
      <c r="O621" s="244"/>
      <c r="P621" s="244"/>
      <c r="Q621" s="244"/>
      <c r="R621" s="244"/>
      <c r="S621" s="244"/>
      <c r="T621" s="244"/>
      <c r="AA621" s="244"/>
      <c r="AB621" s="244"/>
    </row>
    <row r="622" customFormat="false" ht="11.25" hidden="false" customHeight="false" outlineLevel="0" collapsed="false">
      <c r="A622" s="204" t="n">
        <v>37083</v>
      </c>
      <c r="O622" s="244"/>
      <c r="P622" s="244"/>
      <c r="Q622" s="244"/>
      <c r="R622" s="244"/>
      <c r="S622" s="244"/>
      <c r="T622" s="244"/>
      <c r="AA622" s="244"/>
      <c r="AB622" s="244"/>
    </row>
    <row r="623" customFormat="false" ht="11.25" hidden="false" customHeight="false" outlineLevel="0" collapsed="false">
      <c r="A623" s="204" t="n">
        <v>37084</v>
      </c>
      <c r="O623" s="244"/>
      <c r="P623" s="244"/>
      <c r="Q623" s="244"/>
      <c r="R623" s="244"/>
      <c r="S623" s="244"/>
      <c r="T623" s="244"/>
      <c r="AA623" s="244"/>
      <c r="AB623" s="244"/>
    </row>
    <row r="624" customFormat="false" ht="11.25" hidden="false" customHeight="false" outlineLevel="0" collapsed="false">
      <c r="A624" s="204" t="n">
        <v>37085</v>
      </c>
      <c r="O624" s="244"/>
      <c r="P624" s="244"/>
      <c r="Q624" s="244"/>
      <c r="R624" s="244"/>
      <c r="S624" s="244"/>
      <c r="T624" s="244"/>
      <c r="AA624" s="244"/>
      <c r="AB624" s="244"/>
    </row>
    <row r="625" customFormat="false" ht="11.25" hidden="false" customHeight="false" outlineLevel="0" collapsed="false">
      <c r="A625" s="204" t="n">
        <v>37086</v>
      </c>
      <c r="O625" s="244"/>
      <c r="P625" s="244"/>
      <c r="Q625" s="244"/>
      <c r="R625" s="244"/>
      <c r="S625" s="244"/>
      <c r="T625" s="244"/>
      <c r="AA625" s="244"/>
      <c r="AB625" s="244"/>
    </row>
    <row r="626" customFormat="false" ht="11.25" hidden="false" customHeight="false" outlineLevel="0" collapsed="false">
      <c r="A626" s="204" t="n">
        <v>37087</v>
      </c>
      <c r="O626" s="244"/>
      <c r="P626" s="244"/>
      <c r="Q626" s="244"/>
      <c r="R626" s="244"/>
      <c r="S626" s="244"/>
      <c r="T626" s="244"/>
      <c r="AA626" s="244"/>
      <c r="AB626" s="244"/>
    </row>
    <row r="627" customFormat="false" ht="11.25" hidden="false" customHeight="false" outlineLevel="0" collapsed="false">
      <c r="A627" s="204" t="n">
        <v>37088</v>
      </c>
      <c r="O627" s="244"/>
      <c r="P627" s="244"/>
      <c r="Q627" s="244"/>
      <c r="R627" s="244"/>
      <c r="S627" s="244"/>
      <c r="T627" s="244"/>
      <c r="AA627" s="244"/>
      <c r="AB627" s="244"/>
    </row>
    <row r="628" customFormat="false" ht="11.25" hidden="false" customHeight="false" outlineLevel="0" collapsed="false">
      <c r="A628" s="204" t="n">
        <v>37089</v>
      </c>
      <c r="O628" s="244"/>
      <c r="P628" s="244"/>
      <c r="Q628" s="244"/>
      <c r="R628" s="244"/>
      <c r="S628" s="244"/>
      <c r="T628" s="244"/>
      <c r="AA628" s="244"/>
      <c r="AB628" s="244"/>
    </row>
    <row r="629" customFormat="false" ht="11.25" hidden="false" customHeight="false" outlineLevel="0" collapsed="false">
      <c r="A629" s="204" t="n">
        <v>37090</v>
      </c>
      <c r="O629" s="244"/>
      <c r="P629" s="244"/>
      <c r="Q629" s="244"/>
      <c r="R629" s="244"/>
      <c r="S629" s="244"/>
      <c r="T629" s="244"/>
      <c r="AA629" s="244"/>
      <c r="AB629" s="244"/>
    </row>
    <row r="630" customFormat="false" ht="11.25" hidden="false" customHeight="false" outlineLevel="0" collapsed="false">
      <c r="A630" s="204" t="n">
        <v>37091</v>
      </c>
      <c r="O630" s="244"/>
      <c r="P630" s="244"/>
      <c r="Q630" s="244"/>
      <c r="R630" s="244"/>
      <c r="S630" s="244"/>
      <c r="T630" s="244"/>
      <c r="AA630" s="244"/>
      <c r="AB630" s="244"/>
    </row>
    <row r="631" customFormat="false" ht="11.25" hidden="false" customHeight="false" outlineLevel="0" collapsed="false">
      <c r="A631" s="204" t="n">
        <v>37092</v>
      </c>
      <c r="O631" s="244"/>
      <c r="P631" s="244"/>
      <c r="Q631" s="244"/>
      <c r="R631" s="244"/>
      <c r="S631" s="244"/>
      <c r="T631" s="244"/>
      <c r="AA631" s="244"/>
      <c r="AB631" s="244"/>
    </row>
    <row r="632" customFormat="false" ht="11.25" hidden="false" customHeight="false" outlineLevel="0" collapsed="false">
      <c r="A632" s="204" t="n">
        <v>37093</v>
      </c>
      <c r="O632" s="244"/>
      <c r="P632" s="244"/>
      <c r="Q632" s="244"/>
      <c r="R632" s="244"/>
      <c r="S632" s="244"/>
      <c r="T632" s="244"/>
      <c r="AA632" s="244"/>
      <c r="AB632" s="244"/>
    </row>
    <row r="633" customFormat="false" ht="11.25" hidden="false" customHeight="false" outlineLevel="0" collapsed="false">
      <c r="A633" s="204" t="n">
        <v>37094</v>
      </c>
      <c r="O633" s="244"/>
      <c r="P633" s="244"/>
      <c r="Q633" s="244"/>
      <c r="R633" s="244"/>
      <c r="S633" s="244"/>
      <c r="T633" s="244"/>
      <c r="AA633" s="244"/>
      <c r="AB633" s="244"/>
    </row>
    <row r="634" customFormat="false" ht="11.25" hidden="false" customHeight="false" outlineLevel="0" collapsed="false">
      <c r="A634" s="204" t="n">
        <v>37095</v>
      </c>
      <c r="O634" s="244"/>
      <c r="P634" s="244"/>
      <c r="Q634" s="244"/>
      <c r="R634" s="244"/>
      <c r="S634" s="244"/>
      <c r="T634" s="244"/>
      <c r="AA634" s="244"/>
      <c r="AB634" s="244"/>
    </row>
    <row r="635" customFormat="false" ht="11.25" hidden="false" customHeight="false" outlineLevel="0" collapsed="false">
      <c r="A635" s="204" t="n">
        <v>37096</v>
      </c>
      <c r="O635" s="244"/>
      <c r="P635" s="244"/>
      <c r="Q635" s="244"/>
      <c r="R635" s="244"/>
      <c r="S635" s="244"/>
      <c r="T635" s="244"/>
      <c r="AA635" s="244"/>
      <c r="AB635" s="244"/>
    </row>
    <row r="636" customFormat="false" ht="11.25" hidden="false" customHeight="false" outlineLevel="0" collapsed="false">
      <c r="A636" s="204" t="n">
        <v>37097</v>
      </c>
      <c r="O636" s="244"/>
      <c r="P636" s="244"/>
      <c r="Q636" s="244"/>
      <c r="R636" s="244"/>
      <c r="S636" s="244"/>
      <c r="T636" s="244"/>
      <c r="AA636" s="244"/>
      <c r="AB636" s="244"/>
    </row>
    <row r="637" customFormat="false" ht="11.25" hidden="false" customHeight="false" outlineLevel="0" collapsed="false">
      <c r="A637" s="204" t="n">
        <v>37098</v>
      </c>
      <c r="O637" s="244"/>
      <c r="P637" s="244"/>
      <c r="Q637" s="244"/>
      <c r="R637" s="244"/>
      <c r="S637" s="244"/>
      <c r="T637" s="244"/>
      <c r="AA637" s="244"/>
      <c r="AB637" s="244"/>
    </row>
    <row r="638" customFormat="false" ht="11.25" hidden="false" customHeight="false" outlineLevel="0" collapsed="false">
      <c r="A638" s="204" t="n">
        <v>37099</v>
      </c>
      <c r="O638" s="244"/>
      <c r="P638" s="244"/>
      <c r="Q638" s="244"/>
      <c r="R638" s="244"/>
      <c r="S638" s="244"/>
      <c r="T638" s="244"/>
      <c r="AA638" s="244"/>
      <c r="AB638" s="244"/>
    </row>
    <row r="639" customFormat="false" ht="11.25" hidden="false" customHeight="false" outlineLevel="0" collapsed="false">
      <c r="A639" s="204" t="n">
        <v>37100</v>
      </c>
      <c r="O639" s="244"/>
      <c r="P639" s="244"/>
      <c r="Q639" s="244"/>
      <c r="R639" s="244"/>
      <c r="S639" s="244"/>
      <c r="T639" s="244"/>
      <c r="AA639" s="244"/>
      <c r="AB639" s="244"/>
    </row>
    <row r="640" customFormat="false" ht="11.25" hidden="false" customHeight="false" outlineLevel="0" collapsed="false">
      <c r="A640" s="204" t="n">
        <v>37101</v>
      </c>
      <c r="O640" s="244"/>
      <c r="P640" s="244"/>
      <c r="Q640" s="244"/>
      <c r="R640" s="244"/>
      <c r="S640" s="244"/>
      <c r="T640" s="244"/>
      <c r="AA640" s="244"/>
      <c r="AB640" s="244"/>
    </row>
    <row r="641" customFormat="false" ht="11.25" hidden="false" customHeight="false" outlineLevel="0" collapsed="false">
      <c r="A641" s="204" t="n">
        <v>37102</v>
      </c>
      <c r="O641" s="244"/>
      <c r="P641" s="244"/>
      <c r="Q641" s="244"/>
      <c r="R641" s="244"/>
      <c r="S641" s="244"/>
      <c r="T641" s="244"/>
      <c r="AA641" s="244"/>
      <c r="AB641" s="244"/>
    </row>
    <row r="642" customFormat="false" ht="11.25" hidden="false" customHeight="false" outlineLevel="0" collapsed="false">
      <c r="A642" s="204" t="n">
        <v>37103</v>
      </c>
      <c r="O642" s="244"/>
      <c r="P642" s="244"/>
      <c r="Q642" s="244"/>
      <c r="R642" s="244"/>
      <c r="S642" s="244"/>
      <c r="T642" s="244"/>
      <c r="AA642" s="244"/>
      <c r="AB642" s="244"/>
    </row>
    <row r="643" customFormat="false" ht="11.25" hidden="false" customHeight="false" outlineLevel="0" collapsed="false">
      <c r="A643" s="204" t="n">
        <v>37104</v>
      </c>
      <c r="O643" s="244"/>
      <c r="P643" s="244"/>
      <c r="Q643" s="244"/>
      <c r="R643" s="244"/>
      <c r="S643" s="244"/>
      <c r="T643" s="244"/>
      <c r="AA643" s="244"/>
      <c r="AB643" s="244"/>
    </row>
    <row r="644" customFormat="false" ht="11.25" hidden="false" customHeight="false" outlineLevel="0" collapsed="false">
      <c r="A644" s="204" t="n">
        <v>37105</v>
      </c>
      <c r="O644" s="244"/>
      <c r="P644" s="244"/>
      <c r="Q644" s="244"/>
      <c r="R644" s="244"/>
      <c r="S644" s="244"/>
      <c r="T644" s="244"/>
      <c r="AA644" s="244"/>
      <c r="AB644" s="244"/>
    </row>
    <row r="645" customFormat="false" ht="11.25" hidden="false" customHeight="false" outlineLevel="0" collapsed="false">
      <c r="A645" s="204" t="n">
        <v>37106</v>
      </c>
      <c r="O645" s="244"/>
      <c r="P645" s="244"/>
      <c r="Q645" s="244"/>
      <c r="R645" s="244"/>
      <c r="S645" s="244"/>
      <c r="T645" s="244"/>
      <c r="AA645" s="244"/>
      <c r="AB645" s="244"/>
    </row>
    <row r="646" customFormat="false" ht="11.25" hidden="false" customHeight="false" outlineLevel="0" collapsed="false">
      <c r="A646" s="204" t="n">
        <v>37107</v>
      </c>
      <c r="O646" s="244"/>
      <c r="P646" s="244"/>
      <c r="Q646" s="244"/>
      <c r="R646" s="244"/>
      <c r="S646" s="244"/>
      <c r="T646" s="244"/>
      <c r="AA646" s="244"/>
      <c r="AB646" s="244"/>
    </row>
    <row r="647" customFormat="false" ht="11.25" hidden="false" customHeight="false" outlineLevel="0" collapsed="false">
      <c r="A647" s="204" t="n">
        <v>37108</v>
      </c>
      <c r="O647" s="244"/>
      <c r="P647" s="244"/>
      <c r="Q647" s="244"/>
      <c r="R647" s="244"/>
      <c r="S647" s="244"/>
      <c r="T647" s="244"/>
      <c r="AA647" s="244"/>
      <c r="AB647" s="244"/>
    </row>
    <row r="648" customFormat="false" ht="11.25" hidden="false" customHeight="false" outlineLevel="0" collapsed="false">
      <c r="A648" s="204" t="n">
        <v>37109</v>
      </c>
      <c r="O648" s="244"/>
      <c r="P648" s="244"/>
      <c r="Q648" s="244"/>
      <c r="R648" s="244"/>
      <c r="S648" s="244"/>
      <c r="T648" s="244"/>
      <c r="AA648" s="244"/>
      <c r="AB648" s="244"/>
    </row>
    <row r="649" customFormat="false" ht="11.25" hidden="false" customHeight="false" outlineLevel="0" collapsed="false">
      <c r="A649" s="204" t="n">
        <v>37110</v>
      </c>
      <c r="O649" s="244"/>
      <c r="P649" s="244"/>
      <c r="Q649" s="244"/>
      <c r="R649" s="244"/>
      <c r="S649" s="244"/>
      <c r="T649" s="244"/>
      <c r="AA649" s="244"/>
      <c r="AB649" s="244"/>
    </row>
    <row r="650" customFormat="false" ht="11.25" hidden="false" customHeight="false" outlineLevel="0" collapsed="false">
      <c r="A650" s="204" t="n">
        <v>37111</v>
      </c>
      <c r="O650" s="244"/>
      <c r="P650" s="244"/>
      <c r="Q650" s="244"/>
      <c r="R650" s="244"/>
      <c r="S650" s="244"/>
      <c r="T650" s="244"/>
      <c r="AA650" s="244"/>
      <c r="AB650" s="244"/>
    </row>
    <row r="651" customFormat="false" ht="11.25" hidden="false" customHeight="false" outlineLevel="0" collapsed="false">
      <c r="A651" s="204" t="n">
        <v>37112</v>
      </c>
      <c r="O651" s="244"/>
      <c r="P651" s="244"/>
      <c r="Q651" s="244"/>
      <c r="R651" s="244"/>
      <c r="S651" s="244"/>
      <c r="T651" s="244"/>
      <c r="AA651" s="244"/>
      <c r="AB651" s="244"/>
    </row>
    <row r="652" customFormat="false" ht="11.25" hidden="false" customHeight="false" outlineLevel="0" collapsed="false">
      <c r="A652" s="204" t="n">
        <v>37113</v>
      </c>
      <c r="O652" s="244"/>
      <c r="P652" s="244"/>
      <c r="Q652" s="244"/>
      <c r="R652" s="244"/>
      <c r="S652" s="244"/>
      <c r="T652" s="244"/>
      <c r="AA652" s="244"/>
      <c r="AB652" s="244"/>
    </row>
    <row r="653" customFormat="false" ht="11.25" hidden="false" customHeight="false" outlineLevel="0" collapsed="false">
      <c r="A653" s="204" t="n">
        <v>37114</v>
      </c>
      <c r="O653" s="244"/>
      <c r="P653" s="244"/>
      <c r="Q653" s="244"/>
      <c r="R653" s="244"/>
      <c r="S653" s="244"/>
      <c r="T653" s="244"/>
      <c r="AA653" s="244"/>
      <c r="AB653" s="244"/>
    </row>
    <row r="654" customFormat="false" ht="11.25" hidden="false" customHeight="false" outlineLevel="0" collapsed="false">
      <c r="A654" s="204" t="n">
        <v>37115</v>
      </c>
      <c r="O654" s="244"/>
      <c r="P654" s="244"/>
      <c r="Q654" s="244"/>
      <c r="R654" s="244"/>
      <c r="S654" s="244"/>
      <c r="T654" s="244"/>
      <c r="AA654" s="244"/>
      <c r="AB654" s="244"/>
    </row>
    <row r="655" customFormat="false" ht="11.25" hidden="false" customHeight="false" outlineLevel="0" collapsed="false">
      <c r="A655" s="204" t="n">
        <v>37116</v>
      </c>
      <c r="O655" s="244"/>
      <c r="P655" s="244"/>
      <c r="Q655" s="244"/>
      <c r="R655" s="244"/>
      <c r="S655" s="244"/>
      <c r="T655" s="244"/>
      <c r="AA655" s="244"/>
      <c r="AB655" s="244"/>
    </row>
    <row r="656" customFormat="false" ht="11.25" hidden="false" customHeight="false" outlineLevel="0" collapsed="false">
      <c r="A656" s="204" t="n">
        <v>37117</v>
      </c>
      <c r="O656" s="244"/>
      <c r="P656" s="244"/>
      <c r="Q656" s="244"/>
      <c r="R656" s="244"/>
      <c r="S656" s="244"/>
      <c r="T656" s="244"/>
      <c r="AA656" s="244"/>
      <c r="AB656" s="244"/>
    </row>
    <row r="657" customFormat="false" ht="11.25" hidden="false" customHeight="false" outlineLevel="0" collapsed="false">
      <c r="A657" s="204" t="n">
        <v>37118</v>
      </c>
      <c r="O657" s="244"/>
      <c r="P657" s="244"/>
      <c r="Q657" s="244"/>
      <c r="R657" s="244"/>
      <c r="S657" s="244"/>
      <c r="T657" s="244"/>
      <c r="AA657" s="244"/>
      <c r="AB657" s="244"/>
    </row>
    <row r="658" customFormat="false" ht="11.25" hidden="false" customHeight="false" outlineLevel="0" collapsed="false">
      <c r="A658" s="204" t="n">
        <v>37119</v>
      </c>
      <c r="O658" s="244"/>
      <c r="P658" s="244"/>
      <c r="Q658" s="244"/>
      <c r="R658" s="244"/>
      <c r="S658" s="244"/>
      <c r="T658" s="244"/>
      <c r="AA658" s="244"/>
      <c r="AB658" s="244"/>
    </row>
    <row r="659" customFormat="false" ht="11.25" hidden="false" customHeight="false" outlineLevel="0" collapsed="false">
      <c r="A659" s="204" t="n">
        <v>37120</v>
      </c>
      <c r="O659" s="244"/>
      <c r="P659" s="244"/>
      <c r="Q659" s="244"/>
      <c r="R659" s="244"/>
      <c r="S659" s="244"/>
      <c r="T659" s="244"/>
      <c r="AA659" s="244"/>
      <c r="AB659" s="244"/>
    </row>
    <row r="660" customFormat="false" ht="11.25" hidden="false" customHeight="false" outlineLevel="0" collapsed="false">
      <c r="A660" s="204" t="n">
        <v>37121</v>
      </c>
      <c r="O660" s="244"/>
      <c r="P660" s="244"/>
      <c r="Q660" s="244"/>
      <c r="R660" s="244"/>
      <c r="S660" s="244"/>
      <c r="T660" s="244"/>
      <c r="AA660" s="244"/>
      <c r="AB660" s="244"/>
    </row>
    <row r="661" customFormat="false" ht="11.25" hidden="false" customHeight="false" outlineLevel="0" collapsed="false">
      <c r="A661" s="204" t="n">
        <v>37122</v>
      </c>
      <c r="O661" s="244"/>
      <c r="P661" s="244"/>
      <c r="Q661" s="244"/>
      <c r="R661" s="244"/>
      <c r="S661" s="244"/>
      <c r="T661" s="244"/>
      <c r="AA661" s="244"/>
      <c r="AB661" s="244"/>
    </row>
    <row r="662" customFormat="false" ht="11.25" hidden="false" customHeight="false" outlineLevel="0" collapsed="false">
      <c r="A662" s="204" t="n">
        <v>37123</v>
      </c>
      <c r="O662" s="244"/>
      <c r="P662" s="244"/>
      <c r="Q662" s="244"/>
      <c r="R662" s="244"/>
      <c r="S662" s="244"/>
      <c r="T662" s="244"/>
      <c r="AA662" s="244"/>
      <c r="AB662" s="244"/>
    </row>
    <row r="663" customFormat="false" ht="11.25" hidden="false" customHeight="false" outlineLevel="0" collapsed="false">
      <c r="A663" s="204" t="n">
        <v>37124</v>
      </c>
      <c r="O663" s="244"/>
      <c r="P663" s="244"/>
      <c r="Q663" s="244"/>
      <c r="R663" s="244"/>
      <c r="S663" s="244"/>
      <c r="T663" s="244"/>
      <c r="AA663" s="244"/>
      <c r="AB663" s="244"/>
    </row>
    <row r="664" customFormat="false" ht="11.25" hidden="false" customHeight="false" outlineLevel="0" collapsed="false">
      <c r="A664" s="204" t="n">
        <v>37125</v>
      </c>
      <c r="O664" s="244"/>
      <c r="P664" s="244"/>
      <c r="Q664" s="244"/>
      <c r="R664" s="244"/>
      <c r="S664" s="244"/>
      <c r="T664" s="244"/>
      <c r="AA664" s="244"/>
      <c r="AB664" s="244"/>
    </row>
    <row r="665" customFormat="false" ht="11.25" hidden="false" customHeight="false" outlineLevel="0" collapsed="false">
      <c r="A665" s="204" t="n">
        <v>37126</v>
      </c>
      <c r="O665" s="244"/>
      <c r="P665" s="244"/>
      <c r="Q665" s="244"/>
      <c r="R665" s="244"/>
      <c r="S665" s="244"/>
      <c r="T665" s="244"/>
      <c r="AA665" s="244"/>
      <c r="AB665" s="244"/>
    </row>
    <row r="666" customFormat="false" ht="11.25" hidden="false" customHeight="false" outlineLevel="0" collapsed="false">
      <c r="A666" s="204" t="n">
        <v>37127</v>
      </c>
      <c r="O666" s="244"/>
      <c r="P666" s="244"/>
      <c r="Q666" s="244"/>
      <c r="R666" s="244"/>
      <c r="S666" s="244"/>
      <c r="T666" s="244"/>
      <c r="AA666" s="244"/>
      <c r="AB666" s="244"/>
    </row>
    <row r="667" customFormat="false" ht="11.25" hidden="false" customHeight="false" outlineLevel="0" collapsed="false">
      <c r="A667" s="204" t="n">
        <v>37128</v>
      </c>
      <c r="O667" s="244"/>
      <c r="P667" s="244"/>
      <c r="Q667" s="244"/>
      <c r="R667" s="244"/>
      <c r="S667" s="244"/>
      <c r="T667" s="244"/>
      <c r="AA667" s="244"/>
      <c r="AB667" s="244"/>
    </row>
    <row r="668" customFormat="false" ht="11.25" hidden="false" customHeight="false" outlineLevel="0" collapsed="false">
      <c r="A668" s="204" t="n">
        <v>37129</v>
      </c>
      <c r="O668" s="244"/>
      <c r="P668" s="244"/>
      <c r="Q668" s="244"/>
      <c r="R668" s="244"/>
      <c r="S668" s="244"/>
      <c r="T668" s="244"/>
      <c r="AA668" s="244"/>
      <c r="AB668" s="244"/>
    </row>
    <row r="669" customFormat="false" ht="11.25" hidden="false" customHeight="false" outlineLevel="0" collapsed="false">
      <c r="A669" s="204" t="n">
        <v>37130</v>
      </c>
      <c r="O669" s="244"/>
      <c r="P669" s="244"/>
      <c r="Q669" s="244"/>
      <c r="R669" s="244"/>
      <c r="S669" s="244"/>
      <c r="T669" s="244"/>
      <c r="AA669" s="244"/>
      <c r="AB669" s="244"/>
    </row>
    <row r="670" customFormat="false" ht="11.25" hidden="false" customHeight="false" outlineLevel="0" collapsed="false">
      <c r="A670" s="204" t="n">
        <v>37131</v>
      </c>
      <c r="O670" s="244"/>
      <c r="P670" s="244"/>
      <c r="Q670" s="244"/>
      <c r="R670" s="244"/>
      <c r="S670" s="244"/>
      <c r="T670" s="244"/>
      <c r="AA670" s="244"/>
      <c r="AB670" s="244"/>
    </row>
    <row r="671" customFormat="false" ht="11.25" hidden="false" customHeight="false" outlineLevel="0" collapsed="false">
      <c r="A671" s="204" t="n">
        <v>37132</v>
      </c>
      <c r="O671" s="244"/>
      <c r="P671" s="244"/>
      <c r="Q671" s="244"/>
      <c r="R671" s="244"/>
      <c r="S671" s="244"/>
      <c r="T671" s="244"/>
      <c r="AA671" s="244"/>
      <c r="AB671" s="244"/>
    </row>
    <row r="672" customFormat="false" ht="11.25" hidden="false" customHeight="false" outlineLevel="0" collapsed="false">
      <c r="A672" s="204" t="n">
        <v>37133</v>
      </c>
      <c r="O672" s="244"/>
      <c r="P672" s="244"/>
      <c r="Q672" s="244"/>
      <c r="R672" s="244"/>
      <c r="S672" s="244"/>
      <c r="T672" s="244"/>
      <c r="AA672" s="244"/>
      <c r="AB672" s="244"/>
    </row>
    <row r="673" customFormat="false" ht="11.25" hidden="false" customHeight="false" outlineLevel="0" collapsed="false">
      <c r="A673" s="204" t="n">
        <v>37134</v>
      </c>
      <c r="O673" s="244"/>
      <c r="P673" s="244"/>
      <c r="Q673" s="244"/>
      <c r="R673" s="244"/>
      <c r="S673" s="244"/>
      <c r="T673" s="244"/>
      <c r="AA673" s="244"/>
      <c r="AB673" s="244"/>
    </row>
    <row r="674" customFormat="false" ht="11.25" hidden="false" customHeight="false" outlineLevel="0" collapsed="false">
      <c r="A674" s="204" t="n">
        <v>37135</v>
      </c>
      <c r="O674" s="244"/>
      <c r="P674" s="244"/>
      <c r="Q674" s="244"/>
      <c r="R674" s="244"/>
      <c r="S674" s="244"/>
      <c r="T674" s="244"/>
      <c r="AA674" s="244"/>
      <c r="AB674" s="244"/>
    </row>
    <row r="675" customFormat="false" ht="11.25" hidden="false" customHeight="false" outlineLevel="0" collapsed="false">
      <c r="A675" s="204" t="n">
        <v>37136</v>
      </c>
      <c r="O675" s="244"/>
      <c r="P675" s="244"/>
      <c r="Q675" s="244"/>
      <c r="R675" s="244"/>
      <c r="S675" s="244"/>
      <c r="T675" s="244"/>
      <c r="AA675" s="244"/>
      <c r="AB675" s="244"/>
    </row>
    <row r="676" customFormat="false" ht="11.25" hidden="false" customHeight="false" outlineLevel="0" collapsed="false">
      <c r="A676" s="204" t="n">
        <v>37137</v>
      </c>
      <c r="O676" s="244"/>
      <c r="P676" s="244"/>
      <c r="Q676" s="244"/>
      <c r="R676" s="244"/>
      <c r="S676" s="244"/>
      <c r="T676" s="244"/>
      <c r="AA676" s="244"/>
      <c r="AB676" s="244"/>
    </row>
    <row r="677" customFormat="false" ht="11.25" hidden="false" customHeight="false" outlineLevel="0" collapsed="false">
      <c r="A677" s="204" t="n">
        <v>37138</v>
      </c>
      <c r="O677" s="244"/>
      <c r="P677" s="244"/>
      <c r="Q677" s="244"/>
      <c r="R677" s="244"/>
      <c r="S677" s="244"/>
      <c r="T677" s="244"/>
      <c r="AA677" s="244"/>
      <c r="AB677" s="244"/>
    </row>
    <row r="678" customFormat="false" ht="11.25" hidden="false" customHeight="false" outlineLevel="0" collapsed="false">
      <c r="A678" s="204" t="n">
        <v>37139</v>
      </c>
      <c r="O678" s="244"/>
      <c r="P678" s="244"/>
      <c r="Q678" s="244"/>
      <c r="R678" s="244"/>
      <c r="S678" s="244"/>
      <c r="T678" s="244"/>
      <c r="AA678" s="244"/>
      <c r="AB678" s="244"/>
    </row>
    <row r="679" customFormat="false" ht="11.25" hidden="false" customHeight="false" outlineLevel="0" collapsed="false">
      <c r="A679" s="204" t="n">
        <v>37140</v>
      </c>
      <c r="O679" s="244"/>
      <c r="P679" s="244"/>
      <c r="Q679" s="244"/>
      <c r="R679" s="244"/>
      <c r="S679" s="244"/>
      <c r="T679" s="244"/>
      <c r="AA679" s="244"/>
      <c r="AB679" s="244"/>
    </row>
    <row r="680" customFormat="false" ht="11.25" hidden="false" customHeight="false" outlineLevel="0" collapsed="false">
      <c r="A680" s="204" t="n">
        <v>37141</v>
      </c>
      <c r="O680" s="244"/>
      <c r="P680" s="244"/>
      <c r="Q680" s="244"/>
      <c r="R680" s="244"/>
      <c r="S680" s="244"/>
      <c r="T680" s="244"/>
      <c r="AA680" s="244"/>
      <c r="AB680" s="244"/>
    </row>
    <row r="681" customFormat="false" ht="11.25" hidden="false" customHeight="false" outlineLevel="0" collapsed="false">
      <c r="A681" s="204" t="n">
        <v>37142</v>
      </c>
      <c r="O681" s="244"/>
      <c r="P681" s="244"/>
      <c r="Q681" s="244"/>
      <c r="R681" s="244"/>
      <c r="S681" s="244"/>
      <c r="T681" s="244"/>
      <c r="AA681" s="244"/>
      <c r="AB681" s="244"/>
    </row>
    <row r="682" customFormat="false" ht="11.25" hidden="false" customHeight="false" outlineLevel="0" collapsed="false">
      <c r="A682" s="204" t="n">
        <v>37143</v>
      </c>
      <c r="O682" s="244"/>
      <c r="P682" s="244"/>
      <c r="Q682" s="244"/>
      <c r="R682" s="244"/>
      <c r="S682" s="244"/>
      <c r="T682" s="244"/>
      <c r="AA682" s="244"/>
      <c r="AB682" s="244"/>
    </row>
    <row r="683" customFormat="false" ht="11.25" hidden="false" customHeight="false" outlineLevel="0" collapsed="false">
      <c r="A683" s="204" t="n">
        <v>37144</v>
      </c>
      <c r="O683" s="244"/>
      <c r="P683" s="244"/>
      <c r="Q683" s="244"/>
      <c r="R683" s="244"/>
      <c r="S683" s="244"/>
      <c r="T683" s="244"/>
      <c r="AA683" s="244"/>
      <c r="AB683" s="244"/>
    </row>
    <row r="684" customFormat="false" ht="11.25" hidden="false" customHeight="false" outlineLevel="0" collapsed="false">
      <c r="A684" s="204" t="n">
        <v>37145</v>
      </c>
      <c r="O684" s="244"/>
      <c r="P684" s="244"/>
      <c r="Q684" s="244"/>
      <c r="R684" s="244"/>
      <c r="S684" s="244"/>
      <c r="T684" s="244"/>
      <c r="AA684" s="244"/>
      <c r="AB684" s="244"/>
    </row>
    <row r="685" customFormat="false" ht="11.25" hidden="false" customHeight="false" outlineLevel="0" collapsed="false">
      <c r="A685" s="204" t="n">
        <v>37146</v>
      </c>
      <c r="O685" s="244"/>
      <c r="P685" s="244"/>
      <c r="Q685" s="244"/>
      <c r="R685" s="244"/>
      <c r="S685" s="244"/>
      <c r="T685" s="244"/>
      <c r="AA685" s="244"/>
      <c r="AB685" s="244"/>
    </row>
    <row r="686" customFormat="false" ht="11.25" hidden="false" customHeight="false" outlineLevel="0" collapsed="false">
      <c r="A686" s="204" t="n">
        <v>37147</v>
      </c>
      <c r="O686" s="244"/>
      <c r="P686" s="244"/>
      <c r="Q686" s="244"/>
      <c r="R686" s="244"/>
      <c r="S686" s="244"/>
      <c r="T686" s="244"/>
      <c r="AA686" s="244"/>
      <c r="AB686" s="244"/>
    </row>
    <row r="687" customFormat="false" ht="11.25" hidden="false" customHeight="false" outlineLevel="0" collapsed="false">
      <c r="A687" s="204" t="n">
        <v>37148</v>
      </c>
      <c r="O687" s="244"/>
      <c r="P687" s="244"/>
      <c r="Q687" s="244"/>
      <c r="R687" s="244"/>
      <c r="S687" s="244"/>
      <c r="T687" s="244"/>
      <c r="AA687" s="244"/>
      <c r="AB687" s="244"/>
    </row>
    <row r="688" customFormat="false" ht="11.25" hidden="false" customHeight="false" outlineLevel="0" collapsed="false">
      <c r="A688" s="204" t="n">
        <v>37149</v>
      </c>
      <c r="O688" s="244"/>
      <c r="P688" s="244"/>
      <c r="Q688" s="244"/>
      <c r="R688" s="244"/>
      <c r="S688" s="244"/>
      <c r="T688" s="244"/>
      <c r="AA688" s="244"/>
      <c r="AB688" s="244"/>
    </row>
    <row r="689" customFormat="false" ht="11.25" hidden="false" customHeight="false" outlineLevel="0" collapsed="false">
      <c r="A689" s="204" t="n">
        <v>37150</v>
      </c>
      <c r="O689" s="244"/>
      <c r="P689" s="244"/>
      <c r="Q689" s="244"/>
      <c r="R689" s="244"/>
      <c r="S689" s="244"/>
      <c r="T689" s="244"/>
      <c r="AA689" s="244"/>
      <c r="AB689" s="244"/>
    </row>
    <row r="690" customFormat="false" ht="11.25" hidden="false" customHeight="false" outlineLevel="0" collapsed="false">
      <c r="A690" s="204" t="n">
        <v>37151</v>
      </c>
      <c r="O690" s="244"/>
      <c r="P690" s="244"/>
      <c r="Q690" s="244"/>
      <c r="R690" s="244"/>
      <c r="S690" s="244"/>
      <c r="T690" s="244"/>
      <c r="AA690" s="244"/>
      <c r="AB690" s="244"/>
    </row>
    <row r="691" customFormat="false" ht="11.25" hidden="false" customHeight="false" outlineLevel="0" collapsed="false">
      <c r="A691" s="204" t="n">
        <v>37152</v>
      </c>
      <c r="O691" s="244"/>
      <c r="P691" s="244"/>
      <c r="Q691" s="244"/>
      <c r="R691" s="244"/>
      <c r="S691" s="244"/>
      <c r="T691" s="244"/>
      <c r="AA691" s="244"/>
      <c r="AB691" s="244"/>
    </row>
    <row r="692" customFormat="false" ht="11.25" hidden="false" customHeight="false" outlineLevel="0" collapsed="false">
      <c r="A692" s="204" t="n">
        <v>37153</v>
      </c>
      <c r="O692" s="244"/>
      <c r="P692" s="244"/>
      <c r="Q692" s="244"/>
      <c r="R692" s="244"/>
      <c r="S692" s="244"/>
      <c r="T692" s="244"/>
      <c r="AA692" s="244"/>
      <c r="AB692" s="244"/>
    </row>
    <row r="693" customFormat="false" ht="11.25" hidden="false" customHeight="false" outlineLevel="0" collapsed="false">
      <c r="A693" s="204" t="n">
        <v>37154</v>
      </c>
      <c r="O693" s="244"/>
      <c r="P693" s="244"/>
      <c r="Q693" s="244"/>
      <c r="R693" s="244"/>
      <c r="S693" s="244"/>
      <c r="T693" s="244"/>
      <c r="AA693" s="244"/>
      <c r="AB693" s="244"/>
    </row>
    <row r="694" customFormat="false" ht="11.25" hidden="false" customHeight="false" outlineLevel="0" collapsed="false">
      <c r="A694" s="204" t="n">
        <v>37155</v>
      </c>
      <c r="O694" s="244"/>
      <c r="P694" s="244"/>
      <c r="Q694" s="244"/>
      <c r="R694" s="244"/>
      <c r="S694" s="244"/>
      <c r="T694" s="244"/>
      <c r="AA694" s="244"/>
      <c r="AB694" s="244"/>
    </row>
    <row r="695" customFormat="false" ht="11.25" hidden="false" customHeight="false" outlineLevel="0" collapsed="false">
      <c r="A695" s="204" t="n">
        <v>37156</v>
      </c>
      <c r="O695" s="244"/>
      <c r="P695" s="244"/>
      <c r="Q695" s="244"/>
      <c r="R695" s="244"/>
      <c r="S695" s="244"/>
      <c r="T695" s="244"/>
      <c r="AA695" s="244"/>
      <c r="AB695" s="244"/>
    </row>
    <row r="696" customFormat="false" ht="11.25" hidden="false" customHeight="false" outlineLevel="0" collapsed="false">
      <c r="A696" s="204" t="n">
        <v>37157</v>
      </c>
      <c r="O696" s="244"/>
      <c r="P696" s="244"/>
      <c r="Q696" s="244"/>
      <c r="R696" s="244"/>
      <c r="S696" s="244"/>
      <c r="T696" s="244"/>
      <c r="AA696" s="244"/>
      <c r="AB696" s="244"/>
    </row>
    <row r="697" customFormat="false" ht="11.25" hidden="false" customHeight="false" outlineLevel="0" collapsed="false">
      <c r="A697" s="204" t="n">
        <v>37158</v>
      </c>
      <c r="O697" s="244"/>
      <c r="P697" s="244"/>
      <c r="Q697" s="244"/>
      <c r="R697" s="244"/>
      <c r="S697" s="244"/>
      <c r="T697" s="244"/>
      <c r="AA697" s="244"/>
      <c r="AB697" s="244"/>
    </row>
    <row r="698" customFormat="false" ht="11.25" hidden="false" customHeight="false" outlineLevel="0" collapsed="false">
      <c r="A698" s="204" t="n">
        <v>37159</v>
      </c>
      <c r="O698" s="244"/>
      <c r="P698" s="244"/>
      <c r="Q698" s="244"/>
      <c r="R698" s="244"/>
      <c r="S698" s="244"/>
      <c r="T698" s="244"/>
      <c r="AA698" s="244"/>
      <c r="AB698" s="244"/>
    </row>
    <row r="699" customFormat="false" ht="11.25" hidden="false" customHeight="false" outlineLevel="0" collapsed="false">
      <c r="A699" s="204" t="n">
        <v>37160</v>
      </c>
      <c r="O699" s="244"/>
      <c r="P699" s="244"/>
      <c r="Q699" s="244"/>
      <c r="R699" s="244"/>
      <c r="S699" s="244"/>
      <c r="T699" s="244"/>
      <c r="AA699" s="244"/>
      <c r="AB699" s="244"/>
    </row>
    <row r="700" customFormat="false" ht="11.25" hidden="false" customHeight="false" outlineLevel="0" collapsed="false">
      <c r="A700" s="204" t="n">
        <v>37161</v>
      </c>
      <c r="O700" s="244"/>
      <c r="P700" s="244"/>
      <c r="Q700" s="244"/>
      <c r="R700" s="244"/>
      <c r="S700" s="244"/>
      <c r="T700" s="244"/>
      <c r="AA700" s="244"/>
      <c r="AB700" s="244"/>
    </row>
    <row r="701" customFormat="false" ht="11.25" hidden="false" customHeight="false" outlineLevel="0" collapsed="false">
      <c r="A701" s="204" t="n">
        <v>37162</v>
      </c>
      <c r="O701" s="244"/>
      <c r="P701" s="244"/>
      <c r="Q701" s="244"/>
      <c r="R701" s="244"/>
      <c r="S701" s="244"/>
      <c r="T701" s="244"/>
      <c r="AA701" s="244"/>
      <c r="AB701" s="244"/>
    </row>
    <row r="702" customFormat="false" ht="11.25" hidden="false" customHeight="false" outlineLevel="0" collapsed="false">
      <c r="A702" s="204" t="n">
        <v>37163</v>
      </c>
      <c r="O702" s="244"/>
      <c r="P702" s="244"/>
      <c r="Q702" s="244"/>
      <c r="R702" s="244"/>
      <c r="S702" s="244"/>
      <c r="T702" s="244"/>
      <c r="AA702" s="244"/>
      <c r="AB702" s="244"/>
    </row>
    <row r="703" customFormat="false" ht="11.25" hidden="false" customHeight="false" outlineLevel="0" collapsed="false">
      <c r="A703" s="204" t="n">
        <v>37164</v>
      </c>
      <c r="O703" s="244"/>
      <c r="P703" s="244"/>
      <c r="Q703" s="244"/>
      <c r="R703" s="244"/>
      <c r="S703" s="244"/>
      <c r="T703" s="244"/>
      <c r="AA703" s="244"/>
      <c r="AB703" s="244"/>
    </row>
    <row r="704" customFormat="false" ht="11.25" hidden="false" customHeight="false" outlineLevel="0" collapsed="false">
      <c r="A704" s="204" t="n">
        <v>37165</v>
      </c>
      <c r="O704" s="244"/>
      <c r="P704" s="244"/>
      <c r="Q704" s="244"/>
      <c r="R704" s="244"/>
      <c r="S704" s="244"/>
      <c r="T704" s="244"/>
      <c r="AA704" s="244"/>
      <c r="AB704" s="244"/>
    </row>
    <row r="705" customFormat="false" ht="11.25" hidden="false" customHeight="false" outlineLevel="0" collapsed="false">
      <c r="A705" s="204" t="n">
        <v>37166</v>
      </c>
      <c r="O705" s="244"/>
      <c r="P705" s="244"/>
      <c r="Q705" s="244"/>
      <c r="R705" s="244"/>
      <c r="S705" s="244"/>
      <c r="T705" s="244"/>
      <c r="AA705" s="244"/>
      <c r="AB705" s="244"/>
    </row>
    <row r="706" customFormat="false" ht="11.25" hidden="false" customHeight="false" outlineLevel="0" collapsed="false">
      <c r="A706" s="204" t="n">
        <v>37167</v>
      </c>
      <c r="O706" s="244"/>
      <c r="P706" s="244"/>
      <c r="Q706" s="244"/>
      <c r="R706" s="244"/>
      <c r="S706" s="244"/>
      <c r="T706" s="244"/>
      <c r="AA706" s="244"/>
      <c r="AB706" s="244"/>
    </row>
    <row r="707" customFormat="false" ht="11.25" hidden="false" customHeight="false" outlineLevel="0" collapsed="false">
      <c r="A707" s="204" t="n">
        <v>37168</v>
      </c>
      <c r="O707" s="244"/>
      <c r="P707" s="244"/>
      <c r="Q707" s="244"/>
      <c r="R707" s="244"/>
      <c r="S707" s="244"/>
      <c r="T707" s="244"/>
      <c r="AA707" s="244"/>
      <c r="AB707" s="244"/>
    </row>
    <row r="708" customFormat="false" ht="11.25" hidden="false" customHeight="false" outlineLevel="0" collapsed="false">
      <c r="A708" s="204" t="n">
        <v>37169</v>
      </c>
      <c r="O708" s="244"/>
      <c r="P708" s="244"/>
      <c r="Q708" s="244"/>
      <c r="R708" s="244"/>
      <c r="S708" s="244"/>
      <c r="T708" s="244"/>
      <c r="AA708" s="244"/>
      <c r="AB708" s="244"/>
    </row>
    <row r="709" customFormat="false" ht="11.25" hidden="false" customHeight="false" outlineLevel="0" collapsed="false">
      <c r="A709" s="204" t="n">
        <v>37170</v>
      </c>
      <c r="O709" s="244"/>
      <c r="P709" s="244"/>
      <c r="Q709" s="244"/>
      <c r="R709" s="244"/>
      <c r="S709" s="244"/>
      <c r="T709" s="244"/>
      <c r="AA709" s="244"/>
      <c r="AB709" s="244"/>
    </row>
    <row r="710" customFormat="false" ht="11.25" hidden="false" customHeight="false" outlineLevel="0" collapsed="false">
      <c r="A710" s="204" t="n">
        <v>37171</v>
      </c>
      <c r="O710" s="244"/>
      <c r="P710" s="244"/>
      <c r="Q710" s="244"/>
      <c r="R710" s="244"/>
      <c r="S710" s="244"/>
      <c r="T710" s="244"/>
      <c r="AA710" s="244"/>
      <c r="AB710" s="244"/>
    </row>
    <row r="711" customFormat="false" ht="11.25" hidden="false" customHeight="false" outlineLevel="0" collapsed="false">
      <c r="A711" s="204" t="n">
        <v>37172</v>
      </c>
      <c r="O711" s="244"/>
      <c r="P711" s="244"/>
      <c r="Q711" s="244"/>
      <c r="R711" s="244"/>
      <c r="S711" s="244"/>
      <c r="T711" s="244"/>
      <c r="AA711" s="244"/>
      <c r="AB711" s="244"/>
    </row>
    <row r="712" customFormat="false" ht="11.25" hidden="false" customHeight="false" outlineLevel="0" collapsed="false">
      <c r="A712" s="204" t="n">
        <v>37173</v>
      </c>
      <c r="O712" s="244"/>
      <c r="P712" s="244"/>
      <c r="Q712" s="244"/>
      <c r="R712" s="244"/>
      <c r="S712" s="244"/>
      <c r="T712" s="244"/>
      <c r="AA712" s="244"/>
      <c r="AB712" s="244"/>
    </row>
    <row r="713" customFormat="false" ht="11.25" hidden="false" customHeight="false" outlineLevel="0" collapsed="false">
      <c r="A713" s="204" t="n">
        <v>37174</v>
      </c>
      <c r="O713" s="244"/>
      <c r="P713" s="244"/>
      <c r="Q713" s="244"/>
      <c r="R713" s="244"/>
      <c r="S713" s="244"/>
      <c r="T713" s="244"/>
      <c r="AA713" s="244"/>
      <c r="AB713" s="244"/>
    </row>
    <row r="714" customFormat="false" ht="11.25" hidden="false" customHeight="false" outlineLevel="0" collapsed="false">
      <c r="A714" s="204" t="n">
        <v>37175</v>
      </c>
      <c r="O714" s="244"/>
      <c r="P714" s="244"/>
      <c r="Q714" s="244"/>
      <c r="R714" s="244"/>
      <c r="S714" s="244"/>
      <c r="T714" s="244"/>
      <c r="AA714" s="244"/>
      <c r="AB714" s="244"/>
    </row>
    <row r="715" customFormat="false" ht="11.25" hidden="false" customHeight="false" outlineLevel="0" collapsed="false">
      <c r="A715" s="204" t="n">
        <v>37176</v>
      </c>
      <c r="O715" s="244"/>
      <c r="P715" s="244"/>
      <c r="Q715" s="244"/>
      <c r="R715" s="244"/>
      <c r="S715" s="244"/>
      <c r="T715" s="244"/>
      <c r="AA715" s="244"/>
      <c r="AB715" s="244"/>
    </row>
    <row r="716" customFormat="false" ht="11.25" hidden="false" customHeight="false" outlineLevel="0" collapsed="false">
      <c r="A716" s="204" t="n">
        <v>37177</v>
      </c>
      <c r="O716" s="244"/>
      <c r="P716" s="244"/>
      <c r="Q716" s="244"/>
      <c r="R716" s="244"/>
      <c r="S716" s="244"/>
      <c r="T716" s="244"/>
      <c r="AA716" s="244"/>
      <c r="AB716" s="244"/>
    </row>
    <row r="717" customFormat="false" ht="11.25" hidden="false" customHeight="false" outlineLevel="0" collapsed="false">
      <c r="A717" s="204" t="n">
        <v>37178</v>
      </c>
      <c r="O717" s="244"/>
      <c r="P717" s="244"/>
      <c r="Q717" s="244"/>
      <c r="R717" s="244"/>
      <c r="S717" s="244"/>
      <c r="T717" s="244"/>
      <c r="AA717" s="244"/>
      <c r="AB717" s="244"/>
    </row>
    <row r="718" customFormat="false" ht="11.25" hidden="false" customHeight="false" outlineLevel="0" collapsed="false">
      <c r="A718" s="204" t="n">
        <v>37179</v>
      </c>
      <c r="O718" s="244"/>
      <c r="P718" s="244"/>
      <c r="Q718" s="244"/>
      <c r="R718" s="244"/>
      <c r="S718" s="244"/>
      <c r="T718" s="244"/>
      <c r="AA718" s="244"/>
      <c r="AB718" s="244"/>
    </row>
    <row r="719" customFormat="false" ht="11.25" hidden="false" customHeight="false" outlineLevel="0" collapsed="false">
      <c r="A719" s="204" t="n">
        <v>37180</v>
      </c>
      <c r="O719" s="244"/>
      <c r="P719" s="244"/>
      <c r="Q719" s="244"/>
      <c r="R719" s="244"/>
      <c r="S719" s="244"/>
      <c r="T719" s="244"/>
      <c r="AA719" s="244"/>
      <c r="AB719" s="244"/>
    </row>
    <row r="720" customFormat="false" ht="11.25" hidden="false" customHeight="false" outlineLevel="0" collapsed="false">
      <c r="A720" s="204" t="n">
        <v>37181</v>
      </c>
      <c r="O720" s="244"/>
      <c r="P720" s="244"/>
      <c r="Q720" s="244"/>
      <c r="R720" s="244"/>
      <c r="S720" s="244"/>
      <c r="T720" s="244"/>
      <c r="AA720" s="244"/>
      <c r="AB720" s="244"/>
    </row>
    <row r="721" customFormat="false" ht="11.25" hidden="false" customHeight="false" outlineLevel="0" collapsed="false">
      <c r="A721" s="204" t="n">
        <v>37182</v>
      </c>
      <c r="O721" s="244"/>
      <c r="P721" s="244"/>
      <c r="Q721" s="244"/>
      <c r="R721" s="244"/>
      <c r="S721" s="244"/>
      <c r="T721" s="244"/>
      <c r="AA721" s="244"/>
      <c r="AB721" s="244"/>
    </row>
    <row r="722" customFormat="false" ht="11.25" hidden="false" customHeight="false" outlineLevel="0" collapsed="false">
      <c r="A722" s="204" t="n">
        <v>37183</v>
      </c>
      <c r="O722" s="244"/>
      <c r="P722" s="244"/>
      <c r="Q722" s="244"/>
      <c r="R722" s="244"/>
      <c r="S722" s="244"/>
      <c r="T722" s="244"/>
      <c r="AA722" s="244"/>
      <c r="AB722" s="244"/>
    </row>
    <row r="723" customFormat="false" ht="11.25" hidden="false" customHeight="false" outlineLevel="0" collapsed="false">
      <c r="A723" s="204" t="n">
        <v>37184</v>
      </c>
      <c r="O723" s="244"/>
      <c r="P723" s="244"/>
      <c r="Q723" s="244"/>
      <c r="R723" s="244"/>
      <c r="S723" s="244"/>
      <c r="T723" s="244"/>
      <c r="AA723" s="244"/>
      <c r="AB723" s="244"/>
    </row>
    <row r="724" customFormat="false" ht="11.25" hidden="false" customHeight="false" outlineLevel="0" collapsed="false">
      <c r="A724" s="204" t="n">
        <v>37185</v>
      </c>
      <c r="O724" s="244"/>
      <c r="P724" s="244"/>
      <c r="Q724" s="244"/>
      <c r="R724" s="244"/>
      <c r="S724" s="244"/>
      <c r="T724" s="244"/>
      <c r="AA724" s="244"/>
      <c r="AB724" s="244"/>
    </row>
    <row r="725" customFormat="false" ht="11.25" hidden="false" customHeight="false" outlineLevel="0" collapsed="false">
      <c r="A725" s="204" t="n">
        <v>37186</v>
      </c>
      <c r="O725" s="244"/>
      <c r="P725" s="244"/>
      <c r="Q725" s="244"/>
      <c r="R725" s="244"/>
      <c r="S725" s="244"/>
      <c r="T725" s="244"/>
      <c r="AA725" s="244"/>
      <c r="AB725" s="244"/>
    </row>
    <row r="726" customFormat="false" ht="11.25" hidden="false" customHeight="false" outlineLevel="0" collapsed="false">
      <c r="A726" s="204" t="n">
        <v>37187</v>
      </c>
      <c r="O726" s="244"/>
      <c r="P726" s="244"/>
      <c r="Q726" s="244"/>
      <c r="R726" s="244"/>
      <c r="S726" s="244"/>
      <c r="T726" s="244"/>
      <c r="AA726" s="244"/>
      <c r="AB726" s="244"/>
    </row>
    <row r="727" customFormat="false" ht="11.25" hidden="false" customHeight="false" outlineLevel="0" collapsed="false">
      <c r="A727" s="204" t="n">
        <v>37188</v>
      </c>
      <c r="O727" s="244"/>
      <c r="P727" s="244"/>
      <c r="Q727" s="244"/>
      <c r="R727" s="244"/>
      <c r="S727" s="244"/>
      <c r="T727" s="244"/>
      <c r="AA727" s="244"/>
      <c r="AB727" s="244"/>
    </row>
    <row r="728" customFormat="false" ht="11.25" hidden="false" customHeight="false" outlineLevel="0" collapsed="false">
      <c r="A728" s="204" t="n">
        <v>37189</v>
      </c>
      <c r="O728" s="244"/>
      <c r="P728" s="244"/>
      <c r="Q728" s="244"/>
      <c r="R728" s="244"/>
      <c r="S728" s="244"/>
      <c r="T728" s="244"/>
      <c r="AA728" s="244"/>
      <c r="AB728" s="244"/>
    </row>
    <row r="729" customFormat="false" ht="11.25" hidden="false" customHeight="false" outlineLevel="0" collapsed="false">
      <c r="A729" s="204" t="n">
        <v>37190</v>
      </c>
      <c r="O729" s="244"/>
      <c r="P729" s="244"/>
      <c r="Q729" s="244"/>
      <c r="R729" s="244"/>
      <c r="S729" s="244"/>
      <c r="T729" s="244"/>
      <c r="AA729" s="244"/>
      <c r="AB729" s="244"/>
    </row>
    <row r="730" customFormat="false" ht="11.25" hidden="false" customHeight="false" outlineLevel="0" collapsed="false">
      <c r="A730" s="204" t="n">
        <v>37191</v>
      </c>
      <c r="O730" s="244"/>
      <c r="P730" s="244"/>
      <c r="Q730" s="244"/>
      <c r="R730" s="244"/>
      <c r="S730" s="244"/>
      <c r="T730" s="244"/>
      <c r="AA730" s="244"/>
      <c r="AB730" s="244"/>
    </row>
    <row r="731" customFormat="false" ht="11.25" hidden="false" customHeight="false" outlineLevel="0" collapsed="false">
      <c r="A731" s="204" t="n">
        <v>37192</v>
      </c>
      <c r="O731" s="244"/>
      <c r="P731" s="244"/>
      <c r="Q731" s="244"/>
      <c r="R731" s="244"/>
      <c r="S731" s="244"/>
      <c r="T731" s="244"/>
      <c r="AA731" s="244"/>
      <c r="AB731" s="244"/>
    </row>
    <row r="732" customFormat="false" ht="11.25" hidden="false" customHeight="false" outlineLevel="0" collapsed="false">
      <c r="A732" s="204" t="n">
        <v>37193</v>
      </c>
      <c r="O732" s="244"/>
      <c r="P732" s="244"/>
      <c r="Q732" s="244"/>
      <c r="R732" s="244"/>
      <c r="S732" s="244"/>
      <c r="T732" s="244"/>
      <c r="AA732" s="244"/>
      <c r="AB732" s="244"/>
    </row>
    <row r="733" customFormat="false" ht="11.25" hidden="false" customHeight="false" outlineLevel="0" collapsed="false">
      <c r="A733" s="204" t="n">
        <v>37194</v>
      </c>
      <c r="O733" s="244"/>
      <c r="P733" s="244"/>
      <c r="Q733" s="244"/>
      <c r="R733" s="244"/>
      <c r="S733" s="244"/>
      <c r="T733" s="244"/>
      <c r="AA733" s="244"/>
      <c r="AB733" s="244"/>
    </row>
    <row r="734" customFormat="false" ht="11.25" hidden="false" customHeight="false" outlineLevel="0" collapsed="false">
      <c r="A734" s="204" t="n">
        <v>37195</v>
      </c>
      <c r="O734" s="244"/>
      <c r="P734" s="244"/>
      <c r="Q734" s="244"/>
      <c r="R734" s="244"/>
      <c r="S734" s="244"/>
      <c r="T734" s="244"/>
      <c r="AA734" s="244"/>
      <c r="AB734" s="244"/>
    </row>
    <row r="735" customFormat="false" ht="11.25" hidden="false" customHeight="false" outlineLevel="0" collapsed="false">
      <c r="A735" s="204" t="n">
        <v>37196</v>
      </c>
      <c r="O735" s="244"/>
      <c r="P735" s="244"/>
      <c r="Q735" s="244"/>
      <c r="R735" s="244"/>
      <c r="S735" s="244"/>
      <c r="T735" s="244"/>
      <c r="AA735" s="244"/>
      <c r="AB735" s="244"/>
    </row>
    <row r="736" customFormat="false" ht="11.25" hidden="false" customHeight="false" outlineLevel="0" collapsed="false">
      <c r="A736" s="204" t="n">
        <v>37197</v>
      </c>
      <c r="O736" s="244"/>
      <c r="P736" s="244"/>
      <c r="Q736" s="244"/>
      <c r="R736" s="244"/>
      <c r="S736" s="244"/>
      <c r="T736" s="244"/>
      <c r="AA736" s="244"/>
      <c r="AB736" s="244"/>
    </row>
    <row r="737" customFormat="false" ht="11.25" hidden="false" customHeight="false" outlineLevel="0" collapsed="false">
      <c r="A737" s="204" t="n">
        <v>37198</v>
      </c>
      <c r="O737" s="244"/>
      <c r="P737" s="244"/>
      <c r="Q737" s="244"/>
      <c r="R737" s="244"/>
      <c r="S737" s="244"/>
      <c r="T737" s="244"/>
      <c r="AA737" s="244"/>
      <c r="AB737" s="244"/>
    </row>
    <row r="738" customFormat="false" ht="11.25" hidden="false" customHeight="false" outlineLevel="0" collapsed="false">
      <c r="A738" s="204" t="n">
        <v>37199</v>
      </c>
      <c r="O738" s="244"/>
      <c r="P738" s="244"/>
      <c r="Q738" s="244"/>
      <c r="R738" s="244"/>
      <c r="S738" s="244"/>
      <c r="T738" s="244"/>
      <c r="AA738" s="244"/>
      <c r="AB738" s="244"/>
    </row>
    <row r="739" customFormat="false" ht="11.25" hidden="false" customHeight="false" outlineLevel="0" collapsed="false">
      <c r="A739" s="204" t="n">
        <v>37200</v>
      </c>
      <c r="O739" s="244"/>
      <c r="P739" s="244"/>
      <c r="Q739" s="244"/>
      <c r="R739" s="244"/>
      <c r="S739" s="244"/>
      <c r="T739" s="244"/>
      <c r="AA739" s="244"/>
      <c r="AB739" s="244"/>
    </row>
    <row r="740" customFormat="false" ht="11.25" hidden="false" customHeight="false" outlineLevel="0" collapsed="false">
      <c r="A740" s="204" t="n">
        <v>37201</v>
      </c>
      <c r="O740" s="244"/>
      <c r="P740" s="244"/>
      <c r="Q740" s="244"/>
      <c r="R740" s="244"/>
      <c r="S740" s="244"/>
      <c r="T740" s="244"/>
      <c r="AA740" s="244"/>
      <c r="AB740" s="244"/>
    </row>
    <row r="741" customFormat="false" ht="11.25" hidden="false" customHeight="false" outlineLevel="0" collapsed="false">
      <c r="A741" s="204" t="n">
        <v>37202</v>
      </c>
      <c r="O741" s="244"/>
      <c r="P741" s="244"/>
      <c r="Q741" s="244"/>
      <c r="R741" s="244"/>
      <c r="S741" s="244"/>
      <c r="T741" s="244"/>
      <c r="AA741" s="244"/>
      <c r="AB741" s="244"/>
    </row>
    <row r="742" customFormat="false" ht="11.25" hidden="false" customHeight="false" outlineLevel="0" collapsed="false">
      <c r="A742" s="204" t="n">
        <v>37203</v>
      </c>
      <c r="O742" s="244"/>
      <c r="P742" s="244"/>
      <c r="Q742" s="244"/>
      <c r="R742" s="244"/>
      <c r="S742" s="244"/>
      <c r="T742" s="244"/>
      <c r="AA742" s="244"/>
      <c r="AB742" s="244"/>
    </row>
    <row r="743" customFormat="false" ht="11.25" hidden="false" customHeight="false" outlineLevel="0" collapsed="false">
      <c r="A743" s="204" t="n">
        <v>37204</v>
      </c>
      <c r="O743" s="244"/>
      <c r="P743" s="244"/>
      <c r="Q743" s="244"/>
      <c r="R743" s="244"/>
      <c r="S743" s="244"/>
      <c r="T743" s="244"/>
      <c r="AA743" s="244"/>
      <c r="AB743" s="244"/>
    </row>
    <row r="744" customFormat="false" ht="11.25" hidden="false" customHeight="false" outlineLevel="0" collapsed="false">
      <c r="A744" s="204" t="n">
        <v>37205</v>
      </c>
      <c r="O744" s="244"/>
      <c r="P744" s="244"/>
      <c r="Q744" s="244"/>
      <c r="R744" s="244"/>
      <c r="S744" s="244"/>
      <c r="T744" s="244"/>
      <c r="AA744" s="244"/>
      <c r="AB744" s="244"/>
    </row>
    <row r="745" customFormat="false" ht="11.25" hidden="false" customHeight="false" outlineLevel="0" collapsed="false">
      <c r="A745" s="204" t="n">
        <v>37206</v>
      </c>
      <c r="O745" s="244"/>
      <c r="P745" s="244"/>
      <c r="Q745" s="244"/>
      <c r="R745" s="244"/>
      <c r="S745" s="244"/>
      <c r="T745" s="244"/>
      <c r="AA745" s="244"/>
      <c r="AB745" s="244"/>
    </row>
    <row r="746" customFormat="false" ht="11.25" hidden="false" customHeight="false" outlineLevel="0" collapsed="false">
      <c r="A746" s="204" t="n">
        <v>37207</v>
      </c>
      <c r="O746" s="244"/>
      <c r="P746" s="244"/>
      <c r="Q746" s="244"/>
      <c r="R746" s="244"/>
      <c r="S746" s="244"/>
      <c r="T746" s="244"/>
      <c r="AA746" s="244"/>
      <c r="AB746" s="244"/>
    </row>
    <row r="747" customFormat="false" ht="11.25" hidden="false" customHeight="false" outlineLevel="0" collapsed="false">
      <c r="A747" s="204" t="n">
        <v>37208</v>
      </c>
      <c r="O747" s="244"/>
      <c r="P747" s="244"/>
      <c r="Q747" s="244"/>
      <c r="R747" s="244"/>
      <c r="S747" s="244"/>
      <c r="T747" s="244"/>
      <c r="AA747" s="244"/>
      <c r="AB747" s="244"/>
    </row>
    <row r="748" customFormat="false" ht="11.25" hidden="false" customHeight="false" outlineLevel="0" collapsed="false">
      <c r="A748" s="204" t="n">
        <v>37209</v>
      </c>
      <c r="O748" s="244"/>
      <c r="P748" s="244"/>
      <c r="Q748" s="244"/>
      <c r="R748" s="244"/>
      <c r="S748" s="244"/>
      <c r="T748" s="244"/>
      <c r="AA748" s="244"/>
      <c r="AB748" s="244"/>
    </row>
    <row r="749" customFormat="false" ht="11.25" hidden="false" customHeight="false" outlineLevel="0" collapsed="false">
      <c r="A749" s="204" t="n">
        <v>37210</v>
      </c>
      <c r="O749" s="244"/>
      <c r="P749" s="244"/>
      <c r="Q749" s="244"/>
      <c r="R749" s="244"/>
      <c r="S749" s="244"/>
      <c r="T749" s="244"/>
      <c r="AA749" s="244"/>
      <c r="AB749" s="244"/>
    </row>
    <row r="750" customFormat="false" ht="11.25" hidden="false" customHeight="false" outlineLevel="0" collapsed="false">
      <c r="A750" s="204" t="n">
        <v>37211</v>
      </c>
      <c r="O750" s="244"/>
      <c r="P750" s="244"/>
      <c r="Q750" s="244"/>
      <c r="R750" s="244"/>
      <c r="S750" s="244"/>
      <c r="T750" s="244"/>
      <c r="AA750" s="244"/>
      <c r="AB750" s="244"/>
    </row>
    <row r="751" customFormat="false" ht="11.25" hidden="false" customHeight="false" outlineLevel="0" collapsed="false">
      <c r="A751" s="204" t="n">
        <v>37212</v>
      </c>
      <c r="O751" s="244"/>
      <c r="P751" s="244"/>
      <c r="Q751" s="244"/>
      <c r="R751" s="244"/>
      <c r="S751" s="244"/>
      <c r="T751" s="244"/>
      <c r="AA751" s="244"/>
      <c r="AB751" s="244"/>
    </row>
    <row r="752" customFormat="false" ht="11.25" hidden="false" customHeight="false" outlineLevel="0" collapsed="false">
      <c r="A752" s="204" t="n">
        <v>37213</v>
      </c>
      <c r="O752" s="244"/>
      <c r="P752" s="244"/>
      <c r="Q752" s="244"/>
      <c r="R752" s="244"/>
      <c r="S752" s="244"/>
      <c r="T752" s="244"/>
      <c r="AA752" s="244"/>
      <c r="AB752" s="244"/>
    </row>
    <row r="753" customFormat="false" ht="11.25" hidden="false" customHeight="false" outlineLevel="0" collapsed="false">
      <c r="A753" s="204" t="n">
        <v>37214</v>
      </c>
      <c r="O753" s="244"/>
      <c r="P753" s="244"/>
      <c r="Q753" s="244"/>
      <c r="R753" s="244"/>
      <c r="S753" s="244"/>
      <c r="T753" s="244"/>
      <c r="AA753" s="244"/>
      <c r="AB753" s="244"/>
    </row>
    <row r="754" customFormat="false" ht="11.25" hidden="false" customHeight="false" outlineLevel="0" collapsed="false">
      <c r="A754" s="204" t="n">
        <v>37215</v>
      </c>
      <c r="O754" s="244"/>
      <c r="P754" s="244"/>
      <c r="Q754" s="244"/>
      <c r="R754" s="244"/>
      <c r="S754" s="244"/>
      <c r="T754" s="244"/>
      <c r="AA754" s="244"/>
      <c r="AB754" s="244"/>
    </row>
    <row r="755" customFormat="false" ht="11.25" hidden="false" customHeight="false" outlineLevel="0" collapsed="false">
      <c r="A755" s="204" t="n">
        <v>37216</v>
      </c>
      <c r="O755" s="244"/>
      <c r="P755" s="244"/>
      <c r="Q755" s="244"/>
      <c r="R755" s="244"/>
      <c r="S755" s="244"/>
      <c r="T755" s="244"/>
      <c r="AA755" s="244"/>
      <c r="AB755" s="244"/>
    </row>
    <row r="756" customFormat="false" ht="11.25" hidden="false" customHeight="false" outlineLevel="0" collapsed="false">
      <c r="A756" s="204" t="n">
        <v>37217</v>
      </c>
      <c r="O756" s="244"/>
      <c r="P756" s="244"/>
      <c r="Q756" s="244"/>
      <c r="R756" s="244"/>
      <c r="S756" s="244"/>
      <c r="T756" s="244"/>
      <c r="AA756" s="244"/>
      <c r="AB756" s="244"/>
    </row>
    <row r="757" customFormat="false" ht="11.25" hidden="false" customHeight="false" outlineLevel="0" collapsed="false">
      <c r="A757" s="204" t="n">
        <v>37218</v>
      </c>
      <c r="O757" s="244"/>
      <c r="P757" s="244"/>
      <c r="Q757" s="244"/>
      <c r="R757" s="244"/>
      <c r="S757" s="244"/>
      <c r="T757" s="244"/>
      <c r="AA757" s="244"/>
      <c r="AB757" s="244"/>
    </row>
    <row r="758" customFormat="false" ht="11.25" hidden="false" customHeight="false" outlineLevel="0" collapsed="false">
      <c r="A758" s="204" t="n">
        <v>37219</v>
      </c>
      <c r="O758" s="244"/>
      <c r="P758" s="244"/>
      <c r="Q758" s="244"/>
      <c r="R758" s="244"/>
      <c r="S758" s="244"/>
      <c r="T758" s="244"/>
      <c r="AA758" s="244"/>
      <c r="AB758" s="244"/>
    </row>
    <row r="759" customFormat="false" ht="11.25" hidden="false" customHeight="false" outlineLevel="0" collapsed="false">
      <c r="A759" s="204" t="n">
        <v>37220</v>
      </c>
      <c r="O759" s="244"/>
      <c r="P759" s="244"/>
      <c r="Q759" s="244"/>
      <c r="R759" s="244"/>
      <c r="S759" s="244"/>
      <c r="T759" s="244"/>
      <c r="AA759" s="244"/>
      <c r="AB759" s="244"/>
    </row>
    <row r="760" customFormat="false" ht="11.25" hidden="false" customHeight="false" outlineLevel="0" collapsed="false">
      <c r="A760" s="204" t="n">
        <v>37221</v>
      </c>
      <c r="O760" s="244"/>
      <c r="P760" s="244"/>
      <c r="Q760" s="244"/>
      <c r="R760" s="244"/>
      <c r="S760" s="244"/>
      <c r="T760" s="244"/>
      <c r="AA760" s="244"/>
      <c r="AB760" s="244"/>
    </row>
    <row r="761" customFormat="false" ht="11.25" hidden="false" customHeight="false" outlineLevel="0" collapsed="false">
      <c r="A761" s="204" t="n">
        <v>37222</v>
      </c>
      <c r="O761" s="244"/>
      <c r="P761" s="244"/>
      <c r="Q761" s="244"/>
      <c r="R761" s="244"/>
      <c r="S761" s="244"/>
      <c r="T761" s="244"/>
      <c r="AA761" s="244"/>
      <c r="AB761" s="244"/>
    </row>
    <row r="762" customFormat="false" ht="11.25" hidden="false" customHeight="false" outlineLevel="0" collapsed="false">
      <c r="A762" s="204" t="n">
        <v>37223</v>
      </c>
      <c r="O762" s="244"/>
      <c r="P762" s="244"/>
      <c r="Q762" s="244"/>
      <c r="R762" s="244"/>
      <c r="S762" s="244"/>
      <c r="T762" s="244"/>
      <c r="AA762" s="244"/>
      <c r="AB762" s="244"/>
    </row>
    <row r="763" customFormat="false" ht="11.25" hidden="false" customHeight="false" outlineLevel="0" collapsed="false">
      <c r="A763" s="204" t="n">
        <v>37224</v>
      </c>
      <c r="O763" s="244"/>
      <c r="P763" s="244"/>
      <c r="Q763" s="244"/>
      <c r="R763" s="244"/>
      <c r="S763" s="244"/>
      <c r="T763" s="244"/>
      <c r="AA763" s="244"/>
      <c r="AB763" s="244"/>
    </row>
    <row r="764" customFormat="false" ht="11.25" hidden="false" customHeight="false" outlineLevel="0" collapsed="false">
      <c r="A764" s="204" t="n">
        <v>37225</v>
      </c>
      <c r="O764" s="244"/>
      <c r="P764" s="244"/>
      <c r="Q764" s="244"/>
      <c r="R764" s="244"/>
      <c r="S764" s="244"/>
      <c r="T764" s="244"/>
      <c r="AA764" s="244"/>
      <c r="AB764" s="244"/>
    </row>
    <row r="765" customFormat="false" ht="11.25" hidden="false" customHeight="false" outlineLevel="0" collapsed="false">
      <c r="A765" s="204" t="n">
        <v>37226</v>
      </c>
      <c r="O765" s="244"/>
      <c r="P765" s="244"/>
      <c r="Q765" s="244"/>
      <c r="R765" s="244"/>
      <c r="S765" s="244"/>
      <c r="T765" s="244"/>
      <c r="AA765" s="244"/>
      <c r="AB765" s="244"/>
    </row>
    <row r="766" customFormat="false" ht="11.25" hidden="false" customHeight="false" outlineLevel="0" collapsed="false">
      <c r="A766" s="204" t="n">
        <v>37227</v>
      </c>
      <c r="O766" s="244"/>
      <c r="P766" s="244"/>
      <c r="Q766" s="244"/>
      <c r="R766" s="244"/>
      <c r="S766" s="244"/>
      <c r="T766" s="244"/>
      <c r="AA766" s="244"/>
      <c r="AB766" s="244"/>
    </row>
    <row r="767" customFormat="false" ht="11.25" hidden="false" customHeight="false" outlineLevel="0" collapsed="false">
      <c r="A767" s="204" t="n">
        <v>37228</v>
      </c>
      <c r="O767" s="244"/>
      <c r="P767" s="244"/>
      <c r="Q767" s="244"/>
      <c r="R767" s="244"/>
      <c r="S767" s="244"/>
      <c r="T767" s="244"/>
      <c r="AA767" s="244"/>
      <c r="AB767" s="244"/>
    </row>
    <row r="768" customFormat="false" ht="11.25" hidden="false" customHeight="false" outlineLevel="0" collapsed="false">
      <c r="A768" s="204" t="n">
        <v>37229</v>
      </c>
      <c r="O768" s="244"/>
      <c r="P768" s="244"/>
      <c r="Q768" s="244"/>
      <c r="R768" s="244"/>
      <c r="S768" s="244"/>
      <c r="T768" s="244"/>
      <c r="AA768" s="244"/>
      <c r="AB768" s="244"/>
    </row>
    <row r="769" customFormat="false" ht="11.25" hidden="false" customHeight="false" outlineLevel="0" collapsed="false">
      <c r="A769" s="204" t="n">
        <v>37230</v>
      </c>
      <c r="O769" s="244"/>
      <c r="P769" s="244"/>
      <c r="Q769" s="244"/>
      <c r="R769" s="244"/>
      <c r="S769" s="244"/>
      <c r="T769" s="244"/>
      <c r="AA769" s="244"/>
      <c r="AB769" s="244"/>
    </row>
    <row r="770" customFormat="false" ht="11.25" hidden="false" customHeight="false" outlineLevel="0" collapsed="false">
      <c r="A770" s="204" t="n">
        <v>37231</v>
      </c>
      <c r="O770" s="244"/>
      <c r="P770" s="244"/>
      <c r="Q770" s="244"/>
      <c r="R770" s="244"/>
      <c r="S770" s="244"/>
      <c r="T770" s="244"/>
      <c r="AA770" s="244"/>
      <c r="AB770" s="244"/>
    </row>
    <row r="771" customFormat="false" ht="11.25" hidden="false" customHeight="false" outlineLevel="0" collapsed="false">
      <c r="A771" s="204" t="n">
        <v>37232</v>
      </c>
      <c r="O771" s="244"/>
      <c r="P771" s="244"/>
      <c r="Q771" s="244"/>
      <c r="R771" s="244"/>
      <c r="S771" s="244"/>
      <c r="T771" s="244"/>
      <c r="AA771" s="244"/>
      <c r="AB771" s="244"/>
    </row>
    <row r="772" customFormat="false" ht="11.25" hidden="false" customHeight="false" outlineLevel="0" collapsed="false">
      <c r="A772" s="204" t="n">
        <v>37233</v>
      </c>
      <c r="O772" s="244"/>
      <c r="P772" s="244"/>
      <c r="Q772" s="244"/>
      <c r="R772" s="244"/>
      <c r="S772" s="244"/>
      <c r="T772" s="244"/>
      <c r="AA772" s="244"/>
      <c r="AB772" s="244"/>
    </row>
    <row r="773" customFormat="false" ht="11.25" hidden="false" customHeight="false" outlineLevel="0" collapsed="false">
      <c r="A773" s="204" t="n">
        <v>37234</v>
      </c>
      <c r="O773" s="244"/>
      <c r="P773" s="244"/>
      <c r="Q773" s="244"/>
      <c r="R773" s="244"/>
      <c r="S773" s="244"/>
      <c r="T773" s="244"/>
      <c r="AA773" s="244"/>
      <c r="AB773" s="244"/>
    </row>
    <row r="774" customFormat="false" ht="11.25" hidden="false" customHeight="false" outlineLevel="0" collapsed="false">
      <c r="A774" s="204" t="n">
        <v>37235</v>
      </c>
      <c r="O774" s="244"/>
      <c r="P774" s="244"/>
      <c r="Q774" s="244"/>
      <c r="R774" s="244"/>
      <c r="S774" s="244"/>
      <c r="T774" s="244"/>
      <c r="AA774" s="244"/>
      <c r="AB774" s="244"/>
    </row>
    <row r="775" customFormat="false" ht="11.25" hidden="false" customHeight="false" outlineLevel="0" collapsed="false">
      <c r="A775" s="204" t="n">
        <v>37236</v>
      </c>
      <c r="O775" s="244"/>
      <c r="P775" s="244"/>
      <c r="Q775" s="244"/>
      <c r="R775" s="244"/>
      <c r="S775" s="244"/>
      <c r="T775" s="244"/>
      <c r="AA775" s="244"/>
      <c r="AB775" s="244"/>
    </row>
    <row r="776" customFormat="false" ht="11.25" hidden="false" customHeight="false" outlineLevel="0" collapsed="false">
      <c r="A776" s="204" t="n">
        <v>37237</v>
      </c>
      <c r="O776" s="244"/>
      <c r="P776" s="244"/>
      <c r="Q776" s="244"/>
      <c r="R776" s="244"/>
      <c r="S776" s="244"/>
      <c r="T776" s="244"/>
      <c r="AA776" s="244"/>
      <c r="AB776" s="244"/>
    </row>
    <row r="777" customFormat="false" ht="11.25" hidden="false" customHeight="false" outlineLevel="0" collapsed="false">
      <c r="A777" s="204" t="n">
        <v>37238</v>
      </c>
      <c r="O777" s="244"/>
      <c r="P777" s="244"/>
      <c r="Q777" s="244"/>
      <c r="R777" s="244"/>
      <c r="S777" s="244"/>
      <c r="T777" s="244"/>
      <c r="AA777" s="244"/>
      <c r="AB777" s="244"/>
    </row>
    <row r="778" customFormat="false" ht="11.25" hidden="false" customHeight="false" outlineLevel="0" collapsed="false">
      <c r="A778" s="204" t="n">
        <v>37239</v>
      </c>
      <c r="O778" s="244"/>
      <c r="P778" s="244"/>
      <c r="Q778" s="244"/>
      <c r="R778" s="244"/>
      <c r="S778" s="244"/>
      <c r="T778" s="244"/>
      <c r="AA778" s="244"/>
      <c r="AB778" s="244"/>
    </row>
    <row r="779" customFormat="false" ht="11.25" hidden="false" customHeight="false" outlineLevel="0" collapsed="false">
      <c r="A779" s="204" t="n">
        <v>37240</v>
      </c>
      <c r="O779" s="244"/>
      <c r="P779" s="244"/>
      <c r="Q779" s="244"/>
      <c r="R779" s="244"/>
      <c r="S779" s="244"/>
      <c r="T779" s="244"/>
      <c r="AA779" s="244"/>
      <c r="AB779" s="244"/>
    </row>
    <row r="780" customFormat="false" ht="11.25" hidden="false" customHeight="false" outlineLevel="0" collapsed="false">
      <c r="A780" s="204" t="n">
        <v>37241</v>
      </c>
      <c r="O780" s="244"/>
      <c r="P780" s="244"/>
      <c r="Q780" s="244"/>
      <c r="R780" s="244"/>
      <c r="S780" s="244"/>
      <c r="T780" s="244"/>
      <c r="AA780" s="244"/>
      <c r="AB780" s="244"/>
    </row>
    <row r="781" customFormat="false" ht="11.25" hidden="false" customHeight="false" outlineLevel="0" collapsed="false">
      <c r="A781" s="204" t="n">
        <v>37242</v>
      </c>
      <c r="O781" s="244"/>
      <c r="P781" s="244"/>
      <c r="Q781" s="244"/>
      <c r="R781" s="244"/>
      <c r="S781" s="244"/>
      <c r="T781" s="244"/>
      <c r="AA781" s="244"/>
      <c r="AB781" s="244"/>
    </row>
    <row r="782" customFormat="false" ht="11.25" hidden="false" customHeight="false" outlineLevel="0" collapsed="false">
      <c r="A782" s="204" t="n">
        <v>37243</v>
      </c>
      <c r="O782" s="244"/>
      <c r="P782" s="244"/>
      <c r="Q782" s="244"/>
      <c r="R782" s="244"/>
      <c r="S782" s="244"/>
      <c r="T782" s="244"/>
      <c r="AA782" s="244"/>
      <c r="AB782" s="244"/>
    </row>
    <row r="783" customFormat="false" ht="11.25" hidden="false" customHeight="false" outlineLevel="0" collapsed="false">
      <c r="A783" s="204" t="n">
        <v>37244</v>
      </c>
      <c r="O783" s="244"/>
      <c r="P783" s="244"/>
      <c r="Q783" s="244"/>
      <c r="R783" s="244"/>
      <c r="S783" s="244"/>
      <c r="T783" s="244"/>
      <c r="AA783" s="244"/>
      <c r="AB783" s="244"/>
    </row>
    <row r="784" customFormat="false" ht="11.25" hidden="false" customHeight="false" outlineLevel="0" collapsed="false">
      <c r="A784" s="204" t="n">
        <v>37245</v>
      </c>
      <c r="O784" s="244"/>
      <c r="P784" s="244"/>
      <c r="Q784" s="244"/>
      <c r="R784" s="244"/>
      <c r="S784" s="244"/>
      <c r="T784" s="244"/>
      <c r="AA784" s="244"/>
      <c r="AB784" s="244"/>
    </row>
    <row r="785" customFormat="false" ht="11.25" hidden="false" customHeight="false" outlineLevel="0" collapsed="false">
      <c r="A785" s="204" t="n">
        <v>37246</v>
      </c>
      <c r="O785" s="244"/>
      <c r="P785" s="244"/>
      <c r="Q785" s="244"/>
      <c r="R785" s="244"/>
      <c r="S785" s="244"/>
      <c r="T785" s="244"/>
      <c r="AA785" s="244"/>
      <c r="AB785" s="244"/>
    </row>
    <row r="786" customFormat="false" ht="11.25" hidden="false" customHeight="false" outlineLevel="0" collapsed="false">
      <c r="A786" s="204" t="n">
        <v>37247</v>
      </c>
      <c r="O786" s="244"/>
      <c r="P786" s="244"/>
      <c r="Q786" s="244"/>
      <c r="R786" s="244"/>
      <c r="S786" s="244"/>
      <c r="T786" s="244"/>
      <c r="AA786" s="244"/>
      <c r="AB786" s="244"/>
    </row>
    <row r="787" customFormat="false" ht="11.25" hidden="false" customHeight="false" outlineLevel="0" collapsed="false">
      <c r="A787" s="204" t="n">
        <v>37248</v>
      </c>
      <c r="O787" s="244"/>
      <c r="P787" s="244"/>
      <c r="Q787" s="244"/>
      <c r="R787" s="244"/>
      <c r="S787" s="244"/>
      <c r="T787" s="244"/>
      <c r="AA787" s="244"/>
      <c r="AB787" s="244"/>
    </row>
    <row r="788" customFormat="false" ht="11.25" hidden="false" customHeight="false" outlineLevel="0" collapsed="false">
      <c r="A788" s="204" t="n">
        <v>37249</v>
      </c>
      <c r="O788" s="244"/>
      <c r="P788" s="244"/>
      <c r="Q788" s="244"/>
      <c r="R788" s="244"/>
      <c r="S788" s="244"/>
      <c r="T788" s="244"/>
      <c r="AA788" s="244"/>
      <c r="AB788" s="244"/>
    </row>
    <row r="789" customFormat="false" ht="11.25" hidden="false" customHeight="false" outlineLevel="0" collapsed="false">
      <c r="A789" s="204" t="n">
        <v>37250</v>
      </c>
      <c r="O789" s="244"/>
      <c r="P789" s="244"/>
      <c r="Q789" s="244"/>
      <c r="R789" s="244"/>
      <c r="S789" s="244"/>
      <c r="T789" s="244"/>
      <c r="AA789" s="244"/>
      <c r="AB789" s="244"/>
    </row>
    <row r="790" customFormat="false" ht="11.25" hidden="false" customHeight="false" outlineLevel="0" collapsed="false">
      <c r="A790" s="204" t="n">
        <v>37251</v>
      </c>
      <c r="O790" s="244"/>
      <c r="P790" s="244"/>
      <c r="Q790" s="244"/>
      <c r="R790" s="244"/>
      <c r="S790" s="244"/>
      <c r="T790" s="244"/>
      <c r="AA790" s="244"/>
      <c r="AB790" s="244"/>
    </row>
    <row r="791" customFormat="false" ht="11.25" hidden="false" customHeight="false" outlineLevel="0" collapsed="false">
      <c r="A791" s="204" t="n">
        <v>37252</v>
      </c>
      <c r="O791" s="244"/>
      <c r="P791" s="244"/>
      <c r="Q791" s="244"/>
      <c r="R791" s="244"/>
      <c r="S791" s="244"/>
      <c r="T791" s="244"/>
      <c r="AA791" s="244"/>
      <c r="AB791" s="244"/>
    </row>
    <row r="792" customFormat="false" ht="11.25" hidden="false" customHeight="false" outlineLevel="0" collapsed="false">
      <c r="A792" s="204" t="n">
        <v>37253</v>
      </c>
      <c r="O792" s="244"/>
      <c r="P792" s="244"/>
      <c r="Q792" s="244"/>
      <c r="R792" s="244"/>
      <c r="S792" s="244"/>
      <c r="T792" s="244"/>
      <c r="AA792" s="244"/>
      <c r="AB792" s="244"/>
    </row>
    <row r="793" customFormat="false" ht="11.25" hidden="false" customHeight="false" outlineLevel="0" collapsed="false">
      <c r="A793" s="204" t="n">
        <v>37254</v>
      </c>
      <c r="O793" s="244"/>
      <c r="P793" s="244"/>
      <c r="Q793" s="244"/>
      <c r="R793" s="244"/>
      <c r="S793" s="244"/>
      <c r="T793" s="244"/>
      <c r="AA793" s="244"/>
      <c r="AB793" s="244"/>
    </row>
    <row r="794" customFormat="false" ht="11.25" hidden="false" customHeight="false" outlineLevel="0" collapsed="false">
      <c r="A794" s="204" t="n">
        <v>37255</v>
      </c>
      <c r="O794" s="244"/>
      <c r="P794" s="244"/>
      <c r="Q794" s="244"/>
      <c r="R794" s="244"/>
      <c r="S794" s="244"/>
      <c r="T794" s="244"/>
      <c r="AA794" s="244"/>
      <c r="AB794" s="244"/>
    </row>
    <row r="795" customFormat="false" ht="11.25" hidden="false" customHeight="false" outlineLevel="0" collapsed="false">
      <c r="A795" s="204" t="n">
        <v>37256</v>
      </c>
      <c r="O795" s="244"/>
      <c r="P795" s="244"/>
      <c r="Q795" s="244"/>
      <c r="R795" s="244"/>
      <c r="S795" s="244"/>
      <c r="T795" s="244"/>
      <c r="AA795" s="244"/>
      <c r="AB795" s="244"/>
    </row>
    <row r="796" customFormat="false" ht="11.25" hidden="false" customHeight="false" outlineLevel="0" collapsed="false">
      <c r="O796" s="244"/>
      <c r="P796" s="244"/>
      <c r="Q796" s="244"/>
      <c r="R796" s="244"/>
      <c r="S796" s="244"/>
      <c r="T796" s="244"/>
      <c r="AA796" s="244"/>
      <c r="AB796" s="244"/>
    </row>
    <row r="797" customFormat="false" ht="11.25" hidden="false" customHeight="false" outlineLevel="0" collapsed="false">
      <c r="O797" s="244"/>
      <c r="P797" s="244"/>
      <c r="Q797" s="244"/>
      <c r="R797" s="244"/>
      <c r="S797" s="244"/>
      <c r="T797" s="244"/>
      <c r="AA797" s="244"/>
      <c r="AB797" s="244"/>
    </row>
    <row r="798" customFormat="false" ht="11.25" hidden="false" customHeight="false" outlineLevel="0" collapsed="false">
      <c r="O798" s="244"/>
      <c r="P798" s="244"/>
      <c r="Q798" s="244"/>
      <c r="R798" s="244"/>
      <c r="S798" s="244"/>
      <c r="T798" s="244"/>
      <c r="AA798" s="244"/>
      <c r="AB798" s="244"/>
    </row>
    <row r="799" customFormat="false" ht="11.25" hidden="false" customHeight="false" outlineLevel="0" collapsed="false">
      <c r="O799" s="244"/>
      <c r="P799" s="244"/>
      <c r="Q799" s="244"/>
      <c r="R799" s="244"/>
      <c r="S799" s="244"/>
      <c r="T799" s="244"/>
      <c r="AA799" s="244"/>
      <c r="AB799" s="244"/>
    </row>
    <row r="800" customFormat="false" ht="11.25" hidden="false" customHeight="false" outlineLevel="0" collapsed="false">
      <c r="O800" s="244"/>
      <c r="P800" s="244"/>
      <c r="Q800" s="244"/>
      <c r="R800" s="244"/>
      <c r="S800" s="244"/>
      <c r="T800" s="244"/>
      <c r="AA800" s="244"/>
      <c r="AB800" s="244"/>
    </row>
    <row r="801" customFormat="false" ht="11.25" hidden="false" customHeight="false" outlineLevel="0" collapsed="false">
      <c r="O801" s="244"/>
      <c r="P801" s="244"/>
      <c r="Q801" s="244"/>
      <c r="R801" s="244"/>
      <c r="S801" s="244"/>
      <c r="T801" s="244"/>
      <c r="AA801" s="244"/>
      <c r="AB801" s="244"/>
    </row>
    <row r="802" customFormat="false" ht="11.25" hidden="false" customHeight="false" outlineLevel="0" collapsed="false">
      <c r="O802" s="244"/>
      <c r="P802" s="244"/>
      <c r="Q802" s="244"/>
      <c r="R802" s="244"/>
      <c r="S802" s="244"/>
      <c r="T802" s="244"/>
      <c r="AA802" s="244"/>
      <c r="AB802" s="244"/>
    </row>
    <row r="803" customFormat="false" ht="11.25" hidden="false" customHeight="false" outlineLevel="0" collapsed="false">
      <c r="O803" s="244"/>
      <c r="P803" s="244"/>
      <c r="Q803" s="244"/>
      <c r="R803" s="244"/>
      <c r="S803" s="244"/>
      <c r="T803" s="244"/>
      <c r="AA803" s="244"/>
      <c r="AB803" s="244"/>
    </row>
    <row r="804" customFormat="false" ht="11.25" hidden="false" customHeight="false" outlineLevel="0" collapsed="false">
      <c r="O804" s="244"/>
      <c r="P804" s="244"/>
      <c r="Q804" s="244"/>
      <c r="R804" s="244"/>
      <c r="S804" s="244"/>
      <c r="T804" s="244"/>
      <c r="AA804" s="244"/>
      <c r="AB804" s="244"/>
    </row>
    <row r="805" customFormat="false" ht="11.25" hidden="false" customHeight="false" outlineLevel="0" collapsed="false">
      <c r="O805" s="244"/>
      <c r="P805" s="244"/>
      <c r="Q805" s="244"/>
      <c r="R805" s="244"/>
      <c r="S805" s="244"/>
      <c r="T805" s="244"/>
      <c r="AA805" s="244"/>
      <c r="AB805" s="244"/>
    </row>
    <row r="806" customFormat="false" ht="11.25" hidden="false" customHeight="false" outlineLevel="0" collapsed="false">
      <c r="O806" s="244"/>
      <c r="P806" s="244"/>
      <c r="Q806" s="244"/>
      <c r="R806" s="244"/>
      <c r="S806" s="244"/>
      <c r="T806" s="244"/>
      <c r="AA806" s="244"/>
      <c r="AB806" s="244"/>
    </row>
    <row r="807" customFormat="false" ht="11.25" hidden="false" customHeight="false" outlineLevel="0" collapsed="false">
      <c r="O807" s="244"/>
      <c r="P807" s="244"/>
      <c r="Q807" s="244"/>
      <c r="R807" s="244"/>
      <c r="S807" s="244"/>
      <c r="T807" s="244"/>
      <c r="AA807" s="244"/>
      <c r="AB807" s="244"/>
    </row>
    <row r="808" customFormat="false" ht="11.25" hidden="false" customHeight="false" outlineLevel="0" collapsed="false">
      <c r="O808" s="244"/>
      <c r="P808" s="244"/>
      <c r="Q808" s="244"/>
      <c r="R808" s="244"/>
      <c r="S808" s="244"/>
      <c r="T808" s="244"/>
      <c r="AA808" s="244"/>
      <c r="AB808" s="244"/>
    </row>
    <row r="809" customFormat="false" ht="11.25" hidden="false" customHeight="false" outlineLevel="0" collapsed="false">
      <c r="O809" s="244"/>
      <c r="P809" s="244"/>
      <c r="Q809" s="244"/>
      <c r="R809" s="244"/>
      <c r="S809" s="244"/>
      <c r="T809" s="244"/>
      <c r="AA809" s="244"/>
      <c r="AB809" s="244"/>
    </row>
    <row r="810" customFormat="false" ht="11.25" hidden="false" customHeight="false" outlineLevel="0" collapsed="false">
      <c r="O810" s="244"/>
      <c r="P810" s="244"/>
      <c r="Q810" s="244"/>
      <c r="R810" s="244"/>
      <c r="S810" s="244"/>
      <c r="T810" s="244"/>
      <c r="AA810" s="244"/>
      <c r="AB810" s="244"/>
    </row>
    <row r="811" customFormat="false" ht="11.25" hidden="false" customHeight="false" outlineLevel="0" collapsed="false">
      <c r="O811" s="244"/>
      <c r="P811" s="244"/>
      <c r="Q811" s="244"/>
      <c r="R811" s="244"/>
      <c r="S811" s="244"/>
      <c r="T811" s="244"/>
      <c r="AA811" s="244"/>
      <c r="AB811" s="244"/>
    </row>
    <row r="812" customFormat="false" ht="11.25" hidden="false" customHeight="false" outlineLevel="0" collapsed="false">
      <c r="O812" s="244"/>
      <c r="P812" s="244"/>
      <c r="Q812" s="244"/>
      <c r="R812" s="244"/>
      <c r="S812" s="244"/>
      <c r="T812" s="244"/>
      <c r="AA812" s="244"/>
      <c r="AB812" s="244"/>
    </row>
    <row r="813" customFormat="false" ht="11.25" hidden="false" customHeight="false" outlineLevel="0" collapsed="false">
      <c r="O813" s="244"/>
      <c r="P813" s="244"/>
      <c r="Q813" s="244"/>
      <c r="R813" s="244"/>
      <c r="S813" s="244"/>
      <c r="T813" s="244"/>
      <c r="AA813" s="244"/>
      <c r="AB813" s="244"/>
    </row>
    <row r="814" customFormat="false" ht="11.25" hidden="false" customHeight="false" outlineLevel="0" collapsed="false">
      <c r="O814" s="244"/>
      <c r="P814" s="244"/>
      <c r="Q814" s="244"/>
      <c r="R814" s="244"/>
      <c r="S814" s="244"/>
      <c r="T814" s="244"/>
      <c r="AA814" s="244"/>
      <c r="AB814" s="244"/>
    </row>
    <row r="815" customFormat="false" ht="11.25" hidden="false" customHeight="false" outlineLevel="0" collapsed="false">
      <c r="O815" s="244"/>
      <c r="P815" s="244"/>
      <c r="Q815" s="244"/>
      <c r="R815" s="244"/>
      <c r="S815" s="244"/>
      <c r="T815" s="244"/>
      <c r="AA815" s="244"/>
      <c r="AB815" s="244"/>
    </row>
    <row r="816" customFormat="false" ht="11.25" hidden="false" customHeight="false" outlineLevel="0" collapsed="false">
      <c r="O816" s="244"/>
      <c r="P816" s="244"/>
      <c r="Q816" s="244"/>
      <c r="R816" s="244"/>
      <c r="S816" s="244"/>
      <c r="T816" s="244"/>
      <c r="AA816" s="244"/>
      <c r="AB816" s="244"/>
    </row>
    <row r="817" customFormat="false" ht="11.25" hidden="false" customHeight="false" outlineLevel="0" collapsed="false">
      <c r="O817" s="244"/>
      <c r="P817" s="244"/>
      <c r="Q817" s="244"/>
      <c r="R817" s="244"/>
      <c r="S817" s="244"/>
      <c r="T817" s="244"/>
      <c r="AA817" s="244"/>
      <c r="AB817" s="244"/>
    </row>
    <row r="818" customFormat="false" ht="11.25" hidden="false" customHeight="false" outlineLevel="0" collapsed="false">
      <c r="O818" s="244"/>
      <c r="P818" s="244"/>
      <c r="Q818" s="244"/>
      <c r="R818" s="244"/>
      <c r="S818" s="244"/>
      <c r="T818" s="244"/>
      <c r="AA818" s="244"/>
      <c r="AB818" s="244"/>
    </row>
    <row r="819" customFormat="false" ht="11.25" hidden="false" customHeight="false" outlineLevel="0" collapsed="false">
      <c r="O819" s="244"/>
      <c r="P819" s="244"/>
      <c r="Q819" s="244"/>
      <c r="R819" s="244"/>
      <c r="S819" s="244"/>
      <c r="T819" s="244"/>
      <c r="AA819" s="244"/>
      <c r="AB819" s="244"/>
    </row>
    <row r="820" customFormat="false" ht="11.25" hidden="false" customHeight="false" outlineLevel="0" collapsed="false">
      <c r="O820" s="244"/>
      <c r="P820" s="244"/>
      <c r="Q820" s="244"/>
      <c r="R820" s="244"/>
      <c r="S820" s="244"/>
      <c r="T820" s="244"/>
      <c r="AA820" s="244"/>
      <c r="AB820" s="244"/>
    </row>
    <row r="821" customFormat="false" ht="11.25" hidden="false" customHeight="false" outlineLevel="0" collapsed="false">
      <c r="O821" s="244"/>
      <c r="P821" s="244"/>
      <c r="Q821" s="244"/>
      <c r="R821" s="244"/>
      <c r="S821" s="244"/>
      <c r="T821" s="244"/>
      <c r="AA821" s="244"/>
      <c r="AB821" s="244"/>
    </row>
    <row r="822" customFormat="false" ht="11.25" hidden="false" customHeight="false" outlineLevel="0" collapsed="false">
      <c r="O822" s="244"/>
      <c r="P822" s="244"/>
      <c r="Q822" s="244"/>
      <c r="R822" s="244"/>
      <c r="S822" s="244"/>
      <c r="T822" s="244"/>
      <c r="AA822" s="244"/>
      <c r="AB822" s="244"/>
    </row>
    <row r="823" customFormat="false" ht="11.25" hidden="false" customHeight="false" outlineLevel="0" collapsed="false">
      <c r="O823" s="244"/>
      <c r="P823" s="244"/>
      <c r="Q823" s="244"/>
      <c r="R823" s="244"/>
      <c r="S823" s="244"/>
      <c r="T823" s="244"/>
      <c r="AA823" s="244"/>
      <c r="AB823" s="244"/>
    </row>
    <row r="824" customFormat="false" ht="11.25" hidden="false" customHeight="false" outlineLevel="0" collapsed="false">
      <c r="O824" s="244"/>
      <c r="P824" s="244"/>
      <c r="Q824" s="244"/>
      <c r="R824" s="244"/>
      <c r="S824" s="244"/>
      <c r="T824" s="244"/>
      <c r="AA824" s="244"/>
      <c r="AB824" s="244"/>
    </row>
    <row r="825" customFormat="false" ht="11.25" hidden="false" customHeight="false" outlineLevel="0" collapsed="false">
      <c r="O825" s="244"/>
      <c r="P825" s="244"/>
      <c r="Q825" s="244"/>
      <c r="R825" s="244"/>
      <c r="S825" s="244"/>
      <c r="T825" s="244"/>
      <c r="AA825" s="244"/>
      <c r="AB825" s="244"/>
    </row>
    <row r="826" customFormat="false" ht="11.25" hidden="false" customHeight="false" outlineLevel="0" collapsed="false">
      <c r="O826" s="244"/>
      <c r="P826" s="244"/>
      <c r="Q826" s="244"/>
      <c r="R826" s="244"/>
      <c r="S826" s="244"/>
      <c r="T826" s="244"/>
      <c r="AA826" s="244"/>
      <c r="AB826" s="244"/>
    </row>
    <row r="827" customFormat="false" ht="11.25" hidden="false" customHeight="false" outlineLevel="0" collapsed="false">
      <c r="O827" s="244"/>
      <c r="P827" s="244"/>
      <c r="Q827" s="244"/>
      <c r="R827" s="244"/>
      <c r="S827" s="244"/>
      <c r="T827" s="244"/>
      <c r="AA827" s="244"/>
      <c r="AB827" s="244"/>
    </row>
    <row r="828" customFormat="false" ht="11.25" hidden="false" customHeight="false" outlineLevel="0" collapsed="false">
      <c r="O828" s="244"/>
      <c r="P828" s="244"/>
      <c r="Q828" s="244"/>
      <c r="R828" s="244"/>
      <c r="S828" s="244"/>
      <c r="T828" s="244"/>
      <c r="AA828" s="244"/>
      <c r="AB828" s="244"/>
    </row>
    <row r="829" customFormat="false" ht="11.25" hidden="false" customHeight="false" outlineLevel="0" collapsed="false">
      <c r="O829" s="244"/>
      <c r="P829" s="244"/>
      <c r="Q829" s="244"/>
      <c r="R829" s="244"/>
      <c r="S829" s="244"/>
      <c r="T829" s="244"/>
      <c r="AA829" s="244"/>
      <c r="AB829" s="244"/>
    </row>
    <row r="830" customFormat="false" ht="11.25" hidden="false" customHeight="false" outlineLevel="0" collapsed="false">
      <c r="O830" s="244"/>
      <c r="P830" s="244"/>
      <c r="Q830" s="244"/>
      <c r="R830" s="244"/>
      <c r="S830" s="244"/>
      <c r="T830" s="244"/>
      <c r="AA830" s="244"/>
      <c r="AB830" s="244"/>
    </row>
    <row r="831" customFormat="false" ht="11.25" hidden="false" customHeight="false" outlineLevel="0" collapsed="false">
      <c r="O831" s="244"/>
      <c r="P831" s="244"/>
      <c r="Q831" s="244"/>
      <c r="R831" s="244"/>
      <c r="S831" s="244"/>
      <c r="T831" s="244"/>
      <c r="AA831" s="244"/>
      <c r="AB831" s="244"/>
    </row>
    <row r="832" customFormat="false" ht="11.25" hidden="false" customHeight="false" outlineLevel="0" collapsed="false">
      <c r="O832" s="244"/>
      <c r="P832" s="244"/>
      <c r="Q832" s="244"/>
      <c r="R832" s="244"/>
      <c r="S832" s="244"/>
      <c r="T832" s="244"/>
      <c r="AA832" s="244"/>
      <c r="AB832" s="244"/>
    </row>
    <row r="833" customFormat="false" ht="11.25" hidden="false" customHeight="false" outlineLevel="0" collapsed="false">
      <c r="O833" s="244"/>
      <c r="P833" s="244"/>
      <c r="Q833" s="244"/>
      <c r="R833" s="244"/>
      <c r="S833" s="244"/>
      <c r="T833" s="244"/>
      <c r="AA833" s="244"/>
      <c r="AB833" s="244"/>
    </row>
    <row r="834" customFormat="false" ht="11.25" hidden="false" customHeight="false" outlineLevel="0" collapsed="false">
      <c r="O834" s="244"/>
      <c r="P834" s="244"/>
      <c r="Q834" s="244"/>
      <c r="R834" s="244"/>
      <c r="S834" s="244"/>
      <c r="T834" s="244"/>
      <c r="AA834" s="244"/>
      <c r="AB834" s="244"/>
    </row>
    <row r="835" customFormat="false" ht="11.25" hidden="false" customHeight="false" outlineLevel="0" collapsed="false">
      <c r="O835" s="244"/>
      <c r="P835" s="244"/>
      <c r="Q835" s="244"/>
      <c r="R835" s="244"/>
      <c r="S835" s="244"/>
      <c r="T835" s="244"/>
      <c r="AA835" s="244"/>
      <c r="AB835" s="244"/>
    </row>
    <row r="836" customFormat="false" ht="11.25" hidden="false" customHeight="false" outlineLevel="0" collapsed="false">
      <c r="O836" s="244"/>
      <c r="P836" s="244"/>
      <c r="Q836" s="244"/>
      <c r="R836" s="244"/>
      <c r="S836" s="244"/>
      <c r="T836" s="244"/>
      <c r="AA836" s="244"/>
      <c r="AB836" s="244"/>
    </row>
    <row r="837" customFormat="false" ht="11.25" hidden="false" customHeight="false" outlineLevel="0" collapsed="false">
      <c r="O837" s="244"/>
      <c r="P837" s="244"/>
      <c r="Q837" s="244"/>
      <c r="R837" s="244"/>
      <c r="S837" s="244"/>
      <c r="T837" s="244"/>
      <c r="AA837" s="244"/>
      <c r="AB837" s="244"/>
    </row>
    <row r="838" customFormat="false" ht="11.25" hidden="false" customHeight="false" outlineLevel="0" collapsed="false">
      <c r="O838" s="244"/>
      <c r="P838" s="244"/>
      <c r="Q838" s="244"/>
      <c r="R838" s="244"/>
      <c r="S838" s="244"/>
      <c r="T838" s="244"/>
      <c r="AA838" s="244"/>
      <c r="AB838" s="244"/>
    </row>
    <row r="839" customFormat="false" ht="11.25" hidden="false" customHeight="false" outlineLevel="0" collapsed="false">
      <c r="O839" s="244"/>
      <c r="P839" s="244"/>
      <c r="Q839" s="244"/>
      <c r="R839" s="244"/>
      <c r="S839" s="244"/>
      <c r="T839" s="244"/>
      <c r="AA839" s="244"/>
      <c r="AB839" s="244"/>
    </row>
    <row r="840" customFormat="false" ht="11.25" hidden="false" customHeight="false" outlineLevel="0" collapsed="false">
      <c r="O840" s="244"/>
      <c r="P840" s="244"/>
      <c r="Q840" s="244"/>
      <c r="R840" s="244"/>
      <c r="S840" s="244"/>
      <c r="T840" s="244"/>
      <c r="AA840" s="244"/>
      <c r="AB840" s="244"/>
    </row>
    <row r="841" customFormat="false" ht="11.25" hidden="false" customHeight="false" outlineLevel="0" collapsed="false">
      <c r="O841" s="244"/>
      <c r="P841" s="244"/>
      <c r="Q841" s="244"/>
      <c r="R841" s="244"/>
      <c r="S841" s="244"/>
      <c r="T841" s="244"/>
      <c r="AA841" s="244"/>
      <c r="AB841" s="244"/>
    </row>
    <row r="842" customFormat="false" ht="11.25" hidden="false" customHeight="false" outlineLevel="0" collapsed="false">
      <c r="O842" s="244"/>
      <c r="P842" s="244"/>
      <c r="Q842" s="244"/>
      <c r="R842" s="244"/>
      <c r="S842" s="244"/>
      <c r="T842" s="244"/>
      <c r="AA842" s="244"/>
      <c r="AB842" s="244"/>
    </row>
    <row r="843" customFormat="false" ht="11.25" hidden="false" customHeight="false" outlineLevel="0" collapsed="false">
      <c r="O843" s="244"/>
      <c r="P843" s="244"/>
      <c r="Q843" s="244"/>
      <c r="R843" s="244"/>
      <c r="S843" s="244"/>
      <c r="T843" s="244"/>
      <c r="AA843" s="244"/>
      <c r="AB843" s="244"/>
    </row>
    <row r="844" customFormat="false" ht="11.25" hidden="false" customHeight="false" outlineLevel="0" collapsed="false">
      <c r="O844" s="244"/>
      <c r="P844" s="244"/>
      <c r="Q844" s="244"/>
      <c r="R844" s="244"/>
      <c r="S844" s="244"/>
      <c r="T844" s="244"/>
      <c r="AA844" s="244"/>
      <c r="AB844" s="244"/>
    </row>
    <row r="845" customFormat="false" ht="11.25" hidden="false" customHeight="false" outlineLevel="0" collapsed="false">
      <c r="O845" s="244"/>
      <c r="P845" s="244"/>
      <c r="Q845" s="244"/>
      <c r="R845" s="244"/>
      <c r="S845" s="244"/>
      <c r="T845" s="244"/>
      <c r="AA845" s="244"/>
      <c r="AB845" s="244"/>
    </row>
    <row r="846" customFormat="false" ht="11.25" hidden="false" customHeight="false" outlineLevel="0" collapsed="false">
      <c r="O846" s="244"/>
      <c r="P846" s="244"/>
      <c r="Q846" s="244"/>
      <c r="R846" s="244"/>
      <c r="S846" s="244"/>
      <c r="T846" s="244"/>
      <c r="AA846" s="244"/>
      <c r="AB846" s="244"/>
    </row>
    <row r="847" customFormat="false" ht="11.25" hidden="false" customHeight="false" outlineLevel="0" collapsed="false">
      <c r="O847" s="244"/>
      <c r="P847" s="244"/>
      <c r="Q847" s="244"/>
      <c r="R847" s="244"/>
      <c r="S847" s="244"/>
      <c r="T847" s="244"/>
      <c r="AA847" s="244"/>
      <c r="AB847" s="244"/>
    </row>
    <row r="848" customFormat="false" ht="11.25" hidden="false" customHeight="false" outlineLevel="0" collapsed="false">
      <c r="O848" s="244"/>
      <c r="P848" s="244"/>
      <c r="Q848" s="244"/>
      <c r="R848" s="244"/>
      <c r="S848" s="244"/>
      <c r="T848" s="244"/>
      <c r="AA848" s="244"/>
      <c r="AB848" s="244"/>
    </row>
    <row r="849" customFormat="false" ht="11.25" hidden="false" customHeight="false" outlineLevel="0" collapsed="false">
      <c r="O849" s="244"/>
      <c r="P849" s="244"/>
      <c r="Q849" s="244"/>
      <c r="R849" s="244"/>
      <c r="S849" s="244"/>
      <c r="T849" s="244"/>
      <c r="AA849" s="244"/>
      <c r="AB849" s="244"/>
    </row>
    <row r="850" customFormat="false" ht="11.25" hidden="false" customHeight="false" outlineLevel="0" collapsed="false">
      <c r="O850" s="244"/>
      <c r="P850" s="244"/>
      <c r="Q850" s="244"/>
      <c r="R850" s="244"/>
      <c r="S850" s="244"/>
      <c r="T850" s="244"/>
      <c r="AA850" s="244"/>
      <c r="AB850" s="244"/>
    </row>
    <row r="851" customFormat="false" ht="11.25" hidden="false" customHeight="false" outlineLevel="0" collapsed="false">
      <c r="O851" s="244"/>
      <c r="P851" s="244"/>
      <c r="Q851" s="244"/>
      <c r="R851" s="244"/>
      <c r="S851" s="244"/>
      <c r="T851" s="244"/>
      <c r="AA851" s="244"/>
      <c r="AB851" s="244"/>
    </row>
    <row r="852" customFormat="false" ht="11.25" hidden="false" customHeight="false" outlineLevel="0" collapsed="false">
      <c r="O852" s="244"/>
      <c r="P852" s="244"/>
      <c r="Q852" s="244"/>
      <c r="R852" s="244"/>
      <c r="S852" s="244"/>
      <c r="T852" s="244"/>
      <c r="AA852" s="244"/>
      <c r="AB852" s="244"/>
    </row>
    <row r="853" customFormat="false" ht="11.25" hidden="false" customHeight="false" outlineLevel="0" collapsed="false">
      <c r="O853" s="244"/>
      <c r="P853" s="244"/>
      <c r="Q853" s="244"/>
      <c r="R853" s="244"/>
      <c r="S853" s="244"/>
      <c r="T853" s="244"/>
      <c r="AA853" s="244"/>
      <c r="AB853" s="244"/>
    </row>
    <row r="854" customFormat="false" ht="11.25" hidden="false" customHeight="false" outlineLevel="0" collapsed="false">
      <c r="O854" s="244"/>
      <c r="P854" s="244"/>
      <c r="Q854" s="244"/>
      <c r="R854" s="244"/>
      <c r="S854" s="244"/>
      <c r="T854" s="244"/>
      <c r="AA854" s="244"/>
      <c r="AB854" s="244"/>
    </row>
    <row r="855" customFormat="false" ht="11.25" hidden="false" customHeight="false" outlineLevel="0" collapsed="false">
      <c r="O855" s="244"/>
      <c r="P855" s="244"/>
      <c r="Q855" s="244"/>
      <c r="R855" s="244"/>
      <c r="S855" s="244"/>
      <c r="T855" s="244"/>
      <c r="AA855" s="244"/>
      <c r="AB855" s="244"/>
    </row>
    <row r="856" customFormat="false" ht="11.25" hidden="false" customHeight="false" outlineLevel="0" collapsed="false">
      <c r="O856" s="244"/>
      <c r="P856" s="244"/>
      <c r="Q856" s="244"/>
      <c r="R856" s="244"/>
      <c r="S856" s="244"/>
      <c r="T856" s="244"/>
      <c r="AA856" s="244"/>
      <c r="AB856" s="244"/>
    </row>
    <row r="857" customFormat="false" ht="11.25" hidden="false" customHeight="false" outlineLevel="0" collapsed="false">
      <c r="O857" s="244"/>
      <c r="P857" s="244"/>
      <c r="Q857" s="244"/>
      <c r="R857" s="244"/>
      <c r="S857" s="244"/>
      <c r="T857" s="244"/>
      <c r="AA857" s="244"/>
      <c r="AB857" s="244"/>
    </row>
    <row r="858" customFormat="false" ht="11.25" hidden="false" customHeight="false" outlineLevel="0" collapsed="false">
      <c r="O858" s="244"/>
      <c r="P858" s="244"/>
      <c r="Q858" s="244"/>
      <c r="R858" s="244"/>
      <c r="S858" s="244"/>
      <c r="T858" s="244"/>
      <c r="AA858" s="244"/>
      <c r="AB858" s="244"/>
    </row>
    <row r="859" customFormat="false" ht="11.25" hidden="false" customHeight="false" outlineLevel="0" collapsed="false">
      <c r="O859" s="244"/>
      <c r="P859" s="244"/>
      <c r="Q859" s="244"/>
      <c r="R859" s="244"/>
      <c r="S859" s="244"/>
      <c r="T859" s="244"/>
      <c r="AA859" s="244"/>
      <c r="AB859" s="244"/>
    </row>
    <row r="860" customFormat="false" ht="11.25" hidden="false" customHeight="false" outlineLevel="0" collapsed="false">
      <c r="O860" s="244"/>
      <c r="P860" s="244"/>
      <c r="Q860" s="244"/>
      <c r="R860" s="244"/>
      <c r="S860" s="244"/>
      <c r="T860" s="244"/>
      <c r="AA860" s="244"/>
      <c r="AB860" s="244"/>
    </row>
    <row r="861" customFormat="false" ht="11.25" hidden="false" customHeight="false" outlineLevel="0" collapsed="false">
      <c r="O861" s="244"/>
      <c r="P861" s="244"/>
      <c r="Q861" s="244"/>
      <c r="R861" s="244"/>
      <c r="S861" s="244"/>
      <c r="T861" s="244"/>
      <c r="AA861" s="244"/>
      <c r="AB861" s="244"/>
    </row>
    <row r="862" customFormat="false" ht="11.25" hidden="false" customHeight="false" outlineLevel="0" collapsed="false">
      <c r="O862" s="244"/>
      <c r="P862" s="244"/>
      <c r="Q862" s="244"/>
      <c r="R862" s="244"/>
      <c r="S862" s="244"/>
      <c r="T862" s="244"/>
      <c r="AA862" s="244"/>
      <c r="AB862" s="244"/>
    </row>
    <row r="863" customFormat="false" ht="11.25" hidden="false" customHeight="false" outlineLevel="0" collapsed="false">
      <c r="O863" s="244"/>
      <c r="P863" s="244"/>
      <c r="Q863" s="244"/>
      <c r="R863" s="244"/>
      <c r="S863" s="244"/>
      <c r="T863" s="244"/>
      <c r="AA863" s="244"/>
      <c r="AB863" s="244"/>
    </row>
    <row r="864" customFormat="false" ht="11.25" hidden="false" customHeight="false" outlineLevel="0" collapsed="false">
      <c r="O864" s="244"/>
      <c r="P864" s="244"/>
      <c r="Q864" s="244"/>
      <c r="R864" s="244"/>
      <c r="S864" s="244"/>
      <c r="T864" s="244"/>
      <c r="AA864" s="244"/>
      <c r="AB864" s="244"/>
    </row>
    <row r="865" customFormat="false" ht="11.25" hidden="false" customHeight="false" outlineLevel="0" collapsed="false">
      <c r="O865" s="244"/>
      <c r="P865" s="244"/>
      <c r="Q865" s="244"/>
      <c r="R865" s="244"/>
      <c r="S865" s="244"/>
      <c r="T865" s="244"/>
      <c r="AA865" s="244"/>
      <c r="AB865" s="244"/>
    </row>
    <row r="866" customFormat="false" ht="11.25" hidden="false" customHeight="false" outlineLevel="0" collapsed="false">
      <c r="O866" s="244"/>
      <c r="P866" s="244"/>
      <c r="Q866" s="244"/>
      <c r="R866" s="244"/>
      <c r="S866" s="244"/>
      <c r="T866" s="244"/>
      <c r="AA866" s="244"/>
      <c r="AB866" s="244"/>
    </row>
    <row r="867" customFormat="false" ht="11.25" hidden="false" customHeight="false" outlineLevel="0" collapsed="false">
      <c r="O867" s="244"/>
      <c r="P867" s="244"/>
      <c r="Q867" s="244"/>
      <c r="R867" s="244"/>
      <c r="S867" s="244"/>
      <c r="T867" s="244"/>
      <c r="AA867" s="244"/>
      <c r="AB867" s="244"/>
    </row>
    <row r="868" customFormat="false" ht="11.25" hidden="false" customHeight="false" outlineLevel="0" collapsed="false">
      <c r="O868" s="244"/>
      <c r="P868" s="244"/>
      <c r="Q868" s="244"/>
      <c r="R868" s="244"/>
      <c r="S868" s="244"/>
      <c r="T868" s="244"/>
      <c r="AA868" s="244"/>
      <c r="AB868" s="244"/>
    </row>
    <row r="869" customFormat="false" ht="11.25" hidden="false" customHeight="false" outlineLevel="0" collapsed="false">
      <c r="O869" s="244"/>
      <c r="P869" s="244"/>
      <c r="Q869" s="244"/>
      <c r="R869" s="244"/>
      <c r="S869" s="244"/>
      <c r="T869" s="244"/>
      <c r="AA869" s="244"/>
      <c r="AB869" s="244"/>
    </row>
    <row r="870" customFormat="false" ht="11.25" hidden="false" customHeight="false" outlineLevel="0" collapsed="false">
      <c r="O870" s="244"/>
      <c r="P870" s="244"/>
      <c r="Q870" s="244"/>
      <c r="R870" s="244"/>
      <c r="S870" s="244"/>
      <c r="T870" s="244"/>
      <c r="AA870" s="244"/>
      <c r="AB870" s="244"/>
    </row>
    <row r="871" customFormat="false" ht="11.25" hidden="false" customHeight="false" outlineLevel="0" collapsed="false">
      <c r="O871" s="244"/>
      <c r="P871" s="244"/>
      <c r="Q871" s="244"/>
      <c r="R871" s="244"/>
      <c r="S871" s="244"/>
      <c r="T871" s="244"/>
      <c r="AA871" s="244"/>
      <c r="AB871" s="244"/>
    </row>
    <row r="872" customFormat="false" ht="11.25" hidden="false" customHeight="false" outlineLevel="0" collapsed="false">
      <c r="O872" s="244"/>
      <c r="P872" s="244"/>
      <c r="Q872" s="244"/>
      <c r="R872" s="244"/>
      <c r="S872" s="244"/>
      <c r="T872" s="244"/>
      <c r="AA872" s="244"/>
      <c r="AB872" s="244"/>
    </row>
    <row r="873" customFormat="false" ht="11.25" hidden="false" customHeight="false" outlineLevel="0" collapsed="false">
      <c r="O873" s="244"/>
      <c r="P873" s="244"/>
      <c r="Q873" s="244"/>
      <c r="R873" s="244"/>
      <c r="S873" s="244"/>
      <c r="T873" s="244"/>
      <c r="AA873" s="244"/>
      <c r="AB873" s="244"/>
    </row>
    <row r="874" customFormat="false" ht="11.25" hidden="false" customHeight="false" outlineLevel="0" collapsed="false">
      <c r="O874" s="244"/>
      <c r="P874" s="244"/>
      <c r="Q874" s="244"/>
      <c r="R874" s="244"/>
      <c r="S874" s="244"/>
      <c r="T874" s="244"/>
      <c r="AA874" s="244"/>
      <c r="AB874" s="244"/>
    </row>
    <row r="875" customFormat="false" ht="11.25" hidden="false" customHeight="false" outlineLevel="0" collapsed="false">
      <c r="O875" s="244"/>
      <c r="P875" s="244"/>
      <c r="Q875" s="244"/>
      <c r="R875" s="244"/>
      <c r="S875" s="244"/>
      <c r="T875" s="244"/>
      <c r="AA875" s="244"/>
      <c r="AB875" s="244"/>
    </row>
    <row r="876" customFormat="false" ht="11.25" hidden="false" customHeight="false" outlineLevel="0" collapsed="false">
      <c r="O876" s="244"/>
      <c r="P876" s="244"/>
      <c r="Q876" s="244"/>
      <c r="R876" s="244"/>
      <c r="S876" s="244"/>
      <c r="T876" s="244"/>
      <c r="AA876" s="244"/>
      <c r="AB876" s="244"/>
    </row>
    <row r="877" customFormat="false" ht="11.25" hidden="false" customHeight="false" outlineLevel="0" collapsed="false">
      <c r="O877" s="244"/>
      <c r="P877" s="244"/>
      <c r="Q877" s="244"/>
      <c r="R877" s="244"/>
      <c r="S877" s="244"/>
      <c r="T877" s="244"/>
      <c r="AA877" s="244"/>
      <c r="AB877" s="244"/>
    </row>
    <row r="878" customFormat="false" ht="11.25" hidden="false" customHeight="false" outlineLevel="0" collapsed="false">
      <c r="O878" s="244"/>
      <c r="P878" s="244"/>
      <c r="Q878" s="244"/>
      <c r="R878" s="244"/>
      <c r="S878" s="244"/>
      <c r="T878" s="244"/>
      <c r="AA878" s="244"/>
      <c r="AB878" s="244"/>
    </row>
    <row r="879" customFormat="false" ht="11.25" hidden="false" customHeight="false" outlineLevel="0" collapsed="false">
      <c r="O879" s="244"/>
      <c r="P879" s="244"/>
      <c r="Q879" s="244"/>
      <c r="R879" s="244"/>
      <c r="S879" s="244"/>
      <c r="T879" s="244"/>
      <c r="AA879" s="244"/>
      <c r="AB879" s="244"/>
    </row>
    <row r="880" customFormat="false" ht="11.25" hidden="false" customHeight="false" outlineLevel="0" collapsed="false">
      <c r="O880" s="244"/>
      <c r="P880" s="244"/>
      <c r="Q880" s="244"/>
      <c r="R880" s="244"/>
      <c r="S880" s="244"/>
      <c r="T880" s="244"/>
      <c r="AA880" s="244"/>
      <c r="AB880" s="244"/>
    </row>
    <row r="881" customFormat="false" ht="11.25" hidden="false" customHeight="false" outlineLevel="0" collapsed="false">
      <c r="O881" s="244"/>
      <c r="P881" s="244"/>
      <c r="Q881" s="244"/>
      <c r="R881" s="244"/>
      <c r="S881" s="244"/>
      <c r="T881" s="244"/>
      <c r="AA881" s="244"/>
      <c r="AB881" s="244"/>
    </row>
    <row r="882" customFormat="false" ht="11.25" hidden="false" customHeight="false" outlineLevel="0" collapsed="false">
      <c r="O882" s="244"/>
      <c r="P882" s="244"/>
      <c r="Q882" s="244"/>
      <c r="R882" s="244"/>
      <c r="S882" s="244"/>
      <c r="T882" s="244"/>
      <c r="AA882" s="244"/>
      <c r="AB882" s="244"/>
    </row>
    <row r="883" customFormat="false" ht="11.25" hidden="false" customHeight="false" outlineLevel="0" collapsed="false">
      <c r="O883" s="244"/>
      <c r="P883" s="244"/>
      <c r="Q883" s="244"/>
      <c r="R883" s="244"/>
      <c r="S883" s="244"/>
      <c r="T883" s="244"/>
      <c r="AA883" s="244"/>
      <c r="AB883" s="244"/>
    </row>
    <row r="884" customFormat="false" ht="11.25" hidden="false" customHeight="false" outlineLevel="0" collapsed="false">
      <c r="O884" s="244"/>
      <c r="P884" s="244"/>
      <c r="Q884" s="244"/>
      <c r="R884" s="244"/>
      <c r="S884" s="244"/>
      <c r="T884" s="244"/>
      <c r="AA884" s="244"/>
      <c r="AB884" s="244"/>
    </row>
    <row r="885" customFormat="false" ht="11.25" hidden="false" customHeight="false" outlineLevel="0" collapsed="false">
      <c r="O885" s="244"/>
      <c r="P885" s="244"/>
      <c r="Q885" s="244"/>
      <c r="R885" s="244"/>
      <c r="S885" s="244"/>
      <c r="T885" s="244"/>
      <c r="AA885" s="244"/>
      <c r="AB885" s="244"/>
    </row>
    <row r="886" customFormat="false" ht="11.25" hidden="false" customHeight="false" outlineLevel="0" collapsed="false">
      <c r="O886" s="244"/>
      <c r="P886" s="244"/>
      <c r="Q886" s="244"/>
      <c r="R886" s="244"/>
      <c r="S886" s="244"/>
      <c r="T886" s="244"/>
      <c r="AA886" s="244"/>
      <c r="AB886" s="244"/>
    </row>
    <row r="887" customFormat="false" ht="11.25" hidden="false" customHeight="false" outlineLevel="0" collapsed="false">
      <c r="O887" s="244"/>
      <c r="P887" s="244"/>
      <c r="Q887" s="244"/>
      <c r="R887" s="244"/>
      <c r="S887" s="244"/>
      <c r="T887" s="244"/>
      <c r="AA887" s="244"/>
      <c r="AB887" s="244"/>
    </row>
    <row r="888" customFormat="false" ht="11.25" hidden="false" customHeight="false" outlineLevel="0" collapsed="false">
      <c r="O888" s="244"/>
      <c r="P888" s="244"/>
      <c r="Q888" s="244"/>
      <c r="R888" s="244"/>
      <c r="S888" s="244"/>
      <c r="T888" s="244"/>
      <c r="AA888" s="244"/>
      <c r="AB888" s="244"/>
    </row>
    <row r="889" customFormat="false" ht="11.25" hidden="false" customHeight="false" outlineLevel="0" collapsed="false">
      <c r="O889" s="244"/>
      <c r="P889" s="244"/>
      <c r="Q889" s="244"/>
      <c r="R889" s="244"/>
      <c r="S889" s="244"/>
      <c r="T889" s="244"/>
      <c r="AA889" s="244"/>
      <c r="AB889" s="244"/>
    </row>
    <row r="890" customFormat="false" ht="11.25" hidden="false" customHeight="false" outlineLevel="0" collapsed="false">
      <c r="O890" s="244"/>
      <c r="P890" s="244"/>
      <c r="Q890" s="244"/>
      <c r="R890" s="244"/>
      <c r="S890" s="244"/>
      <c r="T890" s="244"/>
      <c r="AA890" s="244"/>
      <c r="AB890" s="244"/>
    </row>
    <row r="891" customFormat="false" ht="11.25" hidden="false" customHeight="false" outlineLevel="0" collapsed="false">
      <c r="O891" s="244"/>
      <c r="P891" s="244"/>
      <c r="Q891" s="244"/>
      <c r="R891" s="244"/>
      <c r="S891" s="244"/>
      <c r="T891" s="244"/>
      <c r="AA891" s="244"/>
      <c r="AB891" s="244"/>
    </row>
    <row r="892" customFormat="false" ht="11.25" hidden="false" customHeight="false" outlineLevel="0" collapsed="false">
      <c r="O892" s="244"/>
      <c r="P892" s="244"/>
      <c r="Q892" s="244"/>
      <c r="R892" s="244"/>
      <c r="S892" s="244"/>
      <c r="T892" s="244"/>
      <c r="AA892" s="244"/>
      <c r="AB892" s="244"/>
    </row>
    <row r="893" customFormat="false" ht="11.25" hidden="false" customHeight="false" outlineLevel="0" collapsed="false">
      <c r="O893" s="244"/>
      <c r="P893" s="244"/>
      <c r="Q893" s="244"/>
      <c r="R893" s="244"/>
      <c r="S893" s="244"/>
      <c r="T893" s="244"/>
      <c r="AA893" s="244"/>
      <c r="AB893" s="244"/>
    </row>
    <row r="894" customFormat="false" ht="11.25" hidden="false" customHeight="false" outlineLevel="0" collapsed="false">
      <c r="O894" s="244"/>
      <c r="P894" s="244"/>
      <c r="Q894" s="244"/>
      <c r="R894" s="244"/>
      <c r="S894" s="244"/>
      <c r="T894" s="244"/>
      <c r="AA894" s="244"/>
      <c r="AB894" s="244"/>
    </row>
    <row r="895" customFormat="false" ht="11.25" hidden="false" customHeight="false" outlineLevel="0" collapsed="false">
      <c r="O895" s="244"/>
      <c r="P895" s="244"/>
      <c r="Q895" s="244"/>
      <c r="R895" s="244"/>
      <c r="S895" s="244"/>
      <c r="T895" s="244"/>
      <c r="AA895" s="244"/>
      <c r="AB895" s="244"/>
    </row>
    <row r="896" customFormat="false" ht="11.25" hidden="false" customHeight="false" outlineLevel="0" collapsed="false">
      <c r="O896" s="244"/>
      <c r="P896" s="244"/>
      <c r="Q896" s="244"/>
      <c r="R896" s="244"/>
      <c r="S896" s="244"/>
      <c r="T896" s="244"/>
      <c r="AA896" s="244"/>
      <c r="AB896" s="244"/>
    </row>
    <row r="897" customFormat="false" ht="11.25" hidden="false" customHeight="false" outlineLevel="0" collapsed="false">
      <c r="O897" s="244"/>
      <c r="P897" s="244"/>
      <c r="Q897" s="244"/>
      <c r="R897" s="244"/>
      <c r="S897" s="244"/>
      <c r="T897" s="244"/>
      <c r="AA897" s="244"/>
      <c r="AB897" s="244"/>
    </row>
    <row r="898" customFormat="false" ht="11.25" hidden="false" customHeight="false" outlineLevel="0" collapsed="false">
      <c r="O898" s="244"/>
      <c r="P898" s="244"/>
      <c r="Q898" s="244"/>
      <c r="R898" s="244"/>
      <c r="S898" s="244"/>
      <c r="T898" s="244"/>
      <c r="AA898" s="244"/>
      <c r="AB898" s="244"/>
    </row>
    <row r="899" customFormat="false" ht="11.25" hidden="false" customHeight="false" outlineLevel="0" collapsed="false">
      <c r="O899" s="244"/>
      <c r="P899" s="244"/>
      <c r="Q899" s="244"/>
      <c r="R899" s="244"/>
      <c r="S899" s="244"/>
      <c r="T899" s="244"/>
      <c r="AA899" s="244"/>
      <c r="AB899" s="244"/>
    </row>
    <row r="900" customFormat="false" ht="11.25" hidden="false" customHeight="false" outlineLevel="0" collapsed="false">
      <c r="O900" s="244"/>
      <c r="P900" s="244"/>
      <c r="Q900" s="244"/>
      <c r="R900" s="244"/>
      <c r="S900" s="244"/>
      <c r="T900" s="244"/>
      <c r="AA900" s="244"/>
      <c r="AB900" s="244"/>
    </row>
    <row r="901" customFormat="false" ht="11.25" hidden="false" customHeight="false" outlineLevel="0" collapsed="false">
      <c r="O901" s="244"/>
      <c r="P901" s="244"/>
      <c r="Q901" s="244"/>
      <c r="R901" s="244"/>
      <c r="S901" s="244"/>
      <c r="T901" s="244"/>
      <c r="AA901" s="244"/>
      <c r="AB901" s="244"/>
    </row>
    <row r="902" customFormat="false" ht="11.25" hidden="false" customHeight="false" outlineLevel="0" collapsed="false">
      <c r="O902" s="244"/>
      <c r="P902" s="244"/>
      <c r="Q902" s="244"/>
      <c r="R902" s="244"/>
      <c r="S902" s="244"/>
      <c r="T902" s="244"/>
      <c r="AA902" s="244"/>
      <c r="AB902" s="244"/>
    </row>
    <row r="903" customFormat="false" ht="11.25" hidden="false" customHeight="false" outlineLevel="0" collapsed="false">
      <c r="O903" s="244"/>
      <c r="P903" s="244"/>
      <c r="Q903" s="244"/>
      <c r="R903" s="244"/>
      <c r="S903" s="244"/>
      <c r="T903" s="244"/>
      <c r="AA903" s="244"/>
      <c r="AB903" s="244"/>
    </row>
    <row r="904" customFormat="false" ht="11.25" hidden="false" customHeight="false" outlineLevel="0" collapsed="false">
      <c r="O904" s="244"/>
      <c r="P904" s="244"/>
      <c r="Q904" s="244"/>
      <c r="R904" s="244"/>
      <c r="S904" s="244"/>
      <c r="T904" s="244"/>
      <c r="AA904" s="244"/>
      <c r="AB904" s="244"/>
    </row>
    <row r="905" customFormat="false" ht="11.25" hidden="false" customHeight="false" outlineLevel="0" collapsed="false">
      <c r="O905" s="244"/>
      <c r="P905" s="244"/>
      <c r="Q905" s="244"/>
      <c r="R905" s="244"/>
      <c r="S905" s="244"/>
      <c r="T905" s="244"/>
      <c r="AA905" s="244"/>
      <c r="AB905" s="244"/>
    </row>
    <row r="906" customFormat="false" ht="11.25" hidden="false" customHeight="false" outlineLevel="0" collapsed="false">
      <c r="O906" s="244"/>
      <c r="P906" s="244"/>
      <c r="Q906" s="244"/>
      <c r="R906" s="244"/>
      <c r="S906" s="244"/>
      <c r="T906" s="244"/>
      <c r="AA906" s="244"/>
      <c r="AB906" s="244"/>
    </row>
    <row r="907" customFormat="false" ht="11.25" hidden="false" customHeight="false" outlineLevel="0" collapsed="false">
      <c r="O907" s="244"/>
      <c r="P907" s="244"/>
      <c r="Q907" s="244"/>
      <c r="R907" s="244"/>
      <c r="S907" s="244"/>
      <c r="T907" s="244"/>
      <c r="AA907" s="244"/>
      <c r="AB907" s="244"/>
    </row>
    <row r="908" customFormat="false" ht="11.25" hidden="false" customHeight="false" outlineLevel="0" collapsed="false">
      <c r="O908" s="244"/>
      <c r="P908" s="244"/>
      <c r="Q908" s="244"/>
      <c r="R908" s="244"/>
      <c r="S908" s="244"/>
      <c r="T908" s="244"/>
      <c r="AA908" s="244"/>
      <c r="AB908" s="244"/>
    </row>
    <row r="909" customFormat="false" ht="11.25" hidden="false" customHeight="false" outlineLevel="0" collapsed="false">
      <c r="O909" s="244"/>
      <c r="P909" s="244"/>
      <c r="Q909" s="244"/>
      <c r="R909" s="244"/>
      <c r="S909" s="244"/>
      <c r="T909" s="244"/>
      <c r="AA909" s="244"/>
      <c r="AB909" s="244"/>
    </row>
    <row r="910" customFormat="false" ht="11.25" hidden="false" customHeight="false" outlineLevel="0" collapsed="false">
      <c r="O910" s="244"/>
      <c r="P910" s="244"/>
      <c r="Q910" s="244"/>
      <c r="R910" s="244"/>
      <c r="S910" s="244"/>
      <c r="T910" s="244"/>
      <c r="AA910" s="244"/>
      <c r="AB910" s="244"/>
    </row>
    <row r="911" customFormat="false" ht="11.25" hidden="false" customHeight="false" outlineLevel="0" collapsed="false">
      <c r="O911" s="244"/>
      <c r="P911" s="244"/>
      <c r="Q911" s="244"/>
      <c r="R911" s="244"/>
      <c r="S911" s="244"/>
      <c r="T911" s="244"/>
      <c r="AA911" s="244"/>
      <c r="AB911" s="244"/>
    </row>
    <row r="912" customFormat="false" ht="11.25" hidden="false" customHeight="false" outlineLevel="0" collapsed="false">
      <c r="O912" s="244"/>
      <c r="P912" s="244"/>
      <c r="Q912" s="244"/>
      <c r="R912" s="244"/>
      <c r="S912" s="244"/>
      <c r="T912" s="244"/>
      <c r="AA912" s="244"/>
      <c r="AB912" s="244"/>
    </row>
    <row r="913" customFormat="false" ht="11.25" hidden="false" customHeight="false" outlineLevel="0" collapsed="false">
      <c r="O913" s="244"/>
      <c r="P913" s="244"/>
      <c r="Q913" s="244"/>
      <c r="R913" s="244"/>
      <c r="S913" s="244"/>
      <c r="T913" s="244"/>
      <c r="AA913" s="244"/>
      <c r="AB913" s="244"/>
    </row>
    <row r="914" customFormat="false" ht="11.25" hidden="false" customHeight="false" outlineLevel="0" collapsed="false">
      <c r="O914" s="244"/>
      <c r="P914" s="244"/>
      <c r="Q914" s="244"/>
      <c r="R914" s="244"/>
      <c r="S914" s="244"/>
      <c r="T914" s="244"/>
      <c r="AA914" s="244"/>
      <c r="AB914" s="244"/>
    </row>
    <row r="915" customFormat="false" ht="11.25" hidden="false" customHeight="false" outlineLevel="0" collapsed="false">
      <c r="O915" s="244"/>
      <c r="P915" s="244"/>
      <c r="Q915" s="244"/>
      <c r="R915" s="244"/>
      <c r="S915" s="244"/>
      <c r="T915" s="244"/>
      <c r="AA915" s="244"/>
      <c r="AB915" s="244"/>
    </row>
    <row r="916" customFormat="false" ht="11.25" hidden="false" customHeight="false" outlineLevel="0" collapsed="false">
      <c r="O916" s="244"/>
      <c r="P916" s="244"/>
      <c r="Q916" s="244"/>
      <c r="R916" s="244"/>
      <c r="S916" s="244"/>
      <c r="T916" s="244"/>
      <c r="AA916" s="244"/>
      <c r="AB916" s="244"/>
    </row>
    <row r="917" customFormat="false" ht="11.25" hidden="false" customHeight="false" outlineLevel="0" collapsed="false">
      <c r="O917" s="244"/>
      <c r="P917" s="244"/>
      <c r="Q917" s="244"/>
      <c r="R917" s="244"/>
      <c r="S917" s="244"/>
      <c r="T917" s="244"/>
      <c r="AA917" s="244"/>
      <c r="AB917" s="244"/>
    </row>
    <row r="918" customFormat="false" ht="11.25" hidden="false" customHeight="false" outlineLevel="0" collapsed="false">
      <c r="O918" s="244"/>
      <c r="P918" s="244"/>
      <c r="Q918" s="244"/>
      <c r="R918" s="244"/>
      <c r="S918" s="244"/>
      <c r="T918" s="244"/>
      <c r="AA918" s="244"/>
      <c r="AB918" s="244"/>
    </row>
    <row r="919" customFormat="false" ht="11.25" hidden="false" customHeight="false" outlineLevel="0" collapsed="false">
      <c r="O919" s="244"/>
      <c r="P919" s="244"/>
      <c r="Q919" s="244"/>
      <c r="R919" s="244"/>
      <c r="S919" s="244"/>
      <c r="T919" s="244"/>
      <c r="AA919" s="244"/>
      <c r="AB919" s="244"/>
    </row>
    <row r="920" customFormat="false" ht="11.25" hidden="false" customHeight="false" outlineLevel="0" collapsed="false">
      <c r="O920" s="244"/>
      <c r="P920" s="244"/>
      <c r="Q920" s="244"/>
      <c r="R920" s="244"/>
      <c r="S920" s="244"/>
      <c r="T920" s="244"/>
      <c r="AA920" s="244"/>
      <c r="AB920" s="244"/>
    </row>
    <row r="921" customFormat="false" ht="11.25" hidden="false" customHeight="false" outlineLevel="0" collapsed="false">
      <c r="O921" s="244"/>
      <c r="P921" s="244"/>
      <c r="Q921" s="244"/>
      <c r="R921" s="244"/>
      <c r="S921" s="244"/>
      <c r="T921" s="244"/>
      <c r="AA921" s="244"/>
      <c r="AB921" s="244"/>
    </row>
    <row r="922" customFormat="false" ht="11.25" hidden="false" customHeight="false" outlineLevel="0" collapsed="false">
      <c r="O922" s="244"/>
      <c r="P922" s="244"/>
      <c r="Q922" s="244"/>
      <c r="R922" s="244"/>
      <c r="S922" s="244"/>
      <c r="T922" s="244"/>
      <c r="AA922" s="244"/>
      <c r="AB922" s="244"/>
    </row>
    <row r="923" customFormat="false" ht="11.25" hidden="false" customHeight="false" outlineLevel="0" collapsed="false">
      <c r="O923" s="244"/>
      <c r="P923" s="244"/>
      <c r="Q923" s="244"/>
      <c r="R923" s="244"/>
      <c r="S923" s="244"/>
      <c r="T923" s="244"/>
      <c r="AA923" s="244"/>
      <c r="AB923" s="244"/>
    </row>
    <row r="924" customFormat="false" ht="11.25" hidden="false" customHeight="false" outlineLevel="0" collapsed="false">
      <c r="O924" s="244"/>
      <c r="P924" s="244"/>
      <c r="Q924" s="244"/>
      <c r="R924" s="244"/>
      <c r="S924" s="244"/>
      <c r="T924" s="244"/>
      <c r="AA924" s="244"/>
      <c r="AB924" s="244"/>
    </row>
    <row r="925" customFormat="false" ht="11.25" hidden="false" customHeight="false" outlineLevel="0" collapsed="false">
      <c r="O925" s="244"/>
      <c r="P925" s="244"/>
      <c r="Q925" s="244"/>
      <c r="R925" s="244"/>
      <c r="S925" s="244"/>
      <c r="T925" s="244"/>
      <c r="AA925" s="244"/>
      <c r="AB925" s="244"/>
    </row>
    <row r="926" customFormat="false" ht="11.25" hidden="false" customHeight="false" outlineLevel="0" collapsed="false">
      <c r="O926" s="244"/>
      <c r="P926" s="244"/>
      <c r="Q926" s="244"/>
      <c r="R926" s="244"/>
      <c r="S926" s="244"/>
      <c r="T926" s="244"/>
      <c r="AA926" s="244"/>
      <c r="AB926" s="244"/>
    </row>
    <row r="927" customFormat="false" ht="11.25" hidden="false" customHeight="false" outlineLevel="0" collapsed="false">
      <c r="O927" s="244"/>
      <c r="P927" s="244"/>
      <c r="Q927" s="244"/>
      <c r="R927" s="244"/>
      <c r="S927" s="244"/>
      <c r="T927" s="244"/>
      <c r="AA927" s="244"/>
      <c r="AB927" s="244"/>
    </row>
    <row r="928" customFormat="false" ht="11.25" hidden="false" customHeight="false" outlineLevel="0" collapsed="false">
      <c r="O928" s="244"/>
      <c r="P928" s="244"/>
      <c r="Q928" s="244"/>
      <c r="R928" s="244"/>
      <c r="S928" s="244"/>
      <c r="T928" s="244"/>
      <c r="AA928" s="244"/>
      <c r="AB928" s="244"/>
    </row>
    <row r="929" customFormat="false" ht="11.25" hidden="false" customHeight="false" outlineLevel="0" collapsed="false">
      <c r="O929" s="244"/>
      <c r="P929" s="244"/>
      <c r="Q929" s="244"/>
      <c r="R929" s="244"/>
      <c r="S929" s="244"/>
      <c r="T929" s="244"/>
      <c r="AA929" s="244"/>
      <c r="AB929" s="244"/>
    </row>
    <row r="930" customFormat="false" ht="11.25" hidden="false" customHeight="false" outlineLevel="0" collapsed="false">
      <c r="O930" s="244"/>
      <c r="P930" s="244"/>
      <c r="Q930" s="244"/>
      <c r="R930" s="244"/>
      <c r="S930" s="244"/>
      <c r="T930" s="244"/>
      <c r="AA930" s="244"/>
      <c r="AB930" s="244"/>
    </row>
    <row r="931" customFormat="false" ht="11.25" hidden="false" customHeight="false" outlineLevel="0" collapsed="false">
      <c r="O931" s="244"/>
      <c r="P931" s="244"/>
      <c r="Q931" s="244"/>
      <c r="R931" s="244"/>
      <c r="S931" s="244"/>
      <c r="T931" s="244"/>
      <c r="AA931" s="244"/>
      <c r="AB931" s="244"/>
    </row>
    <row r="932" customFormat="false" ht="11.25" hidden="false" customHeight="false" outlineLevel="0" collapsed="false">
      <c r="O932" s="244"/>
      <c r="P932" s="244"/>
      <c r="Q932" s="244"/>
      <c r="R932" s="244"/>
      <c r="S932" s="244"/>
      <c r="T932" s="244"/>
      <c r="AA932" s="244"/>
      <c r="AB932" s="244"/>
    </row>
    <row r="933" customFormat="false" ht="11.25" hidden="false" customHeight="false" outlineLevel="0" collapsed="false">
      <c r="O933" s="244"/>
      <c r="P933" s="244"/>
      <c r="Q933" s="244"/>
      <c r="R933" s="244"/>
      <c r="S933" s="244"/>
      <c r="T933" s="244"/>
      <c r="AA933" s="244"/>
      <c r="AB933" s="244"/>
    </row>
    <row r="934" customFormat="false" ht="11.25" hidden="false" customHeight="false" outlineLevel="0" collapsed="false">
      <c r="O934" s="244"/>
      <c r="P934" s="244"/>
      <c r="Q934" s="244"/>
      <c r="R934" s="244"/>
      <c r="S934" s="244"/>
      <c r="T934" s="244"/>
      <c r="AA934" s="244"/>
      <c r="AB934" s="244"/>
    </row>
    <row r="935" customFormat="false" ht="11.25" hidden="false" customHeight="false" outlineLevel="0" collapsed="false">
      <c r="O935" s="244"/>
      <c r="P935" s="244"/>
      <c r="Q935" s="244"/>
      <c r="R935" s="244"/>
      <c r="S935" s="244"/>
      <c r="T935" s="244"/>
      <c r="AA935" s="244"/>
      <c r="AB935" s="244"/>
    </row>
    <row r="936" customFormat="false" ht="11.25" hidden="false" customHeight="false" outlineLevel="0" collapsed="false">
      <c r="O936" s="244"/>
      <c r="P936" s="244"/>
      <c r="Q936" s="244"/>
      <c r="R936" s="244"/>
      <c r="S936" s="244"/>
      <c r="T936" s="244"/>
      <c r="AA936" s="244"/>
      <c r="AB936" s="244"/>
    </row>
    <row r="937" customFormat="false" ht="11.25" hidden="false" customHeight="false" outlineLevel="0" collapsed="false">
      <c r="O937" s="244"/>
      <c r="P937" s="244"/>
      <c r="Q937" s="244"/>
      <c r="R937" s="244"/>
      <c r="S937" s="244"/>
      <c r="T937" s="244"/>
      <c r="AA937" s="244"/>
      <c r="AB937" s="244"/>
    </row>
    <row r="938" customFormat="false" ht="11.25" hidden="false" customHeight="false" outlineLevel="0" collapsed="false">
      <c r="O938" s="244"/>
      <c r="P938" s="244"/>
      <c r="Q938" s="244"/>
      <c r="R938" s="244"/>
      <c r="S938" s="244"/>
      <c r="T938" s="244"/>
      <c r="AA938" s="244"/>
      <c r="AB938" s="244"/>
    </row>
    <row r="939" customFormat="false" ht="11.25" hidden="false" customHeight="false" outlineLevel="0" collapsed="false">
      <c r="O939" s="244"/>
      <c r="P939" s="244"/>
      <c r="Q939" s="244"/>
      <c r="R939" s="244"/>
      <c r="S939" s="244"/>
      <c r="T939" s="244"/>
      <c r="AA939" s="244"/>
      <c r="AB939" s="244"/>
    </row>
    <row r="940" customFormat="false" ht="11.25" hidden="false" customHeight="false" outlineLevel="0" collapsed="false">
      <c r="O940" s="244"/>
      <c r="P940" s="244"/>
      <c r="Q940" s="244"/>
      <c r="R940" s="244"/>
      <c r="S940" s="244"/>
      <c r="T940" s="244"/>
      <c r="AA940" s="244"/>
      <c r="AB940" s="244"/>
    </row>
    <row r="941" customFormat="false" ht="11.25" hidden="false" customHeight="false" outlineLevel="0" collapsed="false">
      <c r="O941" s="244"/>
      <c r="P941" s="244"/>
      <c r="Q941" s="244"/>
      <c r="R941" s="244"/>
      <c r="S941" s="244"/>
      <c r="T941" s="244"/>
      <c r="AA941" s="244"/>
      <c r="AB941" s="244"/>
    </row>
    <row r="942" customFormat="false" ht="11.25" hidden="false" customHeight="false" outlineLevel="0" collapsed="false">
      <c r="O942" s="244"/>
      <c r="P942" s="244"/>
      <c r="Q942" s="244"/>
      <c r="R942" s="244"/>
      <c r="S942" s="244"/>
      <c r="T942" s="244"/>
      <c r="AA942" s="244"/>
      <c r="AB942" s="244"/>
    </row>
    <row r="943" customFormat="false" ht="11.25" hidden="false" customHeight="false" outlineLevel="0" collapsed="false">
      <c r="O943" s="244"/>
      <c r="P943" s="244"/>
      <c r="Q943" s="244"/>
      <c r="R943" s="244"/>
      <c r="S943" s="244"/>
      <c r="T943" s="244"/>
      <c r="AA943" s="244"/>
      <c r="AB943" s="244"/>
    </row>
    <row r="944" customFormat="false" ht="11.25" hidden="false" customHeight="false" outlineLevel="0" collapsed="false">
      <c r="O944" s="244"/>
      <c r="P944" s="244"/>
      <c r="Q944" s="244"/>
      <c r="R944" s="244"/>
      <c r="S944" s="244"/>
      <c r="T944" s="244"/>
      <c r="AA944" s="244"/>
      <c r="AB944" s="244"/>
    </row>
    <row r="945" customFormat="false" ht="11.25" hidden="false" customHeight="false" outlineLevel="0" collapsed="false">
      <c r="O945" s="244"/>
      <c r="P945" s="244"/>
      <c r="Q945" s="244"/>
      <c r="R945" s="244"/>
      <c r="S945" s="244"/>
      <c r="T945" s="244"/>
      <c r="AA945" s="244"/>
      <c r="AB945" s="244"/>
    </row>
    <row r="946" customFormat="false" ht="11.25" hidden="false" customHeight="false" outlineLevel="0" collapsed="false">
      <c r="O946" s="244"/>
      <c r="P946" s="244"/>
      <c r="Q946" s="244"/>
      <c r="R946" s="244"/>
      <c r="S946" s="244"/>
      <c r="T946" s="244"/>
      <c r="AA946" s="244"/>
      <c r="AB946" s="244"/>
    </row>
    <row r="947" customFormat="false" ht="11.25" hidden="false" customHeight="false" outlineLevel="0" collapsed="false">
      <c r="O947" s="244"/>
      <c r="P947" s="244"/>
      <c r="Q947" s="244"/>
      <c r="R947" s="244"/>
      <c r="S947" s="244"/>
      <c r="T947" s="244"/>
      <c r="AA947" s="244"/>
      <c r="AB947" s="244"/>
    </row>
    <row r="948" customFormat="false" ht="11.25" hidden="false" customHeight="false" outlineLevel="0" collapsed="false">
      <c r="O948" s="244"/>
      <c r="P948" s="244"/>
      <c r="Q948" s="244"/>
      <c r="R948" s="244"/>
      <c r="S948" s="244"/>
      <c r="T948" s="244"/>
      <c r="AA948" s="244"/>
      <c r="AB948" s="244"/>
    </row>
    <row r="949" customFormat="false" ht="11.25" hidden="false" customHeight="false" outlineLevel="0" collapsed="false">
      <c r="O949" s="244"/>
      <c r="P949" s="244"/>
      <c r="Q949" s="244"/>
      <c r="R949" s="244"/>
      <c r="S949" s="244"/>
      <c r="T949" s="244"/>
      <c r="AA949" s="244"/>
      <c r="AB949" s="244"/>
    </row>
    <row r="950" customFormat="false" ht="11.25" hidden="false" customHeight="false" outlineLevel="0" collapsed="false">
      <c r="O950" s="244"/>
      <c r="P950" s="244"/>
      <c r="Q950" s="244"/>
      <c r="R950" s="244"/>
      <c r="S950" s="244"/>
      <c r="T950" s="244"/>
      <c r="AA950" s="244"/>
      <c r="AB950" s="244"/>
    </row>
    <row r="951" customFormat="false" ht="11.25" hidden="false" customHeight="false" outlineLevel="0" collapsed="false">
      <c r="O951" s="244"/>
      <c r="P951" s="244"/>
      <c r="Q951" s="244"/>
      <c r="R951" s="244"/>
      <c r="S951" s="244"/>
      <c r="T951" s="244"/>
      <c r="AA951" s="244"/>
      <c r="AB951" s="244"/>
    </row>
    <row r="952" customFormat="false" ht="11.25" hidden="false" customHeight="false" outlineLevel="0" collapsed="false">
      <c r="O952" s="244"/>
      <c r="P952" s="244"/>
      <c r="Q952" s="244"/>
      <c r="R952" s="244"/>
      <c r="S952" s="244"/>
      <c r="T952" s="244"/>
      <c r="AA952" s="244"/>
      <c r="AB952" s="244"/>
    </row>
    <row r="953" customFormat="false" ht="11.25" hidden="false" customHeight="false" outlineLevel="0" collapsed="false">
      <c r="O953" s="244"/>
      <c r="P953" s="244"/>
      <c r="Q953" s="244"/>
      <c r="R953" s="244"/>
      <c r="S953" s="244"/>
      <c r="T953" s="244"/>
      <c r="AA953" s="244"/>
      <c r="AB953" s="244"/>
    </row>
    <row r="954" customFormat="false" ht="11.25" hidden="false" customHeight="false" outlineLevel="0" collapsed="false">
      <c r="O954" s="244"/>
      <c r="P954" s="244"/>
      <c r="Q954" s="244"/>
      <c r="R954" s="244"/>
      <c r="S954" s="244"/>
      <c r="T954" s="244"/>
      <c r="AA954" s="244"/>
      <c r="AB954" s="244"/>
    </row>
    <row r="955" customFormat="false" ht="11.25" hidden="false" customHeight="false" outlineLevel="0" collapsed="false">
      <c r="O955" s="244"/>
      <c r="P955" s="244"/>
      <c r="Q955" s="244"/>
      <c r="R955" s="244"/>
      <c r="S955" s="244"/>
      <c r="T955" s="244"/>
      <c r="AA955" s="244"/>
      <c r="AB955" s="244"/>
    </row>
    <row r="956" customFormat="false" ht="11.25" hidden="false" customHeight="false" outlineLevel="0" collapsed="false">
      <c r="O956" s="244"/>
      <c r="P956" s="244"/>
      <c r="Q956" s="244"/>
      <c r="R956" s="244"/>
      <c r="S956" s="244"/>
      <c r="T956" s="244"/>
      <c r="AA956" s="244"/>
      <c r="AB956" s="244"/>
    </row>
    <row r="957" customFormat="false" ht="11.25" hidden="false" customHeight="false" outlineLevel="0" collapsed="false">
      <c r="O957" s="244"/>
      <c r="P957" s="244"/>
      <c r="Q957" s="244"/>
      <c r="R957" s="244"/>
      <c r="S957" s="244"/>
      <c r="T957" s="244"/>
      <c r="AA957" s="244"/>
      <c r="AB957" s="244"/>
    </row>
    <row r="958" customFormat="false" ht="11.25" hidden="false" customHeight="false" outlineLevel="0" collapsed="false">
      <c r="O958" s="244"/>
      <c r="P958" s="244"/>
      <c r="Q958" s="244"/>
      <c r="R958" s="244"/>
      <c r="S958" s="244"/>
      <c r="T958" s="244"/>
      <c r="AA958" s="244"/>
      <c r="AB958" s="244"/>
    </row>
    <row r="959" customFormat="false" ht="11.25" hidden="false" customHeight="false" outlineLevel="0" collapsed="false">
      <c r="O959" s="244"/>
      <c r="P959" s="244"/>
      <c r="Q959" s="244"/>
      <c r="R959" s="244"/>
      <c r="S959" s="244"/>
      <c r="T959" s="244"/>
      <c r="AA959" s="244"/>
      <c r="AB959" s="244"/>
    </row>
    <row r="960" customFormat="false" ht="11.25" hidden="false" customHeight="false" outlineLevel="0" collapsed="false">
      <c r="O960" s="244"/>
      <c r="P960" s="244"/>
      <c r="Q960" s="244"/>
      <c r="R960" s="244"/>
      <c r="S960" s="244"/>
      <c r="T960" s="244"/>
      <c r="AA960" s="244"/>
      <c r="AB960" s="244"/>
    </row>
    <row r="961" customFormat="false" ht="11.25" hidden="false" customHeight="false" outlineLevel="0" collapsed="false">
      <c r="O961" s="244"/>
      <c r="P961" s="244"/>
      <c r="Q961" s="244"/>
      <c r="R961" s="244"/>
      <c r="S961" s="244"/>
      <c r="T961" s="244"/>
      <c r="AA961" s="244"/>
      <c r="AB961" s="244"/>
    </row>
    <row r="962" customFormat="false" ht="11.25" hidden="false" customHeight="false" outlineLevel="0" collapsed="false">
      <c r="O962" s="244"/>
      <c r="P962" s="244"/>
      <c r="Q962" s="244"/>
      <c r="R962" s="244"/>
      <c r="S962" s="244"/>
      <c r="T962" s="244"/>
      <c r="AA962" s="244"/>
      <c r="AB962" s="244"/>
    </row>
    <row r="963" customFormat="false" ht="11.25" hidden="false" customHeight="false" outlineLevel="0" collapsed="false">
      <c r="O963" s="244"/>
      <c r="P963" s="244"/>
      <c r="Q963" s="244"/>
      <c r="R963" s="244"/>
      <c r="S963" s="244"/>
      <c r="T963" s="244"/>
      <c r="AA963" s="244"/>
      <c r="AB963" s="244"/>
    </row>
    <row r="964" customFormat="false" ht="11.25" hidden="false" customHeight="false" outlineLevel="0" collapsed="false">
      <c r="O964" s="244"/>
      <c r="P964" s="244"/>
      <c r="Q964" s="244"/>
      <c r="R964" s="244"/>
      <c r="S964" s="244"/>
      <c r="T964" s="244"/>
      <c r="AA964" s="244"/>
      <c r="AB964" s="244"/>
    </row>
    <row r="965" customFormat="false" ht="11.25" hidden="false" customHeight="false" outlineLevel="0" collapsed="false">
      <c r="O965" s="244"/>
      <c r="P965" s="244"/>
      <c r="Q965" s="244"/>
      <c r="R965" s="244"/>
      <c r="S965" s="244"/>
      <c r="T965" s="244"/>
      <c r="AA965" s="244"/>
      <c r="AB965" s="244"/>
    </row>
    <row r="966" customFormat="false" ht="11.25" hidden="false" customHeight="false" outlineLevel="0" collapsed="false">
      <c r="O966" s="244"/>
      <c r="P966" s="244"/>
      <c r="Q966" s="244"/>
      <c r="R966" s="244"/>
      <c r="S966" s="244"/>
      <c r="T966" s="244"/>
      <c r="AA966" s="244"/>
      <c r="AB966" s="244"/>
    </row>
    <row r="967" customFormat="false" ht="11.25" hidden="false" customHeight="false" outlineLevel="0" collapsed="false">
      <c r="O967" s="244"/>
      <c r="P967" s="244"/>
      <c r="Q967" s="244"/>
      <c r="R967" s="244"/>
      <c r="S967" s="244"/>
      <c r="T967" s="244"/>
      <c r="AA967" s="244"/>
      <c r="AB967" s="244"/>
    </row>
    <row r="968" customFormat="false" ht="11.25" hidden="false" customHeight="false" outlineLevel="0" collapsed="false">
      <c r="O968" s="244"/>
      <c r="P968" s="244"/>
      <c r="Q968" s="244"/>
      <c r="R968" s="244"/>
      <c r="S968" s="244"/>
      <c r="T968" s="244"/>
      <c r="AA968" s="244"/>
      <c r="AB968" s="244"/>
    </row>
    <row r="969" customFormat="false" ht="11.25" hidden="false" customHeight="false" outlineLevel="0" collapsed="false">
      <c r="O969" s="244"/>
      <c r="P969" s="244"/>
      <c r="Q969" s="244"/>
      <c r="R969" s="244"/>
      <c r="S969" s="244"/>
      <c r="T969" s="244"/>
      <c r="AA969" s="244"/>
      <c r="AB969" s="244"/>
    </row>
    <row r="970" customFormat="false" ht="11.25" hidden="false" customHeight="false" outlineLevel="0" collapsed="false">
      <c r="O970" s="244"/>
      <c r="P970" s="244"/>
      <c r="Q970" s="244"/>
      <c r="R970" s="244"/>
      <c r="S970" s="244"/>
      <c r="T970" s="244"/>
      <c r="AA970" s="244"/>
      <c r="AB970" s="244"/>
    </row>
    <row r="971" customFormat="false" ht="11.25" hidden="false" customHeight="false" outlineLevel="0" collapsed="false">
      <c r="O971" s="244"/>
      <c r="P971" s="244"/>
      <c r="Q971" s="244"/>
      <c r="R971" s="244"/>
      <c r="S971" s="244"/>
      <c r="T971" s="244"/>
      <c r="AA971" s="244"/>
      <c r="AB971" s="244"/>
    </row>
    <row r="972" customFormat="false" ht="11.25" hidden="false" customHeight="false" outlineLevel="0" collapsed="false">
      <c r="O972" s="244"/>
      <c r="P972" s="244"/>
      <c r="Q972" s="244"/>
      <c r="R972" s="244"/>
      <c r="S972" s="244"/>
      <c r="T972" s="244"/>
      <c r="AA972" s="244"/>
      <c r="AB972" s="244"/>
    </row>
    <row r="973" customFormat="false" ht="11.25" hidden="false" customHeight="false" outlineLevel="0" collapsed="false">
      <c r="O973" s="244"/>
      <c r="P973" s="244"/>
      <c r="Q973" s="244"/>
      <c r="R973" s="244"/>
      <c r="S973" s="244"/>
      <c r="T973" s="244"/>
      <c r="AA973" s="244"/>
      <c r="AB973" s="244"/>
    </row>
    <row r="974" customFormat="false" ht="11.25" hidden="false" customHeight="false" outlineLevel="0" collapsed="false">
      <c r="O974" s="244"/>
      <c r="P974" s="244"/>
      <c r="Q974" s="244"/>
      <c r="R974" s="244"/>
      <c r="S974" s="244"/>
      <c r="T974" s="244"/>
      <c r="AA974" s="244"/>
      <c r="AB974" s="244"/>
    </row>
    <row r="975" customFormat="false" ht="11.25" hidden="false" customHeight="false" outlineLevel="0" collapsed="false">
      <c r="O975" s="244"/>
      <c r="P975" s="244"/>
      <c r="Q975" s="244"/>
      <c r="R975" s="244"/>
      <c r="S975" s="244"/>
      <c r="T975" s="244"/>
      <c r="AA975" s="244"/>
      <c r="AB975" s="244"/>
    </row>
    <row r="976" customFormat="false" ht="11.25" hidden="false" customHeight="false" outlineLevel="0" collapsed="false">
      <c r="O976" s="244"/>
      <c r="P976" s="244"/>
      <c r="Q976" s="244"/>
      <c r="R976" s="244"/>
      <c r="S976" s="244"/>
      <c r="T976" s="244"/>
      <c r="AA976" s="244"/>
      <c r="AB976" s="244"/>
    </row>
    <row r="977" customFormat="false" ht="11.25" hidden="false" customHeight="false" outlineLevel="0" collapsed="false">
      <c r="O977" s="244"/>
      <c r="P977" s="244"/>
      <c r="Q977" s="244"/>
      <c r="R977" s="244"/>
      <c r="S977" s="244"/>
      <c r="T977" s="244"/>
      <c r="AA977" s="244"/>
      <c r="AB977" s="244"/>
    </row>
    <row r="978" customFormat="false" ht="11.25" hidden="false" customHeight="false" outlineLevel="0" collapsed="false">
      <c r="O978" s="244"/>
      <c r="P978" s="244"/>
      <c r="Q978" s="244"/>
      <c r="R978" s="244"/>
      <c r="S978" s="244"/>
      <c r="T978" s="244"/>
      <c r="AA978" s="244"/>
      <c r="AB978" s="244"/>
    </row>
    <row r="979" customFormat="false" ht="11.25" hidden="false" customHeight="false" outlineLevel="0" collapsed="false">
      <c r="O979" s="244"/>
      <c r="P979" s="244"/>
      <c r="Q979" s="244"/>
      <c r="R979" s="244"/>
      <c r="S979" s="244"/>
      <c r="T979" s="244"/>
      <c r="AA979" s="244"/>
      <c r="AB979" s="244"/>
    </row>
    <row r="980" customFormat="false" ht="11.25" hidden="false" customHeight="false" outlineLevel="0" collapsed="false">
      <c r="O980" s="244"/>
      <c r="P980" s="244"/>
      <c r="Q980" s="244"/>
      <c r="R980" s="244"/>
      <c r="S980" s="244"/>
      <c r="T980" s="244"/>
      <c r="AA980" s="244"/>
      <c r="AB980" s="244"/>
    </row>
    <row r="981" customFormat="false" ht="11.25" hidden="false" customHeight="false" outlineLevel="0" collapsed="false">
      <c r="O981" s="244"/>
      <c r="P981" s="244"/>
      <c r="Q981" s="244"/>
      <c r="R981" s="244"/>
      <c r="S981" s="244"/>
      <c r="T981" s="244"/>
      <c r="AA981" s="244"/>
      <c r="AB981" s="244"/>
    </row>
    <row r="982" customFormat="false" ht="11.25" hidden="false" customHeight="false" outlineLevel="0" collapsed="false">
      <c r="O982" s="244"/>
      <c r="P982" s="244"/>
      <c r="Q982" s="244"/>
      <c r="R982" s="244"/>
      <c r="S982" s="244"/>
      <c r="T982" s="244"/>
      <c r="AA982" s="244"/>
      <c r="AB982" s="244"/>
    </row>
    <row r="983" customFormat="false" ht="11.25" hidden="false" customHeight="false" outlineLevel="0" collapsed="false">
      <c r="O983" s="244"/>
      <c r="P983" s="244"/>
      <c r="Q983" s="244"/>
      <c r="R983" s="244"/>
      <c r="S983" s="244"/>
      <c r="T983" s="244"/>
      <c r="AA983" s="244"/>
      <c r="AB983" s="244"/>
    </row>
    <row r="984" customFormat="false" ht="11.25" hidden="false" customHeight="false" outlineLevel="0" collapsed="false">
      <c r="O984" s="244"/>
      <c r="P984" s="244"/>
      <c r="Q984" s="244"/>
      <c r="R984" s="244"/>
      <c r="S984" s="244"/>
      <c r="T984" s="244"/>
      <c r="AA984" s="244"/>
      <c r="AB984" s="244"/>
    </row>
    <row r="985" customFormat="false" ht="11.25" hidden="false" customHeight="false" outlineLevel="0" collapsed="false">
      <c r="O985" s="244"/>
      <c r="P985" s="244"/>
      <c r="Q985" s="244"/>
      <c r="R985" s="244"/>
      <c r="S985" s="244"/>
      <c r="T985" s="244"/>
      <c r="AA985" s="244"/>
      <c r="AB985" s="244"/>
    </row>
    <row r="986" customFormat="false" ht="11.25" hidden="false" customHeight="false" outlineLevel="0" collapsed="false">
      <c r="O986" s="244"/>
      <c r="P986" s="244"/>
      <c r="Q986" s="244"/>
      <c r="R986" s="244"/>
      <c r="S986" s="244"/>
      <c r="T986" s="244"/>
      <c r="AA986" s="244"/>
      <c r="AB986" s="244"/>
    </row>
    <row r="987" customFormat="false" ht="11.25" hidden="false" customHeight="false" outlineLevel="0" collapsed="false">
      <c r="O987" s="244"/>
      <c r="P987" s="244"/>
      <c r="Q987" s="244"/>
      <c r="R987" s="244"/>
      <c r="S987" s="244"/>
      <c r="T987" s="244"/>
      <c r="AA987" s="244"/>
      <c r="AB987" s="244"/>
    </row>
    <row r="988" customFormat="false" ht="11.25" hidden="false" customHeight="false" outlineLevel="0" collapsed="false">
      <c r="O988" s="244"/>
      <c r="P988" s="244"/>
      <c r="Q988" s="244"/>
      <c r="R988" s="244"/>
      <c r="S988" s="244"/>
      <c r="T988" s="244"/>
      <c r="AA988" s="244"/>
      <c r="AB988" s="244"/>
    </row>
    <row r="989" customFormat="false" ht="11.25" hidden="false" customHeight="false" outlineLevel="0" collapsed="false">
      <c r="O989" s="244"/>
      <c r="P989" s="244"/>
      <c r="Q989" s="244"/>
      <c r="R989" s="244"/>
      <c r="S989" s="244"/>
      <c r="T989" s="244"/>
      <c r="AA989" s="244"/>
      <c r="AB989" s="244"/>
    </row>
    <row r="990" customFormat="false" ht="11.25" hidden="false" customHeight="false" outlineLevel="0" collapsed="false">
      <c r="O990" s="244"/>
      <c r="P990" s="244"/>
      <c r="Q990" s="244"/>
      <c r="R990" s="244"/>
      <c r="S990" s="244"/>
      <c r="T990" s="244"/>
      <c r="AA990" s="244"/>
      <c r="AB990" s="244"/>
    </row>
    <row r="991" customFormat="false" ht="11.25" hidden="false" customHeight="false" outlineLevel="0" collapsed="false">
      <c r="O991" s="244"/>
      <c r="P991" s="244"/>
      <c r="Q991" s="244"/>
      <c r="R991" s="244"/>
      <c r="S991" s="244"/>
      <c r="T991" s="244"/>
      <c r="AA991" s="244"/>
      <c r="AB991" s="244"/>
    </row>
    <row r="992" customFormat="false" ht="11.25" hidden="false" customHeight="false" outlineLevel="0" collapsed="false">
      <c r="O992" s="244"/>
      <c r="P992" s="244"/>
      <c r="Q992" s="244"/>
      <c r="R992" s="244"/>
      <c r="S992" s="244"/>
      <c r="T992" s="244"/>
      <c r="AA992" s="244"/>
      <c r="AB992" s="244"/>
    </row>
    <row r="993" customFormat="false" ht="11.25" hidden="false" customHeight="false" outlineLevel="0" collapsed="false">
      <c r="O993" s="244"/>
      <c r="P993" s="244"/>
      <c r="Q993" s="244"/>
      <c r="R993" s="244"/>
      <c r="S993" s="244"/>
      <c r="T993" s="244"/>
      <c r="AA993" s="244"/>
      <c r="AB993" s="244"/>
    </row>
    <row r="994" customFormat="false" ht="11.25" hidden="false" customHeight="false" outlineLevel="0" collapsed="false">
      <c r="O994" s="244"/>
      <c r="P994" s="244"/>
      <c r="Q994" s="244"/>
      <c r="R994" s="244"/>
      <c r="S994" s="244"/>
      <c r="T994" s="244"/>
      <c r="AA994" s="244"/>
      <c r="AB994" s="244"/>
    </row>
    <row r="995" customFormat="false" ht="11.25" hidden="false" customHeight="false" outlineLevel="0" collapsed="false">
      <c r="O995" s="244"/>
      <c r="P995" s="244"/>
      <c r="Q995" s="244"/>
      <c r="R995" s="244"/>
      <c r="S995" s="244"/>
      <c r="T995" s="244"/>
      <c r="AA995" s="244"/>
      <c r="AB995" s="244"/>
    </row>
    <row r="996" customFormat="false" ht="11.25" hidden="false" customHeight="false" outlineLevel="0" collapsed="false">
      <c r="O996" s="244"/>
      <c r="P996" s="244"/>
      <c r="Q996" s="244"/>
      <c r="R996" s="244"/>
      <c r="S996" s="244"/>
      <c r="T996" s="244"/>
      <c r="AA996" s="244"/>
      <c r="AB996" s="244"/>
    </row>
    <row r="997" customFormat="false" ht="11.25" hidden="false" customHeight="false" outlineLevel="0" collapsed="false">
      <c r="O997" s="244"/>
      <c r="P997" s="244"/>
      <c r="Q997" s="244"/>
      <c r="R997" s="244"/>
      <c r="S997" s="244"/>
      <c r="T997" s="244"/>
      <c r="AA997" s="244"/>
      <c r="AB997" s="244"/>
    </row>
    <row r="998" customFormat="false" ht="11.25" hidden="false" customHeight="false" outlineLevel="0" collapsed="false">
      <c r="O998" s="244"/>
      <c r="P998" s="244"/>
      <c r="Q998" s="244"/>
      <c r="R998" s="244"/>
      <c r="S998" s="244"/>
      <c r="T998" s="244"/>
      <c r="AA998" s="244"/>
      <c r="AB998" s="244"/>
    </row>
    <row r="999" customFormat="false" ht="11.25" hidden="false" customHeight="false" outlineLevel="0" collapsed="false">
      <c r="O999" s="244"/>
      <c r="P999" s="244"/>
      <c r="Q999" s="244"/>
      <c r="R999" s="244"/>
      <c r="S999" s="244"/>
      <c r="T999" s="244"/>
      <c r="AA999" s="244"/>
      <c r="AB999" s="244"/>
    </row>
    <row r="1000" customFormat="false" ht="11.25" hidden="false" customHeight="false" outlineLevel="0" collapsed="false">
      <c r="O1000" s="244"/>
      <c r="P1000" s="244"/>
      <c r="Q1000" s="244"/>
      <c r="R1000" s="244"/>
      <c r="S1000" s="244"/>
      <c r="T1000" s="244"/>
      <c r="AA1000" s="244"/>
      <c r="AB1000" s="244"/>
    </row>
    <row r="1001" customFormat="false" ht="11.25" hidden="false" customHeight="false" outlineLevel="0" collapsed="false">
      <c r="O1001" s="244"/>
      <c r="P1001" s="244"/>
      <c r="Q1001" s="244"/>
      <c r="R1001" s="244"/>
      <c r="S1001" s="244"/>
      <c r="T1001" s="244"/>
      <c r="AA1001" s="244"/>
      <c r="AB1001" s="244"/>
    </row>
    <row r="1002" customFormat="false" ht="11.25" hidden="false" customHeight="false" outlineLevel="0" collapsed="false">
      <c r="O1002" s="244"/>
      <c r="P1002" s="244"/>
      <c r="Q1002" s="244"/>
      <c r="R1002" s="244"/>
      <c r="S1002" s="244"/>
      <c r="T1002" s="244"/>
      <c r="AA1002" s="244"/>
      <c r="AB1002" s="244"/>
    </row>
    <row r="1003" customFormat="false" ht="11.25" hidden="false" customHeight="false" outlineLevel="0" collapsed="false">
      <c r="O1003" s="244"/>
      <c r="P1003" s="244"/>
      <c r="Q1003" s="244"/>
      <c r="R1003" s="244"/>
      <c r="S1003" s="244"/>
      <c r="T1003" s="244"/>
      <c r="AA1003" s="244"/>
      <c r="AB1003" s="244"/>
    </row>
    <row r="1004" customFormat="false" ht="11.25" hidden="false" customHeight="false" outlineLevel="0" collapsed="false">
      <c r="O1004" s="244"/>
      <c r="P1004" s="244"/>
      <c r="Q1004" s="244"/>
      <c r="R1004" s="244"/>
      <c r="S1004" s="244"/>
      <c r="T1004" s="244"/>
      <c r="AA1004" s="244"/>
      <c r="AB1004" s="244"/>
    </row>
    <row r="1005" customFormat="false" ht="11.25" hidden="false" customHeight="false" outlineLevel="0" collapsed="false">
      <c r="O1005" s="244"/>
      <c r="P1005" s="244"/>
      <c r="Q1005" s="244"/>
      <c r="R1005" s="244"/>
      <c r="S1005" s="244"/>
      <c r="T1005" s="244"/>
      <c r="AA1005" s="244"/>
      <c r="AB1005" s="244"/>
    </row>
    <row r="1006" customFormat="false" ht="11.25" hidden="false" customHeight="false" outlineLevel="0" collapsed="false">
      <c r="O1006" s="244"/>
      <c r="P1006" s="244"/>
      <c r="Q1006" s="244"/>
      <c r="R1006" s="244"/>
      <c r="S1006" s="244"/>
      <c r="T1006" s="244"/>
      <c r="AA1006" s="244"/>
      <c r="AB1006" s="244"/>
    </row>
    <row r="1007" customFormat="false" ht="11.25" hidden="false" customHeight="false" outlineLevel="0" collapsed="false">
      <c r="O1007" s="244"/>
      <c r="P1007" s="244"/>
      <c r="Q1007" s="244"/>
      <c r="R1007" s="244"/>
      <c r="S1007" s="244"/>
      <c r="T1007" s="244"/>
      <c r="AA1007" s="244"/>
      <c r="AB1007" s="244"/>
    </row>
    <row r="1008" customFormat="false" ht="11.25" hidden="false" customHeight="false" outlineLevel="0" collapsed="false">
      <c r="O1008" s="244"/>
      <c r="P1008" s="244"/>
      <c r="Q1008" s="244"/>
      <c r="R1008" s="244"/>
      <c r="S1008" s="244"/>
      <c r="T1008" s="244"/>
      <c r="AA1008" s="244"/>
      <c r="AB1008" s="244"/>
    </row>
    <row r="1009" customFormat="false" ht="11.25" hidden="false" customHeight="false" outlineLevel="0" collapsed="false">
      <c r="O1009" s="244"/>
      <c r="P1009" s="244"/>
      <c r="Q1009" s="244"/>
      <c r="R1009" s="244"/>
      <c r="S1009" s="244"/>
      <c r="T1009" s="244"/>
      <c r="AA1009" s="244"/>
      <c r="AB1009" s="244"/>
    </row>
    <row r="1010" customFormat="false" ht="11.25" hidden="false" customHeight="false" outlineLevel="0" collapsed="false">
      <c r="O1010" s="244"/>
      <c r="P1010" s="244"/>
      <c r="Q1010" s="244"/>
      <c r="R1010" s="244"/>
      <c r="S1010" s="244"/>
      <c r="T1010" s="244"/>
      <c r="AA1010" s="244"/>
      <c r="AB1010" s="244"/>
    </row>
    <row r="1011" customFormat="false" ht="11.25" hidden="false" customHeight="false" outlineLevel="0" collapsed="false">
      <c r="O1011" s="244"/>
      <c r="P1011" s="244"/>
      <c r="Q1011" s="244"/>
      <c r="R1011" s="244"/>
      <c r="S1011" s="244"/>
      <c r="T1011" s="244"/>
      <c r="AA1011" s="244"/>
      <c r="AB1011" s="244"/>
    </row>
    <row r="1012" customFormat="false" ht="11.25" hidden="false" customHeight="false" outlineLevel="0" collapsed="false">
      <c r="O1012" s="244"/>
      <c r="P1012" s="244"/>
      <c r="Q1012" s="244"/>
      <c r="R1012" s="244"/>
      <c r="S1012" s="244"/>
      <c r="T1012" s="244"/>
      <c r="AA1012" s="244"/>
      <c r="AB1012" s="244"/>
    </row>
    <row r="1013" customFormat="false" ht="11.25" hidden="false" customHeight="false" outlineLevel="0" collapsed="false">
      <c r="O1013" s="244"/>
      <c r="P1013" s="244"/>
      <c r="Q1013" s="244"/>
      <c r="R1013" s="244"/>
      <c r="S1013" s="244"/>
      <c r="T1013" s="244"/>
      <c r="AA1013" s="244"/>
      <c r="AB1013" s="244"/>
    </row>
    <row r="1014" customFormat="false" ht="11.25" hidden="false" customHeight="false" outlineLevel="0" collapsed="false">
      <c r="O1014" s="244"/>
      <c r="P1014" s="244"/>
      <c r="Q1014" s="244"/>
      <c r="R1014" s="244"/>
      <c r="S1014" s="244"/>
      <c r="T1014" s="244"/>
      <c r="AA1014" s="244"/>
      <c r="AB1014" s="244"/>
    </row>
    <row r="1015" customFormat="false" ht="11.25" hidden="false" customHeight="false" outlineLevel="0" collapsed="false">
      <c r="O1015" s="244"/>
      <c r="P1015" s="244"/>
      <c r="Q1015" s="244"/>
      <c r="R1015" s="244"/>
      <c r="S1015" s="244"/>
      <c r="T1015" s="244"/>
      <c r="AA1015" s="244"/>
      <c r="AB1015" s="244"/>
    </row>
    <row r="1016" customFormat="false" ht="11.25" hidden="false" customHeight="false" outlineLevel="0" collapsed="false">
      <c r="O1016" s="244"/>
      <c r="P1016" s="244"/>
      <c r="Q1016" s="244"/>
      <c r="R1016" s="244"/>
      <c r="S1016" s="244"/>
      <c r="T1016" s="244"/>
      <c r="AA1016" s="244"/>
      <c r="AB1016" s="244"/>
    </row>
    <row r="1017" customFormat="false" ht="11.25" hidden="false" customHeight="false" outlineLevel="0" collapsed="false">
      <c r="O1017" s="244"/>
      <c r="P1017" s="244"/>
      <c r="Q1017" s="244"/>
      <c r="R1017" s="244"/>
      <c r="S1017" s="244"/>
      <c r="T1017" s="244"/>
      <c r="AA1017" s="244"/>
      <c r="AB1017" s="244"/>
    </row>
    <row r="1018" customFormat="false" ht="11.25" hidden="false" customHeight="false" outlineLevel="0" collapsed="false">
      <c r="O1018" s="244"/>
      <c r="P1018" s="244"/>
      <c r="Q1018" s="244"/>
      <c r="R1018" s="244"/>
      <c r="S1018" s="244"/>
      <c r="T1018" s="244"/>
      <c r="AA1018" s="244"/>
      <c r="AB1018" s="244"/>
    </row>
    <row r="1019" customFormat="false" ht="11.25" hidden="false" customHeight="false" outlineLevel="0" collapsed="false">
      <c r="O1019" s="244"/>
      <c r="P1019" s="244"/>
      <c r="Q1019" s="244"/>
      <c r="R1019" s="244"/>
      <c r="S1019" s="244"/>
      <c r="T1019" s="244"/>
      <c r="AA1019" s="244"/>
      <c r="AB1019" s="244"/>
    </row>
    <row r="1020" customFormat="false" ht="11.25" hidden="false" customHeight="false" outlineLevel="0" collapsed="false">
      <c r="O1020" s="244"/>
      <c r="P1020" s="244"/>
      <c r="Q1020" s="244"/>
      <c r="R1020" s="244"/>
      <c r="S1020" s="244"/>
      <c r="T1020" s="244"/>
      <c r="AA1020" s="244"/>
      <c r="AB1020" s="244"/>
    </row>
    <row r="1021" customFormat="false" ht="11.25" hidden="false" customHeight="false" outlineLevel="0" collapsed="false">
      <c r="O1021" s="244"/>
      <c r="P1021" s="244"/>
      <c r="Q1021" s="244"/>
      <c r="R1021" s="244"/>
      <c r="S1021" s="244"/>
      <c r="T1021" s="244"/>
      <c r="AA1021" s="244"/>
      <c r="AB1021" s="244"/>
    </row>
    <row r="1022" customFormat="false" ht="11.25" hidden="false" customHeight="false" outlineLevel="0" collapsed="false">
      <c r="O1022" s="244"/>
      <c r="P1022" s="244"/>
      <c r="Q1022" s="244"/>
      <c r="R1022" s="244"/>
      <c r="S1022" s="244"/>
      <c r="T1022" s="244"/>
      <c r="AA1022" s="244"/>
      <c r="AB1022" s="244"/>
    </row>
    <row r="1023" customFormat="false" ht="11.25" hidden="false" customHeight="false" outlineLevel="0" collapsed="false">
      <c r="O1023" s="244"/>
      <c r="P1023" s="244"/>
      <c r="Q1023" s="244"/>
      <c r="R1023" s="244"/>
      <c r="S1023" s="244"/>
      <c r="T1023" s="244"/>
      <c r="AA1023" s="244"/>
      <c r="AB1023" s="244"/>
    </row>
    <row r="1024" customFormat="false" ht="11.25" hidden="false" customHeight="false" outlineLevel="0" collapsed="false">
      <c r="O1024" s="244"/>
      <c r="P1024" s="244"/>
      <c r="Q1024" s="244"/>
      <c r="R1024" s="244"/>
      <c r="S1024" s="244"/>
      <c r="T1024" s="244"/>
      <c r="AA1024" s="244"/>
      <c r="AB1024" s="244"/>
    </row>
    <row r="1025" customFormat="false" ht="11.25" hidden="false" customHeight="false" outlineLevel="0" collapsed="false">
      <c r="O1025" s="244"/>
      <c r="P1025" s="244"/>
      <c r="Q1025" s="244"/>
      <c r="R1025" s="244"/>
      <c r="S1025" s="244"/>
      <c r="T1025" s="244"/>
      <c r="AA1025" s="244"/>
      <c r="AB1025" s="244"/>
    </row>
    <row r="1026" customFormat="false" ht="11.25" hidden="false" customHeight="false" outlineLevel="0" collapsed="false">
      <c r="O1026" s="244"/>
      <c r="P1026" s="244"/>
      <c r="Q1026" s="244"/>
      <c r="R1026" s="244"/>
      <c r="S1026" s="244"/>
      <c r="T1026" s="244"/>
      <c r="AA1026" s="244"/>
      <c r="AB1026" s="244"/>
    </row>
    <row r="1027" customFormat="false" ht="11.25" hidden="false" customHeight="false" outlineLevel="0" collapsed="false">
      <c r="O1027" s="244"/>
      <c r="P1027" s="244"/>
      <c r="Q1027" s="244"/>
      <c r="R1027" s="244"/>
      <c r="S1027" s="244"/>
      <c r="T1027" s="244"/>
      <c r="AA1027" s="244"/>
      <c r="AB1027" s="244"/>
    </row>
    <row r="1028" customFormat="false" ht="11.25" hidden="false" customHeight="false" outlineLevel="0" collapsed="false">
      <c r="O1028" s="244"/>
      <c r="P1028" s="244"/>
      <c r="Q1028" s="244"/>
      <c r="R1028" s="244"/>
      <c r="S1028" s="244"/>
      <c r="T1028" s="244"/>
      <c r="AA1028" s="244"/>
      <c r="AB1028" s="244"/>
    </row>
    <row r="1029" customFormat="false" ht="11.25" hidden="false" customHeight="false" outlineLevel="0" collapsed="false">
      <c r="O1029" s="244"/>
      <c r="P1029" s="244"/>
      <c r="Q1029" s="244"/>
      <c r="R1029" s="244"/>
      <c r="S1029" s="244"/>
      <c r="T1029" s="244"/>
      <c r="AA1029" s="244"/>
      <c r="AB1029" s="244"/>
    </row>
    <row r="1030" customFormat="false" ht="11.25" hidden="false" customHeight="false" outlineLevel="0" collapsed="false">
      <c r="O1030" s="244"/>
      <c r="P1030" s="244"/>
      <c r="Q1030" s="244"/>
      <c r="R1030" s="244"/>
      <c r="S1030" s="244"/>
      <c r="T1030" s="244"/>
      <c r="AA1030" s="244"/>
      <c r="AB1030" s="244"/>
    </row>
    <row r="1031" customFormat="false" ht="11.25" hidden="false" customHeight="false" outlineLevel="0" collapsed="false">
      <c r="O1031" s="244"/>
      <c r="P1031" s="244"/>
      <c r="Q1031" s="244"/>
      <c r="R1031" s="244"/>
      <c r="S1031" s="244"/>
      <c r="T1031" s="244"/>
      <c r="AA1031" s="244"/>
      <c r="AB1031" s="244"/>
    </row>
    <row r="1032" customFormat="false" ht="11.25" hidden="false" customHeight="false" outlineLevel="0" collapsed="false">
      <c r="O1032" s="244"/>
      <c r="P1032" s="244"/>
      <c r="Q1032" s="244"/>
      <c r="R1032" s="244"/>
      <c r="S1032" s="244"/>
      <c r="T1032" s="244"/>
      <c r="AA1032" s="244"/>
      <c r="AB1032" s="244"/>
    </row>
    <row r="1033" customFormat="false" ht="11.25" hidden="false" customHeight="false" outlineLevel="0" collapsed="false">
      <c r="O1033" s="244"/>
      <c r="P1033" s="244"/>
      <c r="Q1033" s="244"/>
      <c r="R1033" s="244"/>
      <c r="S1033" s="244"/>
      <c r="T1033" s="244"/>
      <c r="AA1033" s="244"/>
      <c r="AB1033" s="244"/>
    </row>
    <row r="1034" customFormat="false" ht="11.25" hidden="false" customHeight="false" outlineLevel="0" collapsed="false">
      <c r="O1034" s="244"/>
      <c r="P1034" s="244"/>
      <c r="Q1034" s="244"/>
      <c r="R1034" s="244"/>
      <c r="S1034" s="244"/>
      <c r="T1034" s="244"/>
      <c r="AA1034" s="244"/>
      <c r="AB1034" s="244"/>
    </row>
    <row r="1035" customFormat="false" ht="11.25" hidden="false" customHeight="false" outlineLevel="0" collapsed="false">
      <c r="O1035" s="244"/>
      <c r="P1035" s="244"/>
      <c r="Q1035" s="244"/>
      <c r="R1035" s="244"/>
      <c r="S1035" s="244"/>
      <c r="T1035" s="244"/>
      <c r="AA1035" s="244"/>
      <c r="AB1035" s="244"/>
    </row>
    <row r="1036" customFormat="false" ht="11.25" hidden="false" customHeight="false" outlineLevel="0" collapsed="false">
      <c r="O1036" s="244"/>
      <c r="P1036" s="244"/>
      <c r="Q1036" s="244"/>
      <c r="R1036" s="244"/>
      <c r="S1036" s="244"/>
      <c r="T1036" s="244"/>
      <c r="AA1036" s="244"/>
      <c r="AB1036" s="244"/>
    </row>
    <row r="1037" customFormat="false" ht="11.25" hidden="false" customHeight="false" outlineLevel="0" collapsed="false">
      <c r="O1037" s="244"/>
      <c r="P1037" s="244"/>
      <c r="Q1037" s="244"/>
      <c r="R1037" s="244"/>
      <c r="S1037" s="244"/>
      <c r="T1037" s="244"/>
      <c r="AA1037" s="244"/>
      <c r="AB1037" s="244"/>
    </row>
    <row r="1038" customFormat="false" ht="11.25" hidden="false" customHeight="false" outlineLevel="0" collapsed="false">
      <c r="O1038" s="244"/>
      <c r="P1038" s="244"/>
      <c r="Q1038" s="244"/>
      <c r="R1038" s="244"/>
      <c r="S1038" s="244"/>
      <c r="T1038" s="244"/>
      <c r="AA1038" s="244"/>
      <c r="AB1038" s="244"/>
    </row>
    <row r="1039" customFormat="false" ht="11.25" hidden="false" customHeight="false" outlineLevel="0" collapsed="false">
      <c r="O1039" s="244"/>
      <c r="P1039" s="244"/>
      <c r="Q1039" s="244"/>
      <c r="R1039" s="244"/>
      <c r="S1039" s="244"/>
      <c r="T1039" s="244"/>
      <c r="AA1039" s="244"/>
      <c r="AB1039" s="244"/>
    </row>
    <row r="1040" customFormat="false" ht="11.25" hidden="false" customHeight="false" outlineLevel="0" collapsed="false">
      <c r="O1040" s="244"/>
      <c r="P1040" s="244"/>
      <c r="Q1040" s="244"/>
      <c r="R1040" s="244"/>
      <c r="S1040" s="244"/>
      <c r="T1040" s="244"/>
      <c r="AA1040" s="244"/>
      <c r="AB1040" s="244"/>
    </row>
    <row r="1041" customFormat="false" ht="11.25" hidden="false" customHeight="false" outlineLevel="0" collapsed="false">
      <c r="O1041" s="244"/>
      <c r="P1041" s="244"/>
      <c r="Q1041" s="244"/>
      <c r="R1041" s="244"/>
      <c r="S1041" s="244"/>
      <c r="T1041" s="244"/>
      <c r="AA1041" s="244"/>
      <c r="AB1041" s="244"/>
    </row>
    <row r="1042" customFormat="false" ht="11.25" hidden="false" customHeight="false" outlineLevel="0" collapsed="false">
      <c r="O1042" s="244"/>
      <c r="P1042" s="244"/>
      <c r="Q1042" s="244"/>
      <c r="R1042" s="244"/>
      <c r="S1042" s="244"/>
      <c r="T1042" s="244"/>
      <c r="AA1042" s="244"/>
      <c r="AB1042" s="244"/>
    </row>
    <row r="1043" customFormat="false" ht="11.25" hidden="false" customHeight="false" outlineLevel="0" collapsed="false">
      <c r="O1043" s="244"/>
      <c r="P1043" s="244"/>
      <c r="Q1043" s="244"/>
      <c r="R1043" s="244"/>
      <c r="S1043" s="244"/>
      <c r="T1043" s="244"/>
      <c r="AA1043" s="244"/>
      <c r="AB1043" s="244"/>
    </row>
    <row r="1044" customFormat="false" ht="11.25" hidden="false" customHeight="false" outlineLevel="0" collapsed="false">
      <c r="O1044" s="244"/>
      <c r="P1044" s="244"/>
      <c r="Q1044" s="244"/>
      <c r="R1044" s="244"/>
      <c r="S1044" s="244"/>
      <c r="T1044" s="244"/>
      <c r="AA1044" s="244"/>
      <c r="AB1044" s="244"/>
    </row>
    <row r="1045" customFormat="false" ht="11.25" hidden="false" customHeight="false" outlineLevel="0" collapsed="false">
      <c r="O1045" s="244"/>
      <c r="P1045" s="244"/>
      <c r="Q1045" s="244"/>
      <c r="R1045" s="244"/>
      <c r="S1045" s="244"/>
      <c r="T1045" s="244"/>
      <c r="AA1045" s="244"/>
      <c r="AB1045" s="244"/>
    </row>
    <row r="1046" customFormat="false" ht="11.25" hidden="false" customHeight="false" outlineLevel="0" collapsed="false">
      <c r="O1046" s="244"/>
      <c r="P1046" s="244"/>
      <c r="Q1046" s="244"/>
      <c r="R1046" s="244"/>
      <c r="S1046" s="244"/>
      <c r="T1046" s="244"/>
      <c r="AA1046" s="244"/>
      <c r="AB1046" s="244"/>
    </row>
    <row r="1047" customFormat="false" ht="11.25" hidden="false" customHeight="false" outlineLevel="0" collapsed="false">
      <c r="O1047" s="244"/>
      <c r="P1047" s="244"/>
      <c r="Q1047" s="244"/>
      <c r="R1047" s="244"/>
      <c r="S1047" s="244"/>
      <c r="T1047" s="244"/>
      <c r="AA1047" s="244"/>
      <c r="AB1047" s="244"/>
    </row>
    <row r="1048" customFormat="false" ht="11.25" hidden="false" customHeight="false" outlineLevel="0" collapsed="false">
      <c r="O1048" s="244"/>
      <c r="P1048" s="244"/>
      <c r="Q1048" s="244"/>
      <c r="R1048" s="244"/>
      <c r="S1048" s="244"/>
      <c r="T1048" s="244"/>
      <c r="AA1048" s="244"/>
      <c r="AB1048" s="244"/>
    </row>
    <row r="1049" customFormat="false" ht="11.25" hidden="false" customHeight="false" outlineLevel="0" collapsed="false">
      <c r="O1049" s="244"/>
      <c r="P1049" s="244"/>
      <c r="Q1049" s="244"/>
      <c r="R1049" s="244"/>
      <c r="S1049" s="244"/>
      <c r="T1049" s="244"/>
      <c r="AA1049" s="244"/>
      <c r="AB1049" s="244"/>
    </row>
    <row r="1050" customFormat="false" ht="11.25" hidden="false" customHeight="false" outlineLevel="0" collapsed="false">
      <c r="O1050" s="244"/>
      <c r="P1050" s="244"/>
      <c r="Q1050" s="244"/>
      <c r="R1050" s="244"/>
      <c r="S1050" s="244"/>
      <c r="T1050" s="244"/>
      <c r="AA1050" s="244"/>
      <c r="AB1050" s="244"/>
    </row>
    <row r="1051" customFormat="false" ht="11.25" hidden="false" customHeight="false" outlineLevel="0" collapsed="false">
      <c r="O1051" s="244"/>
      <c r="P1051" s="244"/>
      <c r="Q1051" s="244"/>
      <c r="R1051" s="244"/>
      <c r="S1051" s="244"/>
      <c r="T1051" s="244"/>
      <c r="AA1051" s="244"/>
      <c r="AB1051" s="244"/>
    </row>
    <row r="1052" customFormat="false" ht="11.25" hidden="false" customHeight="false" outlineLevel="0" collapsed="false">
      <c r="O1052" s="244"/>
      <c r="P1052" s="244"/>
      <c r="Q1052" s="244"/>
      <c r="R1052" s="244"/>
      <c r="S1052" s="244"/>
      <c r="T1052" s="244"/>
      <c r="AA1052" s="244"/>
      <c r="AB1052" s="244"/>
    </row>
    <row r="1053" customFormat="false" ht="11.25" hidden="false" customHeight="false" outlineLevel="0" collapsed="false">
      <c r="O1053" s="244"/>
      <c r="P1053" s="244"/>
      <c r="Q1053" s="244"/>
      <c r="R1053" s="244"/>
      <c r="S1053" s="244"/>
      <c r="T1053" s="244"/>
      <c r="AA1053" s="244"/>
      <c r="AB1053" s="244"/>
    </row>
    <row r="1054" customFormat="false" ht="11.25" hidden="false" customHeight="false" outlineLevel="0" collapsed="false">
      <c r="O1054" s="244"/>
      <c r="P1054" s="244"/>
      <c r="Q1054" s="244"/>
      <c r="R1054" s="244"/>
      <c r="S1054" s="244"/>
      <c r="T1054" s="244"/>
      <c r="AA1054" s="244"/>
      <c r="AB1054" s="244"/>
    </row>
    <row r="1055" customFormat="false" ht="11.25" hidden="false" customHeight="false" outlineLevel="0" collapsed="false">
      <c r="O1055" s="244"/>
      <c r="P1055" s="244"/>
      <c r="Q1055" s="244"/>
      <c r="R1055" s="244"/>
      <c r="S1055" s="244"/>
      <c r="T1055" s="244"/>
      <c r="AA1055" s="244"/>
      <c r="AB1055" s="244"/>
    </row>
    <row r="1056" customFormat="false" ht="11.25" hidden="false" customHeight="false" outlineLevel="0" collapsed="false">
      <c r="O1056" s="244"/>
      <c r="P1056" s="244"/>
      <c r="Q1056" s="244"/>
      <c r="R1056" s="244"/>
      <c r="S1056" s="244"/>
      <c r="T1056" s="244"/>
      <c r="AA1056" s="244"/>
      <c r="AB1056" s="244"/>
    </row>
    <row r="1057" customFormat="false" ht="11.25" hidden="false" customHeight="false" outlineLevel="0" collapsed="false">
      <c r="O1057" s="244"/>
      <c r="P1057" s="244"/>
      <c r="Q1057" s="244"/>
      <c r="R1057" s="244"/>
      <c r="S1057" s="244"/>
      <c r="T1057" s="244"/>
      <c r="AA1057" s="244"/>
      <c r="AB1057" s="244"/>
    </row>
    <row r="1058" customFormat="false" ht="11.25" hidden="false" customHeight="false" outlineLevel="0" collapsed="false">
      <c r="O1058" s="244"/>
      <c r="P1058" s="244"/>
      <c r="Q1058" s="244"/>
      <c r="R1058" s="244"/>
      <c r="S1058" s="244"/>
      <c r="T1058" s="244"/>
      <c r="AA1058" s="244"/>
      <c r="AB1058" s="244"/>
    </row>
    <row r="1059" customFormat="false" ht="11.25" hidden="false" customHeight="false" outlineLevel="0" collapsed="false">
      <c r="O1059" s="244"/>
      <c r="P1059" s="244"/>
      <c r="Q1059" s="244"/>
      <c r="R1059" s="244"/>
      <c r="S1059" s="244"/>
      <c r="T1059" s="244"/>
      <c r="AA1059" s="244"/>
      <c r="AB1059" s="244"/>
    </row>
    <row r="1060" customFormat="false" ht="11.25" hidden="false" customHeight="false" outlineLevel="0" collapsed="false">
      <c r="O1060" s="244"/>
      <c r="P1060" s="244"/>
      <c r="Q1060" s="244"/>
      <c r="R1060" s="244"/>
      <c r="S1060" s="244"/>
      <c r="T1060" s="244"/>
      <c r="AA1060" s="244"/>
      <c r="AB1060" s="244"/>
    </row>
    <row r="1061" customFormat="false" ht="11.25" hidden="false" customHeight="false" outlineLevel="0" collapsed="false">
      <c r="O1061" s="244"/>
      <c r="P1061" s="244"/>
      <c r="Q1061" s="244"/>
      <c r="R1061" s="244"/>
      <c r="S1061" s="244"/>
      <c r="T1061" s="244"/>
      <c r="AA1061" s="244"/>
      <c r="AB1061" s="244"/>
    </row>
    <row r="1062" customFormat="false" ht="11.25" hidden="false" customHeight="false" outlineLevel="0" collapsed="false">
      <c r="O1062" s="244"/>
      <c r="P1062" s="244"/>
      <c r="Q1062" s="244"/>
      <c r="R1062" s="244"/>
      <c r="S1062" s="244"/>
      <c r="T1062" s="244"/>
      <c r="AA1062" s="244"/>
      <c r="AB1062" s="244"/>
    </row>
    <row r="1063" customFormat="false" ht="11.25" hidden="false" customHeight="false" outlineLevel="0" collapsed="false">
      <c r="O1063" s="244"/>
      <c r="P1063" s="244"/>
      <c r="Q1063" s="244"/>
      <c r="R1063" s="244"/>
      <c r="S1063" s="244"/>
      <c r="T1063" s="244"/>
      <c r="AA1063" s="244"/>
      <c r="AB1063" s="244"/>
    </row>
    <row r="1064" customFormat="false" ht="11.25" hidden="false" customHeight="false" outlineLevel="0" collapsed="false">
      <c r="O1064" s="244"/>
      <c r="P1064" s="244"/>
      <c r="Q1064" s="244"/>
      <c r="R1064" s="244"/>
      <c r="S1064" s="244"/>
      <c r="T1064" s="244"/>
      <c r="AA1064" s="244"/>
      <c r="AB1064" s="244"/>
    </row>
    <row r="1065" customFormat="false" ht="11.25" hidden="false" customHeight="false" outlineLevel="0" collapsed="false">
      <c r="O1065" s="244"/>
      <c r="P1065" s="244"/>
      <c r="Q1065" s="244"/>
      <c r="R1065" s="244"/>
      <c r="S1065" s="244"/>
      <c r="T1065" s="244"/>
      <c r="AA1065" s="244"/>
      <c r="AB1065" s="244"/>
    </row>
    <row r="1066" customFormat="false" ht="11.25" hidden="false" customHeight="false" outlineLevel="0" collapsed="false">
      <c r="O1066" s="244"/>
      <c r="P1066" s="244"/>
      <c r="Q1066" s="244"/>
      <c r="R1066" s="244"/>
      <c r="S1066" s="244"/>
      <c r="T1066" s="244"/>
      <c r="AA1066" s="244"/>
      <c r="AB1066" s="244"/>
    </row>
    <row r="1067" customFormat="false" ht="11.25" hidden="false" customHeight="false" outlineLevel="0" collapsed="false">
      <c r="O1067" s="244"/>
      <c r="P1067" s="244"/>
      <c r="Q1067" s="244"/>
      <c r="R1067" s="244"/>
      <c r="S1067" s="244"/>
      <c r="T1067" s="244"/>
      <c r="AA1067" s="244"/>
      <c r="AB1067" s="244"/>
    </row>
    <row r="1068" customFormat="false" ht="11.25" hidden="false" customHeight="false" outlineLevel="0" collapsed="false">
      <c r="O1068" s="244"/>
      <c r="P1068" s="244"/>
      <c r="Q1068" s="244"/>
      <c r="R1068" s="244"/>
      <c r="S1068" s="244"/>
      <c r="T1068" s="244"/>
      <c r="AA1068" s="244"/>
      <c r="AB1068" s="244"/>
    </row>
    <row r="1069" customFormat="false" ht="11.25" hidden="false" customHeight="false" outlineLevel="0" collapsed="false">
      <c r="O1069" s="244"/>
      <c r="P1069" s="244"/>
      <c r="Q1069" s="244"/>
      <c r="R1069" s="244"/>
      <c r="S1069" s="244"/>
      <c r="T1069" s="244"/>
      <c r="AA1069" s="244"/>
      <c r="AB1069" s="244"/>
    </row>
    <row r="1070" customFormat="false" ht="11.25" hidden="false" customHeight="false" outlineLevel="0" collapsed="false">
      <c r="O1070" s="244"/>
      <c r="P1070" s="244"/>
      <c r="Q1070" s="244"/>
      <c r="R1070" s="244"/>
      <c r="S1070" s="244"/>
      <c r="T1070" s="244"/>
      <c r="AA1070" s="244"/>
      <c r="AB1070" s="244"/>
    </row>
    <row r="1071" customFormat="false" ht="11.25" hidden="false" customHeight="false" outlineLevel="0" collapsed="false">
      <c r="O1071" s="244"/>
      <c r="P1071" s="244"/>
      <c r="Q1071" s="244"/>
      <c r="R1071" s="244"/>
      <c r="S1071" s="244"/>
      <c r="T1071" s="244"/>
      <c r="AA1071" s="244"/>
      <c r="AB1071" s="244"/>
    </row>
    <row r="1072" customFormat="false" ht="11.25" hidden="false" customHeight="false" outlineLevel="0" collapsed="false">
      <c r="O1072" s="244"/>
      <c r="P1072" s="244"/>
      <c r="Q1072" s="244"/>
      <c r="R1072" s="244"/>
      <c r="S1072" s="244"/>
      <c r="T1072" s="244"/>
      <c r="AA1072" s="244"/>
      <c r="AB1072" s="244"/>
    </row>
    <row r="1073" customFormat="false" ht="11.25" hidden="false" customHeight="false" outlineLevel="0" collapsed="false">
      <c r="O1073" s="244"/>
      <c r="P1073" s="244"/>
      <c r="Q1073" s="244"/>
      <c r="R1073" s="244"/>
      <c r="S1073" s="244"/>
      <c r="T1073" s="244"/>
      <c r="AA1073" s="244"/>
      <c r="AB1073" s="244"/>
    </row>
    <row r="1074" customFormat="false" ht="11.25" hidden="false" customHeight="false" outlineLevel="0" collapsed="false">
      <c r="O1074" s="244"/>
      <c r="P1074" s="244"/>
      <c r="Q1074" s="244"/>
      <c r="R1074" s="244"/>
      <c r="S1074" s="244"/>
      <c r="T1074" s="244"/>
      <c r="AA1074" s="244"/>
      <c r="AB1074" s="244"/>
    </row>
    <row r="1075" customFormat="false" ht="11.25" hidden="false" customHeight="false" outlineLevel="0" collapsed="false">
      <c r="O1075" s="244"/>
      <c r="P1075" s="244"/>
      <c r="Q1075" s="244"/>
      <c r="R1075" s="244"/>
      <c r="S1075" s="244"/>
      <c r="T1075" s="244"/>
      <c r="AA1075" s="244"/>
      <c r="AB1075" s="244"/>
    </row>
    <row r="1076" customFormat="false" ht="11.25" hidden="false" customHeight="false" outlineLevel="0" collapsed="false">
      <c r="O1076" s="244"/>
      <c r="P1076" s="244"/>
      <c r="Q1076" s="244"/>
      <c r="R1076" s="244"/>
      <c r="S1076" s="244"/>
      <c r="T1076" s="244"/>
      <c r="AA1076" s="244"/>
      <c r="AB1076" s="244"/>
    </row>
    <row r="1077" customFormat="false" ht="11.25" hidden="false" customHeight="false" outlineLevel="0" collapsed="false">
      <c r="O1077" s="244"/>
      <c r="P1077" s="244"/>
      <c r="Q1077" s="244"/>
      <c r="R1077" s="244"/>
      <c r="S1077" s="244"/>
      <c r="T1077" s="244"/>
      <c r="AA1077" s="244"/>
      <c r="AB1077" s="244"/>
    </row>
    <row r="1078" customFormat="false" ht="11.25" hidden="false" customHeight="false" outlineLevel="0" collapsed="false">
      <c r="O1078" s="244"/>
      <c r="P1078" s="244"/>
      <c r="Q1078" s="244"/>
      <c r="R1078" s="244"/>
      <c r="S1078" s="244"/>
      <c r="T1078" s="244"/>
      <c r="AA1078" s="244"/>
      <c r="AB1078" s="244"/>
    </row>
    <row r="1079" customFormat="false" ht="11.25" hidden="false" customHeight="false" outlineLevel="0" collapsed="false">
      <c r="O1079" s="244"/>
      <c r="P1079" s="244"/>
      <c r="Q1079" s="244"/>
      <c r="R1079" s="244"/>
      <c r="S1079" s="244"/>
      <c r="T1079" s="244"/>
      <c r="AA1079" s="244"/>
      <c r="AB1079" s="244"/>
    </row>
    <row r="1080" customFormat="false" ht="11.25" hidden="false" customHeight="false" outlineLevel="0" collapsed="false">
      <c r="O1080" s="244"/>
      <c r="P1080" s="244"/>
      <c r="Q1080" s="244"/>
      <c r="R1080" s="244"/>
      <c r="S1080" s="244"/>
      <c r="T1080" s="244"/>
      <c r="AA1080" s="244"/>
      <c r="AB1080" s="244"/>
    </row>
    <row r="1081" customFormat="false" ht="11.25" hidden="false" customHeight="false" outlineLevel="0" collapsed="false">
      <c r="O1081" s="244"/>
      <c r="P1081" s="244"/>
      <c r="Q1081" s="244"/>
      <c r="R1081" s="244"/>
      <c r="S1081" s="244"/>
      <c r="T1081" s="244"/>
      <c r="AA1081" s="244"/>
      <c r="AB1081" s="244"/>
    </row>
    <row r="1082" customFormat="false" ht="11.25" hidden="false" customHeight="false" outlineLevel="0" collapsed="false">
      <c r="O1082" s="244"/>
      <c r="P1082" s="244"/>
      <c r="Q1082" s="244"/>
      <c r="R1082" s="244"/>
      <c r="S1082" s="244"/>
      <c r="T1082" s="244"/>
      <c r="AA1082" s="244"/>
      <c r="AB1082" s="244"/>
    </row>
    <row r="1083" customFormat="false" ht="11.25" hidden="false" customHeight="false" outlineLevel="0" collapsed="false">
      <c r="O1083" s="244"/>
      <c r="P1083" s="244"/>
      <c r="Q1083" s="244"/>
      <c r="R1083" s="244"/>
      <c r="S1083" s="244"/>
      <c r="T1083" s="244"/>
      <c r="AA1083" s="244"/>
      <c r="AB1083" s="244"/>
    </row>
    <row r="1084" customFormat="false" ht="11.25" hidden="false" customHeight="false" outlineLevel="0" collapsed="false">
      <c r="O1084" s="244"/>
      <c r="P1084" s="244"/>
      <c r="Q1084" s="244"/>
      <c r="R1084" s="244"/>
      <c r="S1084" s="244"/>
      <c r="T1084" s="244"/>
      <c r="AA1084" s="244"/>
      <c r="AB1084" s="244"/>
    </row>
    <row r="1085" customFormat="false" ht="11.25" hidden="false" customHeight="false" outlineLevel="0" collapsed="false">
      <c r="O1085" s="244"/>
      <c r="P1085" s="244"/>
      <c r="Q1085" s="244"/>
      <c r="R1085" s="244"/>
      <c r="S1085" s="244"/>
      <c r="T1085" s="244"/>
      <c r="AA1085" s="244"/>
      <c r="AB1085" s="244"/>
    </row>
    <row r="1086" customFormat="false" ht="11.25" hidden="false" customHeight="false" outlineLevel="0" collapsed="false">
      <c r="O1086" s="244"/>
      <c r="P1086" s="244"/>
      <c r="Q1086" s="244"/>
      <c r="R1086" s="244"/>
      <c r="S1086" s="244"/>
      <c r="T1086" s="244"/>
      <c r="AA1086" s="244"/>
      <c r="AB1086" s="244"/>
    </row>
    <row r="1087" customFormat="false" ht="11.25" hidden="false" customHeight="false" outlineLevel="0" collapsed="false">
      <c r="O1087" s="244"/>
      <c r="P1087" s="244"/>
      <c r="Q1087" s="244"/>
      <c r="R1087" s="244"/>
      <c r="S1087" s="244"/>
      <c r="T1087" s="244"/>
      <c r="AA1087" s="244"/>
      <c r="AB1087" s="244"/>
    </row>
    <row r="1088" customFormat="false" ht="11.25" hidden="false" customHeight="false" outlineLevel="0" collapsed="false">
      <c r="O1088" s="244"/>
      <c r="P1088" s="244"/>
      <c r="Q1088" s="244"/>
      <c r="R1088" s="244"/>
      <c r="S1088" s="244"/>
      <c r="T1088" s="244"/>
      <c r="AA1088" s="244"/>
      <c r="AB1088" s="244"/>
    </row>
    <row r="1089" customFormat="false" ht="11.25" hidden="false" customHeight="false" outlineLevel="0" collapsed="false">
      <c r="O1089" s="244"/>
      <c r="P1089" s="244"/>
      <c r="Q1089" s="244"/>
      <c r="R1089" s="244"/>
      <c r="S1089" s="244"/>
      <c r="T1089" s="244"/>
      <c r="AA1089" s="244"/>
      <c r="AB1089" s="244"/>
    </row>
    <row r="1090" customFormat="false" ht="11.25" hidden="false" customHeight="false" outlineLevel="0" collapsed="false">
      <c r="O1090" s="244"/>
      <c r="P1090" s="244"/>
      <c r="Q1090" s="244"/>
      <c r="R1090" s="244"/>
      <c r="S1090" s="244"/>
      <c r="T1090" s="244"/>
      <c r="AA1090" s="244"/>
      <c r="AB1090" s="244"/>
    </row>
    <row r="1091" customFormat="false" ht="11.25" hidden="false" customHeight="false" outlineLevel="0" collapsed="false">
      <c r="O1091" s="244"/>
      <c r="P1091" s="244"/>
      <c r="Q1091" s="244"/>
      <c r="R1091" s="244"/>
      <c r="S1091" s="244"/>
      <c r="T1091" s="244"/>
      <c r="AA1091" s="244"/>
      <c r="AB1091" s="244"/>
    </row>
    <row r="1092" customFormat="false" ht="11.25" hidden="false" customHeight="false" outlineLevel="0" collapsed="false">
      <c r="O1092" s="244"/>
      <c r="P1092" s="244"/>
      <c r="Q1092" s="244"/>
      <c r="R1092" s="244"/>
      <c r="S1092" s="244"/>
      <c r="T1092" s="244"/>
      <c r="AA1092" s="244"/>
      <c r="AB1092" s="244"/>
    </row>
    <row r="1093" customFormat="false" ht="11.25" hidden="false" customHeight="false" outlineLevel="0" collapsed="false">
      <c r="O1093" s="244"/>
      <c r="P1093" s="244"/>
      <c r="Q1093" s="244"/>
      <c r="R1093" s="244"/>
      <c r="S1093" s="244"/>
      <c r="T1093" s="244"/>
      <c r="AA1093" s="244"/>
      <c r="AB1093" s="244"/>
    </row>
    <row r="1094" customFormat="false" ht="11.25" hidden="false" customHeight="false" outlineLevel="0" collapsed="false">
      <c r="O1094" s="244"/>
      <c r="P1094" s="244"/>
      <c r="Q1094" s="244"/>
      <c r="R1094" s="244"/>
      <c r="S1094" s="244"/>
      <c r="T1094" s="244"/>
      <c r="AA1094" s="244"/>
      <c r="AB1094" s="244"/>
    </row>
    <row r="1095" customFormat="false" ht="11.25" hidden="false" customHeight="false" outlineLevel="0" collapsed="false">
      <c r="O1095" s="244"/>
      <c r="P1095" s="244"/>
      <c r="Q1095" s="244"/>
      <c r="R1095" s="244"/>
      <c r="S1095" s="244"/>
      <c r="T1095" s="244"/>
      <c r="AA1095" s="244"/>
      <c r="AB1095" s="244"/>
    </row>
    <row r="1096" customFormat="false" ht="11.25" hidden="false" customHeight="false" outlineLevel="0" collapsed="false">
      <c r="O1096" s="244"/>
      <c r="P1096" s="244"/>
      <c r="Q1096" s="244"/>
      <c r="R1096" s="244"/>
      <c r="S1096" s="244"/>
      <c r="T1096" s="244"/>
      <c r="AA1096" s="244"/>
      <c r="AB1096" s="244"/>
    </row>
    <row r="1097" customFormat="false" ht="11.25" hidden="false" customHeight="false" outlineLevel="0" collapsed="false">
      <c r="O1097" s="244"/>
      <c r="P1097" s="244"/>
      <c r="Q1097" s="244"/>
      <c r="R1097" s="244"/>
      <c r="S1097" s="244"/>
      <c r="T1097" s="244"/>
      <c r="AA1097" s="244"/>
      <c r="AB1097" s="244"/>
    </row>
    <row r="1098" customFormat="false" ht="11.25" hidden="false" customHeight="false" outlineLevel="0" collapsed="false">
      <c r="O1098" s="244"/>
      <c r="P1098" s="244"/>
      <c r="Q1098" s="244"/>
      <c r="R1098" s="244"/>
      <c r="S1098" s="244"/>
      <c r="T1098" s="244"/>
      <c r="AA1098" s="244"/>
      <c r="AB1098" s="244"/>
    </row>
    <row r="1099" customFormat="false" ht="11.25" hidden="false" customHeight="false" outlineLevel="0" collapsed="false">
      <c r="O1099" s="244"/>
      <c r="P1099" s="244"/>
      <c r="Q1099" s="244"/>
      <c r="R1099" s="244"/>
      <c r="S1099" s="244"/>
      <c r="T1099" s="244"/>
      <c r="AA1099" s="244"/>
      <c r="AB1099" s="244"/>
    </row>
    <row r="1100" customFormat="false" ht="11.25" hidden="false" customHeight="false" outlineLevel="0" collapsed="false">
      <c r="O1100" s="244"/>
      <c r="P1100" s="244"/>
      <c r="Q1100" s="244"/>
      <c r="R1100" s="244"/>
      <c r="S1100" s="244"/>
      <c r="T1100" s="244"/>
      <c r="AA1100" s="244"/>
      <c r="AB1100" s="244"/>
    </row>
    <row r="1101" customFormat="false" ht="11.25" hidden="false" customHeight="false" outlineLevel="0" collapsed="false">
      <c r="O1101" s="244"/>
      <c r="P1101" s="244"/>
      <c r="Q1101" s="244"/>
      <c r="R1101" s="244"/>
      <c r="S1101" s="244"/>
      <c r="T1101" s="244"/>
      <c r="AA1101" s="244"/>
      <c r="AB1101" s="244"/>
    </row>
    <row r="1102" customFormat="false" ht="11.25" hidden="false" customHeight="false" outlineLevel="0" collapsed="false">
      <c r="O1102" s="244"/>
      <c r="P1102" s="244"/>
      <c r="Q1102" s="244"/>
      <c r="R1102" s="244"/>
      <c r="S1102" s="244"/>
      <c r="T1102" s="244"/>
      <c r="AA1102" s="244"/>
      <c r="AB1102" s="244"/>
    </row>
    <row r="1103" customFormat="false" ht="11.25" hidden="false" customHeight="false" outlineLevel="0" collapsed="false">
      <c r="O1103" s="244"/>
      <c r="P1103" s="244"/>
      <c r="Q1103" s="244"/>
      <c r="R1103" s="244"/>
      <c r="S1103" s="244"/>
      <c r="T1103" s="244"/>
      <c r="AA1103" s="244"/>
      <c r="AB1103" s="244"/>
    </row>
    <row r="1104" customFormat="false" ht="11.25" hidden="false" customHeight="false" outlineLevel="0" collapsed="false">
      <c r="O1104" s="244"/>
      <c r="P1104" s="244"/>
      <c r="Q1104" s="244"/>
      <c r="R1104" s="244"/>
      <c r="S1104" s="244"/>
      <c r="T1104" s="244"/>
      <c r="AA1104" s="244"/>
      <c r="AB1104" s="244"/>
    </row>
    <row r="1105" customFormat="false" ht="11.25" hidden="false" customHeight="false" outlineLevel="0" collapsed="false">
      <c r="O1105" s="244"/>
      <c r="P1105" s="244"/>
      <c r="Q1105" s="244"/>
      <c r="R1105" s="244"/>
      <c r="S1105" s="244"/>
      <c r="T1105" s="244"/>
      <c r="AA1105" s="244"/>
      <c r="AB1105" s="244"/>
    </row>
    <row r="1106" customFormat="false" ht="11.25" hidden="false" customHeight="false" outlineLevel="0" collapsed="false">
      <c r="O1106" s="244"/>
      <c r="P1106" s="244"/>
      <c r="Q1106" s="244"/>
      <c r="R1106" s="244"/>
      <c r="S1106" s="244"/>
      <c r="T1106" s="244"/>
      <c r="AA1106" s="244"/>
      <c r="AB1106" s="244"/>
    </row>
    <row r="1107" customFormat="false" ht="11.25" hidden="false" customHeight="false" outlineLevel="0" collapsed="false">
      <c r="O1107" s="244"/>
      <c r="P1107" s="244"/>
      <c r="Q1107" s="244"/>
      <c r="R1107" s="244"/>
      <c r="S1107" s="244"/>
      <c r="T1107" s="244"/>
      <c r="AA1107" s="244"/>
      <c r="AB1107" s="244"/>
    </row>
    <row r="1108" customFormat="false" ht="11.25" hidden="false" customHeight="false" outlineLevel="0" collapsed="false">
      <c r="O1108" s="244"/>
      <c r="P1108" s="244"/>
      <c r="Q1108" s="244"/>
      <c r="R1108" s="244"/>
      <c r="S1108" s="244"/>
      <c r="T1108" s="244"/>
      <c r="AA1108" s="244"/>
      <c r="AB1108" s="244"/>
    </row>
    <row r="1109" customFormat="false" ht="11.25" hidden="false" customHeight="false" outlineLevel="0" collapsed="false">
      <c r="O1109" s="244"/>
      <c r="P1109" s="244"/>
      <c r="Q1109" s="244"/>
      <c r="R1109" s="244"/>
      <c r="S1109" s="244"/>
      <c r="T1109" s="244"/>
      <c r="AA1109" s="244"/>
      <c r="AB1109" s="244"/>
    </row>
    <row r="1110" customFormat="false" ht="11.25" hidden="false" customHeight="false" outlineLevel="0" collapsed="false">
      <c r="O1110" s="244"/>
      <c r="P1110" s="244"/>
      <c r="Q1110" s="244"/>
      <c r="R1110" s="244"/>
      <c r="S1110" s="244"/>
      <c r="T1110" s="244"/>
      <c r="AA1110" s="244"/>
      <c r="AB1110" s="244"/>
    </row>
    <row r="1111" customFormat="false" ht="11.25" hidden="false" customHeight="false" outlineLevel="0" collapsed="false">
      <c r="O1111" s="244"/>
      <c r="P1111" s="244"/>
      <c r="Q1111" s="244"/>
      <c r="R1111" s="244"/>
      <c r="S1111" s="244"/>
      <c r="T1111" s="244"/>
      <c r="AA1111" s="244"/>
      <c r="AB1111" s="244"/>
    </row>
    <row r="1112" customFormat="false" ht="11.25" hidden="false" customHeight="false" outlineLevel="0" collapsed="false">
      <c r="O1112" s="244"/>
      <c r="P1112" s="244"/>
      <c r="Q1112" s="244"/>
      <c r="R1112" s="244"/>
      <c r="S1112" s="244"/>
      <c r="T1112" s="244"/>
      <c r="AA1112" s="244"/>
      <c r="AB1112" s="244"/>
    </row>
    <row r="1113" customFormat="false" ht="11.25" hidden="false" customHeight="false" outlineLevel="0" collapsed="false">
      <c r="O1113" s="244"/>
      <c r="P1113" s="244"/>
      <c r="Q1113" s="244"/>
      <c r="R1113" s="244"/>
      <c r="S1113" s="244"/>
      <c r="T1113" s="244"/>
      <c r="AA1113" s="244"/>
      <c r="AB1113" s="244"/>
    </row>
    <row r="1114" customFormat="false" ht="11.25" hidden="false" customHeight="false" outlineLevel="0" collapsed="false">
      <c r="O1114" s="244"/>
      <c r="P1114" s="244"/>
      <c r="Q1114" s="244"/>
      <c r="R1114" s="244"/>
      <c r="S1114" s="244"/>
      <c r="T1114" s="244"/>
      <c r="AA1114" s="244"/>
      <c r="AB1114" s="244"/>
    </row>
    <row r="1115" customFormat="false" ht="11.25" hidden="false" customHeight="false" outlineLevel="0" collapsed="false">
      <c r="O1115" s="244"/>
      <c r="P1115" s="244"/>
      <c r="Q1115" s="244"/>
      <c r="R1115" s="244"/>
      <c r="S1115" s="244"/>
      <c r="T1115" s="244"/>
      <c r="AA1115" s="244"/>
      <c r="AB1115" s="244"/>
    </row>
    <row r="1116" customFormat="false" ht="11.25" hidden="false" customHeight="false" outlineLevel="0" collapsed="false">
      <c r="O1116" s="244"/>
      <c r="P1116" s="244"/>
      <c r="Q1116" s="244"/>
      <c r="R1116" s="244"/>
      <c r="S1116" s="244"/>
      <c r="T1116" s="244"/>
      <c r="AA1116" s="244"/>
      <c r="AB1116" s="244"/>
    </row>
    <row r="1117" customFormat="false" ht="11.25" hidden="false" customHeight="false" outlineLevel="0" collapsed="false">
      <c r="O1117" s="244"/>
      <c r="P1117" s="244"/>
      <c r="Q1117" s="244"/>
      <c r="R1117" s="244"/>
      <c r="S1117" s="244"/>
      <c r="T1117" s="244"/>
      <c r="AA1117" s="244"/>
      <c r="AB1117" s="244"/>
    </row>
    <row r="1118" customFormat="false" ht="11.25" hidden="false" customHeight="false" outlineLevel="0" collapsed="false">
      <c r="O1118" s="244"/>
      <c r="P1118" s="244"/>
      <c r="Q1118" s="244"/>
      <c r="R1118" s="244"/>
      <c r="S1118" s="244"/>
      <c r="T1118" s="244"/>
      <c r="AA1118" s="244"/>
      <c r="AB1118" s="244"/>
    </row>
    <row r="1119" customFormat="false" ht="11.25" hidden="false" customHeight="false" outlineLevel="0" collapsed="false">
      <c r="O1119" s="244"/>
      <c r="P1119" s="244"/>
      <c r="Q1119" s="244"/>
      <c r="R1119" s="244"/>
      <c r="S1119" s="244"/>
      <c r="T1119" s="244"/>
      <c r="AA1119" s="244"/>
      <c r="AB1119" s="244"/>
    </row>
    <row r="1120" customFormat="false" ht="11.25" hidden="false" customHeight="false" outlineLevel="0" collapsed="false">
      <c r="O1120" s="244"/>
      <c r="P1120" s="244"/>
      <c r="Q1120" s="244"/>
      <c r="R1120" s="244"/>
      <c r="S1120" s="244"/>
      <c r="T1120" s="244"/>
      <c r="AA1120" s="244"/>
      <c r="AB1120" s="244"/>
    </row>
    <row r="1121" customFormat="false" ht="11.25" hidden="false" customHeight="false" outlineLevel="0" collapsed="false">
      <c r="O1121" s="244"/>
      <c r="P1121" s="244"/>
      <c r="Q1121" s="244"/>
      <c r="R1121" s="244"/>
      <c r="S1121" s="244"/>
      <c r="T1121" s="244"/>
      <c r="AA1121" s="244"/>
      <c r="AB1121" s="244"/>
    </row>
    <row r="1122" customFormat="false" ht="11.25" hidden="false" customHeight="false" outlineLevel="0" collapsed="false">
      <c r="O1122" s="244"/>
      <c r="P1122" s="244"/>
      <c r="Q1122" s="244"/>
      <c r="R1122" s="244"/>
      <c r="S1122" s="244"/>
      <c r="T1122" s="244"/>
      <c r="AA1122" s="244"/>
      <c r="AB1122" s="244"/>
    </row>
    <row r="1123" customFormat="false" ht="11.25" hidden="false" customHeight="false" outlineLevel="0" collapsed="false">
      <c r="O1123" s="244"/>
      <c r="P1123" s="244"/>
      <c r="Q1123" s="244"/>
      <c r="R1123" s="244"/>
      <c r="S1123" s="244"/>
      <c r="T1123" s="244"/>
      <c r="AA1123" s="244"/>
      <c r="AB1123" s="244"/>
    </row>
    <row r="1124" customFormat="false" ht="11.25" hidden="false" customHeight="false" outlineLevel="0" collapsed="false">
      <c r="O1124" s="244"/>
      <c r="P1124" s="244"/>
      <c r="Q1124" s="244"/>
      <c r="R1124" s="244"/>
      <c r="S1124" s="244"/>
      <c r="T1124" s="244"/>
      <c r="AA1124" s="244"/>
      <c r="AB1124" s="244"/>
    </row>
    <row r="1125" customFormat="false" ht="11.25" hidden="false" customHeight="false" outlineLevel="0" collapsed="false">
      <c r="O1125" s="244"/>
      <c r="P1125" s="244"/>
      <c r="Q1125" s="244"/>
      <c r="R1125" s="244"/>
      <c r="S1125" s="244"/>
      <c r="T1125" s="244"/>
      <c r="AA1125" s="244"/>
      <c r="AB1125" s="244"/>
    </row>
    <row r="1126" customFormat="false" ht="11.25" hidden="false" customHeight="false" outlineLevel="0" collapsed="false">
      <c r="O1126" s="244"/>
      <c r="P1126" s="244"/>
      <c r="Q1126" s="244"/>
      <c r="R1126" s="244"/>
      <c r="S1126" s="244"/>
      <c r="T1126" s="244"/>
      <c r="AA1126" s="244"/>
      <c r="AB1126" s="244"/>
    </row>
    <row r="1127" customFormat="false" ht="11.25" hidden="false" customHeight="false" outlineLevel="0" collapsed="false">
      <c r="O1127" s="244"/>
      <c r="P1127" s="244"/>
      <c r="Q1127" s="244"/>
      <c r="R1127" s="244"/>
      <c r="S1127" s="244"/>
      <c r="T1127" s="244"/>
      <c r="AA1127" s="244"/>
      <c r="AB1127" s="244"/>
    </row>
    <row r="1128" customFormat="false" ht="11.25" hidden="false" customHeight="false" outlineLevel="0" collapsed="false">
      <c r="O1128" s="244"/>
      <c r="P1128" s="244"/>
      <c r="Q1128" s="244"/>
      <c r="R1128" s="244"/>
      <c r="S1128" s="244"/>
      <c r="T1128" s="244"/>
      <c r="AA1128" s="244"/>
      <c r="AB1128" s="244"/>
    </row>
    <row r="1129" customFormat="false" ht="11.25" hidden="false" customHeight="false" outlineLevel="0" collapsed="false">
      <c r="O1129" s="244"/>
      <c r="P1129" s="244"/>
      <c r="Q1129" s="244"/>
      <c r="R1129" s="244"/>
      <c r="S1129" s="244"/>
      <c r="T1129" s="244"/>
      <c r="AA1129" s="244"/>
      <c r="AB1129" s="244"/>
    </row>
    <row r="1130" customFormat="false" ht="11.25" hidden="false" customHeight="false" outlineLevel="0" collapsed="false">
      <c r="O1130" s="244"/>
      <c r="P1130" s="244"/>
      <c r="Q1130" s="244"/>
      <c r="R1130" s="244"/>
      <c r="S1130" s="244"/>
      <c r="T1130" s="244"/>
      <c r="AA1130" s="244"/>
      <c r="AB1130" s="244"/>
    </row>
    <row r="1131" customFormat="false" ht="11.25" hidden="false" customHeight="false" outlineLevel="0" collapsed="false">
      <c r="O1131" s="244"/>
      <c r="P1131" s="244"/>
      <c r="Q1131" s="244"/>
      <c r="R1131" s="244"/>
      <c r="S1131" s="244"/>
      <c r="T1131" s="244"/>
      <c r="AA1131" s="244"/>
      <c r="AB1131" s="244"/>
    </row>
    <row r="1132" customFormat="false" ht="11.25" hidden="false" customHeight="false" outlineLevel="0" collapsed="false">
      <c r="O1132" s="244"/>
      <c r="P1132" s="244"/>
      <c r="Q1132" s="244"/>
      <c r="R1132" s="244"/>
      <c r="S1132" s="244"/>
      <c r="T1132" s="244"/>
      <c r="AA1132" s="244"/>
      <c r="AB1132" s="244"/>
    </row>
    <row r="1133" customFormat="false" ht="11.25" hidden="false" customHeight="false" outlineLevel="0" collapsed="false">
      <c r="O1133" s="244"/>
      <c r="P1133" s="244"/>
      <c r="Q1133" s="244"/>
      <c r="R1133" s="244"/>
      <c r="S1133" s="244"/>
      <c r="T1133" s="244"/>
      <c r="AA1133" s="244"/>
      <c r="AB1133" s="244"/>
    </row>
    <row r="1134" customFormat="false" ht="11.25" hidden="false" customHeight="false" outlineLevel="0" collapsed="false">
      <c r="O1134" s="244"/>
      <c r="P1134" s="244"/>
      <c r="Q1134" s="244"/>
      <c r="R1134" s="244"/>
      <c r="S1134" s="244"/>
      <c r="T1134" s="244"/>
      <c r="AA1134" s="244"/>
      <c r="AB1134" s="244"/>
    </row>
    <row r="1135" customFormat="false" ht="11.25" hidden="false" customHeight="false" outlineLevel="0" collapsed="false">
      <c r="O1135" s="244"/>
      <c r="P1135" s="244"/>
      <c r="Q1135" s="244"/>
      <c r="R1135" s="244"/>
      <c r="S1135" s="244"/>
      <c r="T1135" s="244"/>
      <c r="AA1135" s="244"/>
      <c r="AB1135" s="244"/>
    </row>
    <row r="1136" customFormat="false" ht="11.25" hidden="false" customHeight="false" outlineLevel="0" collapsed="false">
      <c r="O1136" s="244"/>
      <c r="P1136" s="244"/>
      <c r="Q1136" s="244"/>
      <c r="R1136" s="244"/>
      <c r="S1136" s="244"/>
      <c r="T1136" s="244"/>
      <c r="AA1136" s="244"/>
      <c r="AB1136" s="244"/>
    </row>
    <row r="1137" customFormat="false" ht="11.25" hidden="false" customHeight="false" outlineLevel="0" collapsed="false">
      <c r="O1137" s="244"/>
      <c r="P1137" s="244"/>
      <c r="Q1137" s="244"/>
      <c r="R1137" s="244"/>
      <c r="S1137" s="244"/>
      <c r="T1137" s="244"/>
      <c r="AA1137" s="244"/>
      <c r="AB1137" s="244"/>
    </row>
    <row r="1138" customFormat="false" ht="11.25" hidden="false" customHeight="false" outlineLevel="0" collapsed="false">
      <c r="O1138" s="244"/>
      <c r="P1138" s="244"/>
      <c r="Q1138" s="244"/>
      <c r="R1138" s="244"/>
      <c r="S1138" s="244"/>
      <c r="T1138" s="244"/>
      <c r="AA1138" s="244"/>
      <c r="AB1138" s="244"/>
    </row>
    <row r="1139" customFormat="false" ht="11.25" hidden="false" customHeight="false" outlineLevel="0" collapsed="false">
      <c r="O1139" s="244"/>
      <c r="P1139" s="244"/>
      <c r="Q1139" s="244"/>
      <c r="R1139" s="244"/>
      <c r="S1139" s="244"/>
      <c r="T1139" s="244"/>
      <c r="AA1139" s="244"/>
      <c r="AB1139" s="244"/>
    </row>
    <row r="1140" customFormat="false" ht="11.25" hidden="false" customHeight="false" outlineLevel="0" collapsed="false">
      <c r="O1140" s="244"/>
      <c r="P1140" s="244"/>
      <c r="Q1140" s="244"/>
      <c r="R1140" s="244"/>
      <c r="S1140" s="244"/>
      <c r="T1140" s="244"/>
      <c r="AA1140" s="244"/>
      <c r="AB1140" s="244"/>
    </row>
    <row r="1141" customFormat="false" ht="11.25" hidden="false" customHeight="false" outlineLevel="0" collapsed="false">
      <c r="O1141" s="244"/>
      <c r="P1141" s="244"/>
      <c r="Q1141" s="244"/>
      <c r="R1141" s="244"/>
      <c r="S1141" s="244"/>
      <c r="T1141" s="244"/>
      <c r="AA1141" s="244"/>
      <c r="AB1141" s="244"/>
    </row>
    <row r="1142" customFormat="false" ht="11.25" hidden="false" customHeight="false" outlineLevel="0" collapsed="false">
      <c r="O1142" s="244"/>
      <c r="P1142" s="244"/>
      <c r="Q1142" s="244"/>
      <c r="R1142" s="244"/>
      <c r="S1142" s="244"/>
      <c r="T1142" s="244"/>
      <c r="AA1142" s="244"/>
      <c r="AB1142" s="244"/>
    </row>
    <row r="1143" customFormat="false" ht="11.25" hidden="false" customHeight="false" outlineLevel="0" collapsed="false">
      <c r="O1143" s="244"/>
      <c r="P1143" s="244"/>
      <c r="Q1143" s="244"/>
      <c r="R1143" s="244"/>
      <c r="S1143" s="244"/>
      <c r="T1143" s="244"/>
      <c r="AA1143" s="244"/>
      <c r="AB1143" s="244"/>
    </row>
    <row r="1144" customFormat="false" ht="11.25" hidden="false" customHeight="false" outlineLevel="0" collapsed="false">
      <c r="O1144" s="244"/>
      <c r="P1144" s="244"/>
      <c r="Q1144" s="244"/>
      <c r="R1144" s="244"/>
      <c r="S1144" s="244"/>
      <c r="T1144" s="244"/>
      <c r="AA1144" s="244"/>
      <c r="AB1144" s="244"/>
    </row>
    <row r="1145" customFormat="false" ht="11.25" hidden="false" customHeight="false" outlineLevel="0" collapsed="false">
      <c r="O1145" s="244"/>
      <c r="P1145" s="244"/>
      <c r="Q1145" s="244"/>
      <c r="R1145" s="244"/>
      <c r="S1145" s="244"/>
      <c r="T1145" s="244"/>
      <c r="AA1145" s="244"/>
      <c r="AB1145" s="244"/>
    </row>
    <row r="1146" customFormat="false" ht="11.25" hidden="false" customHeight="false" outlineLevel="0" collapsed="false">
      <c r="O1146" s="244"/>
      <c r="P1146" s="244"/>
      <c r="Q1146" s="244"/>
      <c r="R1146" s="244"/>
      <c r="S1146" s="244"/>
      <c r="T1146" s="244"/>
      <c r="AA1146" s="244"/>
      <c r="AB1146" s="244"/>
    </row>
    <row r="1147" customFormat="false" ht="11.25" hidden="false" customHeight="false" outlineLevel="0" collapsed="false">
      <c r="O1147" s="244"/>
      <c r="P1147" s="244"/>
      <c r="Q1147" s="244"/>
      <c r="R1147" s="244"/>
      <c r="S1147" s="244"/>
      <c r="T1147" s="244"/>
      <c r="AA1147" s="244"/>
      <c r="AB1147" s="244"/>
    </row>
    <row r="1148" customFormat="false" ht="11.25" hidden="false" customHeight="false" outlineLevel="0" collapsed="false">
      <c r="O1148" s="244"/>
      <c r="P1148" s="244"/>
      <c r="Q1148" s="244"/>
      <c r="R1148" s="244"/>
      <c r="S1148" s="244"/>
      <c r="T1148" s="244"/>
      <c r="AA1148" s="244"/>
      <c r="AB1148" s="244"/>
    </row>
    <row r="1149" customFormat="false" ht="11.25" hidden="false" customHeight="false" outlineLevel="0" collapsed="false">
      <c r="O1149" s="244"/>
      <c r="P1149" s="244"/>
      <c r="Q1149" s="244"/>
      <c r="R1149" s="244"/>
      <c r="S1149" s="244"/>
      <c r="T1149" s="244"/>
      <c r="AA1149" s="244"/>
      <c r="AB1149" s="244"/>
    </row>
    <row r="1150" customFormat="false" ht="11.25" hidden="false" customHeight="false" outlineLevel="0" collapsed="false">
      <c r="O1150" s="244"/>
      <c r="P1150" s="244"/>
      <c r="Q1150" s="244"/>
      <c r="R1150" s="244"/>
      <c r="S1150" s="244"/>
      <c r="T1150" s="244"/>
      <c r="AA1150" s="244"/>
      <c r="AB1150" s="244"/>
    </row>
    <row r="1151" customFormat="false" ht="11.25" hidden="false" customHeight="false" outlineLevel="0" collapsed="false">
      <c r="O1151" s="244"/>
      <c r="P1151" s="244"/>
      <c r="Q1151" s="244"/>
      <c r="R1151" s="244"/>
      <c r="S1151" s="244"/>
      <c r="T1151" s="244"/>
      <c r="AA1151" s="244"/>
      <c r="AB1151" s="244"/>
    </row>
    <row r="1152" customFormat="false" ht="11.25" hidden="false" customHeight="false" outlineLevel="0" collapsed="false">
      <c r="O1152" s="244"/>
      <c r="P1152" s="244"/>
      <c r="Q1152" s="244"/>
      <c r="R1152" s="244"/>
      <c r="S1152" s="244"/>
      <c r="T1152" s="244"/>
      <c r="AA1152" s="244"/>
      <c r="AB1152" s="244"/>
    </row>
    <row r="1153" customFormat="false" ht="11.25" hidden="false" customHeight="false" outlineLevel="0" collapsed="false">
      <c r="O1153" s="244"/>
      <c r="P1153" s="244"/>
      <c r="Q1153" s="244"/>
      <c r="R1153" s="244"/>
      <c r="S1153" s="244"/>
      <c r="T1153" s="244"/>
      <c r="AA1153" s="244"/>
      <c r="AB1153" s="244"/>
    </row>
    <row r="1154" customFormat="false" ht="11.25" hidden="false" customHeight="false" outlineLevel="0" collapsed="false">
      <c r="O1154" s="244"/>
      <c r="P1154" s="244"/>
      <c r="Q1154" s="244"/>
      <c r="R1154" s="244"/>
      <c r="S1154" s="244"/>
      <c r="T1154" s="244"/>
      <c r="AA1154" s="244"/>
      <c r="AB1154" s="244"/>
    </row>
    <row r="1155" customFormat="false" ht="11.25" hidden="false" customHeight="false" outlineLevel="0" collapsed="false">
      <c r="O1155" s="244"/>
      <c r="P1155" s="244"/>
      <c r="Q1155" s="244"/>
      <c r="R1155" s="244"/>
      <c r="S1155" s="244"/>
      <c r="T1155" s="244"/>
      <c r="AA1155" s="244"/>
      <c r="AB1155" s="244"/>
    </row>
    <row r="1156" customFormat="false" ht="11.25" hidden="false" customHeight="false" outlineLevel="0" collapsed="false">
      <c r="O1156" s="244"/>
      <c r="P1156" s="244"/>
      <c r="Q1156" s="244"/>
      <c r="R1156" s="244"/>
      <c r="S1156" s="244"/>
      <c r="T1156" s="244"/>
      <c r="AA1156" s="244"/>
      <c r="AB1156" s="244"/>
    </row>
    <row r="1157" customFormat="false" ht="11.25" hidden="false" customHeight="false" outlineLevel="0" collapsed="false">
      <c r="O1157" s="244"/>
      <c r="P1157" s="244"/>
      <c r="Q1157" s="244"/>
      <c r="R1157" s="244"/>
      <c r="S1157" s="244"/>
      <c r="T1157" s="244"/>
      <c r="AA1157" s="244"/>
      <c r="AB1157" s="244"/>
    </row>
    <row r="1158" customFormat="false" ht="11.25" hidden="false" customHeight="false" outlineLevel="0" collapsed="false">
      <c r="O1158" s="244"/>
      <c r="P1158" s="244"/>
      <c r="Q1158" s="244"/>
      <c r="R1158" s="244"/>
      <c r="S1158" s="244"/>
      <c r="T1158" s="244"/>
      <c r="AA1158" s="244"/>
      <c r="AB1158" s="244"/>
    </row>
    <row r="1159" customFormat="false" ht="11.25" hidden="false" customHeight="false" outlineLevel="0" collapsed="false">
      <c r="O1159" s="244"/>
      <c r="P1159" s="244"/>
      <c r="Q1159" s="244"/>
      <c r="R1159" s="244"/>
      <c r="S1159" s="244"/>
      <c r="T1159" s="244"/>
      <c r="AA1159" s="244"/>
      <c r="AB1159" s="244"/>
    </row>
    <row r="1160" customFormat="false" ht="11.25" hidden="false" customHeight="false" outlineLevel="0" collapsed="false">
      <c r="O1160" s="244"/>
      <c r="P1160" s="244"/>
      <c r="Q1160" s="244"/>
      <c r="R1160" s="244"/>
      <c r="S1160" s="244"/>
      <c r="T1160" s="244"/>
      <c r="AA1160" s="244"/>
      <c r="AB1160" s="244"/>
    </row>
    <row r="1161" customFormat="false" ht="11.25" hidden="false" customHeight="false" outlineLevel="0" collapsed="false">
      <c r="O1161" s="244"/>
      <c r="P1161" s="244"/>
      <c r="Q1161" s="244"/>
      <c r="R1161" s="244"/>
      <c r="S1161" s="244"/>
      <c r="T1161" s="244"/>
      <c r="AA1161" s="244"/>
      <c r="AB1161" s="244"/>
    </row>
    <row r="1162" customFormat="false" ht="11.25" hidden="false" customHeight="false" outlineLevel="0" collapsed="false">
      <c r="O1162" s="244"/>
      <c r="P1162" s="244"/>
      <c r="Q1162" s="244"/>
      <c r="R1162" s="244"/>
      <c r="S1162" s="244"/>
      <c r="T1162" s="244"/>
      <c r="AA1162" s="244"/>
      <c r="AB1162" s="244"/>
    </row>
    <row r="1163" customFormat="false" ht="11.25" hidden="false" customHeight="false" outlineLevel="0" collapsed="false">
      <c r="O1163" s="244"/>
      <c r="P1163" s="244"/>
      <c r="Q1163" s="244"/>
      <c r="R1163" s="244"/>
      <c r="S1163" s="244"/>
      <c r="T1163" s="244"/>
      <c r="AA1163" s="244"/>
      <c r="AB1163" s="244"/>
    </row>
    <row r="1164" customFormat="false" ht="11.25" hidden="false" customHeight="false" outlineLevel="0" collapsed="false">
      <c r="O1164" s="244"/>
      <c r="P1164" s="244"/>
      <c r="Q1164" s="244"/>
      <c r="R1164" s="244"/>
      <c r="S1164" s="244"/>
      <c r="T1164" s="244"/>
      <c r="AA1164" s="244"/>
      <c r="AB1164" s="244"/>
    </row>
    <row r="1165" customFormat="false" ht="11.25" hidden="false" customHeight="false" outlineLevel="0" collapsed="false">
      <c r="O1165" s="244"/>
      <c r="P1165" s="244"/>
      <c r="Q1165" s="244"/>
      <c r="R1165" s="244"/>
      <c r="S1165" s="244"/>
      <c r="T1165" s="244"/>
      <c r="AA1165" s="244"/>
      <c r="AB1165" s="244"/>
    </row>
    <row r="1166" customFormat="false" ht="11.25" hidden="false" customHeight="false" outlineLevel="0" collapsed="false">
      <c r="O1166" s="244"/>
      <c r="P1166" s="244"/>
      <c r="Q1166" s="244"/>
      <c r="R1166" s="244"/>
      <c r="S1166" s="244"/>
      <c r="T1166" s="244"/>
      <c r="AA1166" s="244"/>
      <c r="AB1166" s="244"/>
    </row>
    <row r="1167" customFormat="false" ht="11.25" hidden="false" customHeight="false" outlineLevel="0" collapsed="false">
      <c r="O1167" s="244"/>
      <c r="P1167" s="244"/>
      <c r="Q1167" s="244"/>
      <c r="R1167" s="244"/>
      <c r="S1167" s="244"/>
      <c r="T1167" s="244"/>
      <c r="AA1167" s="244"/>
      <c r="AB1167" s="244"/>
    </row>
    <row r="1168" customFormat="false" ht="11.25" hidden="false" customHeight="false" outlineLevel="0" collapsed="false">
      <c r="O1168" s="244"/>
      <c r="P1168" s="244"/>
      <c r="Q1168" s="244"/>
      <c r="R1168" s="244"/>
      <c r="S1168" s="244"/>
      <c r="T1168" s="244"/>
      <c r="AA1168" s="244"/>
      <c r="AB1168" s="244"/>
    </row>
    <row r="1169" customFormat="false" ht="11.25" hidden="false" customHeight="false" outlineLevel="0" collapsed="false">
      <c r="O1169" s="244"/>
      <c r="P1169" s="244"/>
      <c r="Q1169" s="244"/>
      <c r="R1169" s="244"/>
      <c r="S1169" s="244"/>
      <c r="T1169" s="244"/>
      <c r="AA1169" s="244"/>
      <c r="AB1169" s="244"/>
    </row>
    <row r="1170" customFormat="false" ht="11.25" hidden="false" customHeight="false" outlineLevel="0" collapsed="false">
      <c r="O1170" s="244"/>
      <c r="P1170" s="244"/>
      <c r="Q1170" s="244"/>
      <c r="R1170" s="244"/>
      <c r="S1170" s="244"/>
      <c r="T1170" s="244"/>
      <c r="AA1170" s="244"/>
      <c r="AB1170" s="244"/>
    </row>
    <row r="1171" customFormat="false" ht="11.25" hidden="false" customHeight="false" outlineLevel="0" collapsed="false">
      <c r="O1171" s="244"/>
      <c r="P1171" s="244"/>
      <c r="Q1171" s="244"/>
      <c r="R1171" s="244"/>
      <c r="S1171" s="244"/>
      <c r="T1171" s="244"/>
      <c r="AA1171" s="244"/>
      <c r="AB1171" s="244"/>
    </row>
    <row r="1172" customFormat="false" ht="11.25" hidden="false" customHeight="false" outlineLevel="0" collapsed="false">
      <c r="O1172" s="244"/>
      <c r="P1172" s="244"/>
      <c r="Q1172" s="244"/>
      <c r="R1172" s="244"/>
      <c r="S1172" s="244"/>
      <c r="T1172" s="244"/>
      <c r="AA1172" s="244"/>
      <c r="AB1172" s="244"/>
    </row>
    <row r="1173" customFormat="false" ht="11.25" hidden="false" customHeight="false" outlineLevel="0" collapsed="false">
      <c r="O1173" s="244"/>
      <c r="P1173" s="244"/>
      <c r="Q1173" s="244"/>
      <c r="R1173" s="244"/>
      <c r="S1173" s="244"/>
      <c r="T1173" s="244"/>
      <c r="AA1173" s="244"/>
      <c r="AB1173" s="244"/>
    </row>
    <row r="1174" customFormat="false" ht="11.25" hidden="false" customHeight="false" outlineLevel="0" collapsed="false">
      <c r="O1174" s="244"/>
      <c r="P1174" s="244"/>
      <c r="Q1174" s="244"/>
      <c r="R1174" s="244"/>
      <c r="S1174" s="244"/>
      <c r="T1174" s="244"/>
      <c r="AA1174" s="244"/>
      <c r="AB1174" s="244"/>
    </row>
    <row r="1175" customFormat="false" ht="11.25" hidden="false" customHeight="false" outlineLevel="0" collapsed="false">
      <c r="O1175" s="244"/>
      <c r="P1175" s="244"/>
      <c r="Q1175" s="244"/>
      <c r="R1175" s="244"/>
      <c r="S1175" s="244"/>
      <c r="T1175" s="244"/>
      <c r="AA1175" s="244"/>
      <c r="AB1175" s="244"/>
    </row>
    <row r="1176" customFormat="false" ht="11.25" hidden="false" customHeight="false" outlineLevel="0" collapsed="false">
      <c r="O1176" s="244"/>
      <c r="P1176" s="244"/>
      <c r="Q1176" s="244"/>
      <c r="R1176" s="244"/>
      <c r="S1176" s="244"/>
      <c r="T1176" s="244"/>
      <c r="AA1176" s="244"/>
      <c r="AB1176" s="244"/>
    </row>
    <row r="1177" customFormat="false" ht="11.25" hidden="false" customHeight="false" outlineLevel="0" collapsed="false">
      <c r="O1177" s="244"/>
      <c r="P1177" s="244"/>
      <c r="Q1177" s="244"/>
      <c r="R1177" s="244"/>
      <c r="S1177" s="244"/>
      <c r="T1177" s="244"/>
      <c r="AA1177" s="244"/>
      <c r="AB1177" s="244"/>
    </row>
    <row r="1178" customFormat="false" ht="11.25" hidden="false" customHeight="false" outlineLevel="0" collapsed="false">
      <c r="O1178" s="244"/>
      <c r="P1178" s="244"/>
      <c r="Q1178" s="244"/>
      <c r="R1178" s="244"/>
      <c r="S1178" s="244"/>
      <c r="T1178" s="244"/>
      <c r="AA1178" s="244"/>
      <c r="AB1178" s="244"/>
    </row>
    <row r="1179" customFormat="false" ht="11.25" hidden="false" customHeight="false" outlineLevel="0" collapsed="false">
      <c r="O1179" s="244"/>
      <c r="P1179" s="244"/>
      <c r="Q1179" s="244"/>
      <c r="R1179" s="244"/>
      <c r="S1179" s="244"/>
      <c r="T1179" s="244"/>
      <c r="AA1179" s="244"/>
      <c r="AB1179" s="244"/>
    </row>
    <row r="1180" customFormat="false" ht="11.25" hidden="false" customHeight="false" outlineLevel="0" collapsed="false">
      <c r="O1180" s="244"/>
      <c r="P1180" s="244"/>
      <c r="Q1180" s="244"/>
      <c r="R1180" s="244"/>
      <c r="S1180" s="244"/>
      <c r="T1180" s="244"/>
      <c r="AA1180" s="244"/>
      <c r="AB1180" s="244"/>
    </row>
    <row r="1181" customFormat="false" ht="11.25" hidden="false" customHeight="false" outlineLevel="0" collapsed="false">
      <c r="O1181" s="244"/>
      <c r="P1181" s="244"/>
      <c r="Q1181" s="244"/>
      <c r="R1181" s="244"/>
      <c r="S1181" s="244"/>
      <c r="T1181" s="244"/>
      <c r="AA1181" s="244"/>
      <c r="AB1181" s="244"/>
    </row>
    <row r="1182" customFormat="false" ht="11.25" hidden="false" customHeight="false" outlineLevel="0" collapsed="false">
      <c r="O1182" s="244"/>
      <c r="P1182" s="244"/>
      <c r="Q1182" s="244"/>
      <c r="R1182" s="244"/>
      <c r="S1182" s="244"/>
      <c r="T1182" s="244"/>
      <c r="AA1182" s="244"/>
      <c r="AB1182" s="244"/>
    </row>
    <row r="1183" customFormat="false" ht="11.25" hidden="false" customHeight="false" outlineLevel="0" collapsed="false">
      <c r="O1183" s="244"/>
      <c r="P1183" s="244"/>
      <c r="Q1183" s="244"/>
      <c r="R1183" s="244"/>
      <c r="S1183" s="244"/>
      <c r="T1183" s="244"/>
      <c r="AA1183" s="244"/>
      <c r="AB1183" s="244"/>
    </row>
    <row r="1184" customFormat="false" ht="11.25" hidden="false" customHeight="false" outlineLevel="0" collapsed="false">
      <c r="O1184" s="244"/>
      <c r="P1184" s="244"/>
      <c r="Q1184" s="244"/>
      <c r="R1184" s="244"/>
      <c r="S1184" s="244"/>
      <c r="T1184" s="244"/>
      <c r="AA1184" s="244"/>
      <c r="AB1184" s="244"/>
    </row>
    <row r="1185" customFormat="false" ht="11.25" hidden="false" customHeight="false" outlineLevel="0" collapsed="false">
      <c r="O1185" s="244"/>
      <c r="P1185" s="244"/>
      <c r="Q1185" s="244"/>
      <c r="R1185" s="244"/>
      <c r="S1185" s="244"/>
      <c r="T1185" s="244"/>
      <c r="AA1185" s="244"/>
      <c r="AB1185" s="244"/>
    </row>
    <row r="1186" customFormat="false" ht="11.25" hidden="false" customHeight="false" outlineLevel="0" collapsed="false">
      <c r="O1186" s="244"/>
      <c r="P1186" s="244"/>
      <c r="Q1186" s="244"/>
      <c r="R1186" s="244"/>
      <c r="S1186" s="244"/>
      <c r="T1186" s="244"/>
      <c r="AA1186" s="244"/>
      <c r="AB1186" s="244"/>
    </row>
    <row r="1187" customFormat="false" ht="11.25" hidden="false" customHeight="false" outlineLevel="0" collapsed="false">
      <c r="O1187" s="244"/>
      <c r="P1187" s="244"/>
      <c r="Q1187" s="244"/>
      <c r="R1187" s="244"/>
      <c r="S1187" s="244"/>
      <c r="T1187" s="244"/>
      <c r="AA1187" s="244"/>
      <c r="AB1187" s="244"/>
    </row>
    <row r="1188" customFormat="false" ht="11.25" hidden="false" customHeight="false" outlineLevel="0" collapsed="false">
      <c r="O1188" s="244"/>
      <c r="P1188" s="244"/>
      <c r="Q1188" s="244"/>
      <c r="R1188" s="244"/>
      <c r="S1188" s="244"/>
      <c r="T1188" s="244"/>
      <c r="AA1188" s="244"/>
      <c r="AB1188" s="244"/>
    </row>
    <row r="1189" customFormat="false" ht="11.25" hidden="false" customHeight="false" outlineLevel="0" collapsed="false">
      <c r="O1189" s="244"/>
      <c r="P1189" s="244"/>
      <c r="Q1189" s="244"/>
      <c r="R1189" s="244"/>
      <c r="S1189" s="244"/>
      <c r="T1189" s="244"/>
      <c r="AA1189" s="244"/>
      <c r="AB1189" s="244"/>
    </row>
    <row r="1190" customFormat="false" ht="11.25" hidden="false" customHeight="false" outlineLevel="0" collapsed="false">
      <c r="O1190" s="244"/>
      <c r="P1190" s="244"/>
      <c r="Q1190" s="244"/>
      <c r="R1190" s="244"/>
      <c r="S1190" s="244"/>
      <c r="T1190" s="244"/>
      <c r="AA1190" s="244"/>
      <c r="AB1190" s="244"/>
    </row>
    <row r="1191" customFormat="false" ht="11.25" hidden="false" customHeight="false" outlineLevel="0" collapsed="false">
      <c r="O1191" s="244"/>
      <c r="P1191" s="244"/>
      <c r="Q1191" s="244"/>
      <c r="R1191" s="244"/>
      <c r="S1191" s="244"/>
      <c r="T1191" s="244"/>
      <c r="AA1191" s="244"/>
      <c r="AB1191" s="244"/>
    </row>
    <row r="1192" customFormat="false" ht="11.25" hidden="false" customHeight="false" outlineLevel="0" collapsed="false">
      <c r="O1192" s="244"/>
      <c r="P1192" s="244"/>
      <c r="Q1192" s="244"/>
      <c r="R1192" s="244"/>
      <c r="S1192" s="244"/>
      <c r="T1192" s="244"/>
      <c r="AA1192" s="244"/>
      <c r="AB1192" s="244"/>
    </row>
    <row r="1193" customFormat="false" ht="11.25" hidden="false" customHeight="false" outlineLevel="0" collapsed="false">
      <c r="O1193" s="244"/>
      <c r="P1193" s="244"/>
      <c r="Q1193" s="244"/>
      <c r="R1193" s="244"/>
      <c r="S1193" s="244"/>
      <c r="T1193" s="244"/>
      <c r="AA1193" s="244"/>
      <c r="AB1193" s="244"/>
    </row>
    <row r="1194" customFormat="false" ht="11.25" hidden="false" customHeight="false" outlineLevel="0" collapsed="false">
      <c r="O1194" s="244"/>
      <c r="P1194" s="244"/>
      <c r="Q1194" s="244"/>
      <c r="R1194" s="244"/>
      <c r="S1194" s="244"/>
      <c r="T1194" s="244"/>
      <c r="AA1194" s="244"/>
      <c r="AB1194" s="244"/>
    </row>
    <row r="1195" customFormat="false" ht="11.25" hidden="false" customHeight="false" outlineLevel="0" collapsed="false">
      <c r="O1195" s="244"/>
      <c r="P1195" s="244"/>
      <c r="Q1195" s="244"/>
      <c r="R1195" s="244"/>
      <c r="S1195" s="244"/>
      <c r="T1195" s="244"/>
      <c r="AA1195" s="244"/>
      <c r="AB1195" s="244"/>
    </row>
  </sheetData>
  <mergeCells count="9">
    <mergeCell ref="B2:G2"/>
    <mergeCell ref="R2:T2"/>
    <mergeCell ref="U2:X2"/>
    <mergeCell ref="Y2:Z2"/>
    <mergeCell ref="AA2:AC2"/>
    <mergeCell ref="AR2:AS2"/>
    <mergeCell ref="AT2:AV2"/>
    <mergeCell ref="AW2:AX2"/>
    <mergeCell ref="AY2:AZ2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N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35" activeCellId="0" sqref="E35"/>
    </sheetView>
  </sheetViews>
  <sheetFormatPr defaultColWidth="8.70703125" defaultRowHeight="11.25" customHeight="true" zeroHeight="false" outlineLevelRow="0" outlineLevelCol="0"/>
  <cols>
    <col collapsed="false" customWidth="true" hidden="false" outlineLevel="0" max="1" min="1" style="3" width="16.13"/>
    <col collapsed="false" customWidth="true" hidden="false" outlineLevel="0" max="2" min="2" style="3" width="13.85"/>
    <col collapsed="false" customWidth="false" hidden="false" outlineLevel="0" max="3" min="3" style="3" width="8.7"/>
    <col collapsed="false" customWidth="true" hidden="false" outlineLevel="0" max="4" min="4" style="3" width="9.41"/>
    <col collapsed="false" customWidth="false" hidden="false" outlineLevel="0" max="8" min="5" style="3" width="8.7"/>
    <col collapsed="false" customWidth="true" hidden="false" outlineLevel="0" max="9" min="9" style="3" width="10.28"/>
    <col collapsed="false" customWidth="false" hidden="false" outlineLevel="0" max="10" min="10" style="3" width="8.7"/>
    <col collapsed="false" customWidth="true" hidden="false" outlineLevel="0" max="11" min="11" style="3" width="8.56"/>
    <col collapsed="false" customWidth="false" hidden="false" outlineLevel="0" max="12" min="12" style="3" width="8.7"/>
    <col collapsed="false" customWidth="true" hidden="false" outlineLevel="0" max="13" min="13" style="3" width="10.41"/>
    <col collapsed="false" customWidth="false" hidden="false" outlineLevel="0" max="14" min="14" style="3" width="8.7"/>
    <col collapsed="false" customWidth="true" hidden="false" outlineLevel="0" max="15" min="15" style="3" width="9.14"/>
    <col collapsed="false" customWidth="false" hidden="false" outlineLevel="0" max="257" min="16" style="3" width="8.7"/>
  </cols>
  <sheetData>
    <row r="1" customFormat="false" ht="13.5" hidden="false" customHeight="false" outlineLevel="0" collapsed="false">
      <c r="A1" s="245" t="s">
        <v>297</v>
      </c>
      <c r="B1" s="246" t="n">
        <f aca="false">'Daily Data'!$C$4</f>
        <v>45926</v>
      </c>
    </row>
    <row r="3" customFormat="false" ht="12" hidden="false" customHeight="false" outlineLevel="0" collapsed="false"/>
    <row r="4" customFormat="false" ht="12" hidden="false" customHeight="false" outlineLevel="0" collapsed="false">
      <c r="A4" s="247" t="s">
        <v>298</v>
      </c>
      <c r="B4" s="248" t="n">
        <f aca="false">'Daily Data'!$C$82</f>
        <v>0</v>
      </c>
      <c r="C4" s="249"/>
      <c r="D4" s="249"/>
      <c r="E4" s="250"/>
      <c r="F4" s="249"/>
    </row>
    <row r="5" customFormat="false" ht="12" hidden="false" customHeight="false" outlineLevel="0" collapsed="false">
      <c r="D5" s="251" t="s">
        <v>299</v>
      </c>
      <c r="E5" s="248" t="n">
        <f aca="false">'Daily Data'!$C$100</f>
        <v>0</v>
      </c>
    </row>
    <row r="6" customFormat="false" ht="12" hidden="false" customHeight="false" outlineLevel="0" collapsed="false"/>
    <row r="7" customFormat="false" ht="12" hidden="false" customHeight="false" outlineLevel="0" collapsed="false">
      <c r="A7" s="252" t="s">
        <v>272</v>
      </c>
      <c r="B7" s="253" t="e">
        <f aca="false">#REF!</f>
        <v>#REF!</v>
      </c>
    </row>
    <row r="8" customFormat="false" ht="12" hidden="false" customHeight="false" outlineLevel="0" collapsed="false">
      <c r="A8" s="252" t="s">
        <v>300</v>
      </c>
      <c r="B8" s="253" t="e">
        <f aca="false">#REF!</f>
        <v>#REF!</v>
      </c>
    </row>
    <row r="9" customFormat="false" ht="12" hidden="false" customHeight="false" outlineLevel="0" collapsed="false">
      <c r="A9" s="252" t="s">
        <v>274</v>
      </c>
      <c r="B9" s="253" t="e">
        <f aca="false">#REF!</f>
        <v>#REF!</v>
      </c>
    </row>
    <row r="10" customFormat="false" ht="12" hidden="false" customHeight="false" outlineLevel="0" collapsed="false">
      <c r="A10" s="252" t="s">
        <v>275</v>
      </c>
      <c r="B10" s="253" t="e">
        <f aca="false">#REF!</f>
        <v>#REF!</v>
      </c>
    </row>
    <row r="12" customFormat="false" ht="12" hidden="false" customHeight="false" outlineLevel="0" collapsed="false"/>
    <row r="13" customFormat="false" ht="12" hidden="false" customHeight="false" outlineLevel="0" collapsed="false">
      <c r="B13" s="254" t="s">
        <v>126</v>
      </c>
      <c r="C13" s="252" t="s">
        <v>301</v>
      </c>
      <c r="D13" s="248" t="e">
        <f aca="false">#REF!</f>
        <v>#REF!</v>
      </c>
    </row>
    <row r="14" customFormat="false" ht="12" hidden="false" customHeight="false" outlineLevel="0" collapsed="false">
      <c r="C14" s="252" t="s">
        <v>302</v>
      </c>
      <c r="D14" s="248" t="e">
        <f aca="false">#REF!</f>
        <v>#REF!</v>
      </c>
    </row>
    <row r="16" customFormat="false" ht="12" hidden="false" customHeight="false" outlineLevel="0" collapsed="false"/>
    <row r="17" customFormat="false" ht="12" hidden="false" customHeight="false" outlineLevel="0" collapsed="false">
      <c r="F17" s="3" t="s">
        <v>278</v>
      </c>
      <c r="G17" s="253" t="e">
        <f aca="false">#REF!</f>
        <v>#REF!</v>
      </c>
    </row>
    <row r="19" customFormat="false" ht="12" hidden="false" customHeight="false" outlineLevel="0" collapsed="false">
      <c r="A19" s="3" t="s">
        <v>303</v>
      </c>
    </row>
    <row r="20" customFormat="false" ht="12" hidden="false" customHeight="false" outlineLevel="0" collapsed="false">
      <c r="A20" s="248" t="n">
        <f aca="false">'Daily Data'!$C$102</f>
        <v>0</v>
      </c>
      <c r="H20" s="255" t="s">
        <v>213</v>
      </c>
    </row>
    <row r="21" customFormat="false" ht="11.25" hidden="false" customHeight="false" outlineLevel="0" collapsed="false">
      <c r="B21" s="256" t="s">
        <v>304</v>
      </c>
    </row>
    <row r="22" customFormat="false" ht="12" hidden="false" customHeight="false" outlineLevel="0" collapsed="false"/>
    <row r="23" customFormat="false" ht="12" hidden="false" customHeight="false" outlineLevel="0" collapsed="false">
      <c r="C23" s="252" t="s">
        <v>305</v>
      </c>
      <c r="D23" s="248" t="n">
        <f aca="false">'Daily Data'!$C$21</f>
        <v>0</v>
      </c>
    </row>
    <row r="24" customFormat="false" ht="12" hidden="false" customHeight="false" outlineLevel="0" collapsed="false">
      <c r="C24" s="252" t="s">
        <v>306</v>
      </c>
      <c r="D24" s="248" t="n">
        <f aca="false">'Daily Data'!$C$24</f>
        <v>0</v>
      </c>
    </row>
    <row r="25" customFormat="false" ht="12" hidden="false" customHeight="false" outlineLevel="0" collapsed="false">
      <c r="C25" s="252" t="s">
        <v>307</v>
      </c>
      <c r="D25" s="248" t="n">
        <f aca="false">'Daily Data'!$C$22</f>
        <v>0</v>
      </c>
    </row>
    <row r="26" customFormat="false" ht="12" hidden="false" customHeight="false" outlineLevel="0" collapsed="false">
      <c r="C26" s="252"/>
    </row>
    <row r="27" customFormat="false" ht="12" hidden="false" customHeight="false" outlineLevel="0" collapsed="false">
      <c r="C27" s="252" t="s">
        <v>308</v>
      </c>
      <c r="D27" s="257" t="e">
        <f aca="false">'Daily Data'!$C$26</f>
        <v>#N/A</v>
      </c>
    </row>
    <row r="28" customFormat="false" ht="12" hidden="false" customHeight="false" outlineLevel="0" collapsed="false"/>
    <row r="29" customFormat="false" ht="12" hidden="false" customHeight="false" outlineLevel="0" collapsed="false">
      <c r="H29" s="258" t="s">
        <v>309</v>
      </c>
      <c r="J29" s="248" t="e">
        <f aca="false">#REF!</f>
        <v>#REF!</v>
      </c>
    </row>
    <row r="33" customFormat="false" ht="12" hidden="false" customHeight="false" outlineLevel="0" collapsed="false"/>
    <row r="34" customFormat="false" ht="12" hidden="false" customHeight="false" outlineLevel="0" collapsed="false">
      <c r="G34" s="252" t="s">
        <v>310</v>
      </c>
      <c r="H34" s="253" t="n">
        <f aca="false">'Daily Data'!$C$49</f>
        <v>3393692</v>
      </c>
    </row>
    <row r="36" customFormat="false" ht="12" hidden="false" customHeight="false" outlineLevel="0" collapsed="false">
      <c r="M36" s="255" t="s">
        <v>311</v>
      </c>
    </row>
    <row r="37" customFormat="false" ht="12" hidden="false" customHeight="false" outlineLevel="0" collapsed="false">
      <c r="H37" s="252" t="s">
        <v>312</v>
      </c>
      <c r="I37" s="248" t="n">
        <f aca="false">'Daily Data'!$C$48</f>
        <v>0</v>
      </c>
    </row>
    <row r="38" customFormat="false" ht="12" hidden="false" customHeight="false" outlineLevel="0" collapsed="false">
      <c r="A38" s="252" t="s">
        <v>313</v>
      </c>
      <c r="B38" s="248" t="n">
        <f aca="false">'Daily Data'!$C$23</f>
        <v>0</v>
      </c>
    </row>
    <row r="39" customFormat="false" ht="12" hidden="false" customHeight="false" outlineLevel="0" collapsed="false">
      <c r="F39" s="252" t="s">
        <v>314</v>
      </c>
      <c r="G39" s="248" t="n">
        <f aca="false">'Daily Data'!$C$47</f>
        <v>2771925</v>
      </c>
    </row>
    <row r="40" customFormat="false" ht="12" hidden="false" customHeight="false" outlineLevel="0" collapsed="false">
      <c r="D40" s="3" t="s">
        <v>315</v>
      </c>
      <c r="E40" s="248" t="n">
        <f aca="false">'Daily Data'!$C$55</f>
        <v>0</v>
      </c>
      <c r="I40" s="255" t="s">
        <v>316</v>
      </c>
    </row>
    <row r="42" customFormat="false" ht="12" hidden="false" customHeight="false" outlineLevel="0" collapsed="false">
      <c r="M42" s="259" t="s">
        <v>67</v>
      </c>
    </row>
    <row r="43" customFormat="false" ht="12" hidden="false" customHeight="false" outlineLevel="0" collapsed="false">
      <c r="J43" s="252" t="s">
        <v>317</v>
      </c>
      <c r="K43" s="248" t="n">
        <f aca="false">'Daily Data'!$C$46</f>
        <v>621767</v>
      </c>
      <c r="M43" s="3" t="s">
        <v>10</v>
      </c>
      <c r="N43" s="248" t="n">
        <f aca="false">'Daily Data'!$C$52</f>
        <v>0</v>
      </c>
    </row>
    <row r="44" customFormat="false" ht="12" hidden="false" customHeight="false" outlineLevel="0" collapsed="false">
      <c r="G44" s="259" t="s">
        <v>318</v>
      </c>
      <c r="M44" s="3" t="s">
        <v>40</v>
      </c>
      <c r="N44" s="248" t="n">
        <f aca="false">'Daily Data'!$C$53</f>
        <v>10000</v>
      </c>
    </row>
    <row r="45" customFormat="false" ht="12" hidden="false" customHeight="false" outlineLevel="0" collapsed="false">
      <c r="G45" s="3" t="s">
        <v>10</v>
      </c>
      <c r="H45" s="248" t="n">
        <f aca="false">'Daily Data'!$C$36</f>
        <v>-35000</v>
      </c>
    </row>
    <row r="46" customFormat="false" ht="12" hidden="false" customHeight="false" outlineLevel="0" collapsed="false">
      <c r="G46" s="3" t="s">
        <v>40</v>
      </c>
      <c r="H46" s="248" t="n">
        <f aca="false">'Daily Data'!$C$37</f>
        <v>0</v>
      </c>
    </row>
    <row r="47" customFormat="false" ht="12" hidden="false" customHeight="false" outlineLevel="0" collapsed="false">
      <c r="A47" s="259" t="s">
        <v>231</v>
      </c>
      <c r="G47" s="3" t="s">
        <v>105</v>
      </c>
      <c r="H47" s="248" t="n">
        <f aca="false">'Daily Data'!$C$38</f>
        <v>-35000</v>
      </c>
    </row>
    <row r="48" customFormat="false" ht="12" hidden="false" customHeight="false" outlineLevel="0" collapsed="false">
      <c r="E48" s="252" t="s">
        <v>254</v>
      </c>
      <c r="F48" s="248" t="n">
        <f aca="false">'Daily Data'!$C$57</f>
        <v>0</v>
      </c>
    </row>
    <row r="49" customFormat="false" ht="12" hidden="false" customHeight="false" outlineLevel="0" collapsed="false">
      <c r="A49" s="252" t="s">
        <v>232</v>
      </c>
      <c r="B49" s="248" t="n">
        <f aca="false">'Daily Data'!$C$11</f>
        <v>0</v>
      </c>
      <c r="I49" s="260"/>
      <c r="J49" s="250"/>
      <c r="L49" s="255" t="s">
        <v>319</v>
      </c>
    </row>
    <row r="50" customFormat="false" ht="12" hidden="false" customHeight="false" outlineLevel="0" collapsed="false">
      <c r="A50" s="252" t="s">
        <v>233</v>
      </c>
      <c r="B50" s="248" t="n">
        <f aca="false">'Daily Data'!$C$12</f>
        <v>0</v>
      </c>
      <c r="I50" s="250"/>
      <c r="J50" s="51"/>
    </row>
    <row r="51" customFormat="false" ht="12" hidden="false" customHeight="false" outlineLevel="0" collapsed="false">
      <c r="A51" s="252" t="s">
        <v>320</v>
      </c>
      <c r="B51" s="248" t="n">
        <f aca="false">'Daily Data'!$C$13</f>
        <v>0</v>
      </c>
      <c r="I51" s="250"/>
      <c r="J51" s="51"/>
    </row>
    <row r="52" customFormat="false" ht="12" hidden="false" customHeight="false" outlineLevel="0" collapsed="false">
      <c r="A52" s="252" t="s">
        <v>235</v>
      </c>
      <c r="B52" s="248" t="e">
        <f aca="false">'Daily Data'!$C14</f>
        <v>#N/A</v>
      </c>
    </row>
    <row r="53" customFormat="false" ht="12" hidden="false" customHeight="false" outlineLevel="0" collapsed="false">
      <c r="A53" s="252" t="s">
        <v>236</v>
      </c>
      <c r="B53" s="248" t="n">
        <f aca="false">'Daily Data'!$C15</f>
        <v>-21135</v>
      </c>
    </row>
    <row r="54" customFormat="false" ht="12" hidden="false" customHeight="false" outlineLevel="0" collapsed="false">
      <c r="A54" s="252" t="s">
        <v>241</v>
      </c>
      <c r="B54" s="248" t="n">
        <f aca="false">'Daily Data'!$C16</f>
        <v>0</v>
      </c>
      <c r="D54" s="3" t="s">
        <v>321</v>
      </c>
      <c r="E54" s="248" t="n">
        <f aca="false">'Daily Data'!$C$56</f>
        <v>0</v>
      </c>
    </row>
    <row r="55" customFormat="false" ht="12" hidden="false" customHeight="false" outlineLevel="0" collapsed="false">
      <c r="A55" s="252" t="s">
        <v>105</v>
      </c>
      <c r="B55" s="257" t="e">
        <f aca="false">'Daily Data'!$C17</f>
        <v>#N/A</v>
      </c>
    </row>
    <row r="56" customFormat="false" ht="12" hidden="false" customHeight="false" outlineLevel="0" collapsed="false"/>
    <row r="57" customFormat="false" ht="12" hidden="false" customHeight="false" outlineLevel="0" collapsed="false">
      <c r="F57" s="252" t="s">
        <v>269</v>
      </c>
      <c r="G57" s="248" t="n">
        <f aca="false">'Daily Data'!$C$76</f>
        <v>0</v>
      </c>
    </row>
    <row r="58" customFormat="false" ht="12" hidden="false" customHeight="false" outlineLevel="0" collapsed="false">
      <c r="M58" s="259" t="s">
        <v>247</v>
      </c>
    </row>
    <row r="59" customFormat="false" ht="12" hidden="false" customHeight="false" outlineLevel="0" collapsed="false">
      <c r="D59" s="252" t="s">
        <v>268</v>
      </c>
      <c r="E59" s="248" t="n">
        <f aca="false">'Daily Data'!$C$75</f>
        <v>6329000</v>
      </c>
      <c r="M59" s="3" t="s">
        <v>40</v>
      </c>
      <c r="N59" s="248" t="n">
        <f aca="false">'Daily Data'!$C$41</f>
        <v>0</v>
      </c>
    </row>
    <row r="60" customFormat="false" ht="12" hidden="false" customHeight="false" outlineLevel="0" collapsed="false">
      <c r="H60" s="252" t="s">
        <v>187</v>
      </c>
      <c r="I60" s="248" t="e">
        <f aca="false">'Daily Data'!$C$60</f>
        <v>#N/A</v>
      </c>
      <c r="M60" s="3" t="s">
        <v>10</v>
      </c>
      <c r="N60" s="248" t="n">
        <f aca="false">'Daily Data'!$C$42</f>
        <v>0</v>
      </c>
    </row>
    <row r="61" customFormat="false" ht="12" hidden="false" customHeight="false" outlineLevel="0" collapsed="false">
      <c r="M61" s="3" t="s">
        <v>105</v>
      </c>
      <c r="N61" s="257" t="n">
        <f aca="false">SUM(N59:N60)</f>
        <v>0</v>
      </c>
    </row>
  </sheetData>
  <printOptions headings="false" gridLines="false" gridLinesSet="true" horizontalCentered="true" verticalCentered="true"/>
  <pageMargins left="0.220138888888889" right="0.290277777777778" top="0.559722222222222" bottom="0.54027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1998-01-15T19:33:21Z</dcterms:created>
  <dc:creator>appinst</dc:creator>
  <dc:description/>
  <dc:language>en-US</dc:language>
  <cp:lastModifiedBy>rgay</cp:lastModifiedBy>
  <cp:lastPrinted>2000-02-22T10:49:40Z</cp:lastPrinted>
  <cp:revision>0</cp:revision>
  <dc:subject/>
  <dc:title/>
</cp:coreProperties>
</file>